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D:\Data\Pro\DepositoSyariah\Dev\MainDepositoSyariah\dokumen\"/>
    </mc:Choice>
  </mc:AlternateContent>
  <xr:revisionPtr revIDLastSave="0" documentId="13_ncr:1_{393D107C-AC9F-4999-9DC5-8117E3E227B1}" xr6:coauthVersionLast="45" xr6:coauthVersionMax="45" xr10:uidLastSave="{00000000-0000-0000-0000-000000000000}"/>
  <bookViews>
    <workbookView xWindow="810" yWindow="-120" windowWidth="19800" windowHeight="11760" activeTab="1" xr2:uid="{00000000-000D-0000-FFFF-FFFF00000000}"/>
  </bookViews>
  <sheets>
    <sheet name="Summary" sheetId="1" r:id="rId1"/>
    <sheet name="Deposito Syariah" sheetId="2" r:id="rId2"/>
    <sheet name="Help" sheetId="3" state="hidden" r:id="rId3"/>
    <sheet name="GanttChartPro" sheetId="4" state="hidden" r:id="rId4"/>
    <sheet name="TermsOfUse" sheetId="5" state="hidden" r:id="rId5"/>
  </sheets>
  <definedNames>
    <definedName name="_xlnm._FilterDatabase" localSheetId="1" hidden="1">'Deposito Syariah'!$A$7:$I$143</definedName>
    <definedName name="prevWBS" localSheetId="1">'Deposito Syariah'!$A1048576</definedName>
    <definedName name="_xlnm.Print_Area" localSheetId="1">'Deposito Syariah'!$A$1:$BN$144</definedName>
    <definedName name="_xlnm.Print_Area" localSheetId="3">GanttChartPro!$A$1:$C$47</definedName>
    <definedName name="_xlnm.Print_Titles" localSheetId="1">'Deposito Syariah'!$4:$7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3" i="2" l="1"/>
  <c r="H142" i="2"/>
  <c r="H136" i="2"/>
  <c r="H134" i="2"/>
  <c r="H131" i="2"/>
  <c r="H130" i="2" s="1"/>
  <c r="H125" i="2"/>
  <c r="H121" i="2"/>
  <c r="H120" i="2"/>
  <c r="H110" i="2"/>
  <c r="H101" i="2"/>
  <c r="H100" i="2" s="1"/>
  <c r="F9" i="1" s="1"/>
  <c r="A101" i="2"/>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H89" i="2"/>
  <c r="A89" i="2"/>
  <c r="H78" i="2"/>
  <c r="A77" i="2"/>
  <c r="A78" i="2" s="1"/>
  <c r="A76" i="2"/>
  <c r="H67" i="2"/>
  <c r="H53" i="2"/>
  <c r="H46" i="2"/>
  <c r="H29" i="2"/>
  <c r="A25" i="2"/>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24" i="2"/>
  <c r="H23" i="2"/>
  <c r="E23" i="2"/>
  <c r="A23" i="2"/>
  <c r="H22" i="2"/>
  <c r="F21" i="2"/>
  <c r="I21" i="2" s="1"/>
  <c r="I20" i="2"/>
  <c r="F20" i="2"/>
  <c r="E21" i="2" s="1"/>
  <c r="E20" i="2"/>
  <c r="I19" i="2"/>
  <c r="I18" i="2"/>
  <c r="I17" i="2"/>
  <c r="I16" i="2"/>
  <c r="I15" i="2"/>
  <c r="H14" i="2"/>
  <c r="F6" i="1" s="1"/>
  <c r="F11" i="2"/>
  <c r="E11" i="2"/>
  <c r="G10" i="2"/>
  <c r="I9" i="2"/>
  <c r="F9" i="2"/>
  <c r="H8" i="2"/>
  <c r="F5" i="1" s="1"/>
  <c r="G5" i="1" s="1"/>
  <c r="A8" i="2"/>
  <c r="A9" i="2" s="1"/>
  <c r="A10" i="2" s="1"/>
  <c r="A11" i="2" s="1"/>
  <c r="A12" i="2" s="1"/>
  <c r="A13" i="2" s="1"/>
  <c r="A14" i="2" s="1"/>
  <c r="A15" i="2" s="1"/>
  <c r="A16" i="2" s="1"/>
  <c r="A17" i="2" s="1"/>
  <c r="A18" i="2" s="1"/>
  <c r="A19" i="2" s="1"/>
  <c r="A20" i="2" s="1"/>
  <c r="A21" i="2" s="1"/>
  <c r="K6" i="2"/>
  <c r="D14" i="1"/>
  <c r="G10" i="1"/>
  <c r="F10" i="1"/>
  <c r="G9" i="1"/>
  <c r="G7" i="1"/>
  <c r="F7" i="1"/>
  <c r="G6" i="1"/>
  <c r="H6" i="1" s="1"/>
  <c r="E6" i="1"/>
  <c r="I5" i="1"/>
  <c r="I6" i="1" s="1"/>
  <c r="I7" i="1" s="1"/>
  <c r="I8" i="1" s="1"/>
  <c r="I9" i="1" s="1"/>
  <c r="I10" i="1" s="1"/>
  <c r="I11" i="1" s="1"/>
  <c r="I12" i="1" s="1"/>
  <c r="I13" i="1" s="1"/>
  <c r="H5" i="1"/>
  <c r="E5" i="1"/>
  <c r="H28" i="2" l="1"/>
  <c r="F8" i="1" s="1"/>
  <c r="G8" i="1" s="1"/>
  <c r="G14" i="1" s="1"/>
  <c r="K7" i="2"/>
  <c r="K5" i="2"/>
  <c r="L6" i="2"/>
  <c r="K4" i="2"/>
  <c r="E29" i="2"/>
  <c r="F23" i="2"/>
  <c r="H7" i="1"/>
  <c r="E12" i="2"/>
  <c r="F12" i="2" s="1"/>
  <c r="G11" i="2"/>
  <c r="H8" i="1" l="1"/>
  <c r="H9" i="1" s="1"/>
  <c r="H10" i="1" s="1"/>
  <c r="E13" i="2"/>
  <c r="F13" i="2" s="1"/>
  <c r="G13" i="2" s="1"/>
  <c r="G12" i="2"/>
  <c r="F29" i="2"/>
  <c r="I29" i="2" s="1"/>
  <c r="E46" i="2"/>
  <c r="F46" i="2" s="1"/>
  <c r="I23" i="2"/>
  <c r="E7" i="1"/>
  <c r="L7" i="2"/>
  <c r="M6" i="2"/>
  <c r="N6" i="2" l="1"/>
  <c r="M7" i="2"/>
  <c r="E53" i="2"/>
  <c r="F53" i="2" s="1"/>
  <c r="E67" i="2" s="1"/>
  <c r="F67" i="2" s="1"/>
  <c r="I46" i="2"/>
  <c r="E78" i="2" l="1"/>
  <c r="F78" i="2" s="1"/>
  <c r="I67" i="2"/>
  <c r="N7" i="2"/>
  <c r="O6" i="2"/>
  <c r="O7" i="2" l="1"/>
  <c r="P6" i="2"/>
  <c r="I78" i="2"/>
  <c r="E89" i="2"/>
  <c r="F89" i="2" s="1"/>
  <c r="E101" i="2" l="1"/>
  <c r="F101" i="2" s="1"/>
  <c r="I89" i="2"/>
  <c r="E8" i="1"/>
  <c r="P7" i="2"/>
  <c r="Q6" i="2"/>
  <c r="R6" i="2" l="1"/>
  <c r="Q7" i="2"/>
  <c r="I101" i="2"/>
  <c r="E110" i="2"/>
  <c r="F110" i="2" s="1"/>
  <c r="I110" i="2" l="1"/>
  <c r="E121" i="2"/>
  <c r="E9" i="1"/>
  <c r="R7" i="2"/>
  <c r="R5" i="2"/>
  <c r="S6" i="2"/>
  <c r="R4" i="2"/>
  <c r="E125" i="2" l="1"/>
  <c r="F125" i="2" s="1"/>
  <c r="F121" i="2"/>
  <c r="I121" i="2" s="1"/>
  <c r="T6" i="2"/>
  <c r="S7" i="2"/>
  <c r="T7" i="2" l="1"/>
  <c r="U6" i="2"/>
  <c r="E131" i="2"/>
  <c r="F131" i="2" s="1"/>
  <c r="I125" i="2"/>
  <c r="E10" i="1"/>
  <c r="I131" i="2" l="1"/>
  <c r="E135" i="2"/>
  <c r="F135" i="2" s="1"/>
  <c r="E11" i="1"/>
  <c r="V6" i="2"/>
  <c r="U7" i="2"/>
  <c r="V7" i="2" l="1"/>
  <c r="W6" i="2"/>
  <c r="E137" i="2"/>
  <c r="F137" i="2" s="1"/>
  <c r="I135" i="2"/>
  <c r="E12" i="1"/>
  <c r="E138" i="2" l="1"/>
  <c r="F138" i="2" s="1"/>
  <c r="I137" i="2"/>
  <c r="W7" i="2"/>
  <c r="X6" i="2"/>
  <c r="Y6" i="2" l="1"/>
  <c r="X7" i="2"/>
  <c r="E139" i="2"/>
  <c r="F139" i="2" s="1"/>
  <c r="I138" i="2"/>
  <c r="E140" i="2" l="1"/>
  <c r="F140" i="2" s="1"/>
  <c r="I139" i="2"/>
  <c r="Z6" i="2"/>
  <c r="Y4" i="2"/>
  <c r="Y7" i="2"/>
  <c r="Y5" i="2"/>
  <c r="Z7" i="2" l="1"/>
  <c r="AA6" i="2"/>
  <c r="E141" i="2"/>
  <c r="F141" i="2" s="1"/>
  <c r="I140" i="2"/>
  <c r="E143" i="2" l="1"/>
  <c r="F143" i="2" s="1"/>
  <c r="I143" i="2" s="1"/>
  <c r="I141" i="2"/>
  <c r="E13" i="1"/>
  <c r="AA7" i="2"/>
  <c r="AB6" i="2"/>
  <c r="AB7" i="2" l="1"/>
  <c r="AC6" i="2"/>
  <c r="AD6" i="2" l="1"/>
  <c r="AC7" i="2"/>
  <c r="AD7" i="2" l="1"/>
  <c r="AE6" i="2"/>
  <c r="AE7" i="2" l="1"/>
  <c r="AF6" i="2"/>
  <c r="AF5" i="2" l="1"/>
  <c r="AF4" i="2"/>
  <c r="AF7" i="2"/>
  <c r="AG6" i="2"/>
  <c r="AH6" i="2" l="1"/>
  <c r="AG7" i="2"/>
  <c r="AH7" i="2" l="1"/>
  <c r="AI6" i="2"/>
  <c r="AJ6" i="2" l="1"/>
  <c r="AI7" i="2"/>
  <c r="AJ7" i="2" l="1"/>
  <c r="AK6" i="2"/>
  <c r="AL6" i="2" l="1"/>
  <c r="AK7" i="2"/>
  <c r="AL7" i="2" l="1"/>
  <c r="AM6" i="2"/>
  <c r="AM7" i="2" l="1"/>
  <c r="AM4" i="2"/>
  <c r="AN6" i="2"/>
  <c r="AM5" i="2"/>
  <c r="AO6" i="2" l="1"/>
  <c r="AN7" i="2"/>
  <c r="AP6" i="2" l="1"/>
  <c r="AO7" i="2"/>
  <c r="AP7" i="2" l="1"/>
  <c r="AQ6" i="2"/>
  <c r="AQ7" i="2" l="1"/>
  <c r="AR6" i="2"/>
  <c r="AR7" i="2" l="1"/>
  <c r="AS6" i="2"/>
  <c r="AT6" i="2" l="1"/>
  <c r="AS7" i="2"/>
  <c r="AT7" i="2" l="1"/>
  <c r="AU6" i="2"/>
  <c r="AT5" i="2"/>
  <c r="AT4" i="2"/>
  <c r="AU7" i="2" l="1"/>
  <c r="AV6" i="2"/>
  <c r="AV7" i="2" l="1"/>
  <c r="AW6" i="2"/>
  <c r="AX6" i="2" l="1"/>
  <c r="AW7" i="2"/>
  <c r="AX7" i="2" l="1"/>
  <c r="AY6" i="2"/>
  <c r="AZ6" i="2" l="1"/>
  <c r="AY7" i="2"/>
  <c r="AZ7" i="2" l="1"/>
  <c r="BA6" i="2"/>
  <c r="BB6" i="2" l="1"/>
  <c r="BA5" i="2"/>
  <c r="BA7" i="2"/>
  <c r="BA4" i="2"/>
  <c r="BB7" i="2" l="1"/>
  <c r="BC6" i="2"/>
  <c r="BC7" i="2" l="1"/>
  <c r="BD6" i="2"/>
  <c r="BE6" i="2" l="1"/>
  <c r="BD7" i="2"/>
  <c r="BF6" i="2" l="1"/>
  <c r="BE7" i="2"/>
  <c r="BF7" i="2" l="1"/>
  <c r="BG6" i="2"/>
  <c r="BG7" i="2" l="1"/>
  <c r="BH6" i="2"/>
  <c r="BH5" i="2" l="1"/>
  <c r="BH4" i="2"/>
  <c r="BH7" i="2"/>
  <c r="BI6" i="2"/>
  <c r="BJ6" i="2" l="1"/>
  <c r="BI7" i="2"/>
  <c r="BJ7" i="2" l="1"/>
  <c r="BK6" i="2"/>
  <c r="BK7" i="2" l="1"/>
  <c r="BL6" i="2"/>
  <c r="BL7" i="2" l="1"/>
  <c r="BM6" i="2"/>
  <c r="BN6" i="2" l="1"/>
  <c r="BN7" i="2" s="1"/>
  <c r="BM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1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1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1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1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1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1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1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1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1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<sst xmlns="http://schemas.openxmlformats.org/spreadsheetml/2006/main" count="351" uniqueCount="267">
  <si>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</si>
  <si>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</si>
  <si>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</si>
  <si>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</si>
  <si>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</si>
  <si>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</si>
  <si>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</si>
  <si>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</si>
  <si>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</si>
  <si>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</si>
  <si>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</si>
  <si>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</si>
  <si>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</si>
  <si>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</si>
  <si>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</si>
  <si>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</si>
  <si>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</si>
  <si>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</si>
  <si>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</si>
  <si>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</si>
  <si>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</si>
  <si>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</si>
  <si>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</si>
  <si>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</si>
  <si>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</si>
  <si>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</si>
  <si>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</si>
  <si>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</si>
  <si>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</si>
  <si>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</si>
  <si>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</si>
  <si>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</si>
  <si>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</si>
  <si>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</si>
  <si>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</si>
  <si>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</si>
  <si>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</si>
  <si>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</si>
  <si>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</si>
  <si>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</si>
  <si>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</si>
  <si>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</si>
  <si>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</si>
  <si>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</si>
  <si>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</si>
  <si>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</si>
  <si>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</si>
  <si>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</si>
  <si>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</si>
  <si>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</si>
  <si>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</si>
  <si>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</si>
  <si>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rPr>
      <t>personal use or use within your company or organization</t>
    </r>
    <r>
      <rPr>
        <sz val="12"/>
        <rFont val="Arial"/>
      </rPr>
      <t xml:space="preserve"> and </t>
    </r>
    <r>
      <rPr>
        <b/>
        <sz val="12"/>
        <rFont val="Arial"/>
      </rPr>
      <t>not</t>
    </r>
    <r>
      <rPr>
        <sz val="12"/>
        <rFont val="Arial"/>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</si>
  <si>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</si>
  <si>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</si>
  <si>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rPr>
      <t>Limited Private Sharing and Other Allowed Uses</t>
    </r>
    <r>
      <rPr>
        <sz val="12"/>
        <rFont val="Arial"/>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</si>
  <si>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</si>
  <si>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</si>
  <si>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</si>
  <si>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</si>
  <si>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</si>
  <si>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</si>
  <si>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</si>
  <si>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</si>
  <si>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</si>
  <si>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</si>
  <si>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</si>
  <si>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</si>
  <si>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</si>
  <si>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</si>
  <si>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</si>
  <si>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</si>
  <si>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</si>
  <si>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</si>
  <si>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</si>
  <si>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</si>
  <si>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</si>
  <si>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rPr>
      <t>Backup</t>
    </r>
    <r>
      <rPr>
        <sz val="11"/>
        <color rgb="FFFF0000"/>
        <rFont val="Arial"/>
      </rPr>
      <t xml:space="preserve"> your file regularly to avoid losing data! Excel files get corrupted occasionally.</t>
    </r>
  </si>
  <si>
    <t>Inserting New Tasks (Rows)</t>
  </si>
  <si>
    <r>
      <t xml:space="preserve">When inserting and deleting tasks, you need to insert and delete </t>
    </r>
    <r>
      <rPr>
        <b/>
        <sz val="11"/>
        <rFont val="Arial"/>
      </rPr>
      <t>entire rows</t>
    </r>
    <r>
      <rPr>
        <sz val="11"/>
        <rFont val="Arial"/>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</si>
  <si>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</si>
  <si>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</si>
  <si>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</si>
  <si>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</si>
  <si>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</si>
  <si>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</si>
  <si>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</si>
  <si>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</si>
  <si>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</si>
  <si>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</si>
  <si>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</si>
  <si>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</si>
  <si>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</si>
  <si>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</si>
  <si>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rPr>
      <t>enddate</t>
    </r>
    <r>
      <rPr>
        <sz val="11"/>
        <rFont val="Arial"/>
      </rPr>
      <t xml:space="preserve">,1) where </t>
    </r>
    <r>
      <rPr>
        <i/>
        <sz val="11"/>
        <rFont val="Arial"/>
      </rPr>
      <t>enddate</t>
    </r>
    <r>
      <rPr>
        <sz val="11"/>
        <rFont val="Arial"/>
      </rPr>
      <t xml:space="preserve"> is the reference to the End date of a predecessor task.</t>
    </r>
  </si>
  <si>
    <r>
      <t>• For multiple predecessors, the formula would be =MAX(WORKDAY(</t>
    </r>
    <r>
      <rPr>
        <i/>
        <sz val="11"/>
        <rFont val="Arial"/>
      </rPr>
      <t>enddate1</t>
    </r>
    <r>
      <rPr>
        <sz val="11"/>
        <rFont val="Arial"/>
      </rPr>
      <t>,1),WORKDAY(</t>
    </r>
    <r>
      <rPr>
        <i/>
        <sz val="11"/>
        <rFont val="Arial"/>
      </rPr>
      <t>enddate2</t>
    </r>
    <r>
      <rPr>
        <sz val="11"/>
        <rFont val="Arial"/>
      </rPr>
      <t>,1))</t>
    </r>
  </si>
  <si>
    <r>
      <t>• This formula is very simple: =</t>
    </r>
    <r>
      <rPr>
        <i/>
        <sz val="11"/>
        <rFont val="Arial"/>
      </rPr>
      <t>enddate</t>
    </r>
    <r>
      <rPr>
        <sz val="11"/>
        <rFont val="Arial"/>
      </rPr>
      <t>+1</t>
    </r>
  </si>
  <si>
    <r>
      <t>• For multiple predecessors, the formula would be =MAX(</t>
    </r>
    <r>
      <rPr>
        <i/>
        <sz val="11"/>
        <rFont val="Arial"/>
      </rPr>
      <t>enddate1</t>
    </r>
    <r>
      <rPr>
        <sz val="11"/>
        <rFont val="Arial"/>
      </rPr>
      <t>,</t>
    </r>
    <r>
      <rPr>
        <i/>
        <sz val="11"/>
        <rFont val="Arial"/>
      </rPr>
      <t>enddate2</t>
    </r>
    <r>
      <rPr>
        <sz val="11"/>
        <rFont val="Arial"/>
      </rPr>
      <t>,</t>
    </r>
    <r>
      <rPr>
        <i/>
        <sz val="11"/>
        <rFont val="Arial"/>
      </rPr>
      <t>enddate3</t>
    </r>
    <r>
      <rPr>
        <sz val="11"/>
        <rFont val="Arial"/>
      </rPr>
      <t>)+1</t>
    </r>
  </si>
  <si>
    <r>
      <t>• This formula is just like the one in C or D, except that in place of the "1" you enter the number of days, such as =WORKDAY(</t>
    </r>
    <r>
      <rPr>
        <i/>
        <sz val="11"/>
        <rFont val="Arial"/>
      </rPr>
      <t>enddate</t>
    </r>
    <r>
      <rPr>
        <sz val="11"/>
        <rFont val="Arial"/>
      </rPr>
      <t>,5) or =WORKDAY(</t>
    </r>
    <r>
      <rPr>
        <i/>
        <sz val="11"/>
        <rFont val="Arial"/>
      </rPr>
      <t>startdate</t>
    </r>
    <r>
      <rPr>
        <sz val="11"/>
        <rFont val="Arial"/>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</si>
  <si>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</si>
  <si>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</si>
  <si>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</si>
  <si>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</si>
  <si>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rgb="FF376092"/>
        <rFont val="Arial"/>
      </rPr>
      <t>Work Days</t>
    </r>
    <r>
      <rPr>
        <sz val="11"/>
        <color rgb="FF376092"/>
        <rFont val="Arial"/>
      </rPr>
      <t xml:space="preserve"> instead of </t>
    </r>
    <r>
      <rPr>
        <b/>
        <sz val="11"/>
        <color rgb="FF376092"/>
        <rFont val="Arial"/>
      </rPr>
      <t>Calendar Days</t>
    </r>
    <r>
      <rPr>
        <sz val="11"/>
        <color rgb="FF376092"/>
        <rFont val="Arial"/>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</si>
  <si>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</si>
  <si>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rgb="FF376092"/>
        <rFont val="Arial"/>
      </rPr>
      <t>Start and End Dates</t>
    </r>
    <r>
      <rPr>
        <sz val="11"/>
        <color rgb="FF376092"/>
        <rFont val="Arial"/>
      </rPr>
      <t>?</t>
    </r>
  </si>
  <si>
    <r>
      <t>You can calculate the duration in calendar days (including both start and end dates) using the formula =</t>
    </r>
    <r>
      <rPr>
        <i/>
        <sz val="11"/>
        <rFont val="Arial"/>
      </rPr>
      <t>enddate</t>
    </r>
    <r>
      <rPr>
        <sz val="11"/>
        <rFont val="Arial"/>
      </rPr>
      <t>-</t>
    </r>
    <r>
      <rPr>
        <i/>
        <sz val="11"/>
        <rFont val="Arial"/>
      </rPr>
      <t>startdate</t>
    </r>
    <r>
      <rPr>
        <sz val="11"/>
        <rFont val="Arial"/>
      </rPr>
      <t>+1</t>
    </r>
  </si>
  <si>
    <r>
      <t xml:space="preserve">How do I change the </t>
    </r>
    <r>
      <rPr>
        <b/>
        <sz val="11"/>
        <color rgb="FF376092"/>
        <rFont val="Arial"/>
      </rPr>
      <t>Print Settings</t>
    </r>
    <r>
      <rPr>
        <sz val="11"/>
        <color rgb="FF376092"/>
        <rFont val="Arial"/>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</si>
  <si>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</si>
  <si>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rgb="FF376092"/>
        <rFont val="Arial"/>
      </rPr>
      <t>range of dates</t>
    </r>
    <r>
      <rPr>
        <sz val="11"/>
        <color rgb="FF376092"/>
        <rFont val="Arial"/>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</si>
  <si>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</si>
  <si>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rgb="FF376092"/>
        <rFont val="Arial"/>
      </rPr>
      <t>MIN</t>
    </r>
    <r>
      <rPr>
        <sz val="11"/>
        <color rgb="FF376092"/>
        <rFont val="Arial"/>
      </rPr>
      <t xml:space="preserve"> and </t>
    </r>
    <r>
      <rPr>
        <b/>
        <sz val="11"/>
        <color rgb="FF376092"/>
        <rFont val="Arial"/>
      </rPr>
      <t>MAX</t>
    </r>
    <r>
      <rPr>
        <sz val="11"/>
        <color rgb="FF376092"/>
        <rFont val="Arial"/>
      </rPr>
      <t xml:space="preserve"> dates for all sub-tasks?</t>
    </r>
  </si>
  <si>
    <r>
      <t>In the Start column, use the formula =MIN(</t>
    </r>
    <r>
      <rPr>
        <i/>
        <sz val="11"/>
        <color rgb="FF000000"/>
        <rFont val="Arial"/>
      </rPr>
      <t>range_of_start_dates</t>
    </r>
    <r>
      <rPr>
        <sz val="11"/>
        <color rgb="FF000000"/>
        <rFont val="Arial"/>
      </rPr>
      <t>)</t>
    </r>
  </si>
  <si>
    <r>
      <t>In the End column, use the formula =MAX(</t>
    </r>
    <r>
      <rPr>
        <i/>
        <sz val="11"/>
        <color rgb="FF000000"/>
        <rFont val="Arial"/>
      </rPr>
      <t>range_of_end_dates</t>
    </r>
    <r>
      <rPr>
        <sz val="11"/>
        <color rgb="FF000000"/>
        <rFont val="Arial"/>
      </rPr>
      <t>)</t>
    </r>
  </si>
  <si>
    <r>
      <t>In the Days column, use the formula =</t>
    </r>
    <r>
      <rPr>
        <i/>
        <sz val="11"/>
        <color rgb="FF000000"/>
        <rFont val="Arial"/>
      </rPr>
      <t>end_date</t>
    </r>
    <r>
      <rPr>
        <sz val="11"/>
        <color rgb="FF000000"/>
        <rFont val="Arial"/>
      </rPr>
      <t>-</t>
    </r>
    <r>
      <rPr>
        <i/>
        <sz val="11"/>
        <color rgb="FF000000"/>
        <rFont val="Arial"/>
      </rPr>
      <t>start_date</t>
    </r>
    <r>
      <rPr>
        <sz val="11"/>
        <color rgb="FF000000"/>
        <rFont val="Arial"/>
      </rPr>
      <t>+1</t>
    </r>
  </si>
  <si>
    <r>
      <t xml:space="preserve">How do I calculate the </t>
    </r>
    <r>
      <rPr>
        <b/>
        <sz val="11"/>
        <color rgb="FF376092"/>
        <rFont val="Arial"/>
      </rPr>
      <t>%Complete</t>
    </r>
    <r>
      <rPr>
        <sz val="11"/>
        <color rgb="FF376092"/>
        <rFont val="Arial"/>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</si>
  <si>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</si>
  <si>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rPr>
      <t>workdays</t>
    </r>
    <r>
      <rPr>
        <sz val="11"/>
        <rFont val="Arial"/>
      </rPr>
      <t>,</t>
    </r>
    <r>
      <rPr>
        <i/>
        <sz val="11"/>
        <rFont val="Arial"/>
      </rPr>
      <t>complete</t>
    </r>
    <r>
      <rPr>
        <sz val="11"/>
        <rFont val="Arial"/>
      </rPr>
      <t>)/SUM(</t>
    </r>
    <r>
      <rPr>
        <i/>
        <sz val="11"/>
        <rFont val="Arial"/>
      </rPr>
      <t>workdays</t>
    </r>
    <r>
      <rPr>
        <sz val="11"/>
        <rFont val="Arial"/>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</si>
  <si>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</si>
  <si>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rgb="FF376092"/>
        <rFont val="Arial"/>
      </rPr>
      <t>messed up</t>
    </r>
    <r>
      <rPr>
        <sz val="11"/>
        <color rgb="FF376092"/>
        <rFont val="Arial"/>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</si>
  <si>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</si>
  <si>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</si>
  <si>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</si>
  <si>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</si>
  <si>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</si>
  <si>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</si>
  <si>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PT. DATA SAINS INTEKNOVA</t>
  </si>
  <si>
    <t>DEPOSITO SYARIAH</t>
  </si>
  <si>
    <t>Pemetaan kebutuhan</t>
  </si>
  <si>
    <t>Perancangan sistem</t>
  </si>
  <si>
    <t>Pembuatan struktur database</t>
  </si>
  <si>
    <t>Arief</t>
  </si>
  <si>
    <t>PERANCANGAN</t>
  </si>
  <si>
    <t>ANALISA</t>
  </si>
  <si>
    <t>Pengetesan aplikasi</t>
  </si>
  <si>
    <t>IMPLEMENTASI</t>
  </si>
  <si>
    <t>Instalasi aplikasi</t>
  </si>
  <si>
    <t>UAT</t>
  </si>
  <si>
    <t>Update aplikasi</t>
  </si>
  <si>
    <t>Pembuatan dokumen FSD</t>
  </si>
  <si>
    <t>TTD dokumen FSD dengan Customer</t>
  </si>
  <si>
    <t>PEMELIHARAAN</t>
  </si>
  <si>
    <t>Pemeliharaan aplikasi</t>
  </si>
  <si>
    <t>Training</t>
  </si>
  <si>
    <t>TTD dokumen UAT dan BA</t>
  </si>
  <si>
    <t>Membuat Backend</t>
  </si>
  <si>
    <t>DB Customer Service, Chat, VC, Q n A</t>
  </si>
  <si>
    <t>DB Dynamis Transaksi, Deposit, WD, Bagi Hasil</t>
  </si>
  <si>
    <t>Aplikasi Enkrispi, Service &amp; DB Monitoring</t>
  </si>
  <si>
    <t>Generate Enkripsi</t>
  </si>
  <si>
    <t>Monitoring Database</t>
  </si>
  <si>
    <t>Monitoring Service</t>
  </si>
  <si>
    <t>Jadwal untuk Enkripsi data</t>
  </si>
  <si>
    <t>Auth with OTP</t>
  </si>
  <si>
    <t>User Akses</t>
  </si>
  <si>
    <t>Register Mitra = Biodata BPR, produk, promo</t>
  </si>
  <si>
    <t>Register Nasabah = bio data diri dan ahli waris</t>
  </si>
  <si>
    <t>Validasi Mitra</t>
  </si>
  <si>
    <t>Validasi Nasabah</t>
  </si>
  <si>
    <t>Notifikasi / Log</t>
  </si>
  <si>
    <t>Validasi Pembelian</t>
  </si>
  <si>
    <t>Pembelian Produk + Auto Perpanjang</t>
  </si>
  <si>
    <t>Pengajuan WD / Auto WD</t>
  </si>
  <si>
    <t>Validasi WD</t>
  </si>
  <si>
    <t>Skema Mirror DB</t>
  </si>
  <si>
    <t>DB transaksi tiap transaksi BPR</t>
  </si>
  <si>
    <t>Auth, Login</t>
  </si>
  <si>
    <t>Komplain</t>
  </si>
  <si>
    <t>Chating</t>
  </si>
  <si>
    <t>Voice Call</t>
  </si>
  <si>
    <t>Jenis Komplain</t>
  </si>
  <si>
    <t>Feedback layanan</t>
  </si>
  <si>
    <t>Feedback Nasabah</t>
  </si>
  <si>
    <t>Q n A sistem</t>
  </si>
  <si>
    <t>Landing Page</t>
  </si>
  <si>
    <t>CMS</t>
  </si>
  <si>
    <t>Auth</t>
  </si>
  <si>
    <t>DB Utama, Admin, Mitra, Nasabah, Syarat2, COA</t>
  </si>
  <si>
    <t>Penerapan COA</t>
  </si>
  <si>
    <t>PENGEMBANGAN APLIKASI DS</t>
  </si>
  <si>
    <t>PENGEMBANGAN APLIKASI CS</t>
  </si>
  <si>
    <t>PENGEMBANGAN DATABASE</t>
  </si>
  <si>
    <t>ENKRIPTOR, MONITORING SERVICE &amp; DATABASE</t>
  </si>
  <si>
    <t>PORTAL WEB</t>
  </si>
  <si>
    <t>TESTING</t>
  </si>
  <si>
    <t>Pembuatan dokumen Infrastruktur</t>
  </si>
  <si>
    <t>Pembuatan dokumen Mockup UI</t>
  </si>
  <si>
    <t>TTD dokumen Infrastruktur</t>
  </si>
  <si>
    <t>TTD dokumen Mockup UI</t>
  </si>
  <si>
    <t>Enkripsi dan Dekripsi File</t>
  </si>
  <si>
    <t>DB Encryptor</t>
  </si>
  <si>
    <t>PROGRESS PEKERJAAN APLIKASI DEPOSITO SYARIAH</t>
  </si>
  <si>
    <t>NO</t>
  </si>
  <si>
    <t>PEKERJAAN</t>
  </si>
  <si>
    <t>BOBOT</t>
  </si>
  <si>
    <t>PROGRESS X BOBOT</t>
  </si>
  <si>
    <t>PENGEMBANGAN APLIKASI DS (WEB &amp; MOBILE)</t>
  </si>
  <si>
    <t>PENGEMBANGAN PORTAL WEB</t>
  </si>
  <si>
    <t>TOTAL</t>
  </si>
  <si>
    <t>Mockup Landing Page &amp; Website</t>
  </si>
  <si>
    <t>Mockup Mobile Application (Android &amp; iOS)</t>
  </si>
  <si>
    <t>Mockup Customer Service Application</t>
  </si>
  <si>
    <t>Mockup Monitoring Service</t>
  </si>
  <si>
    <t>DUE DATE</t>
  </si>
  <si>
    <t>ACTUAL
PROGRESS</t>
  </si>
  <si>
    <t>ACC ACTUAL</t>
  </si>
  <si>
    <t>ACC PLAN</t>
  </si>
  <si>
    <t>Web Landing Page</t>
  </si>
  <si>
    <t>Halaman Beranda</t>
  </si>
  <si>
    <t>Halaman Promo</t>
  </si>
  <si>
    <t>Halaman Blog</t>
  </si>
  <si>
    <t>Halaman FAQ</t>
  </si>
  <si>
    <t>Halaman Hubungi Kami</t>
  </si>
  <si>
    <t>Web Super Admin</t>
  </si>
  <si>
    <t>Halaman Login</t>
  </si>
  <si>
    <t>Halaman Profil</t>
  </si>
  <si>
    <t>Halaman Dashboard</t>
  </si>
  <si>
    <t>Halaman Mitra</t>
  </si>
  <si>
    <t>Halaman Nasabah</t>
  </si>
  <si>
    <t>Halaman Produk</t>
  </si>
  <si>
    <t>Halaman Transaksi</t>
  </si>
  <si>
    <t>Halaman Splash Screen</t>
  </si>
  <si>
    <t>Halaman Akses User</t>
  </si>
  <si>
    <t>Halaman Aktivitas</t>
  </si>
  <si>
    <t>Halaman Laporan</t>
  </si>
  <si>
    <t>Web Admin Mitra BPR</t>
  </si>
  <si>
    <t>4.3.1</t>
  </si>
  <si>
    <t>Halaman Portofolio</t>
  </si>
  <si>
    <t>4.3.2</t>
  </si>
  <si>
    <t>4.3.3</t>
  </si>
  <si>
    <t>4.3.4</t>
  </si>
  <si>
    <t>4.3.5</t>
  </si>
  <si>
    <t>4.3.6</t>
  </si>
  <si>
    <t>4.3.7</t>
  </si>
  <si>
    <t>4.3.8</t>
  </si>
  <si>
    <t>Web Nasabah</t>
  </si>
  <si>
    <t>Halaman Notifikasi</t>
  </si>
  <si>
    <t>Live Chat</t>
  </si>
  <si>
    <t xml:space="preserve">Mobile </t>
  </si>
  <si>
    <t>4.4.1</t>
  </si>
  <si>
    <t>4.4.2</t>
  </si>
  <si>
    <t>4.4.3</t>
  </si>
  <si>
    <t>4.4.4</t>
  </si>
  <si>
    <t>4.4.5</t>
  </si>
  <si>
    <t>4.4.6</t>
  </si>
  <si>
    <t>4.4.7</t>
  </si>
  <si>
    <t>4.4.8</t>
  </si>
  <si>
    <t>4.4.9</t>
  </si>
  <si>
    <t>4.4.10</t>
  </si>
  <si>
    <t>4.5.1</t>
  </si>
  <si>
    <t>4.5.2</t>
  </si>
  <si>
    <t>4.5.3</t>
  </si>
  <si>
    <t>4.5.4</t>
  </si>
  <si>
    <t>4.5.5</t>
  </si>
  <si>
    <t>4.5.6</t>
  </si>
  <si>
    <t>4.5.7</t>
  </si>
  <si>
    <t>4.5.8</t>
  </si>
  <si>
    <t>4.5.9</t>
  </si>
  <si>
    <t>4.5.10</t>
  </si>
  <si>
    <t>Halaman Service</t>
  </si>
  <si>
    <t>Halaman Database</t>
  </si>
  <si>
    <t>Web CS</t>
  </si>
  <si>
    <t>Halaman Komplain Nasabah &amp; Mitra</t>
  </si>
  <si>
    <t>Halaman QnA Nasabah &amp; Mitra</t>
  </si>
  <si>
    <t>Per tanggal 28 Juli 2023</t>
  </si>
  <si>
    <t>Hanif</t>
  </si>
  <si>
    <t>Feedback nasabah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</si>
</sst>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yyyy"/>
    <numFmt numFmtId="165" formatCode="m/d/yyyy\ \(dddd\)"/>
    <numFmt numFmtId="166" formatCode="d\ mmm\ yyyy"/>
    <numFmt numFmtId="167" formatCode="d"/>
    <numFmt numFmtId="168" formatCode="ddd\ m/dd/yy"/>
  </numFmts>
  <fonts count="79" x14ac:knownFonts="1">
    <font>
      <sz val="10"/>
      <name val="Arial"/>
    </font>
    <font>
      <sz val="11"/>
      <color rgb="FF000000"/>
      <name val="Arial"/>
    </font>
    <font>
      <b/>
      <sz val="16"/>
      <color rgb="FF000000"/>
      <name val="Arial"/>
    </font>
    <font>
      <sz val="11"/>
      <color rgb="FF000000"/>
      <name val="Arial"/>
    </font>
    <font>
      <b/>
      <sz val="11"/>
      <color rgb="FFFFFFFF"/>
      <name val="Arial"/>
    </font>
    <font>
      <sz val="11"/>
      <color rgb="FF000000"/>
      <name val="Arial"/>
    </font>
    <font>
      <sz val="10"/>
      <name val="Arial"/>
    </font>
    <font>
      <b/>
      <sz val="10"/>
      <color rgb="FFFFFFFF"/>
      <name val="Arial"/>
    </font>
    <font>
      <sz val="18"/>
      <color rgb="FFFFFFFF"/>
      <name val="Arial"/>
    </font>
    <font>
      <b/>
      <sz val="14"/>
      <color rgb="FFFFFFFF"/>
      <name val="Arial"/>
    </font>
    <font>
      <b/>
      <i/>
      <sz val="8"/>
      <color rgb="FFFFFFFF"/>
      <name val="Arial"/>
    </font>
    <font>
      <i/>
      <sz val="10"/>
      <color rgb="FFFFFFFF"/>
      <name val="Arial"/>
    </font>
    <font>
      <sz val="12"/>
      <name val="Arial"/>
    </font>
    <font>
      <sz val="11"/>
      <color rgb="FF254061"/>
      <name val="Arial"/>
    </font>
    <font>
      <b/>
      <sz val="14"/>
      <color rgb="FF254061"/>
      <name val="Arial"/>
    </font>
    <font>
      <b/>
      <u/>
      <sz val="14"/>
      <color rgb="FF254061"/>
      <name val="Arial"/>
    </font>
    <font>
      <sz val="12"/>
      <color rgb="FF254061"/>
      <name val="Arial"/>
    </font>
    <font>
      <sz val="8"/>
      <name val="Arial"/>
    </font>
    <font>
      <b/>
      <sz val="8"/>
      <color rgb="FF376092"/>
      <name val="Arial"/>
    </font>
    <font>
      <b/>
      <sz val="8"/>
      <color rgb="FF254061"/>
      <name val="Arial"/>
    </font>
    <font>
      <b/>
      <u/>
      <sz val="8"/>
      <color rgb="FF254061"/>
      <name val="Arial"/>
    </font>
    <font>
      <sz val="8"/>
      <color rgb="FF254061"/>
      <name val="Arial"/>
    </font>
    <font>
      <sz val="8"/>
      <color rgb="FF376092"/>
      <name val="Arial"/>
    </font>
    <font>
      <sz val="12"/>
      <color rgb="FF376092"/>
      <name val="Arial"/>
    </font>
    <font>
      <sz val="11"/>
      <color rgb="FF376092"/>
      <name val="Arial"/>
    </font>
    <font>
      <b/>
      <sz val="10"/>
      <color rgb="FF376092"/>
      <name val="Arial"/>
    </font>
    <font>
      <sz val="10"/>
      <color rgb="FF376092"/>
      <name val="Arial"/>
    </font>
    <font>
      <b/>
      <sz val="9"/>
      <color rgb="FF376092"/>
      <name val="Arial"/>
    </font>
    <font>
      <b/>
      <sz val="10"/>
      <color rgb="FF5181BD"/>
      <name val="Arial"/>
    </font>
    <font>
      <b/>
      <sz val="8"/>
      <color rgb="FF5181BD"/>
      <name val="Arial"/>
    </font>
    <font>
      <sz val="8"/>
      <color rgb="FFFFFFFF"/>
      <name val="Arial"/>
    </font>
    <font>
      <b/>
      <sz val="8"/>
      <color rgb="FFFFFFFF"/>
      <name val="Arial"/>
    </font>
    <font>
      <sz val="9"/>
      <name val="Arial"/>
    </font>
    <font>
      <b/>
      <sz val="11"/>
      <color rgb="FF595959"/>
      <name val="Arial"/>
    </font>
    <font>
      <b/>
      <sz val="11"/>
      <name val="Arial"/>
    </font>
    <font>
      <b/>
      <sz val="9"/>
      <name val="Arial"/>
    </font>
    <font>
      <sz val="9"/>
      <color rgb="FF3F3F3F"/>
      <name val="Arial"/>
    </font>
    <font>
      <sz val="14"/>
      <name val="Arial"/>
    </font>
    <font>
      <b/>
      <sz val="8"/>
      <color rgb="FF595959"/>
      <name val="Arial"/>
    </font>
    <font>
      <sz val="9"/>
      <name val="Arial"/>
    </font>
    <font>
      <sz val="9"/>
      <color rgb="FF000000"/>
      <name val="Arial"/>
    </font>
    <font>
      <sz val="14"/>
      <color rgb="FF000000"/>
      <name val="Arial"/>
    </font>
    <font>
      <sz val="9"/>
      <color rgb="FF7F7F7F"/>
      <name val="Arial"/>
    </font>
    <font>
      <b/>
      <sz val="9"/>
      <color rgb="FF3F3F3F"/>
      <name val="Arial"/>
    </font>
    <font>
      <b/>
      <sz val="9"/>
      <color rgb="FF000000"/>
      <name val="Arial"/>
    </font>
    <font>
      <sz val="9"/>
      <color rgb="FF000000"/>
      <name val="Arial"/>
    </font>
    <font>
      <b/>
      <sz val="8"/>
      <name val="Arial"/>
    </font>
    <font>
      <i/>
      <sz val="9"/>
      <name val="Arial"/>
    </font>
    <font>
      <i/>
      <sz val="9"/>
      <name val="Arial"/>
    </font>
    <font>
      <sz val="10"/>
      <name val="Arial"/>
    </font>
    <font>
      <sz val="18"/>
      <color rgb="FF376092"/>
      <name val="Arial"/>
    </font>
    <font>
      <sz val="18"/>
      <color rgb="FF3B8641"/>
      <name val="Arial"/>
    </font>
    <font>
      <u/>
      <sz val="11"/>
      <color indexed="12"/>
      <name val="Arial"/>
    </font>
    <font>
      <sz val="8"/>
      <name val="Arial"/>
    </font>
    <font>
      <sz val="14"/>
      <color rgb="FF376092"/>
      <name val="Arial"/>
    </font>
    <font>
      <b/>
      <sz val="12"/>
      <color rgb="FF376092"/>
      <name val="Arial"/>
    </font>
    <font>
      <sz val="11"/>
      <name val="Arial"/>
    </font>
    <font>
      <sz val="14"/>
      <name val="Arial"/>
    </font>
    <font>
      <sz val="11"/>
      <color rgb="FFFF0000"/>
      <name val="Arial"/>
    </font>
    <font>
      <b/>
      <sz val="10"/>
      <name val="Arial"/>
    </font>
    <font>
      <b/>
      <sz val="11"/>
      <color rgb="FF376092"/>
      <name val="Arial"/>
    </font>
    <font>
      <sz val="11"/>
      <color rgb="FF000000"/>
      <name val="Arial"/>
    </font>
    <font>
      <sz val="11"/>
      <color rgb="FF376092"/>
      <name val="Arial"/>
    </font>
    <font>
      <b/>
      <sz val="11"/>
      <name val="Arial"/>
    </font>
    <font>
      <u/>
      <sz val="14"/>
      <color indexed="12"/>
      <name val="Arial"/>
    </font>
    <font>
      <i/>
      <sz val="8"/>
      <name val="Arial"/>
    </font>
    <font>
      <sz val="12"/>
      <name val="Arial"/>
    </font>
    <font>
      <sz val="10"/>
      <name val="Arial"/>
    </font>
    <font>
      <b/>
      <sz val="12"/>
      <name val="Arial"/>
    </font>
    <font>
      <u/>
      <sz val="12"/>
      <color indexed="12"/>
      <name val="Arial"/>
    </font>
    <font>
      <u/>
      <sz val="10"/>
      <color indexed="12"/>
      <name val="Arial"/>
    </font>
    <font>
      <b/>
      <sz val="11"/>
      <color rgb="FFFF0000"/>
      <name val="Arial"/>
    </font>
    <font>
      <i/>
      <sz val="11"/>
      <name val="Arial"/>
    </font>
    <font>
      <i/>
      <sz val="11"/>
      <color rgb="FF000000"/>
      <name val="Arial"/>
    </font>
    <font>
      <b/>
      <sz val="9"/>
      <color indexed="81"/>
      <name val="Tahoma"/>
      <family val="2"/>
    </font>
    <font>
      <sz val="9"/>
      <color indexed="81"/>
      <name val="Tahoma"/>
      <family val="2"/>
    </font>
    <font>
      <b/>
      <i/>
      <sz val="9"/>
      <color indexed="81"/>
      <name val="Tahoma"/>
      <family val="2"/>
    </font>
    <font>
      <i/>
      <sz val="9"/>
      <color indexed="81"/>
      <name val="Tahoma"/>
      <family val="2"/>
    </font>
    <font>
      <sz val="9"/>
      <color rgb="FFFF0000"/>
      <name val="Arial"/>
      <family val="2"/>
    </font>
  </fonts>
  <fills count="11">
    <fill>
      <patternFill patternType="none"/>
    </fill>
    <fill>
      <patternFill patternType="gray125"/>
    </fill>
    <fill>
      <patternFill patternType="solid">
        <fgColor rgb="FFFFFFFF"/>
        <bgColor indexed="64"/>
      </patternFill>
    </fill>
    <fill>
      <patternFill patternType="solid">
        <fgColor rgb="FF4CACC6"/>
        <bgColor indexed="64"/>
      </patternFill>
    </fill>
    <fill>
      <patternFill patternType="solid">
        <fgColor rgb="FF5181BD"/>
        <bgColor indexed="64"/>
      </patternFill>
    </fill>
    <fill>
      <patternFill patternType="solid">
        <fgColor rgb="FF96B3D7"/>
        <bgColor indexed="64"/>
      </patternFill>
    </fill>
    <fill>
      <patternFill patternType="solid">
        <fgColor rgb="FFDCE5F1"/>
        <bgColor indexed="64"/>
      </patternFill>
    </fill>
    <fill>
      <patternFill patternType="solid">
        <fgColor rgb="FFA5A5A5"/>
        <bgColor indexed="64"/>
      </patternFill>
    </fill>
    <fill>
      <patternFill patternType="solid">
        <fgColor rgb="FFBFBFBF"/>
        <bgColor indexed="64"/>
      </patternFill>
    </fill>
    <fill>
      <patternFill patternType="solid">
        <fgColor rgb="FFD8D8D8"/>
        <bgColor indexed="64"/>
      </patternFill>
    </fill>
    <fill>
      <patternFill patternType="solid">
        <fgColor rgb="FFF2F2F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rgb="FF96B3D7"/>
      </left>
      <right/>
      <top/>
      <bottom/>
      <diagonal/>
    </border>
    <border>
      <left/>
      <right style="medium">
        <color rgb="FF96B3D7"/>
      </right>
      <top/>
      <bottom/>
      <diagonal/>
    </border>
    <border>
      <left style="medium">
        <color rgb="FFDCE5F1"/>
      </left>
      <right/>
      <top style="medium">
        <color rgb="FFDCE5F1"/>
      </top>
      <bottom style="medium">
        <color rgb="FFDCE5F1"/>
      </bottom>
      <diagonal/>
    </border>
    <border>
      <left/>
      <right/>
      <top style="medium">
        <color rgb="FFDCE5F1"/>
      </top>
      <bottom style="medium">
        <color rgb="FFDCE5F1"/>
      </bottom>
      <diagonal/>
    </border>
    <border>
      <left/>
      <right style="medium">
        <color rgb="FFDCE5F1"/>
      </right>
      <top style="medium">
        <color rgb="FFDCE5F1"/>
      </top>
      <bottom style="medium">
        <color rgb="FFDCE5F1"/>
      </bottom>
      <diagonal/>
    </border>
    <border>
      <left style="medium">
        <color rgb="FFDCE5F1"/>
      </left>
      <right style="medium">
        <color rgb="FFDCE5F1"/>
      </right>
      <top style="medium">
        <color rgb="FFDCE5F1"/>
      </top>
      <bottom style="medium">
        <color rgb="FFDCE5F1"/>
      </bottom>
      <diagonal/>
    </border>
    <border>
      <left style="medium">
        <color rgb="FF96B3D7"/>
      </left>
      <right style="thin">
        <color rgb="FFA5A5A5"/>
      </right>
      <top/>
      <bottom/>
      <diagonal/>
    </border>
    <border>
      <left style="thin">
        <color rgb="FFA5A5A5"/>
      </left>
      <right style="thin">
        <color rgb="FFA5A5A5"/>
      </right>
      <top/>
      <bottom/>
      <diagonal/>
    </border>
    <border>
      <left style="thin">
        <color rgb="FFA5A5A5"/>
      </left>
      <right style="medium">
        <color rgb="FF96B3D7"/>
      </right>
      <top/>
      <bottom/>
      <diagonal/>
    </border>
    <border>
      <left/>
      <right/>
      <top/>
      <bottom style="thick">
        <color rgb="FFA5A5A5"/>
      </bottom>
      <diagonal/>
    </border>
    <border>
      <left style="medium">
        <color rgb="FFA5A5A5"/>
      </left>
      <right style="thin">
        <color rgb="FFA5A5A5"/>
      </right>
      <top/>
      <bottom style="thick">
        <color rgb="FFA5A5A5"/>
      </bottom>
      <diagonal/>
    </border>
    <border>
      <left style="thin">
        <color rgb="FFA5A5A5"/>
      </left>
      <right style="thin">
        <color rgb="FFA5A5A5"/>
      </right>
      <top/>
      <bottom style="thick">
        <color rgb="FFA5A5A5"/>
      </bottom>
      <diagonal/>
    </border>
    <border>
      <left style="thin">
        <color rgb="FFA5A5A5"/>
      </left>
      <right style="medium">
        <color rgb="FFA5A5A5"/>
      </right>
      <top/>
      <bottom style="thick">
        <color rgb="FFA5A5A5"/>
      </bottom>
      <diagonal/>
    </border>
    <border>
      <left/>
      <right style="thin">
        <color rgb="FFA5A5A5"/>
      </right>
      <top/>
      <bottom style="thick">
        <color rgb="FFA5A5A5"/>
      </bottom>
      <diagonal/>
    </border>
    <border>
      <left style="thin">
        <color rgb="FFA5A5A5"/>
      </left>
      <right/>
      <top/>
      <bottom style="thick">
        <color rgb="FFA5A5A5"/>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s>
  <cellStyleXfs count="5">
    <xf numFmtId="0" fontId="0" fillId="0" borderId="0">
      <alignment vertical="center"/>
    </xf>
    <xf numFmtId="0" fontId="1" fillId="0" borderId="0">
      <protection locked="0"/>
    </xf>
    <xf numFmtId="0" fontId="3" fillId="0" borderId="0">
      <protection locked="0"/>
    </xf>
    <xf numFmtId="0" fontId="70" fillId="0" borderId="0">
      <alignment vertical="top"/>
      <protection locked="0"/>
    </xf>
    <xf numFmtId="9" fontId="49" fillId="0" borderId="0">
      <alignment vertical="top"/>
      <protection locked="0"/>
    </xf>
  </cellStyleXfs>
  <cellXfs count="200">
    <xf numFmtId="0" fontId="0" fillId="0" borderId="0" xfId="0">
      <alignment vertical="center"/>
    </xf>
    <xf numFmtId="0" fontId="1" fillId="2" borderId="0" xfId="1" applyFill="1" applyAlignment="1" applyProtection="1"/>
    <xf numFmtId="0" fontId="2" fillId="2" borderId="0" xfId="2" applyFont="1" applyFill="1" applyAlignment="1" applyProtection="1">
      <alignment horizontal="center" vertical="top"/>
    </xf>
    <xf numFmtId="0" fontId="3" fillId="2" borderId="0" xfId="2" applyFill="1" applyAlignment="1" applyProtection="1"/>
    <xf numFmtId="0" fontId="4" fillId="3" borderId="1" xfId="2" applyFont="1" applyFill="1" applyBorder="1" applyAlignment="1" applyProtection="1">
      <alignment horizontal="center" vertical="center"/>
    </xf>
    <xf numFmtId="0" fontId="4" fillId="3" borderId="1" xfId="2" applyFont="1" applyFill="1" applyBorder="1" applyAlignment="1" applyProtection="1">
      <alignment horizontal="center" vertical="center" wrapText="1"/>
    </xf>
    <xf numFmtId="0" fontId="1" fillId="2" borderId="1" xfId="1" applyFill="1" applyBorder="1" applyAlignment="1" applyProtection="1">
      <alignment horizontal="center" vertical="top"/>
    </xf>
    <xf numFmtId="0" fontId="1" fillId="2" borderId="1" xfId="1" applyFill="1" applyBorder="1" applyAlignment="1" applyProtection="1">
      <alignment wrapText="1"/>
    </xf>
    <xf numFmtId="9" fontId="1" fillId="2" borderId="1" xfId="1" applyNumberFormat="1" applyFill="1" applyBorder="1" applyAlignment="1" applyProtection="1">
      <alignment horizontal="center" vertical="top"/>
    </xf>
    <xf numFmtId="164" fontId="1" fillId="2" borderId="1" xfId="1" applyNumberFormat="1" applyFill="1" applyBorder="1" applyAlignment="1" applyProtection="1">
      <alignment horizontal="center" vertical="top"/>
    </xf>
    <xf numFmtId="10" fontId="1" fillId="2" borderId="1" xfId="1" applyNumberFormat="1" applyFill="1" applyBorder="1" applyAlignment="1" applyProtection="1">
      <alignment horizontal="center" vertical="top"/>
    </xf>
    <xf numFmtId="9" fontId="4" fillId="3" borderId="1" xfId="1" applyNumberFormat="1" applyFont="1" applyFill="1" applyBorder="1" applyAlignment="1" applyProtection="1">
      <alignment horizontal="center"/>
    </xf>
    <xf numFmtId="10" fontId="4" fillId="3" borderId="1" xfId="1" applyNumberFormat="1" applyFont="1" applyFill="1" applyBorder="1" applyAlignment="1" applyProtection="1">
      <alignment horizontal="center"/>
    </xf>
    <xf numFmtId="0" fontId="5" fillId="2" borderId="0" xfId="1" applyFont="1" applyFill="1" applyAlignment="1" applyProtection="1"/>
    <xf numFmtId="0" fontId="6" fillId="0" borderId="0" xfId="0" applyFont="1" applyAlignment="1"/>
    <xf numFmtId="0" fontId="7" fillId="4" borderId="0" xfId="0" applyFont="1" applyFill="1" applyAlignment="1"/>
    <xf numFmtId="0" fontId="8" fillId="4" borderId="0" xfId="0" applyFont="1" applyFill="1" applyAlignment="1" applyProtection="1">
      <alignment horizontal="left" vertical="center" indent="1"/>
      <protection locked="0"/>
    </xf>
    <xf numFmtId="0" fontId="9" fillId="4" borderId="0" xfId="0" applyFont="1" applyFill="1" applyProtection="1">
      <alignment vertical="center"/>
      <protection locked="0"/>
    </xf>
    <xf numFmtId="0" fontId="7" fillId="4" borderId="0" xfId="0" applyFont="1" applyFill="1" applyAlignment="1">
      <alignment horizontal="center" vertical="center"/>
    </xf>
    <xf numFmtId="0" fontId="10" fillId="4" borderId="0" xfId="0" applyFont="1" applyFill="1">
      <alignment vertical="center"/>
    </xf>
    <xf numFmtId="0" fontId="12" fillId="5" borderId="0" xfId="0" applyFont="1" applyFill="1">
      <alignment vertical="center"/>
    </xf>
    <xf numFmtId="0" fontId="13" fillId="5" borderId="0" xfId="0" applyFont="1" applyFill="1" applyAlignment="1" applyProtection="1">
      <alignment horizontal="left" vertical="center" indent="1"/>
      <protection locked="0"/>
    </xf>
    <xf numFmtId="0" fontId="14" fillId="5" borderId="0" xfId="0" applyFont="1" applyFill="1" applyProtection="1">
      <alignment vertical="center"/>
      <protection locked="0"/>
    </xf>
    <xf numFmtId="0" fontId="15" fillId="5" borderId="0" xfId="3" applyNumberFormat="1" applyFont="1" applyFill="1" applyBorder="1" applyAlignment="1">
      <alignment horizontal="right" vertical="center"/>
      <protection locked="0"/>
    </xf>
    <xf numFmtId="0" fontId="16" fillId="5" borderId="0" xfId="0" applyFont="1" applyFill="1" applyProtection="1">
      <alignment vertical="center"/>
      <protection locked="0"/>
    </xf>
    <xf numFmtId="0" fontId="17" fillId="6" borderId="0" xfId="0" applyFont="1" applyFill="1">
      <alignment vertical="center"/>
    </xf>
    <xf numFmtId="0" fontId="18" fillId="6" borderId="0" xfId="0" applyFont="1" applyFill="1" applyAlignment="1"/>
    <xf numFmtId="0" fontId="19" fillId="6" borderId="0" xfId="0" applyFont="1" applyFill="1" applyProtection="1">
      <alignment vertical="center"/>
      <protection locked="0"/>
    </xf>
    <xf numFmtId="0" fontId="20" fillId="6" borderId="0" xfId="3" applyNumberFormat="1" applyFont="1" applyFill="1" applyBorder="1" applyAlignment="1">
      <alignment horizontal="right" vertical="center"/>
      <protection locked="0"/>
    </xf>
    <xf numFmtId="0" fontId="21" fillId="6" borderId="0" xfId="0" applyFont="1" applyFill="1" applyProtection="1">
      <alignment vertical="center"/>
      <protection locked="0"/>
    </xf>
    <xf numFmtId="0" fontId="22" fillId="6" borderId="2" xfId="0" applyFont="1" applyFill="1" applyBorder="1">
      <alignment vertical="center"/>
    </xf>
    <xf numFmtId="0" fontId="22" fillId="6" borderId="0" xfId="0" applyFont="1" applyFill="1">
      <alignment vertical="center"/>
    </xf>
    <xf numFmtId="0" fontId="22" fillId="6" borderId="3" xfId="0" applyFont="1" applyFill="1" applyBorder="1">
      <alignment vertical="center"/>
    </xf>
    <xf numFmtId="0" fontId="23" fillId="6" borderId="0" xfId="0" applyFont="1" applyFill="1" applyAlignment="1"/>
    <xf numFmtId="0" fontId="24" fillId="6" borderId="0" xfId="0" applyFont="1" applyFill="1" applyAlignment="1">
      <alignment horizontal="right" vertical="center" indent="1"/>
    </xf>
    <xf numFmtId="0" fontId="24" fillId="2" borderId="7" xfId="0" applyFont="1" applyFill="1" applyBorder="1" applyAlignment="1" applyProtection="1">
      <alignment horizontal="center" vertical="center"/>
      <protection locked="0"/>
    </xf>
    <xf numFmtId="0" fontId="25" fillId="6" borderId="0" xfId="0" applyFont="1" applyFill="1">
      <alignment vertical="center"/>
    </xf>
    <xf numFmtId="0" fontId="26" fillId="6" borderId="0" xfId="0" applyFont="1" applyFill="1">
      <alignment vertical="center"/>
    </xf>
    <xf numFmtId="0" fontId="28" fillId="6" borderId="0" xfId="0" applyFont="1" applyFill="1" applyAlignment="1"/>
    <xf numFmtId="167" fontId="29" fillId="6" borderId="8" xfId="0" applyNumberFormat="1" applyFont="1" applyFill="1" applyBorder="1" applyAlignment="1">
      <alignment horizontal="center" vertical="center" shrinkToFit="1"/>
    </xf>
    <xf numFmtId="167" fontId="29" fillId="6" borderId="9" xfId="0" applyNumberFormat="1" applyFont="1" applyFill="1" applyBorder="1" applyAlignment="1">
      <alignment horizontal="center" vertical="center" shrinkToFit="1"/>
    </xf>
    <xf numFmtId="167" fontId="29" fillId="6" borderId="10" xfId="0" applyNumberFormat="1" applyFont="1" applyFill="1" applyBorder="1" applyAlignment="1">
      <alignment horizontal="center" vertical="center" shrinkToFit="1"/>
    </xf>
    <xf numFmtId="167" fontId="29" fillId="6" borderId="10" xfId="0" applyNumberFormat="1" applyFont="1" applyFill="1" applyBorder="1" applyAlignment="1">
      <alignment horizontal="center" vertical="center" shrinkToFit="1"/>
    </xf>
    <xf numFmtId="167" fontId="29" fillId="6" borderId="8" xfId="0" applyNumberFormat="1" applyFont="1" applyFill="1" applyBorder="1" applyAlignment="1">
      <alignment horizontal="center" vertical="center" shrinkToFit="1"/>
    </xf>
    <xf numFmtId="167" fontId="29" fillId="6" borderId="10" xfId="0" applyNumberFormat="1" applyFont="1" applyFill="1" applyBorder="1" applyAlignment="1">
      <alignment horizontal="center" vertical="center" shrinkToFit="1"/>
    </xf>
    <xf numFmtId="167" fontId="29" fillId="6" borderId="8" xfId="0" applyNumberFormat="1" applyFont="1" applyFill="1" applyBorder="1" applyAlignment="1">
      <alignment horizontal="center" vertical="center" shrinkToFit="1"/>
    </xf>
    <xf numFmtId="167" fontId="29" fillId="6" borderId="10" xfId="0" applyNumberFormat="1" applyFont="1" applyFill="1" applyBorder="1" applyAlignment="1">
      <alignment horizontal="center" vertical="center" shrinkToFit="1"/>
    </xf>
    <xf numFmtId="167" fontId="29" fillId="6" borderId="8" xfId="0" applyNumberFormat="1" applyFont="1" applyFill="1" applyBorder="1" applyAlignment="1">
      <alignment horizontal="center" vertical="center" shrinkToFit="1"/>
    </xf>
    <xf numFmtId="167" fontId="29" fillId="6" borderId="10" xfId="0" applyNumberFormat="1" applyFont="1" applyFill="1" applyBorder="1" applyAlignment="1">
      <alignment horizontal="center" vertical="center" shrinkToFit="1"/>
    </xf>
    <xf numFmtId="167" fontId="29" fillId="6" borderId="8" xfId="0" applyNumberFormat="1" applyFont="1" applyFill="1" applyBorder="1" applyAlignment="1">
      <alignment horizontal="center" vertical="center" shrinkToFit="1"/>
    </xf>
    <xf numFmtId="167" fontId="29" fillId="6" borderId="10" xfId="0" applyNumberFormat="1" applyFont="1" applyFill="1" applyBorder="1" applyAlignment="1">
      <alignment horizontal="center" vertical="center" shrinkToFit="1"/>
    </xf>
    <xf numFmtId="167" fontId="29" fillId="6" borderId="8" xfId="0" applyNumberFormat="1" applyFont="1" applyFill="1" applyBorder="1" applyAlignment="1">
      <alignment horizontal="center" vertical="center" shrinkToFit="1"/>
    </xf>
    <xf numFmtId="167" fontId="29" fillId="6" borderId="10" xfId="0" applyNumberFormat="1" applyFont="1" applyFill="1" applyBorder="1" applyAlignment="1">
      <alignment horizontal="center" vertical="center" shrinkToFit="1"/>
    </xf>
    <xf numFmtId="167" fontId="29" fillId="6" borderId="8" xfId="0" applyNumberFormat="1" applyFont="1" applyFill="1" applyBorder="1" applyAlignment="1">
      <alignment horizontal="center" vertical="center" shrinkToFit="1"/>
    </xf>
    <xf numFmtId="167" fontId="29" fillId="6" borderId="10" xfId="0" applyNumberFormat="1" applyFont="1" applyFill="1" applyBorder="1" applyAlignment="1">
      <alignment horizontal="center" vertical="center" shrinkToFit="1"/>
    </xf>
    <xf numFmtId="0" fontId="30" fillId="6" borderId="11" xfId="0" applyFont="1" applyFill="1" applyBorder="1" applyAlignment="1"/>
    <xf numFmtId="0" fontId="31" fillId="7" borderId="11" xfId="0" applyFont="1" applyFill="1" applyBorder="1" applyAlignment="1">
      <alignment horizontal="left" vertical="center"/>
    </xf>
    <xf numFmtId="0" fontId="31" fillId="7" borderId="11" xfId="0" applyFont="1" applyFill="1" applyBorder="1" applyAlignment="1">
      <alignment horizontal="center" vertical="center" wrapText="1"/>
    </xf>
    <xf numFmtId="0" fontId="31" fillId="7" borderId="11" xfId="0" applyFont="1" applyFill="1" applyBorder="1" applyAlignment="1">
      <alignment horizontal="center" vertical="center"/>
    </xf>
    <xf numFmtId="0" fontId="31" fillId="7" borderId="11" xfId="0" applyFont="1" applyFill="1" applyBorder="1" applyAlignment="1">
      <alignment horizontal="right" vertical="center" wrapText="1"/>
    </xf>
    <xf numFmtId="0" fontId="30" fillId="7" borderId="11" xfId="0" applyFont="1" applyFill="1" applyBorder="1" applyAlignment="1">
      <alignment horizontal="center" vertical="center" wrapText="1"/>
    </xf>
    <xf numFmtId="0" fontId="30" fillId="8" borderId="12" xfId="0" applyFont="1" applyFill="1" applyBorder="1" applyAlignment="1">
      <alignment horizontal="center" vertical="center" shrinkToFit="1"/>
    </xf>
    <xf numFmtId="0" fontId="30" fillId="8" borderId="13" xfId="0" applyFont="1" applyFill="1" applyBorder="1" applyAlignment="1">
      <alignment horizontal="center" vertical="center" shrinkToFit="1"/>
    </xf>
    <xf numFmtId="0" fontId="30" fillId="8" borderId="14" xfId="0" applyFont="1" applyFill="1" applyBorder="1" applyAlignment="1">
      <alignment horizontal="center" vertical="center" shrinkToFit="1"/>
    </xf>
    <xf numFmtId="0" fontId="30" fillId="8" borderId="15" xfId="0" applyFont="1" applyFill="1" applyBorder="1" applyAlignment="1">
      <alignment horizontal="center" vertical="center" shrinkToFit="1"/>
    </xf>
    <xf numFmtId="0" fontId="30" fillId="8" borderId="16" xfId="0" applyFont="1" applyFill="1" applyBorder="1" applyAlignment="1">
      <alignment horizontal="center" vertical="center" shrinkToFit="1"/>
    </xf>
    <xf numFmtId="0" fontId="30" fillId="8" borderId="11" xfId="0" applyFont="1" applyFill="1" applyBorder="1" applyAlignment="1"/>
    <xf numFmtId="0" fontId="32" fillId="9" borderId="17" xfId="0" applyFont="1" applyFill="1" applyBorder="1">
      <alignment vertical="center"/>
    </xf>
    <xf numFmtId="0" fontId="33" fillId="9" borderId="17" xfId="0" applyFont="1" applyFill="1" applyBorder="1" applyAlignment="1">
      <alignment horizontal="left" vertical="center"/>
    </xf>
    <xf numFmtId="0" fontId="34" fillId="9" borderId="17" xfId="0" applyFont="1" applyFill="1" applyBorder="1" applyAlignment="1">
      <alignment horizontal="left" vertical="center" indent="1"/>
    </xf>
    <xf numFmtId="0" fontId="32" fillId="9" borderId="17" xfId="0" applyFont="1" applyFill="1" applyBorder="1" applyAlignment="1">
      <alignment horizontal="center" vertical="center"/>
    </xf>
    <xf numFmtId="168" fontId="32" fillId="9" borderId="17" xfId="0" applyNumberFormat="1" applyFont="1" applyFill="1" applyBorder="1" applyAlignment="1">
      <alignment horizontal="right" vertical="center"/>
    </xf>
    <xf numFmtId="1" fontId="32" fillId="9" borderId="17" xfId="4" applyNumberFormat="1" applyFont="1" applyFill="1" applyBorder="1" applyAlignment="1" applyProtection="1">
      <alignment horizontal="center" vertical="center"/>
    </xf>
    <xf numFmtId="9" fontId="35" fillId="9" borderId="17" xfId="4" applyFont="1" applyFill="1" applyBorder="1" applyAlignment="1" applyProtection="1">
      <alignment horizontal="center" vertical="center"/>
    </xf>
    <xf numFmtId="1" fontId="36" fillId="9" borderId="17" xfId="0" applyNumberFormat="1" applyFont="1" applyFill="1" applyBorder="1" applyAlignment="1">
      <alignment horizontal="center" vertical="center"/>
    </xf>
    <xf numFmtId="1" fontId="37" fillId="9" borderId="17" xfId="0" applyNumberFormat="1" applyFont="1" applyFill="1" applyBorder="1" applyAlignment="1">
      <alignment horizontal="center" vertical="center"/>
    </xf>
    <xf numFmtId="0" fontId="32" fillId="0" borderId="18" xfId="0" applyFont="1" applyBorder="1">
      <alignment vertical="center"/>
    </xf>
    <xf numFmtId="0" fontId="38" fillId="10" borderId="18" xfId="0" applyFont="1" applyFill="1" applyBorder="1" applyAlignment="1">
      <alignment horizontal="left" vertical="center"/>
    </xf>
    <xf numFmtId="0" fontId="39" fillId="0" borderId="18" xfId="0" applyFont="1" applyBorder="1" applyAlignment="1">
      <alignment horizontal="left" vertical="center" wrapText="1" indent="1"/>
    </xf>
    <xf numFmtId="0" fontId="39" fillId="0" borderId="18" xfId="0" applyFont="1" applyBorder="1">
      <alignment vertical="center"/>
    </xf>
    <xf numFmtId="0" fontId="39" fillId="0" borderId="19" xfId="0" applyFont="1" applyBorder="1" applyAlignment="1">
      <alignment horizontal="center" vertical="center"/>
    </xf>
    <xf numFmtId="168" fontId="39" fillId="0" borderId="19" xfId="0" applyNumberFormat="1" applyFont="1" applyBorder="1" applyAlignment="1">
      <alignment horizontal="center" vertical="center"/>
    </xf>
    <xf numFmtId="168" fontId="36" fillId="10" borderId="19" xfId="0" applyNumberFormat="1" applyFont="1" applyFill="1" applyBorder="1" applyAlignment="1">
      <alignment horizontal="center" vertical="center"/>
    </xf>
    <xf numFmtId="1" fontId="40" fillId="2" borderId="19" xfId="0" applyNumberFormat="1" applyFont="1" applyFill="1" applyBorder="1" applyAlignment="1">
      <alignment horizontal="center" vertical="center"/>
    </xf>
    <xf numFmtId="9" fontId="40" fillId="2" borderId="19" xfId="4" applyFont="1" applyFill="1" applyBorder="1" applyAlignment="1" applyProtection="1">
      <alignment horizontal="center" vertical="center"/>
    </xf>
    <xf numFmtId="1" fontId="36" fillId="10" borderId="19" xfId="0" applyNumberFormat="1" applyFont="1" applyFill="1" applyBorder="1" applyAlignment="1">
      <alignment horizontal="right" vertical="center" indent="1"/>
    </xf>
    <xf numFmtId="1" fontId="41" fillId="10" borderId="19" xfId="0" applyNumberFormat="1" applyFont="1" applyFill="1" applyBorder="1" applyAlignment="1">
      <alignment horizontal="center" vertical="center"/>
    </xf>
    <xf numFmtId="0" fontId="32" fillId="0" borderId="18" xfId="0" applyFont="1" applyBorder="1" applyAlignment="1">
      <alignment horizontal="center" vertical="center"/>
    </xf>
    <xf numFmtId="0" fontId="39" fillId="0" borderId="0" xfId="0" applyFont="1" applyAlignment="1">
      <alignment horizontal="center" vertical="center"/>
    </xf>
    <xf numFmtId="168" fontId="39" fillId="0" borderId="0" xfId="0" applyNumberFormat="1" applyFont="1" applyAlignment="1">
      <alignment horizontal="center" vertical="center"/>
    </xf>
    <xf numFmtId="168" fontId="36" fillId="10" borderId="0" xfId="0" applyNumberFormat="1" applyFont="1" applyFill="1" applyAlignment="1">
      <alignment horizontal="center" vertical="center"/>
    </xf>
    <xf numFmtId="1" fontId="40" fillId="2" borderId="0" xfId="0" applyNumberFormat="1" applyFont="1" applyFill="1" applyAlignment="1">
      <alignment horizontal="center" vertical="center"/>
    </xf>
    <xf numFmtId="9" fontId="40" fillId="2" borderId="0" xfId="4" applyFont="1" applyFill="1" applyBorder="1" applyAlignment="1" applyProtection="1">
      <alignment horizontal="center" vertical="center"/>
    </xf>
    <xf numFmtId="1" fontId="36" fillId="10" borderId="0" xfId="0" applyNumberFormat="1" applyFont="1" applyFill="1" applyAlignment="1">
      <alignment horizontal="right" vertical="center" indent="1"/>
    </xf>
    <xf numFmtId="1" fontId="41" fillId="10" borderId="0" xfId="0" applyNumberFormat="1" applyFont="1" applyFill="1" applyAlignment="1">
      <alignment horizontal="center" vertical="center"/>
    </xf>
    <xf numFmtId="0" fontId="32" fillId="9" borderId="18" xfId="0" applyFont="1" applyFill="1" applyBorder="1">
      <alignment vertical="center"/>
    </xf>
    <xf numFmtId="0" fontId="33" fillId="9" borderId="18" xfId="0" applyFont="1" applyFill="1" applyBorder="1" applyAlignment="1">
      <alignment horizontal="left" vertical="center"/>
    </xf>
    <xf numFmtId="0" fontId="34" fillId="9" borderId="18" xfId="0" applyFont="1" applyFill="1" applyBorder="1" applyAlignment="1">
      <alignment horizontal="left" vertical="center" indent="1"/>
    </xf>
    <xf numFmtId="0" fontId="32" fillId="9" borderId="18" xfId="0" applyFont="1" applyFill="1" applyBorder="1" applyAlignment="1">
      <alignment horizontal="center" vertical="center"/>
    </xf>
    <xf numFmtId="168" fontId="42" fillId="9" borderId="18" xfId="0" applyNumberFormat="1" applyFont="1" applyFill="1" applyBorder="1" applyAlignment="1">
      <alignment horizontal="right" vertical="center"/>
    </xf>
    <xf numFmtId="168" fontId="36" fillId="9" borderId="18" xfId="0" applyNumberFormat="1" applyFont="1" applyFill="1" applyBorder="1" applyAlignment="1">
      <alignment horizontal="right" vertical="center"/>
    </xf>
    <xf numFmtId="1" fontId="32" fillId="9" borderId="18" xfId="4" applyNumberFormat="1" applyFont="1" applyFill="1" applyBorder="1" applyAlignment="1" applyProtection="1">
      <alignment horizontal="center" vertical="center"/>
    </xf>
    <xf numFmtId="9" fontId="35" fillId="9" borderId="18" xfId="4" applyFont="1" applyFill="1" applyBorder="1" applyAlignment="1" applyProtection="1">
      <alignment horizontal="center" vertical="center"/>
    </xf>
    <xf numFmtId="1" fontId="36" fillId="9" borderId="18" xfId="0" applyNumberFormat="1" applyFont="1" applyFill="1" applyBorder="1" applyAlignment="1">
      <alignment horizontal="right" vertical="center" indent="1"/>
    </xf>
    <xf numFmtId="1" fontId="37" fillId="9" borderId="18" xfId="0" applyNumberFormat="1" applyFont="1" applyFill="1" applyBorder="1" applyAlignment="1">
      <alignment horizontal="center" vertical="center"/>
    </xf>
    <xf numFmtId="0" fontId="32" fillId="0" borderId="18" xfId="0" applyFont="1" applyBorder="1" applyAlignment="1">
      <alignment horizontal="left" vertical="center" wrapText="1" indent="1"/>
    </xf>
    <xf numFmtId="0" fontId="40" fillId="0" borderId="19" xfId="0" applyFont="1" applyBorder="1" applyAlignment="1">
      <alignment horizontal="center" vertical="center"/>
    </xf>
    <xf numFmtId="0" fontId="40" fillId="0" borderId="0" xfId="0" applyFont="1" applyAlignment="1">
      <alignment horizontal="center" vertical="center"/>
    </xf>
    <xf numFmtId="0" fontId="35" fillId="10" borderId="18" xfId="0" applyFont="1" applyFill="1" applyBorder="1" applyAlignment="1">
      <alignment horizontal="left" vertical="center" wrapText="1" indent="1"/>
    </xf>
    <xf numFmtId="0" fontId="35" fillId="10" borderId="18" xfId="0" applyFont="1" applyFill="1" applyBorder="1">
      <alignment vertical="center"/>
    </xf>
    <xf numFmtId="0" fontId="35" fillId="10" borderId="19" xfId="0" applyFont="1" applyFill="1" applyBorder="1" applyAlignment="1">
      <alignment horizontal="center" vertical="center"/>
    </xf>
    <xf numFmtId="168" fontId="35" fillId="10" borderId="19" xfId="0" applyNumberFormat="1" applyFont="1" applyFill="1" applyBorder="1" applyAlignment="1">
      <alignment horizontal="center" vertical="center"/>
    </xf>
    <xf numFmtId="168" fontId="43" fillId="10" borderId="19" xfId="0" applyNumberFormat="1" applyFont="1" applyFill="1" applyBorder="1" applyAlignment="1">
      <alignment horizontal="center" vertical="center"/>
    </xf>
    <xf numFmtId="1" fontId="44" fillId="10" borderId="19" xfId="0" applyNumberFormat="1" applyFont="1" applyFill="1" applyBorder="1" applyAlignment="1">
      <alignment horizontal="center" vertical="center"/>
    </xf>
    <xf numFmtId="9" fontId="44" fillId="10" borderId="19" xfId="4" applyFont="1" applyFill="1" applyBorder="1" applyAlignment="1" applyProtection="1">
      <alignment horizontal="center" vertical="center"/>
    </xf>
    <xf numFmtId="1" fontId="43" fillId="10" borderId="19" xfId="0" applyNumberFormat="1" applyFont="1" applyFill="1" applyBorder="1" applyAlignment="1">
      <alignment horizontal="right" vertical="center" indent="1"/>
    </xf>
    <xf numFmtId="0" fontId="17" fillId="0" borderId="18" xfId="0" applyFont="1" applyBorder="1" applyAlignment="1">
      <alignment horizontal="left" vertical="center" wrapText="1" indent="1"/>
    </xf>
    <xf numFmtId="9" fontId="45" fillId="2" borderId="19" xfId="4" applyFont="1" applyFill="1" applyBorder="1" applyAlignment="1" applyProtection="1">
      <alignment horizontal="center" vertical="center"/>
    </xf>
    <xf numFmtId="9" fontId="44" fillId="2" borderId="19" xfId="4" applyFont="1" applyFill="1" applyBorder="1" applyAlignment="1" applyProtection="1">
      <alignment horizontal="center" vertical="center"/>
    </xf>
    <xf numFmtId="0" fontId="44" fillId="10" borderId="19" xfId="0" applyFont="1" applyFill="1" applyBorder="1" applyAlignment="1">
      <alignment horizontal="center" vertical="center"/>
    </xf>
    <xf numFmtId="0" fontId="35" fillId="9" borderId="18" xfId="0" applyFont="1" applyFill="1" applyBorder="1">
      <alignment vertical="center"/>
    </xf>
    <xf numFmtId="0" fontId="46" fillId="10" borderId="18" xfId="0" applyFont="1" applyFill="1" applyBorder="1" applyAlignment="1">
      <alignment horizontal="left" vertical="center" wrapText="1" indent="1"/>
    </xf>
    <xf numFmtId="0" fontId="35" fillId="0" borderId="18" xfId="0" applyFont="1" applyBorder="1" applyAlignment="1">
      <alignment horizontal="left" vertical="center" wrapText="1" indent="1"/>
    </xf>
    <xf numFmtId="0" fontId="35" fillId="0" borderId="18" xfId="0" applyFont="1" applyBorder="1">
      <alignment vertical="center"/>
    </xf>
    <xf numFmtId="0" fontId="44" fillId="0" borderId="19" xfId="0" applyFont="1" applyBorder="1" applyAlignment="1">
      <alignment horizontal="center" vertical="center"/>
    </xf>
    <xf numFmtId="168" fontId="35" fillId="0" borderId="19" xfId="0" applyNumberFormat="1" applyFont="1" applyBorder="1" applyAlignment="1">
      <alignment horizontal="center" vertical="center"/>
    </xf>
    <xf numFmtId="1" fontId="44" fillId="2" borderId="19" xfId="0" applyNumberFormat="1" applyFont="1" applyFill="1" applyBorder="1" applyAlignment="1">
      <alignment horizontal="center" vertical="center"/>
    </xf>
    <xf numFmtId="0" fontId="46" fillId="0" borderId="18" xfId="0" applyFont="1" applyBorder="1" applyAlignment="1">
      <alignment horizontal="left" vertical="center" wrapText="1" indent="1"/>
    </xf>
    <xf numFmtId="0" fontId="35" fillId="0" borderId="19" xfId="0" applyFont="1" applyBorder="1" applyAlignment="1">
      <alignment horizontal="center" vertical="center"/>
    </xf>
    <xf numFmtId="168" fontId="42" fillId="9" borderId="18" xfId="0" applyNumberFormat="1" applyFont="1" applyFill="1" applyBorder="1" applyAlignment="1">
      <alignment horizontal="center" vertical="center"/>
    </xf>
    <xf numFmtId="168" fontId="36" fillId="9" borderId="18" xfId="0" applyNumberFormat="1" applyFont="1" applyFill="1" applyBorder="1" applyAlignment="1">
      <alignment horizontal="center" vertical="center"/>
    </xf>
    <xf numFmtId="0" fontId="32" fillId="0" borderId="0" xfId="0" applyFont="1">
      <alignment vertical="center"/>
    </xf>
    <xf numFmtId="0" fontId="32" fillId="0" borderId="18" xfId="0" applyFont="1" applyBorder="1" applyAlignment="1">
      <alignment horizontal="left" vertical="center"/>
    </xf>
    <xf numFmtId="0" fontId="47" fillId="0" borderId="18" xfId="0" applyFont="1" applyBorder="1">
      <alignment vertical="center"/>
    </xf>
    <xf numFmtId="0" fontId="48" fillId="0" borderId="18" xfId="0" applyFont="1" applyBorder="1">
      <alignment vertical="center"/>
    </xf>
    <xf numFmtId="1" fontId="32" fillId="0" borderId="18" xfId="4" applyNumberFormat="1" applyFont="1" applyFill="1" applyBorder="1" applyAlignment="1" applyProtection="1">
      <alignment horizontal="center" vertical="center"/>
    </xf>
    <xf numFmtId="9" fontId="32" fillId="0" borderId="18" xfId="4" applyFont="1" applyFill="1" applyBorder="1" applyAlignment="1" applyProtection="1">
      <alignment horizontal="center" vertical="center"/>
    </xf>
    <xf numFmtId="1" fontId="36" fillId="0" borderId="18" xfId="0" applyNumberFormat="1" applyFont="1" applyBorder="1" applyAlignment="1">
      <alignment horizontal="center" vertical="center"/>
    </xf>
    <xf numFmtId="1" fontId="37" fillId="0" borderId="18" xfId="0" applyNumberFormat="1" applyFont="1" applyBorder="1" applyAlignment="1">
      <alignment horizontal="center" vertical="center"/>
    </xf>
    <xf numFmtId="0" fontId="49" fillId="0" borderId="0" xfId="0" applyFont="1" applyAlignment="1"/>
    <xf numFmtId="0" fontId="50" fillId="0" borderId="0" xfId="0" applyFont="1" applyAlignment="1">
      <alignment horizontal="left" vertical="center"/>
    </xf>
    <xf numFmtId="0" fontId="51" fillId="0" borderId="0" xfId="0" applyFont="1" applyAlignment="1">
      <alignment horizontal="left" vertical="center"/>
    </xf>
    <xf numFmtId="0" fontId="52" fillId="0" borderId="0" xfId="3" applyFont="1" applyAlignment="1" applyProtection="1"/>
    <xf numFmtId="0" fontId="53" fillId="0" borderId="0" xfId="0" applyFont="1" applyAlignment="1">
      <alignment horizontal="right"/>
    </xf>
    <xf numFmtId="0" fontId="54" fillId="0" borderId="0" xfId="0" applyFont="1" applyAlignment="1"/>
    <xf numFmtId="0" fontId="55" fillId="0" borderId="0" xfId="0" applyFont="1" applyAlignment="1"/>
    <xf numFmtId="0" fontId="56" fillId="0" borderId="0" xfId="0" applyFont="1" applyAlignment="1">
      <alignment horizontal="left" wrapText="1"/>
    </xf>
    <xf numFmtId="0" fontId="56" fillId="0" borderId="0" xfId="0" applyFont="1" applyAlignment="1">
      <alignment wrapText="1"/>
    </xf>
    <xf numFmtId="0" fontId="57" fillId="0" borderId="0" xfId="0" applyFont="1">
      <alignment vertical="center"/>
    </xf>
    <xf numFmtId="0" fontId="56" fillId="0" borderId="0" xfId="0" applyFont="1" applyAlignment="1">
      <alignment vertical="center" wrapText="1"/>
    </xf>
    <xf numFmtId="0" fontId="49" fillId="0" borderId="0" xfId="0" applyFont="1">
      <alignment vertical="center"/>
    </xf>
    <xf numFmtId="0" fontId="57" fillId="0" borderId="0" xfId="0" applyFont="1" applyAlignment="1"/>
    <xf numFmtId="0" fontId="58" fillId="0" borderId="0" xfId="0" applyFont="1" applyAlignment="1">
      <alignment vertical="center" wrapText="1"/>
    </xf>
    <xf numFmtId="0" fontId="59" fillId="0" borderId="0" xfId="0" applyFont="1" applyAlignment="1"/>
    <xf numFmtId="0" fontId="60" fillId="0" borderId="0" xfId="0" applyFont="1" applyAlignment="1"/>
    <xf numFmtId="0" fontId="52" fillId="0" borderId="0" xfId="3" applyFont="1" applyFill="1" applyBorder="1" applyAlignment="1" applyProtection="1">
      <alignment vertical="center"/>
    </xf>
    <xf numFmtId="0" fontId="53" fillId="0" borderId="0" xfId="0" applyFont="1" applyAlignment="1">
      <alignment wrapText="1"/>
    </xf>
    <xf numFmtId="0" fontId="61" fillId="0" borderId="0" xfId="0" applyFont="1" applyAlignment="1">
      <alignment horizontal="right"/>
    </xf>
    <xf numFmtId="0" fontId="56" fillId="0" borderId="0" xfId="0" applyFont="1" applyAlignment="1"/>
    <xf numFmtId="0" fontId="49" fillId="0" borderId="0" xfId="0" applyFont="1" applyAlignment="1">
      <alignment horizontal="left" wrapText="1" indent="1"/>
    </xf>
    <xf numFmtId="0" fontId="60" fillId="0" borderId="0" xfId="0" applyFont="1" applyAlignment="1">
      <alignment horizontal="right"/>
    </xf>
    <xf numFmtId="0" fontId="62" fillId="0" borderId="0" xfId="0" applyFont="1" applyAlignment="1">
      <alignment vertical="center" wrapText="1"/>
    </xf>
    <xf numFmtId="0" fontId="56" fillId="0" borderId="0" xfId="0" applyFont="1" applyAlignment="1">
      <alignment horizontal="left" vertical="center" wrapText="1"/>
    </xf>
    <xf numFmtId="0" fontId="56" fillId="0" borderId="0" xfId="0" applyFont="1" applyAlignment="1">
      <alignment horizontal="left" indent="1"/>
    </xf>
    <xf numFmtId="0" fontId="62" fillId="0" borderId="0" xfId="0" applyFont="1" applyAlignment="1"/>
    <xf numFmtId="0" fontId="61" fillId="0" borderId="0" xfId="0" applyFont="1" applyAlignment="1">
      <alignment horizontal="left" wrapText="1"/>
    </xf>
    <xf numFmtId="0" fontId="63" fillId="0" borderId="0" xfId="0" quotePrefix="1" applyFont="1" applyAlignment="1">
      <alignment horizontal="left" indent="1"/>
    </xf>
    <xf numFmtId="0" fontId="56" fillId="0" borderId="0" xfId="0" quotePrefix="1" applyFont="1" applyAlignment="1">
      <alignment horizontal="left" wrapText="1" indent="1"/>
    </xf>
    <xf numFmtId="0" fontId="56" fillId="0" borderId="0" xfId="0" quotePrefix="1" applyFont="1" applyAlignment="1">
      <alignment wrapText="1"/>
    </xf>
    <xf numFmtId="0" fontId="53" fillId="0" borderId="0" xfId="0" applyFont="1" applyAlignment="1">
      <alignment horizontal="left" vertical="center"/>
    </xf>
    <xf numFmtId="0" fontId="50" fillId="0" borderId="0" xfId="0" applyFont="1">
      <alignment vertical="center"/>
    </xf>
    <xf numFmtId="0" fontId="64" fillId="0" borderId="0" xfId="3" applyFont="1" applyAlignment="1" applyProtection="1"/>
    <xf numFmtId="0" fontId="65" fillId="0" borderId="0" xfId="0" applyFont="1" applyAlignment="1"/>
    <xf numFmtId="0" fontId="63" fillId="0" borderId="0" xfId="0" applyFont="1" applyAlignment="1"/>
    <xf numFmtId="0" fontId="66" fillId="0" borderId="0" xfId="0" applyFont="1" applyAlignment="1">
      <alignment horizontal="left" wrapText="1"/>
    </xf>
    <xf numFmtId="0" fontId="49" fillId="0" borderId="20" xfId="0" applyFont="1" applyBorder="1" applyAlignment="1"/>
    <xf numFmtId="0" fontId="66" fillId="0" borderId="20" xfId="0" applyFont="1" applyBorder="1" applyAlignment="1">
      <alignment horizontal="left" wrapText="1"/>
    </xf>
    <xf numFmtId="0" fontId="67" fillId="0" borderId="20" xfId="0" applyFont="1" applyBorder="1" applyAlignment="1"/>
    <xf numFmtId="0" fontId="49" fillId="0" borderId="21" xfId="0" applyFont="1" applyBorder="1" applyAlignment="1"/>
    <xf numFmtId="0" fontId="52" fillId="0" borderId="20" xfId="3" applyFont="1" applyBorder="1" applyAlignment="1" applyProtection="1">
      <alignment wrapText="1"/>
    </xf>
    <xf numFmtId="0" fontId="67" fillId="0" borderId="21" xfId="0" applyFont="1" applyBorder="1" applyAlignment="1"/>
    <xf numFmtId="0" fontId="66" fillId="0" borderId="21" xfId="0" applyFont="1" applyBorder="1" applyAlignment="1">
      <alignment horizontal="left" wrapText="1"/>
    </xf>
    <xf numFmtId="0" fontId="68" fillId="0" borderId="21" xfId="0" applyFont="1" applyBorder="1" applyAlignment="1">
      <alignment horizontal="left" wrapText="1"/>
    </xf>
    <xf numFmtId="0" fontId="69" fillId="0" borderId="21" xfId="3" applyFont="1" applyBorder="1" applyAlignment="1" applyProtection="1">
      <alignment horizontal="left" wrapText="1"/>
    </xf>
    <xf numFmtId="0" fontId="66" fillId="0" borderId="21" xfId="0" applyFont="1" applyBorder="1" applyAlignment="1">
      <alignment horizontal="left"/>
    </xf>
    <xf numFmtId="0" fontId="4" fillId="3" borderId="1" xfId="1" applyFont="1" applyFill="1" applyBorder="1" applyAlignment="1" applyProtection="1">
      <alignment horizontal="left"/>
    </xf>
    <xf numFmtId="0" fontId="2" fillId="2" borderId="0" xfId="2" applyFont="1" applyFill="1" applyAlignment="1" applyProtection="1">
      <alignment horizontal="center"/>
    </xf>
    <xf numFmtId="0" fontId="2" fillId="2" borderId="0" xfId="2" applyFont="1" applyFill="1" applyAlignment="1" applyProtection="1">
      <alignment horizontal="center" vertical="top"/>
    </xf>
    <xf numFmtId="0" fontId="24" fillId="6" borderId="8" xfId="0" applyFont="1" applyFill="1" applyBorder="1" applyAlignment="1">
      <alignment horizontal="center" vertical="center"/>
    </xf>
    <xf numFmtId="0" fontId="24" fillId="6" borderId="9" xfId="0" applyFont="1" applyFill="1" applyBorder="1" applyAlignment="1">
      <alignment horizontal="center" vertical="center"/>
    </xf>
    <xf numFmtId="0" fontId="24" fillId="6" borderId="10" xfId="0" applyFont="1" applyFill="1" applyBorder="1" applyAlignment="1">
      <alignment horizontal="center" vertical="center"/>
    </xf>
    <xf numFmtId="166" fontId="27" fillId="6" borderId="8" xfId="0" applyNumberFormat="1" applyFont="1" applyFill="1" applyBorder="1" applyAlignment="1">
      <alignment horizontal="center" vertical="center"/>
    </xf>
    <xf numFmtId="166" fontId="27" fillId="6" borderId="9" xfId="0" applyNumberFormat="1" applyFont="1" applyFill="1" applyBorder="1" applyAlignment="1">
      <alignment horizontal="center" vertical="center"/>
    </xf>
    <xf numFmtId="166" fontId="27" fillId="6" borderId="10" xfId="0" applyNumberFormat="1" applyFont="1" applyFill="1" applyBorder="1" applyAlignment="1">
      <alignment horizontal="center" vertical="center"/>
    </xf>
    <xf numFmtId="0" fontId="11" fillId="4" borderId="0" xfId="3" applyFont="1" applyFill="1" applyAlignment="1" applyProtection="1">
      <alignment horizontal="left" vertical="center"/>
    </xf>
    <xf numFmtId="165" fontId="24" fillId="2" borderId="4" xfId="0" applyNumberFormat="1" applyFont="1" applyFill="1" applyBorder="1" applyAlignment="1" applyProtection="1">
      <alignment horizontal="center" vertical="center" shrinkToFit="1"/>
      <protection locked="0"/>
    </xf>
    <xf numFmtId="165" fontId="24" fillId="2" borderId="5" xfId="0" applyNumberFormat="1" applyFont="1" applyFill="1" applyBorder="1" applyAlignment="1" applyProtection="1">
      <alignment horizontal="center" vertical="center" shrinkToFit="1"/>
      <protection locked="0"/>
    </xf>
    <xf numFmtId="165" fontId="24" fillId="2" borderId="6" xfId="0" applyNumberFormat="1" applyFont="1" applyFill="1" applyBorder="1" applyAlignment="1" applyProtection="1">
      <alignment horizontal="center" vertical="center" shrinkToFit="1"/>
      <protection locked="0"/>
    </xf>
    <xf numFmtId="0" fontId="54" fillId="0" borderId="0" xfId="0" applyFont="1" applyAlignment="1">
      <alignment horizontal="left"/>
    </xf>
    <xf numFmtId="9" fontId="78" fillId="2" borderId="19" xfId="4" applyFont="1" applyFill="1" applyBorder="1" applyAlignment="1" applyProtection="1">
      <alignment horizontal="center" vertical="center"/>
    </xf>
  </cellXfs>
  <cellStyles count="5">
    <cellStyle name="Hyperlink" xfId="3" xr:uid="{00000000-0005-0000-0000-000003000000}"/>
    <cellStyle name="Normal" xfId="0" builtinId="0"/>
    <cellStyle name="Normal 2" xfId="1" xr:uid="{00000000-0005-0000-0000-000001000000}"/>
    <cellStyle name="Normal 2 2" xfId="2" xr:uid="{00000000-0005-0000-0000-000002000000}"/>
    <cellStyle name="Percent" xfId="4" builtinId="5"/>
  </cellStyles>
  <dxfs count="125">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fill>
        <patternFill>
          <bgColor rgb="FF7F7F7F"/>
        </patternFill>
      </fill>
    </dxf>
    <dxf>
      <fill>
        <patternFill>
          <bgColor rgb="FF0070C0"/>
        </patternFill>
      </fill>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fill>
        <patternFill>
          <bgColor rgb="FF0070C0"/>
        </patternFill>
      </fill>
    </dxf>
    <dxf>
      <fill>
        <patternFill>
          <bgColor rgb="FF7F7F7F"/>
        </patternFill>
      </fill>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fill>
        <patternFill>
          <bgColor rgb="FF0070C0"/>
        </patternFill>
      </fill>
    </dxf>
    <dxf>
      <fill>
        <patternFill>
          <bgColor rgb="FF7F7F7F"/>
        </patternFill>
      </fill>
    </dxf>
    <dxf>
      <border>
        <left style="thin">
          <color rgb="FFE36B09"/>
        </left>
        <right style="thin">
          <color rgb="FFE36B09"/>
        </right>
        <top/>
        <bottom/>
      </border>
    </dxf>
    <dxf>
      <font>
        <color rgb="FFFFFFFF"/>
      </font>
      <fill>
        <patternFill>
          <bgColor rgb="FFE36B09"/>
        </patternFill>
      </fill>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
      <fill>
        <patternFill>
          <bgColor rgb="FF7F7F7F"/>
        </patternFill>
      </fill>
    </dxf>
    <dxf>
      <fill>
        <patternFill>
          <bgColor rgb="FF0070C0"/>
        </patternFill>
      </fill>
    </dxf>
    <dxf>
      <fill>
        <patternFill>
          <bgColor rgb="FF7F7F7F"/>
        </patternFill>
      </fill>
    </dxf>
    <dxf>
      <fill>
        <patternFill>
          <bgColor rgb="FF0070C0"/>
        </patternFill>
      </fill>
    </dxf>
    <dxf>
      <border>
        <left style="thin">
          <color rgb="FFE36B09"/>
        </left>
        <right style="thin">
          <color rgb="FFE36B09"/>
        </right>
        <top/>
        <bottom/>
      </border>
    </dxf>
    <dxf>
      <border>
        <left style="thin">
          <color rgb="FFE36B09"/>
        </left>
        <right style="thin">
          <color rgb="FFE36B09"/>
        </right>
        <top/>
        <bottom/>
      </border>
    </dxf>
    <dxf>
      <border>
        <left style="thin">
          <color rgb="FFE36B09"/>
        </left>
        <right style="thin">
          <color rgb="FFE36B09"/>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www.wps.cn/officeDocument/2020/cellImage" Target="NUL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Grafik Progress Pekerjaan Aplikasi</a:t>
            </a:r>
            <a:r>
              <a:rPr lang="en-US" baseline="0"/>
              <a:t> Deposito Syariah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Summary!$H$4</c:f>
              <c:strCache>
                <c:ptCount val="1"/>
                <c:pt idx="0">
                  <c:v>ACC ACTUAL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45086</c:v>
                </c:pt>
                <c:pt idx="1">
                  <c:v>45094</c:v>
                </c:pt>
                <c:pt idx="2">
                  <c:v>45124</c:v>
                </c:pt>
                <c:pt idx="3">
                  <c:v>45200</c:v>
                </c:pt>
                <c:pt idx="4">
                  <c:v>45270</c:v>
                </c:pt>
                <c:pt idx="5">
                  <c:v>45305</c:v>
                </c:pt>
                <c:pt idx="6">
                  <c:v>45350</c:v>
                </c:pt>
                <c:pt idx="7">
                  <c:v>45360</c:v>
                </c:pt>
                <c:pt idx="8">
                  <c:v>45391</c:v>
                </c:pt>
              </c:numCache>
            </c:numRef>
          </c:cat>
          <c:val>
            <c:numRef>
              <c:f>Summary!$H$5:$H$13</c:f>
              <c:numCache>
                <c:formatCode>0.00%</c:formatCode>
                <c:ptCount val="9"/>
                <c:pt idx="0">
                  <c:v>0.05</c:v>
                </c:pt>
                <c:pt idx="1">
                  <c:v>0.1</c:v>
                </c:pt>
                <c:pt idx="2">
                  <c:v>0.2</c:v>
                </c:pt>
                <c:pt idx="3">
                  <c:v>0.33995512820512819</c:v>
                </c:pt>
                <c:pt idx="4">
                  <c:v>0.34828846153846155</c:v>
                </c:pt>
                <c:pt idx="5">
                  <c:v>0.35453846153846152</c:v>
                </c:pt>
              </c:numCache>
            </c:numRef>
          </c:val>
          <c:smooth val="0"/>
          <c:extLst>
            <c:ext xmlns:c16="http://schemas.microsoft.com/office/drawing/2014/chart" uri="{C3380CC4-5D6E-409C-BE32-E72D297353CC}">
              <c16:uniqueId val="{00000000-EB50-46C3-BB23-00DC227F6A8E}"/>
            </c:ext>
          </c:extLst>
        </c:ser>
        <c:ser>
          <c:idx val="1"/>
          <c:order val="1"/>
          <c:tx>
            <c:strRef>
              <c:f>Summary!$I$4</c:f>
              <c:strCache>
                <c:ptCount val="1"/>
                <c:pt idx="0">
                  <c:v>ACC PLAN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45086</c:v>
                </c:pt>
                <c:pt idx="1">
                  <c:v>45094</c:v>
                </c:pt>
                <c:pt idx="2">
                  <c:v>45124</c:v>
                </c:pt>
                <c:pt idx="3">
                  <c:v>45200</c:v>
                </c:pt>
                <c:pt idx="4">
                  <c:v>45270</c:v>
                </c:pt>
                <c:pt idx="5">
                  <c:v>45305</c:v>
                </c:pt>
                <c:pt idx="6">
                  <c:v>45350</c:v>
                </c:pt>
                <c:pt idx="7">
                  <c:v>45360</c:v>
                </c:pt>
                <c:pt idx="8">
                  <c:v>45391</c:v>
                </c:pt>
              </c:numCache>
            </c:numRef>
          </c:cat>
          <c:val>
            <c:numRef>
              <c:f>Summary!$I$5:$I$13</c:f>
              <c:numCache>
                <c:formatCode>0.00%</c:formatCode>
                <c:ptCount val="9"/>
                <c:pt idx="0">
                  <c:v>0.05</c:v>
                </c:pt>
                <c:pt idx="1">
                  <c:v>0.1</c:v>
                </c:pt>
                <c:pt idx="2">
                  <c:v>0.2</c:v>
                </c:pt>
                <c:pt idx="3">
                  <c:v>0.55000000000000004</c:v>
                </c:pt>
                <c:pt idx="4">
                  <c:v>0.70000000000000007</c:v>
                </c:pt>
                <c:pt idx="5">
                  <c:v>0.75000000000000011</c:v>
                </c:pt>
                <c:pt idx="6">
                  <c:v>0.85000000000000009</c:v>
                </c:pt>
                <c:pt idx="7">
                  <c:v>0.95000000000000007</c:v>
                </c:pt>
                <c:pt idx="8">
                  <c:v>1</c:v>
                </c:pt>
              </c:numCache>
            </c:numRef>
          </c:val>
          <c:smooth val="0"/>
          <c:extLst>
            <c:ext xmlns:c16="http://schemas.microsoft.com/office/drawing/2014/chart" uri="{C3380CC4-5D6E-409C-BE32-E72D297353CC}">
              <c16:uniqueId val="{00000001-EB50-46C3-BB23-00DC227F6A8E}"/>
            </c:ext>
          </c:extLst>
        </c:ser>
        <c:dLbls>
          <c:showLegendKey val="0"/>
          <c:showVal val="0"/>
          <c:showCatName val="0"/>
          <c:showSerName val="0"/>
          <c:showPercent val="0"/>
          <c:showBubbleSize val="0"/>
        </c:dLbls>
        <c:smooth val="0"/>
        <c:axId val="320069535"/>
        <c:axId val="327074895"/>
      </c:lineChart>
      <c:dateAx>
        <c:axId val="320069535"/>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74895"/>
        <c:crosses val="autoZero"/>
        <c:auto val="1"/>
        <c:lblOffset val="100"/>
        <c:baseTimeUnit val="days"/>
      </c:dateAx>
      <c:valAx>
        <c:axId val="327074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780570</xdr:colOff>
      <xdr:row>15</xdr:row>
      <xdr:rowOff>12017</xdr:rowOff>
    </xdr:from>
    <xdr:to>
      <xdr:col>9</xdr:col>
      <xdr:colOff>28427</xdr:colOff>
      <xdr:row>35</xdr:row>
      <xdr:rowOff>75641</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60239</xdr:colOff>
      <xdr:row>5</xdr:row>
      <xdr:rowOff>101091</xdr:rowOff>
    </xdr:from>
    <xdr:to>
      <xdr:col>25</xdr:col>
      <xdr:colOff>88303</xdr:colOff>
      <xdr:row>9</xdr:row>
      <xdr:rowOff>75902</xdr:rowOff>
    </xdr:to>
    <xdr:sp macro="" textlink="">
      <xdr:nvSpPr>
        <xdr:cNvPr id="2" name=" " hidden="1">
          <a:extLst>
            <a:ext uri="{FF2B5EF4-FFF2-40B4-BE49-F238E27FC236}">
              <a16:creationId xmlns:a16="http://schemas.microsoft.com/office/drawing/2014/main" id="{00000000-0008-0000-0100-000002000000}"/>
            </a:ext>
          </a:extLst>
        </xdr:cNvPr>
        <xdr:cNvSpPr txBox="1"/>
      </xdr:nvSpPr>
      <xdr:spPr>
        <a:xfrm>
          <a:off x="4953000" y="1371600"/>
          <a:ext cx="3419475" cy="1104900"/>
        </a:xfrm>
        <a:prstGeom prst="rect">
          <a:avLst/>
        </a:prstGeom>
        <a:solidFill>
          <a:srgbClr val="FEFEE1"/>
        </a:solidFill>
        <a:ln w="9525" cap="flat" cmpd="sng">
          <a:solidFill>
            <a:srgbClr val="000000"/>
          </a:solidFill>
          <a:prstDash val="solid"/>
          <a:miter/>
        </a:ln>
        <a:effectLst>
          <a:outerShdw dist="35921" dir="2700000" algn="ctr" rotWithShape="0">
            <a:srgbClr val="000000"/>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4646520</xdr:colOff>
      <xdr:row>0</xdr:row>
      <xdr:rowOff>0</xdr:rowOff>
    </xdr:from>
    <xdr:to>
      <xdr:col>1</xdr:col>
      <xdr:colOff>6027054</xdr:colOff>
      <xdr:row>0</xdr:row>
      <xdr:rowOff>303609</xdr:rowOff>
    </xdr:to>
    <xdr:pic>
      <xdr:nvPicPr>
        <xdr:cNvPr id="2" name="Picture 5" descr=" ">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rcRect/>
        <a:stretch>
          <a:fillRect/>
        </a:stretch>
      </xdr:blipFill>
      <xdr:spPr>
        <a:xfrm>
          <a:off x="5019674" y="0"/>
          <a:ext cx="1381125" cy="310753"/>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119949</xdr:colOff>
      <xdr:row>2</xdr:row>
      <xdr:rowOff>126503</xdr:rowOff>
    </xdr:from>
    <xdr:to>
      <xdr:col>1</xdr:col>
      <xdr:colOff>2140435</xdr:colOff>
      <xdr:row>12</xdr:row>
      <xdr:rowOff>190202</xdr:rowOff>
    </xdr:to>
    <xdr:pic>
      <xdr:nvPicPr>
        <xdr:cNvPr id="2" name="Picture 1" descr=" ">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rcRect/>
        <a:stretch>
          <a:fillRect/>
        </a:stretch>
      </xdr:blipFill>
      <xdr:spPr>
        <a:xfrm>
          <a:off x="493396" y="548640"/>
          <a:ext cx="2019299" cy="1754505"/>
        </a:xfrm>
        <a:prstGeom prst="rect">
          <a:avLst/>
        </a:prstGeom>
        <a:noFill/>
        <a:ln w="9525" cap="flat" cmpd="sng">
          <a:noFill/>
          <a:prstDash val="solid"/>
          <a:miter/>
        </a:ln>
        <a:effectLst/>
      </xdr:spPr>
    </xdr:pic>
    <xdr:clientData/>
  </xdr:twoCellAnchor>
  <xdr:twoCellAnchor>
    <xdr:from>
      <xdr:col>2</xdr:col>
      <xdr:colOff>2131968</xdr:colOff>
      <xdr:row>0</xdr:row>
      <xdr:rowOff>0</xdr:rowOff>
    </xdr:from>
    <xdr:to>
      <xdr:col>2</xdr:col>
      <xdr:colOff>3609145</xdr:colOff>
      <xdr:row>0</xdr:row>
      <xdr:rowOff>328910</xdr:rowOff>
    </xdr:to>
    <xdr:pic>
      <xdr:nvPicPr>
        <xdr:cNvPr id="3" name="Picture 3" descr=" ">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srcRect/>
        <a:stretch>
          <a:fillRect/>
        </a:stretch>
      </xdr:blipFill>
      <xdr:spPr>
        <a:xfrm>
          <a:off x="5021580" y="0"/>
          <a:ext cx="1476375" cy="340995"/>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3768123</xdr:colOff>
      <xdr:row>0</xdr:row>
      <xdr:rowOff>0</xdr:rowOff>
    </xdr:from>
    <xdr:to>
      <xdr:col>1</xdr:col>
      <xdr:colOff>5376397</xdr:colOff>
      <xdr:row>0</xdr:row>
      <xdr:rowOff>354210</xdr:rowOff>
    </xdr:to>
    <xdr:pic>
      <xdr:nvPicPr>
        <xdr:cNvPr id="2" name="Picture 3" descr=" ">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rcRect/>
        <a:stretch>
          <a:fillRect/>
        </a:stretch>
      </xdr:blipFill>
      <xdr:spPr>
        <a:xfrm>
          <a:off x="4143374" y="1"/>
          <a:ext cx="1609725" cy="362188"/>
        </a:xfrm>
        <a:prstGeom prst="rect">
          <a:avLst/>
        </a:prstGeom>
        <a:noFill/>
        <a:ln>
          <a:noFill/>
        </a:ln>
        <a:effectLst/>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9"/>
  <sheetViews>
    <sheetView topLeftCell="B7" workbookViewId="0">
      <selection activeCell="L5" sqref="L5"/>
    </sheetView>
  </sheetViews>
  <sheetFormatPr defaultColWidth="9.140625" defaultRowHeight="14.25" x14ac:dyDescent="0.2"/>
  <cols>
    <col min="1" max="1" width="11.7109375" style="1" customWidth="1"/>
    <col min="2" max="2" width="5.7109375" style="1" customWidth="1"/>
    <col min="3" max="3" width="36" style="1" customWidth="1"/>
    <col min="4" max="4" width="12.42578125" style="1" customWidth="1"/>
    <col min="5" max="5" width="13.42578125" style="1" bestFit="1" customWidth="1"/>
    <col min="6" max="7" width="24.28515625" style="1" bestFit="1" customWidth="1"/>
    <col min="8" max="8" width="14.5703125" style="1" bestFit="1" customWidth="1"/>
    <col min="9" max="9" width="11.5703125" style="1" bestFit="1" customWidth="1"/>
    <col min="10" max="16384" width="9.140625" style="1"/>
  </cols>
  <sheetData>
    <row r="1" spans="2:9" ht="20.25" x14ac:dyDescent="0.3">
      <c r="B1" s="186" t="s">
        <v>191</v>
      </c>
      <c r="C1" s="186"/>
      <c r="D1" s="186"/>
      <c r="E1" s="186"/>
      <c r="F1" s="186"/>
      <c r="G1" s="186"/>
      <c r="H1" s="186"/>
      <c r="I1" s="186"/>
    </row>
    <row r="2" spans="2:9" ht="20.25" x14ac:dyDescent="0.2">
      <c r="B2" s="187" t="s">
        <v>264</v>
      </c>
      <c r="C2" s="187"/>
      <c r="D2" s="187"/>
      <c r="E2" s="187"/>
      <c r="F2" s="187"/>
      <c r="G2" s="187"/>
      <c r="H2" s="187"/>
      <c r="I2" s="187"/>
    </row>
    <row r="3" spans="2:9" ht="20.25" x14ac:dyDescent="0.2">
      <c r="B3" s="2"/>
      <c r="C3" s="2"/>
      <c r="D3" s="2"/>
      <c r="E3" s="2"/>
      <c r="F3" s="2"/>
      <c r="G3" s="2"/>
      <c r="H3" s="2"/>
      <c r="I3" s="2"/>
    </row>
    <row r="4" spans="2:9" s="3" customFormat="1" ht="30" x14ac:dyDescent="0.2">
      <c r="B4" s="4" t="s">
        <v>192</v>
      </c>
      <c r="C4" s="4" t="s">
        <v>193</v>
      </c>
      <c r="D4" s="4" t="s">
        <v>194</v>
      </c>
      <c r="E4" s="4" t="s">
        <v>203</v>
      </c>
      <c r="F4" s="5" t="s">
        <v>204</v>
      </c>
      <c r="G4" s="4" t="s">
        <v>195</v>
      </c>
      <c r="H4" s="4" t="s">
        <v>205</v>
      </c>
      <c r="I4" s="4" t="s">
        <v>206</v>
      </c>
    </row>
    <row r="5" spans="2:9" x14ac:dyDescent="0.2">
      <c r="B5" s="6">
        <v>1</v>
      </c>
      <c r="C5" s="7" t="s">
        <v>132</v>
      </c>
      <c r="D5" s="8">
        <v>0.05</v>
      </c>
      <c r="E5" s="9">
        <f>'Deposito Syariah'!F9</f>
        <v>45086</v>
      </c>
      <c r="F5" s="10">
        <f>'Deposito Syariah'!H8</f>
        <v>1</v>
      </c>
      <c r="G5" s="10">
        <f t="shared" ref="G5" si="0">D5*F5</f>
        <v>0.05</v>
      </c>
      <c r="H5" s="10">
        <f>G5</f>
        <v>0.05</v>
      </c>
      <c r="I5" s="10">
        <f>D5</f>
        <v>0.05</v>
      </c>
    </row>
    <row r="6" spans="2:9" x14ac:dyDescent="0.2">
      <c r="B6" s="6">
        <v>2</v>
      </c>
      <c r="C6" s="7" t="s">
        <v>133</v>
      </c>
      <c r="D6" s="8">
        <v>0.05</v>
      </c>
      <c r="E6" s="9">
        <f>'Deposito Syariah'!F17</f>
        <v>45094</v>
      </c>
      <c r="F6" s="10">
        <f>'Deposito Syariah'!H14</f>
        <v>1</v>
      </c>
      <c r="G6" s="10">
        <f>D6*F6</f>
        <v>0.05</v>
      </c>
      <c r="H6" s="10">
        <f>G6+H5</f>
        <v>0.1</v>
      </c>
      <c r="I6" s="10">
        <f>D6+I5</f>
        <v>0.1</v>
      </c>
    </row>
    <row r="7" spans="2:9" x14ac:dyDescent="0.2">
      <c r="B7" s="6">
        <v>3</v>
      </c>
      <c r="C7" s="7" t="s">
        <v>181</v>
      </c>
      <c r="D7" s="8">
        <v>0.1</v>
      </c>
      <c r="E7" s="9">
        <f>'Deposito Syariah'!F23</f>
        <v>45124</v>
      </c>
      <c r="F7" s="10">
        <f>'Deposito Syariah'!H22</f>
        <v>1</v>
      </c>
      <c r="G7" s="10">
        <f>D7*F7</f>
        <v>0.1</v>
      </c>
      <c r="H7" s="10">
        <f>G7+H6</f>
        <v>0.2</v>
      </c>
      <c r="I7" s="10">
        <f t="shared" ref="I7:I13" si="1">D7+I6</f>
        <v>0.2</v>
      </c>
    </row>
    <row r="8" spans="2:9" ht="28.5" x14ac:dyDescent="0.2">
      <c r="B8" s="6">
        <v>4</v>
      </c>
      <c r="C8" s="7" t="s">
        <v>196</v>
      </c>
      <c r="D8" s="8">
        <v>0.35</v>
      </c>
      <c r="E8" s="9">
        <f>'Deposito Syariah'!F89</f>
        <v>45200</v>
      </c>
      <c r="F8" s="10">
        <f>'Deposito Syariah'!H28</f>
        <v>0.39987179487179486</v>
      </c>
      <c r="G8" s="10">
        <f>D8*F8</f>
        <v>0.1399551282051282</v>
      </c>
      <c r="H8" s="10">
        <f>G8+H7</f>
        <v>0.33995512820512819</v>
      </c>
      <c r="I8" s="10">
        <f t="shared" si="1"/>
        <v>0.55000000000000004</v>
      </c>
    </row>
    <row r="9" spans="2:9" x14ac:dyDescent="0.2">
      <c r="B9" s="6">
        <v>5</v>
      </c>
      <c r="C9" s="7" t="s">
        <v>180</v>
      </c>
      <c r="D9" s="8">
        <v>0.15</v>
      </c>
      <c r="E9" s="9">
        <f>'Deposito Syariah'!F110</f>
        <v>45270</v>
      </c>
      <c r="F9" s="10">
        <f>'Deposito Syariah'!H100</f>
        <v>5.5555555555555552E-2</v>
      </c>
      <c r="G9" s="10">
        <f t="shared" ref="G9:G10" si="2">D9*F9</f>
        <v>8.3333333333333332E-3</v>
      </c>
      <c r="H9" s="10">
        <f>G9+H8</f>
        <v>0.34828846153846155</v>
      </c>
      <c r="I9" s="10">
        <f t="shared" si="1"/>
        <v>0.70000000000000007</v>
      </c>
    </row>
    <row r="10" spans="2:9" ht="28.5" x14ac:dyDescent="0.2">
      <c r="B10" s="6">
        <v>6</v>
      </c>
      <c r="C10" s="7" t="s">
        <v>182</v>
      </c>
      <c r="D10" s="8">
        <v>0.05</v>
      </c>
      <c r="E10" s="9">
        <f>'Deposito Syariah'!F125</f>
        <v>45305</v>
      </c>
      <c r="F10" s="10">
        <f>'Deposito Syariah'!H120</f>
        <v>0.125</v>
      </c>
      <c r="G10" s="10">
        <f t="shared" si="2"/>
        <v>6.2500000000000003E-3</v>
      </c>
      <c r="H10" s="10">
        <f>G10+H9</f>
        <v>0.35453846153846152</v>
      </c>
      <c r="I10" s="10">
        <f t="shared" si="1"/>
        <v>0.75000000000000011</v>
      </c>
    </row>
    <row r="11" spans="2:9" x14ac:dyDescent="0.2">
      <c r="B11" s="6">
        <v>7</v>
      </c>
      <c r="C11" s="7" t="s">
        <v>197</v>
      </c>
      <c r="D11" s="8">
        <v>0.1</v>
      </c>
      <c r="E11" s="9">
        <f>'Deposito Syariah'!F131</f>
        <v>45350</v>
      </c>
      <c r="F11" s="10"/>
      <c r="G11" s="10"/>
      <c r="H11" s="10"/>
      <c r="I11" s="10">
        <f t="shared" si="1"/>
        <v>0.85000000000000009</v>
      </c>
    </row>
    <row r="12" spans="2:9" x14ac:dyDescent="0.2">
      <c r="B12" s="6">
        <v>8</v>
      </c>
      <c r="C12" s="7" t="s">
        <v>184</v>
      </c>
      <c r="D12" s="8">
        <v>0.1</v>
      </c>
      <c r="E12" s="9">
        <f>'Deposito Syariah'!F135</f>
        <v>45360</v>
      </c>
      <c r="F12" s="10"/>
      <c r="G12" s="10"/>
      <c r="H12" s="10"/>
      <c r="I12" s="10">
        <f t="shared" si="1"/>
        <v>0.95000000000000007</v>
      </c>
    </row>
    <row r="13" spans="2:9" x14ac:dyDescent="0.2">
      <c r="B13" s="6">
        <v>9</v>
      </c>
      <c r="C13" s="7" t="s">
        <v>135</v>
      </c>
      <c r="D13" s="8">
        <v>0.05</v>
      </c>
      <c r="E13" s="9">
        <f>'Deposito Syariah'!F141</f>
        <v>45391</v>
      </c>
      <c r="F13" s="10"/>
      <c r="G13" s="10"/>
      <c r="H13" s="10"/>
      <c r="I13" s="10">
        <f t="shared" si="1"/>
        <v>1</v>
      </c>
    </row>
    <row r="14" spans="2:9" ht="15" x14ac:dyDescent="0.25">
      <c r="B14" s="185" t="s">
        <v>198</v>
      </c>
      <c r="C14" s="185"/>
      <c r="D14" s="11">
        <f>SUM(D5:D13)</f>
        <v>1</v>
      </c>
      <c r="E14" s="11"/>
      <c r="F14" s="11"/>
      <c r="G14" s="12">
        <f>SUM(G5:G13)</f>
        <v>0.35453846153846152</v>
      </c>
      <c r="H14" s="11"/>
      <c r="I14" s="11"/>
    </row>
    <row r="19" spans="14:14" x14ac:dyDescent="0.2">
      <c r="N19" s="13"/>
    </row>
  </sheetData>
  <mergeCells count="3">
    <mergeCell ref="B14:C14"/>
    <mergeCell ref="B1:I1"/>
    <mergeCell ref="B2:I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T145"/>
  <sheetViews>
    <sheetView showGridLines="0" tabSelected="1" workbookViewId="0">
      <pane ySplit="7" topLeftCell="A77" activePane="bottomLeft" state="frozen"/>
      <selection pane="bottomLeft" activeCell="H90" sqref="H90:H98"/>
    </sheetView>
  </sheetViews>
  <sheetFormatPr defaultColWidth="9.140625" defaultRowHeight="12.75" x14ac:dyDescent="0.2"/>
  <cols>
    <col min="1" max="1" width="6.85546875" style="14" customWidth="1"/>
    <col min="2" max="2" width="36.7109375" style="14" customWidth="1"/>
    <col min="3" max="3" width="6.85546875" style="14" hidden="1" customWidth="1"/>
    <col min="4" max="4" width="12.42578125" style="14" hidden="1" customWidth="1"/>
    <col min="5" max="6" width="12" style="14" customWidth="1"/>
    <col min="7" max="7" width="6" style="14" customWidth="1"/>
    <col min="8" max="8" width="6.7109375" style="14" customWidth="1"/>
    <col min="9" max="9" width="5.85546875" style="14" customWidth="1"/>
    <col min="10" max="10" width="1.42578125" style="14" customWidth="1"/>
    <col min="11" max="66" width="2.42578125" style="14" customWidth="1"/>
    <col min="67" max="16384" width="9.140625" style="14"/>
  </cols>
  <sheetData>
    <row r="1" spans="1:150" s="15" customFormat="1" ht="33" customHeight="1" x14ac:dyDescent="0.2">
      <c r="A1" s="16" t="s">
        <v>127</v>
      </c>
      <c r="B1" s="17"/>
      <c r="C1" s="17"/>
      <c r="D1" s="17"/>
      <c r="E1" s="17"/>
      <c r="F1" s="17"/>
      <c r="G1" s="18"/>
      <c r="K1" s="19"/>
      <c r="AD1" s="194"/>
      <c r="AE1" s="194"/>
      <c r="AF1" s="194"/>
      <c r="AG1" s="194"/>
      <c r="AH1" s="194"/>
      <c r="AI1" s="194"/>
      <c r="AJ1" s="194"/>
      <c r="AK1" s="194"/>
      <c r="AL1" s="194"/>
      <c r="AM1" s="194"/>
      <c r="AN1" s="194"/>
      <c r="AO1" s="194"/>
      <c r="AP1" s="194"/>
      <c r="AQ1" s="194"/>
      <c r="AR1" s="194"/>
    </row>
    <row r="2" spans="1:150" s="20" customFormat="1" ht="21" customHeight="1" x14ac:dyDescent="0.2">
      <c r="A2" s="21" t="s">
        <v>126</v>
      </c>
      <c r="B2" s="22"/>
      <c r="C2" s="22"/>
      <c r="D2" s="23"/>
      <c r="E2" s="22"/>
      <c r="F2" s="24"/>
    </row>
    <row r="3" spans="1:150" s="25" customFormat="1" ht="6.75" customHeight="1" x14ac:dyDescent="0.2">
      <c r="A3" s="26"/>
      <c r="B3" s="27"/>
      <c r="C3" s="27"/>
      <c r="D3" s="28"/>
      <c r="E3" s="27"/>
      <c r="F3" s="29"/>
      <c r="K3" s="30"/>
      <c r="L3" s="31"/>
      <c r="M3" s="31"/>
      <c r="N3" s="31"/>
      <c r="O3" s="31"/>
      <c r="P3" s="31"/>
      <c r="Q3" s="32"/>
      <c r="R3" s="30"/>
      <c r="S3" s="31"/>
      <c r="T3" s="31"/>
      <c r="U3" s="31"/>
      <c r="V3" s="31"/>
      <c r="W3" s="31"/>
      <c r="X3" s="32"/>
      <c r="Y3" s="30"/>
      <c r="Z3" s="31"/>
      <c r="AA3" s="31"/>
      <c r="AB3" s="31"/>
      <c r="AC3" s="31"/>
      <c r="AD3" s="31"/>
      <c r="AE3" s="32"/>
      <c r="AF3" s="30"/>
      <c r="AG3" s="31"/>
      <c r="AH3" s="31"/>
      <c r="AI3" s="31"/>
      <c r="AJ3" s="31"/>
      <c r="AK3" s="31"/>
      <c r="AL3" s="32"/>
      <c r="AM3" s="30"/>
      <c r="AN3" s="31"/>
      <c r="AO3" s="31"/>
      <c r="AP3" s="31"/>
      <c r="AQ3" s="31"/>
      <c r="AR3" s="31"/>
      <c r="AS3" s="32"/>
      <c r="AT3" s="30"/>
      <c r="AU3" s="31"/>
      <c r="AV3" s="31"/>
      <c r="AW3" s="31"/>
      <c r="AX3" s="31"/>
      <c r="AY3" s="31"/>
      <c r="AZ3" s="32"/>
      <c r="BA3" s="30"/>
      <c r="BB3" s="31"/>
      <c r="BC3" s="31"/>
      <c r="BD3" s="31"/>
      <c r="BE3" s="31"/>
      <c r="BF3" s="31"/>
      <c r="BG3" s="32"/>
      <c r="BH3" s="30"/>
      <c r="BI3" s="31"/>
      <c r="BJ3" s="31"/>
      <c r="BK3" s="31"/>
      <c r="BL3" s="31"/>
      <c r="BM3" s="31"/>
      <c r="BN3" s="32"/>
    </row>
    <row r="4" spans="1:150" s="33" customFormat="1" ht="19.5" customHeight="1" x14ac:dyDescent="0.2">
      <c r="B4" s="34" t="s">
        <v>124</v>
      </c>
      <c r="C4" s="195">
        <v>45082</v>
      </c>
      <c r="D4" s="196"/>
      <c r="E4" s="197"/>
      <c r="H4" s="34" t="s">
        <v>67</v>
      </c>
      <c r="I4" s="35">
        <v>3</v>
      </c>
      <c r="K4" s="188" t="str">
        <f>"Week "&amp;(K6-($C$4-WEEKDAY($C$4,1)+2))/7+1</f>
        <v>Week 3</v>
      </c>
      <c r="L4" s="189"/>
      <c r="M4" s="189"/>
      <c r="N4" s="189"/>
      <c r="O4" s="189"/>
      <c r="P4" s="189"/>
      <c r="Q4" s="190"/>
      <c r="R4" s="188" t="str">
        <f>"Week "&amp;(R6-($C$4-WEEKDAY($C$4,1)+2))/7+1</f>
        <v>Week 4</v>
      </c>
      <c r="S4" s="189"/>
      <c r="T4" s="189"/>
      <c r="U4" s="189"/>
      <c r="V4" s="189"/>
      <c r="W4" s="189"/>
      <c r="X4" s="190"/>
      <c r="Y4" s="188" t="str">
        <f>"Week "&amp;(Y6-($C$4-WEEKDAY($C$4,1)+2))/7+1</f>
        <v>Week 5</v>
      </c>
      <c r="Z4" s="189"/>
      <c r="AA4" s="189"/>
      <c r="AB4" s="189"/>
      <c r="AC4" s="189"/>
      <c r="AD4" s="189"/>
      <c r="AE4" s="190"/>
      <c r="AF4" s="188" t="str">
        <f>"Week "&amp;(AF6-($C$4-WEEKDAY($C$4,1)+2))/7+1</f>
        <v>Week 6</v>
      </c>
      <c r="AG4" s="189"/>
      <c r="AH4" s="189"/>
      <c r="AI4" s="189"/>
      <c r="AJ4" s="189"/>
      <c r="AK4" s="189"/>
      <c r="AL4" s="190"/>
      <c r="AM4" s="188" t="str">
        <f>"Week "&amp;(AM6-($C$4-WEEKDAY($C$4,1)+2))/7+1</f>
        <v>Week 7</v>
      </c>
      <c r="AN4" s="189"/>
      <c r="AO4" s="189"/>
      <c r="AP4" s="189"/>
      <c r="AQ4" s="189"/>
      <c r="AR4" s="189"/>
      <c r="AS4" s="190"/>
      <c r="AT4" s="188" t="str">
        <f>"Week "&amp;(AT6-($C$4-WEEKDAY($C$4,1)+2))/7+1</f>
        <v>Week 8</v>
      </c>
      <c r="AU4" s="189"/>
      <c r="AV4" s="189"/>
      <c r="AW4" s="189"/>
      <c r="AX4" s="189"/>
      <c r="AY4" s="189"/>
      <c r="AZ4" s="190"/>
      <c r="BA4" s="188" t="str">
        <f>"Week "&amp;(BA6-($C$4-WEEKDAY($C$4,1)+2))/7+1</f>
        <v>Week 9</v>
      </c>
      <c r="BB4" s="189"/>
      <c r="BC4" s="189"/>
      <c r="BD4" s="189"/>
      <c r="BE4" s="189"/>
      <c r="BF4" s="189"/>
      <c r="BG4" s="190"/>
      <c r="BH4" s="188" t="str">
        <f>"Week "&amp;(BH6-($C$4-WEEKDAY($C$4,1)+2))/7+1</f>
        <v>Week 10</v>
      </c>
      <c r="BI4" s="189"/>
      <c r="BJ4" s="189"/>
      <c r="BK4" s="189"/>
      <c r="BL4" s="189"/>
      <c r="BM4" s="189"/>
      <c r="BN4" s="190"/>
    </row>
    <row r="5" spans="1:150" s="36" customFormat="1" ht="19.5" customHeight="1" x14ac:dyDescent="0.2">
      <c r="A5" s="37"/>
      <c r="B5" s="34" t="s">
        <v>68</v>
      </c>
      <c r="C5" s="195" t="s">
        <v>131</v>
      </c>
      <c r="D5" s="196"/>
      <c r="E5" s="197"/>
      <c r="F5" s="37"/>
      <c r="G5" s="37"/>
      <c r="H5" s="37"/>
      <c r="I5" s="37"/>
      <c r="K5" s="191">
        <f>K6</f>
        <v>45096</v>
      </c>
      <c r="L5" s="192"/>
      <c r="M5" s="192"/>
      <c r="N5" s="192"/>
      <c r="O5" s="192"/>
      <c r="P5" s="192"/>
      <c r="Q5" s="193"/>
      <c r="R5" s="191">
        <f>R6</f>
        <v>45103</v>
      </c>
      <c r="S5" s="192"/>
      <c r="T5" s="192"/>
      <c r="U5" s="192"/>
      <c r="V5" s="192"/>
      <c r="W5" s="192"/>
      <c r="X5" s="193"/>
      <c r="Y5" s="191">
        <f>Y6</f>
        <v>45110</v>
      </c>
      <c r="Z5" s="192"/>
      <c r="AA5" s="192"/>
      <c r="AB5" s="192"/>
      <c r="AC5" s="192"/>
      <c r="AD5" s="192"/>
      <c r="AE5" s="193"/>
      <c r="AF5" s="191">
        <f>AF6</f>
        <v>45117</v>
      </c>
      <c r="AG5" s="192"/>
      <c r="AH5" s="192"/>
      <c r="AI5" s="192"/>
      <c r="AJ5" s="192"/>
      <c r="AK5" s="192"/>
      <c r="AL5" s="193"/>
      <c r="AM5" s="191">
        <f>AM6</f>
        <v>45124</v>
      </c>
      <c r="AN5" s="192"/>
      <c r="AO5" s="192"/>
      <c r="AP5" s="192"/>
      <c r="AQ5" s="192"/>
      <c r="AR5" s="192"/>
      <c r="AS5" s="193"/>
      <c r="AT5" s="191">
        <f>AT6</f>
        <v>45131</v>
      </c>
      <c r="AU5" s="192"/>
      <c r="AV5" s="192"/>
      <c r="AW5" s="192"/>
      <c r="AX5" s="192"/>
      <c r="AY5" s="192"/>
      <c r="AZ5" s="193"/>
      <c r="BA5" s="191">
        <f>BA6</f>
        <v>45138</v>
      </c>
      <c r="BB5" s="192"/>
      <c r="BC5" s="192"/>
      <c r="BD5" s="192"/>
      <c r="BE5" s="192"/>
      <c r="BF5" s="192"/>
      <c r="BG5" s="193"/>
      <c r="BH5" s="191">
        <f>BH6</f>
        <v>45145</v>
      </c>
      <c r="BI5" s="192"/>
      <c r="BJ5" s="192"/>
      <c r="BK5" s="192"/>
      <c r="BL5" s="192"/>
      <c r="BM5" s="192"/>
      <c r="BN5" s="193"/>
    </row>
    <row r="6" spans="1:150" s="38" customFormat="1" ht="14.25" customHeight="1" x14ac:dyDescent="0.2">
      <c r="K6" s="39">
        <f>C4-WEEKDAY(C4,1)+2+7*(I4-1)</f>
        <v>45096</v>
      </c>
      <c r="L6" s="40">
        <f t="shared" ref="L6:BN6" si="0">K6+1</f>
        <v>45097</v>
      </c>
      <c r="M6" s="40">
        <f t="shared" si="0"/>
        <v>45098</v>
      </c>
      <c r="N6" s="40">
        <f t="shared" si="0"/>
        <v>45099</v>
      </c>
      <c r="O6" s="40">
        <f t="shared" si="0"/>
        <v>45100</v>
      </c>
      <c r="P6" s="40">
        <f t="shared" si="0"/>
        <v>45101</v>
      </c>
      <c r="Q6" s="41">
        <f t="shared" si="0"/>
        <v>45102</v>
      </c>
      <c r="R6" s="39">
        <f t="shared" si="0"/>
        <v>45103</v>
      </c>
      <c r="S6" s="40">
        <f t="shared" si="0"/>
        <v>45104</v>
      </c>
      <c r="T6" s="40">
        <f t="shared" si="0"/>
        <v>45105</v>
      </c>
      <c r="U6" s="40">
        <f t="shared" si="0"/>
        <v>45106</v>
      </c>
      <c r="V6" s="40">
        <f t="shared" si="0"/>
        <v>45107</v>
      </c>
      <c r="W6" s="40">
        <f t="shared" si="0"/>
        <v>45108</v>
      </c>
      <c r="X6" s="42">
        <f t="shared" si="0"/>
        <v>45109</v>
      </c>
      <c r="Y6" s="43">
        <f t="shared" si="0"/>
        <v>45110</v>
      </c>
      <c r="Z6" s="40">
        <f t="shared" si="0"/>
        <v>45111</v>
      </c>
      <c r="AA6" s="40">
        <f t="shared" si="0"/>
        <v>45112</v>
      </c>
      <c r="AB6" s="40">
        <f t="shared" si="0"/>
        <v>45113</v>
      </c>
      <c r="AC6" s="40">
        <f t="shared" si="0"/>
        <v>45114</v>
      </c>
      <c r="AD6" s="40">
        <f t="shared" si="0"/>
        <v>45115</v>
      </c>
      <c r="AE6" s="44">
        <f t="shared" si="0"/>
        <v>45116</v>
      </c>
      <c r="AF6" s="45">
        <f t="shared" si="0"/>
        <v>45117</v>
      </c>
      <c r="AG6" s="40">
        <f t="shared" si="0"/>
        <v>45118</v>
      </c>
      <c r="AH6" s="40">
        <f t="shared" si="0"/>
        <v>45119</v>
      </c>
      <c r="AI6" s="40">
        <f t="shared" si="0"/>
        <v>45120</v>
      </c>
      <c r="AJ6" s="40">
        <f t="shared" si="0"/>
        <v>45121</v>
      </c>
      <c r="AK6" s="40">
        <f t="shared" si="0"/>
        <v>45122</v>
      </c>
      <c r="AL6" s="46">
        <f t="shared" si="0"/>
        <v>45123</v>
      </c>
      <c r="AM6" s="47">
        <f t="shared" si="0"/>
        <v>45124</v>
      </c>
      <c r="AN6" s="40">
        <f t="shared" si="0"/>
        <v>45125</v>
      </c>
      <c r="AO6" s="40">
        <f t="shared" si="0"/>
        <v>45126</v>
      </c>
      <c r="AP6" s="40">
        <f t="shared" si="0"/>
        <v>45127</v>
      </c>
      <c r="AQ6" s="40">
        <f t="shared" si="0"/>
        <v>45128</v>
      </c>
      <c r="AR6" s="40">
        <f t="shared" si="0"/>
        <v>45129</v>
      </c>
      <c r="AS6" s="48">
        <f t="shared" si="0"/>
        <v>45130</v>
      </c>
      <c r="AT6" s="49">
        <f t="shared" si="0"/>
        <v>45131</v>
      </c>
      <c r="AU6" s="40">
        <f t="shared" si="0"/>
        <v>45132</v>
      </c>
      <c r="AV6" s="40">
        <f t="shared" si="0"/>
        <v>45133</v>
      </c>
      <c r="AW6" s="40">
        <f t="shared" si="0"/>
        <v>45134</v>
      </c>
      <c r="AX6" s="40">
        <f t="shared" si="0"/>
        <v>45135</v>
      </c>
      <c r="AY6" s="40">
        <f t="shared" si="0"/>
        <v>45136</v>
      </c>
      <c r="AZ6" s="50">
        <f t="shared" si="0"/>
        <v>45137</v>
      </c>
      <c r="BA6" s="51">
        <f t="shared" si="0"/>
        <v>45138</v>
      </c>
      <c r="BB6" s="40">
        <f t="shared" si="0"/>
        <v>45139</v>
      </c>
      <c r="BC6" s="40">
        <f t="shared" si="0"/>
        <v>45140</v>
      </c>
      <c r="BD6" s="40">
        <f t="shared" si="0"/>
        <v>45141</v>
      </c>
      <c r="BE6" s="40">
        <f t="shared" si="0"/>
        <v>45142</v>
      </c>
      <c r="BF6" s="40">
        <f t="shared" si="0"/>
        <v>45143</v>
      </c>
      <c r="BG6" s="52">
        <f t="shared" si="0"/>
        <v>45144</v>
      </c>
      <c r="BH6" s="53">
        <f t="shared" si="0"/>
        <v>45145</v>
      </c>
      <c r="BI6" s="40">
        <f t="shared" si="0"/>
        <v>45146</v>
      </c>
      <c r="BJ6" s="40">
        <f t="shared" si="0"/>
        <v>45147</v>
      </c>
      <c r="BK6" s="40">
        <f t="shared" si="0"/>
        <v>45148</v>
      </c>
      <c r="BL6" s="40">
        <f t="shared" si="0"/>
        <v>45149</v>
      </c>
      <c r="BM6" s="40">
        <f t="shared" si="0"/>
        <v>45150</v>
      </c>
      <c r="BN6" s="54">
        <f t="shared" si="0"/>
        <v>45151</v>
      </c>
    </row>
    <row r="7" spans="1:150" s="55" customFormat="1" ht="30" customHeight="1" x14ac:dyDescent="0.2">
      <c r="A7" s="56" t="s">
        <v>0</v>
      </c>
      <c r="B7" s="56" t="s">
        <v>59</v>
      </c>
      <c r="C7" s="57" t="s">
        <v>60</v>
      </c>
      <c r="D7" s="57" t="s">
        <v>66</v>
      </c>
      <c r="E7" s="58" t="s">
        <v>61</v>
      </c>
      <c r="F7" s="58" t="s">
        <v>62</v>
      </c>
      <c r="G7" s="57" t="s">
        <v>63</v>
      </c>
      <c r="H7" s="57" t="s">
        <v>64</v>
      </c>
      <c r="I7" s="59" t="s">
        <v>65</v>
      </c>
      <c r="J7" s="60"/>
      <c r="K7" s="61" t="str">
        <f t="shared" ref="K7:BN7" si="1">CHOOSE(WEEKDAY(K6,1),"S","M","T","W","T","F","S")</f>
        <v>M</v>
      </c>
      <c r="L7" s="62" t="str">
        <f t="shared" si="1"/>
        <v>T</v>
      </c>
      <c r="M7" s="62" t="str">
        <f t="shared" si="1"/>
        <v>W</v>
      </c>
      <c r="N7" s="62" t="str">
        <f t="shared" si="1"/>
        <v>T</v>
      </c>
      <c r="O7" s="62" t="str">
        <f t="shared" si="1"/>
        <v>F</v>
      </c>
      <c r="P7" s="62" t="str">
        <f t="shared" si="1"/>
        <v>S</v>
      </c>
      <c r="Q7" s="63" t="str">
        <f t="shared" si="1"/>
        <v>S</v>
      </c>
      <c r="R7" s="61" t="str">
        <f t="shared" si="1"/>
        <v>M</v>
      </c>
      <c r="S7" s="62" t="str">
        <f t="shared" si="1"/>
        <v>T</v>
      </c>
      <c r="T7" s="62" t="str">
        <f t="shared" si="1"/>
        <v>W</v>
      </c>
      <c r="U7" s="62" t="str">
        <f t="shared" si="1"/>
        <v>T</v>
      </c>
      <c r="V7" s="62" t="str">
        <f t="shared" si="1"/>
        <v>F</v>
      </c>
      <c r="W7" s="62" t="str">
        <f t="shared" si="1"/>
        <v>S</v>
      </c>
      <c r="X7" s="63" t="str">
        <f t="shared" si="1"/>
        <v>S</v>
      </c>
      <c r="Y7" s="64" t="str">
        <f t="shared" si="1"/>
        <v>M</v>
      </c>
      <c r="Z7" s="62" t="str">
        <f t="shared" si="1"/>
        <v>T</v>
      </c>
      <c r="AA7" s="62" t="str">
        <f t="shared" si="1"/>
        <v>W</v>
      </c>
      <c r="AB7" s="62" t="str">
        <f t="shared" si="1"/>
        <v>T</v>
      </c>
      <c r="AC7" s="62" t="str">
        <f t="shared" si="1"/>
        <v>F</v>
      </c>
      <c r="AD7" s="62" t="str">
        <f t="shared" si="1"/>
        <v>S</v>
      </c>
      <c r="AE7" s="65" t="str">
        <f t="shared" si="1"/>
        <v>S</v>
      </c>
      <c r="AF7" s="61" t="str">
        <f t="shared" si="1"/>
        <v>M</v>
      </c>
      <c r="AG7" s="62" t="str">
        <f t="shared" si="1"/>
        <v>T</v>
      </c>
      <c r="AH7" s="62" t="str">
        <f t="shared" si="1"/>
        <v>W</v>
      </c>
      <c r="AI7" s="62" t="str">
        <f t="shared" si="1"/>
        <v>T</v>
      </c>
      <c r="AJ7" s="62" t="str">
        <f t="shared" si="1"/>
        <v>F</v>
      </c>
      <c r="AK7" s="62" t="str">
        <f t="shared" si="1"/>
        <v>S</v>
      </c>
      <c r="AL7" s="63" t="str">
        <f t="shared" si="1"/>
        <v>S</v>
      </c>
      <c r="AM7" s="61" t="str">
        <f t="shared" si="1"/>
        <v>M</v>
      </c>
      <c r="AN7" s="62" t="str">
        <f t="shared" si="1"/>
        <v>T</v>
      </c>
      <c r="AO7" s="62" t="str">
        <f t="shared" si="1"/>
        <v>W</v>
      </c>
      <c r="AP7" s="62" t="str">
        <f t="shared" si="1"/>
        <v>T</v>
      </c>
      <c r="AQ7" s="62" t="str">
        <f t="shared" si="1"/>
        <v>F</v>
      </c>
      <c r="AR7" s="62" t="str">
        <f t="shared" si="1"/>
        <v>S</v>
      </c>
      <c r="AS7" s="63" t="str">
        <f t="shared" si="1"/>
        <v>S</v>
      </c>
      <c r="AT7" s="61" t="str">
        <f t="shared" si="1"/>
        <v>M</v>
      </c>
      <c r="AU7" s="62" t="str">
        <f t="shared" si="1"/>
        <v>T</v>
      </c>
      <c r="AV7" s="62" t="str">
        <f t="shared" si="1"/>
        <v>W</v>
      </c>
      <c r="AW7" s="62" t="str">
        <f t="shared" si="1"/>
        <v>T</v>
      </c>
      <c r="AX7" s="62" t="str">
        <f t="shared" si="1"/>
        <v>F</v>
      </c>
      <c r="AY7" s="62" t="str">
        <f t="shared" si="1"/>
        <v>S</v>
      </c>
      <c r="AZ7" s="63" t="str">
        <f t="shared" si="1"/>
        <v>S</v>
      </c>
      <c r="BA7" s="61" t="str">
        <f t="shared" si="1"/>
        <v>M</v>
      </c>
      <c r="BB7" s="62" t="str">
        <f t="shared" si="1"/>
        <v>T</v>
      </c>
      <c r="BC7" s="62" t="str">
        <f t="shared" si="1"/>
        <v>W</v>
      </c>
      <c r="BD7" s="62" t="str">
        <f t="shared" si="1"/>
        <v>T</v>
      </c>
      <c r="BE7" s="62" t="str">
        <f t="shared" si="1"/>
        <v>F</v>
      </c>
      <c r="BF7" s="62" t="str">
        <f t="shared" si="1"/>
        <v>S</v>
      </c>
      <c r="BG7" s="63" t="str">
        <f t="shared" si="1"/>
        <v>S</v>
      </c>
      <c r="BH7" s="61" t="str">
        <f t="shared" si="1"/>
        <v>M</v>
      </c>
      <c r="BI7" s="62" t="str">
        <f t="shared" si="1"/>
        <v>T</v>
      </c>
      <c r="BJ7" s="62" t="str">
        <f t="shared" si="1"/>
        <v>W</v>
      </c>
      <c r="BK7" s="62" t="str">
        <f t="shared" si="1"/>
        <v>T</v>
      </c>
      <c r="BL7" s="62" t="str">
        <f t="shared" si="1"/>
        <v>F</v>
      </c>
      <c r="BM7" s="62" t="str">
        <f t="shared" si="1"/>
        <v>S</v>
      </c>
      <c r="BN7" s="63" t="str">
        <f t="shared" si="1"/>
        <v>S</v>
      </c>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66"/>
      <c r="EJ7" s="66"/>
      <c r="EK7" s="66"/>
      <c r="EL7" s="66"/>
      <c r="EM7" s="66"/>
      <c r="EN7" s="66"/>
      <c r="EO7" s="66"/>
      <c r="EP7" s="66"/>
      <c r="EQ7" s="66"/>
      <c r="ER7" s="66"/>
      <c r="ES7" s="66"/>
      <c r="ET7" s="66"/>
    </row>
    <row r="8" spans="1:150" s="67" customFormat="1" ht="22.5" customHeight="1" x14ac:dyDescent="0.2">
      <c r="A8" s="68" t="str">
        <f>IF(ISERROR(VALUE(SUBSTITUTE(prevWBS,".",""))),"1",IF(ISERROR(FIND("`",SUBSTITUTE(prevWBS,".","`",1))),TEXT(VALUE(prevWBS)+1,"#"),TEXT(VALUE(LEFT(prevWBS,FIND("`",SUBSTITUTE(prevWBS,".","`",1))-1))+1,"#")))</f>
        <v>1</v>
      </c>
      <c r="B8" s="69" t="s">
        <v>132</v>
      </c>
      <c r="D8" s="70"/>
      <c r="E8" s="71"/>
      <c r="F8" s="71"/>
      <c r="G8" s="72"/>
      <c r="H8" s="73">
        <f>AVERAGE(H9:H13)</f>
        <v>1</v>
      </c>
      <c r="I8" s="74"/>
      <c r="J8" s="75"/>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row>
    <row r="9" spans="1:150" s="76" customFormat="1" ht="22.5" customHeight="1" x14ac:dyDescent="0.2">
      <c r="A9" s="77" t="str">
        <f t="shared" ref="A9:A13"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8" t="s">
        <v>128</v>
      </c>
      <c r="C9" s="79"/>
      <c r="D9" s="80"/>
      <c r="E9" s="81">
        <v>45082</v>
      </c>
      <c r="F9" s="82">
        <f t="shared" ref="F9" si="3">IF(ISBLANK(E9)," - ",IF(G9=0,E9,E9+G9-1))</f>
        <v>45086</v>
      </c>
      <c r="G9" s="83">
        <v>5</v>
      </c>
      <c r="H9" s="84">
        <v>1</v>
      </c>
      <c r="I9" s="85">
        <f t="shared" ref="I9" si="4">IF(OR(F9=0,E9=0),0,NETWORKDAYS(E9,F9))</f>
        <v>5</v>
      </c>
      <c r="J9" s="86"/>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row>
    <row r="10" spans="1:150" s="76" customFormat="1" ht="22.5" customHeight="1" x14ac:dyDescent="0.2">
      <c r="A10" s="77" t="str">
        <f t="shared" si="2"/>
        <v>1.2</v>
      </c>
      <c r="B10" s="78" t="s">
        <v>199</v>
      </c>
      <c r="C10" s="79"/>
      <c r="D10" s="88"/>
      <c r="E10" s="89">
        <v>45111</v>
      </c>
      <c r="F10" s="90">
        <v>45114</v>
      </c>
      <c r="G10" s="91">
        <f>F10-E10</f>
        <v>3</v>
      </c>
      <c r="H10" s="92">
        <v>1</v>
      </c>
      <c r="I10" s="93"/>
      <c r="J10" s="94"/>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row>
    <row r="11" spans="1:150" s="76" customFormat="1" ht="22.5" customHeight="1" x14ac:dyDescent="0.2">
      <c r="A11" s="77" t="str">
        <f t="shared" si="2"/>
        <v>1.3</v>
      </c>
      <c r="B11" s="78" t="s">
        <v>200</v>
      </c>
      <c r="C11" s="79"/>
      <c r="D11" s="88"/>
      <c r="E11" s="89">
        <f>F10+3</f>
        <v>45117</v>
      </c>
      <c r="F11" s="90">
        <f>E11+5</f>
        <v>45122</v>
      </c>
      <c r="G11" s="91">
        <f t="shared" ref="G11:G13" si="5">F11-E11</f>
        <v>5</v>
      </c>
      <c r="H11" s="92">
        <v>1</v>
      </c>
      <c r="I11" s="93"/>
      <c r="J11" s="94"/>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row>
    <row r="12" spans="1:150" s="76" customFormat="1" ht="22.5" customHeight="1" x14ac:dyDescent="0.2">
      <c r="A12" s="77" t="str">
        <f t="shared" si="2"/>
        <v>1.4</v>
      </c>
      <c r="B12" s="78" t="s">
        <v>201</v>
      </c>
      <c r="C12" s="79"/>
      <c r="D12" s="88"/>
      <c r="E12" s="89">
        <f t="shared" ref="E12:E13" si="6">F11+3</f>
        <v>45125</v>
      </c>
      <c r="F12" s="90">
        <f t="shared" ref="F12:F13" si="7">E12+5</f>
        <v>45130</v>
      </c>
      <c r="G12" s="91">
        <f>F12-E12</f>
        <v>5</v>
      </c>
      <c r="H12" s="92">
        <v>1</v>
      </c>
      <c r="I12" s="93"/>
      <c r="J12" s="94"/>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row>
    <row r="13" spans="1:150" s="76" customFormat="1" ht="22.5" customHeight="1" x14ac:dyDescent="0.2">
      <c r="A13" s="77" t="str">
        <f t="shared" si="2"/>
        <v>1.5</v>
      </c>
      <c r="B13" s="78" t="s">
        <v>202</v>
      </c>
      <c r="C13" s="79"/>
      <c r="D13" s="88"/>
      <c r="E13" s="89">
        <f t="shared" si="6"/>
        <v>45133</v>
      </c>
      <c r="F13" s="90">
        <f t="shared" si="7"/>
        <v>45138</v>
      </c>
      <c r="G13" s="91">
        <f t="shared" si="5"/>
        <v>5</v>
      </c>
      <c r="H13" s="92">
        <v>1</v>
      </c>
      <c r="I13" s="93"/>
      <c r="J13" s="94"/>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row>
    <row r="14" spans="1:150" s="95" customFormat="1" ht="22.5" customHeight="1" x14ac:dyDescent="0.2">
      <c r="A14" s="96" t="str">
        <f>IF(ISERROR(VALUE(SUBSTITUTE(prevWBS,".",""))),"1",IF(ISERROR(FIND("`",SUBSTITUTE(prevWBS,".","`",1))),TEXT(VALUE(prevWBS)+1,"#"),TEXT(VALUE(LEFT(prevWBS,FIND("`",SUBSTITUTE(prevWBS,".","`",1))-1))+1,"#")))</f>
        <v>2</v>
      </c>
      <c r="B14" s="97" t="s">
        <v>133</v>
      </c>
      <c r="D14" s="98"/>
      <c r="E14" s="99"/>
      <c r="F14" s="100"/>
      <c r="G14" s="101"/>
      <c r="H14" s="102">
        <f>AVERAGE(H15:H21)</f>
        <v>1</v>
      </c>
      <c r="I14" s="103"/>
      <c r="J14" s="104"/>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row>
    <row r="15" spans="1:150" s="76" customFormat="1" ht="22.5" customHeight="1" x14ac:dyDescent="0.2">
      <c r="A15" s="77" t="str">
        <f t="shared" ref="A15:A2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105" t="s">
        <v>129</v>
      </c>
      <c r="C15" s="79"/>
      <c r="D15" s="106"/>
      <c r="E15" s="81">
        <v>45083</v>
      </c>
      <c r="F15" s="82">
        <v>45090</v>
      </c>
      <c r="G15" s="83">
        <v>8</v>
      </c>
      <c r="H15" s="84">
        <v>1</v>
      </c>
      <c r="I15" s="85">
        <f t="shared" ref="I15" si="9">IF(OR(F15=0,E15=0),0,NETWORKDAYS(E15,F15))</f>
        <v>6</v>
      </c>
      <c r="J15" s="86"/>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row>
    <row r="16" spans="1:150" s="76" customFormat="1" ht="22.5" customHeight="1" x14ac:dyDescent="0.2">
      <c r="A16" s="77" t="str">
        <f t="shared" si="8"/>
        <v>2.2</v>
      </c>
      <c r="B16" s="105" t="s">
        <v>139</v>
      </c>
      <c r="C16" s="79"/>
      <c r="D16" s="106"/>
      <c r="E16" s="81">
        <v>45085</v>
      </c>
      <c r="F16" s="82">
        <v>45092</v>
      </c>
      <c r="G16" s="83">
        <v>8</v>
      </c>
      <c r="H16" s="84">
        <v>1</v>
      </c>
      <c r="I16" s="85">
        <f t="shared" ref="I16" si="10">IF(OR(F16=0,E16=0),0,NETWORKDAYS(E16,F16))</f>
        <v>6</v>
      </c>
      <c r="J16" s="86"/>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row>
    <row r="17" spans="1:66" s="76" customFormat="1" ht="22.5" customHeight="1" x14ac:dyDescent="0.2">
      <c r="A17" s="77" t="str">
        <f t="shared" si="8"/>
        <v>2.3</v>
      </c>
      <c r="B17" s="105" t="s">
        <v>140</v>
      </c>
      <c r="C17" s="79"/>
      <c r="D17" s="106"/>
      <c r="E17" s="81">
        <v>45093</v>
      </c>
      <c r="F17" s="82">
        <v>45094</v>
      </c>
      <c r="G17" s="83">
        <v>2</v>
      </c>
      <c r="H17" s="84">
        <v>1</v>
      </c>
      <c r="I17" s="85">
        <f t="shared" ref="I17:I21" si="11">IF(OR(F17=0,E17=0),0,NETWORKDAYS(E17,F17))</f>
        <v>1</v>
      </c>
      <c r="J17" s="86"/>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row>
    <row r="18" spans="1:66" s="76" customFormat="1" ht="22.5" customHeight="1" x14ac:dyDescent="0.2">
      <c r="A18" s="77" t="str">
        <f t="shared" si="8"/>
        <v>2.4</v>
      </c>
      <c r="B18" s="105" t="s">
        <v>185</v>
      </c>
      <c r="C18" s="79"/>
      <c r="D18" s="107"/>
      <c r="E18" s="81">
        <v>45095</v>
      </c>
      <c r="F18" s="82">
        <v>45109</v>
      </c>
      <c r="G18" s="83">
        <v>15</v>
      </c>
      <c r="H18" s="84">
        <v>1</v>
      </c>
      <c r="I18" s="85">
        <f t="shared" si="11"/>
        <v>10</v>
      </c>
      <c r="J18" s="94"/>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row>
    <row r="19" spans="1:66" s="76" customFormat="1" ht="22.5" customHeight="1" x14ac:dyDescent="0.2">
      <c r="A19" s="77" t="str">
        <f t="shared" si="8"/>
        <v>2.5</v>
      </c>
      <c r="B19" s="105" t="s">
        <v>187</v>
      </c>
      <c r="C19" s="79"/>
      <c r="D19" s="107"/>
      <c r="E19" s="81">
        <v>45110</v>
      </c>
      <c r="F19" s="82">
        <v>45111</v>
      </c>
      <c r="G19" s="83">
        <v>2</v>
      </c>
      <c r="H19" s="84">
        <v>1</v>
      </c>
      <c r="I19" s="85">
        <f>IF(OR(F19=0,E19=0),0,NETWORKDAYS(E19,F19))</f>
        <v>2</v>
      </c>
      <c r="J19" s="94"/>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row>
    <row r="20" spans="1:66" s="76" customFormat="1" ht="22.5" customHeight="1" x14ac:dyDescent="0.2">
      <c r="A20" s="77" t="str">
        <f t="shared" si="8"/>
        <v>2.6</v>
      </c>
      <c r="B20" s="105" t="s">
        <v>186</v>
      </c>
      <c r="C20" s="79"/>
      <c r="D20" s="107"/>
      <c r="E20" s="81">
        <f t="shared" ref="E20:E21" si="12">F19+1</f>
        <v>45112</v>
      </c>
      <c r="F20" s="82">
        <f t="shared" ref="F20:F21" si="13">IF(ISBLANK(E20)," - ",IF(G20=0,E20,E20+G20-1))</f>
        <v>45138</v>
      </c>
      <c r="G20" s="83">
        <v>27</v>
      </c>
      <c r="H20" s="84">
        <v>1</v>
      </c>
      <c r="I20" s="85">
        <f t="shared" si="11"/>
        <v>19</v>
      </c>
      <c r="J20" s="94"/>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row>
    <row r="21" spans="1:66" s="76" customFormat="1" ht="22.5" customHeight="1" x14ac:dyDescent="0.2">
      <c r="A21" s="77" t="str">
        <f t="shared" si="8"/>
        <v>2.7</v>
      </c>
      <c r="B21" s="105" t="s">
        <v>188</v>
      </c>
      <c r="C21" s="79"/>
      <c r="D21" s="107"/>
      <c r="E21" s="81">
        <f t="shared" si="12"/>
        <v>45139</v>
      </c>
      <c r="F21" s="82">
        <f t="shared" si="13"/>
        <v>45140</v>
      </c>
      <c r="G21" s="83">
        <v>2</v>
      </c>
      <c r="H21" s="84">
        <v>1</v>
      </c>
      <c r="I21" s="85">
        <f t="shared" si="11"/>
        <v>2</v>
      </c>
      <c r="J21" s="94"/>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row>
    <row r="22" spans="1:66" s="95" customFormat="1" ht="22.5" customHeight="1" x14ac:dyDescent="0.2">
      <c r="A22" s="96">
        <v>3</v>
      </c>
      <c r="B22" s="97" t="s">
        <v>181</v>
      </c>
      <c r="D22" s="98"/>
      <c r="E22" s="99"/>
      <c r="F22" s="100"/>
      <c r="G22" s="101"/>
      <c r="H22" s="102">
        <f>H23</f>
        <v>1</v>
      </c>
      <c r="I22" s="103"/>
      <c r="J22" s="104"/>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row>
    <row r="23" spans="1:66" s="76" customFormat="1" ht="22.5" customHeight="1" x14ac:dyDescent="0.2">
      <c r="A23" s="77" t="str">
        <f t="shared" ref="A23:A46" si="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08" t="s">
        <v>130</v>
      </c>
      <c r="C23" s="109"/>
      <c r="D23" s="110"/>
      <c r="E23" s="111">
        <f>F17+1</f>
        <v>45095</v>
      </c>
      <c r="F23" s="112">
        <f t="shared" ref="F23" si="15">IF(ISBLANK(E23)," - ",IF(G23=0,E23,E23+G23-1))</f>
        <v>45124</v>
      </c>
      <c r="G23" s="113">
        <v>30</v>
      </c>
      <c r="H23" s="114">
        <f>AVERAGE(H24:H27)</f>
        <v>1</v>
      </c>
      <c r="I23" s="115">
        <f t="shared" ref="I23" si="16">IF(OR(F23=0,E23=0),0,NETWORKDAYS(E23,F23))</f>
        <v>21</v>
      </c>
      <c r="J23" s="86"/>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row>
    <row r="24" spans="1:66" s="76" customFormat="1" ht="22.5" customHeight="1" x14ac:dyDescent="0.2">
      <c r="A24"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4" s="116" t="s">
        <v>177</v>
      </c>
      <c r="C24" s="79"/>
      <c r="D24" s="80"/>
      <c r="E24" s="81"/>
      <c r="F24" s="82"/>
      <c r="G24" s="83"/>
      <c r="H24" s="117">
        <v>1</v>
      </c>
      <c r="I24" s="85"/>
      <c r="J24" s="86"/>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row>
    <row r="25" spans="1:66" s="76" customFormat="1" ht="22.5" customHeight="1" x14ac:dyDescent="0.2">
      <c r="A25"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5" s="116" t="s">
        <v>147</v>
      </c>
      <c r="C25" s="79"/>
      <c r="D25" s="80"/>
      <c r="E25" s="81"/>
      <c r="F25" s="82"/>
      <c r="G25" s="83"/>
      <c r="H25" s="117">
        <v>1</v>
      </c>
      <c r="I25" s="85"/>
      <c r="J25" s="86"/>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row>
    <row r="26" spans="1:66" s="76" customFormat="1" ht="22.5" customHeight="1" x14ac:dyDescent="0.2">
      <c r="A26"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6" s="116" t="s">
        <v>146</v>
      </c>
      <c r="C26" s="79"/>
      <c r="D26" s="80"/>
      <c r="E26" s="81"/>
      <c r="F26" s="82"/>
      <c r="G26" s="83"/>
      <c r="H26" s="117">
        <v>1</v>
      </c>
      <c r="I26" s="85"/>
      <c r="J26" s="86"/>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row>
    <row r="27" spans="1:66" s="76" customFormat="1" ht="22.5" customHeight="1" x14ac:dyDescent="0.2">
      <c r="A27"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7" s="116" t="s">
        <v>190</v>
      </c>
      <c r="C27" s="79"/>
      <c r="D27" s="80"/>
      <c r="E27" s="81"/>
      <c r="F27" s="82"/>
      <c r="G27" s="83"/>
      <c r="H27" s="117">
        <v>1</v>
      </c>
      <c r="I27" s="93"/>
      <c r="J27" s="94"/>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row>
    <row r="28" spans="1:66" s="95" customFormat="1" ht="22.5" customHeight="1" x14ac:dyDescent="0.2">
      <c r="A28" s="96" t="str">
        <f>IF(ISERROR(VALUE(SUBSTITUTE(prevWBS,".",""))),"1",IF(ISERROR(FIND("`",SUBSTITUTE(prevWBS,".","`",1))),TEXT(VALUE(prevWBS)+1,"#"),TEXT(VALUE(LEFT(prevWBS,FIND("`",SUBSTITUTE(prevWBS,".","`",1))-1))+1,"#")))</f>
        <v>4</v>
      </c>
      <c r="B28" s="97" t="s">
        <v>179</v>
      </c>
      <c r="D28" s="98"/>
      <c r="E28" s="99"/>
      <c r="F28" s="100"/>
      <c r="G28" s="101"/>
      <c r="H28" s="102">
        <f>AVERAGE(H29,H46,H53,H67,H78,H89)</f>
        <v>0.39987179487179486</v>
      </c>
      <c r="I28" s="103"/>
      <c r="J28" s="104"/>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row>
    <row r="29" spans="1:66" s="76" customFormat="1" ht="22.5" customHeight="1" x14ac:dyDescent="0.2">
      <c r="A29" s="77" t="str">
        <f t="shared" si="14"/>
        <v>4.1</v>
      </c>
      <c r="B29" s="108" t="s">
        <v>145</v>
      </c>
      <c r="C29" s="109"/>
      <c r="D29" s="110"/>
      <c r="E29" s="111">
        <f>E23+6</f>
        <v>45101</v>
      </c>
      <c r="F29" s="112">
        <f>IF(ISBLANK(E29)," - ",IF(G29=0,E29,E29+G29-1))</f>
        <v>45130</v>
      </c>
      <c r="G29" s="113">
        <v>30</v>
      </c>
      <c r="H29" s="114">
        <f>AVERAGE(H30:H45)</f>
        <v>0.65000000000000013</v>
      </c>
      <c r="I29" s="115">
        <f t="shared" ref="I29" si="17">IF(OR(F29=0,E29=0),0,NETWORKDAYS(E29,F29))</f>
        <v>20</v>
      </c>
      <c r="J29" s="86"/>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row>
    <row r="30" spans="1:66" s="76" customFormat="1" ht="22.5" customHeight="1" x14ac:dyDescent="0.2">
      <c r="A30" s="77" t="str">
        <f t="shared" ref="A30:A45"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0" s="116" t="s">
        <v>153</v>
      </c>
      <c r="C30" s="79" t="s">
        <v>131</v>
      </c>
      <c r="D30" s="80"/>
      <c r="E30" s="81"/>
      <c r="F30" s="82"/>
      <c r="G30" s="83"/>
      <c r="H30" s="117">
        <v>1</v>
      </c>
      <c r="I30" s="85"/>
      <c r="J30" s="86"/>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row>
    <row r="31" spans="1:66" s="76" customFormat="1" ht="22.5" customHeight="1" x14ac:dyDescent="0.2">
      <c r="A31" s="77" t="str">
        <f t="shared" si="18"/>
        <v>4.1.2</v>
      </c>
      <c r="B31" s="116" t="s">
        <v>154</v>
      </c>
      <c r="C31" s="79" t="s">
        <v>131</v>
      </c>
      <c r="D31" s="80"/>
      <c r="E31" s="81"/>
      <c r="F31" s="82"/>
      <c r="G31" s="83"/>
      <c r="H31" s="117">
        <v>1</v>
      </c>
      <c r="I31" s="85"/>
      <c r="J31" s="86"/>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row>
    <row r="32" spans="1:66" s="76" customFormat="1" ht="22.5" customHeight="1" x14ac:dyDescent="0.2">
      <c r="A32" s="77" t="str">
        <f t="shared" si="18"/>
        <v>4.1.3</v>
      </c>
      <c r="B32" s="116" t="s">
        <v>155</v>
      </c>
      <c r="C32" s="79" t="s">
        <v>131</v>
      </c>
      <c r="D32" s="80"/>
      <c r="E32" s="81"/>
      <c r="F32" s="82"/>
      <c r="G32" s="83"/>
      <c r="H32" s="117">
        <v>1</v>
      </c>
      <c r="I32" s="85"/>
      <c r="J32" s="86"/>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row>
    <row r="33" spans="1:66" s="76" customFormat="1" ht="22.5" customHeight="1" x14ac:dyDescent="0.2">
      <c r="A33" s="77" t="str">
        <f t="shared" si="18"/>
        <v>4.1.4</v>
      </c>
      <c r="B33" s="116" t="s">
        <v>156</v>
      </c>
      <c r="C33" s="79" t="s">
        <v>131</v>
      </c>
      <c r="D33" s="80"/>
      <c r="E33" s="81"/>
      <c r="F33" s="82"/>
      <c r="G33" s="83"/>
      <c r="H33" s="117">
        <v>1</v>
      </c>
      <c r="I33" s="85"/>
      <c r="J33" s="86"/>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row>
    <row r="34" spans="1:66" s="76" customFormat="1" ht="22.5" customHeight="1" x14ac:dyDescent="0.2">
      <c r="A34" s="77" t="str">
        <f t="shared" si="18"/>
        <v>4.1.5</v>
      </c>
      <c r="B34" s="116" t="s">
        <v>157</v>
      </c>
      <c r="C34" s="79" t="s">
        <v>131</v>
      </c>
      <c r="D34" s="80"/>
      <c r="E34" s="81"/>
      <c r="F34" s="82"/>
      <c r="G34" s="83"/>
      <c r="H34" s="117">
        <v>1</v>
      </c>
      <c r="I34" s="85"/>
      <c r="J34" s="86"/>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row>
    <row r="35" spans="1:66" s="76" customFormat="1" ht="22.5" customHeight="1" x14ac:dyDescent="0.2">
      <c r="A35" s="77" t="str">
        <f t="shared" si="18"/>
        <v>4.1.6</v>
      </c>
      <c r="B35" s="116" t="s">
        <v>158</v>
      </c>
      <c r="C35" s="79" t="s">
        <v>131</v>
      </c>
      <c r="D35" s="80"/>
      <c r="E35" s="81"/>
      <c r="F35" s="82"/>
      <c r="G35" s="83"/>
      <c r="H35" s="117">
        <v>1</v>
      </c>
      <c r="I35" s="85"/>
      <c r="J35" s="86"/>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row>
    <row r="36" spans="1:66" s="76" customFormat="1" ht="22.5" customHeight="1" x14ac:dyDescent="0.2">
      <c r="A36" s="77" t="str">
        <f t="shared" si="18"/>
        <v>4.1.7</v>
      </c>
      <c r="B36" s="116" t="s">
        <v>189</v>
      </c>
      <c r="C36" s="79" t="s">
        <v>131</v>
      </c>
      <c r="D36" s="80"/>
      <c r="E36" s="81"/>
      <c r="F36" s="82"/>
      <c r="G36" s="83"/>
      <c r="H36" s="117">
        <v>0.7</v>
      </c>
      <c r="I36" s="85"/>
      <c r="J36" s="86"/>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row>
    <row r="37" spans="1:66" s="76" customFormat="1" ht="22.5" customHeight="1" x14ac:dyDescent="0.2">
      <c r="A37" s="77" t="str">
        <f t="shared" si="18"/>
        <v>4.1.8</v>
      </c>
      <c r="B37" s="116" t="s">
        <v>161</v>
      </c>
      <c r="C37" s="79" t="s">
        <v>131</v>
      </c>
      <c r="D37" s="80"/>
      <c r="E37" s="81"/>
      <c r="F37" s="82"/>
      <c r="G37" s="83"/>
      <c r="H37" s="117">
        <v>0.5</v>
      </c>
      <c r="I37" s="85"/>
      <c r="J37" s="86"/>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row>
    <row r="38" spans="1:66" s="76" customFormat="1" ht="22.5" customHeight="1" x14ac:dyDescent="0.2">
      <c r="A38" s="77" t="str">
        <f t="shared" si="18"/>
        <v>4.1.9</v>
      </c>
      <c r="B38" s="116" t="s">
        <v>160</v>
      </c>
      <c r="C38" s="79" t="s">
        <v>131</v>
      </c>
      <c r="D38" s="80"/>
      <c r="E38" s="81"/>
      <c r="F38" s="82"/>
      <c r="G38" s="83"/>
      <c r="H38" s="117">
        <v>0.8</v>
      </c>
      <c r="I38" s="85"/>
      <c r="J38" s="86"/>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row>
    <row r="39" spans="1:66" s="76" customFormat="1" ht="22.5" customHeight="1" x14ac:dyDescent="0.2">
      <c r="A39" s="77" t="str">
        <f t="shared" si="18"/>
        <v>4.1.10</v>
      </c>
      <c r="B39" s="116" t="s">
        <v>162</v>
      </c>
      <c r="C39" s="79" t="s">
        <v>131</v>
      </c>
      <c r="D39" s="80"/>
      <c r="E39" s="81"/>
      <c r="F39" s="82"/>
      <c r="G39" s="83"/>
      <c r="H39" s="117">
        <v>0.8</v>
      </c>
      <c r="I39" s="85"/>
      <c r="J39" s="86"/>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row>
    <row r="40" spans="1:66" s="76" customFormat="1" ht="22.5" customHeight="1" x14ac:dyDescent="0.2">
      <c r="A40" s="77" t="str">
        <f t="shared" si="18"/>
        <v>4.1.11</v>
      </c>
      <c r="B40" s="116" t="s">
        <v>163</v>
      </c>
      <c r="C40" s="79" t="s">
        <v>131</v>
      </c>
      <c r="D40" s="80"/>
      <c r="E40" s="81"/>
      <c r="F40" s="82"/>
      <c r="G40" s="83"/>
      <c r="H40" s="117">
        <v>0.8</v>
      </c>
      <c r="I40" s="85"/>
      <c r="J40" s="86"/>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row>
    <row r="41" spans="1:66" s="76" customFormat="1" ht="22.5" customHeight="1" x14ac:dyDescent="0.2">
      <c r="A41" s="77" t="str">
        <f t="shared" si="18"/>
        <v>4.1.12</v>
      </c>
      <c r="B41" s="116" t="s">
        <v>159</v>
      </c>
      <c r="C41" s="79" t="s">
        <v>131</v>
      </c>
      <c r="D41" s="80"/>
      <c r="E41" s="81"/>
      <c r="F41" s="82"/>
      <c r="G41" s="83"/>
      <c r="H41" s="117">
        <v>0</v>
      </c>
      <c r="I41" s="85"/>
      <c r="J41" s="86"/>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row>
    <row r="42" spans="1:66" s="76" customFormat="1" ht="22.5" customHeight="1" x14ac:dyDescent="0.2">
      <c r="A42" s="77" t="str">
        <f t="shared" si="18"/>
        <v>4.1.13</v>
      </c>
      <c r="B42" s="116" t="s">
        <v>178</v>
      </c>
      <c r="C42" s="79" t="s">
        <v>131</v>
      </c>
      <c r="D42" s="80"/>
      <c r="E42" s="81"/>
      <c r="F42" s="82"/>
      <c r="G42" s="83"/>
      <c r="H42" s="117">
        <v>0</v>
      </c>
      <c r="I42" s="85"/>
      <c r="J42" s="86"/>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row>
    <row r="43" spans="1:66" s="76" customFormat="1" ht="22.5" customHeight="1" x14ac:dyDescent="0.2">
      <c r="A43" s="77" t="str">
        <f t="shared" si="18"/>
        <v>4.1.14</v>
      </c>
      <c r="B43" s="116" t="s">
        <v>152</v>
      </c>
      <c r="C43" s="79" t="s">
        <v>131</v>
      </c>
      <c r="D43" s="80"/>
      <c r="E43" s="81"/>
      <c r="F43" s="82"/>
      <c r="G43" s="83"/>
      <c r="H43" s="117">
        <v>0</v>
      </c>
      <c r="I43" s="85"/>
      <c r="J43" s="86"/>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row>
    <row r="44" spans="1:66" s="76" customFormat="1" ht="22.5" customHeight="1" x14ac:dyDescent="0.2">
      <c r="A44" s="77" t="str">
        <f t="shared" si="18"/>
        <v>4.1.15</v>
      </c>
      <c r="B44" s="116" t="s">
        <v>164</v>
      </c>
      <c r="C44" s="79" t="s">
        <v>131</v>
      </c>
      <c r="D44" s="80"/>
      <c r="E44" s="81"/>
      <c r="F44" s="82"/>
      <c r="G44" s="83"/>
      <c r="H44" s="117">
        <v>0</v>
      </c>
      <c r="I44" s="85"/>
      <c r="J44" s="86"/>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row>
    <row r="45" spans="1:66" s="76" customFormat="1" ht="22.5" customHeight="1" x14ac:dyDescent="0.2">
      <c r="A45" s="77" t="str">
        <f t="shared" si="18"/>
        <v>4.1.16</v>
      </c>
      <c r="B45" s="116" t="s">
        <v>165</v>
      </c>
      <c r="C45" s="79" t="s">
        <v>131</v>
      </c>
      <c r="D45" s="80"/>
      <c r="E45" s="81"/>
      <c r="F45" s="82"/>
      <c r="G45" s="83"/>
      <c r="H45" s="117">
        <v>0.8</v>
      </c>
      <c r="I45" s="85"/>
      <c r="J45" s="86"/>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row>
    <row r="46" spans="1:66" s="76" customFormat="1" ht="22.5" customHeight="1" x14ac:dyDescent="0.2">
      <c r="A46" s="77" t="str">
        <f t="shared" si="14"/>
        <v>4.2</v>
      </c>
      <c r="B46" s="108" t="s">
        <v>207</v>
      </c>
      <c r="C46" s="109"/>
      <c r="D46" s="110"/>
      <c r="E46" s="111">
        <f>E29+6</f>
        <v>45107</v>
      </c>
      <c r="F46" s="112">
        <f>IF(ISBLANK(E46)," - ",IF(G46=0,E46,E46+G46-1))</f>
        <v>45120</v>
      </c>
      <c r="G46" s="113">
        <v>14</v>
      </c>
      <c r="H46" s="114">
        <f>AVERAGE(H47:H52)</f>
        <v>0.15</v>
      </c>
      <c r="I46" s="115">
        <f t="shared" ref="I46" si="19">IF(OR(F46=0,E46=0),0,NETWORKDAYS(E46,F46))</f>
        <v>10</v>
      </c>
      <c r="J46" s="86"/>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row>
    <row r="47" spans="1:66" s="76" customFormat="1" ht="22.5" customHeight="1" x14ac:dyDescent="0.2">
      <c r="A47" s="77" t="str">
        <f t="shared" ref="A47:A66"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7" s="116" t="s">
        <v>208</v>
      </c>
      <c r="C47" s="79"/>
      <c r="D47" s="80"/>
      <c r="E47" s="81"/>
      <c r="F47" s="82"/>
      <c r="G47" s="83"/>
      <c r="H47" s="117">
        <v>0.15</v>
      </c>
      <c r="I47" s="85"/>
      <c r="J47" s="86"/>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row>
    <row r="48" spans="1:66" s="76" customFormat="1" ht="22.5" customHeight="1" x14ac:dyDescent="0.2">
      <c r="A48" s="77" t="str">
        <f t="shared" si="20"/>
        <v>4.2.2</v>
      </c>
      <c r="B48" s="116" t="s">
        <v>209</v>
      </c>
      <c r="C48" s="79"/>
      <c r="D48" s="80"/>
      <c r="E48" s="81"/>
      <c r="F48" s="82"/>
      <c r="G48" s="83"/>
      <c r="H48" s="117">
        <v>0.15</v>
      </c>
      <c r="I48" s="85"/>
      <c r="J48" s="86"/>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row>
    <row r="49" spans="1:66" s="76" customFormat="1" ht="22.5" customHeight="1" x14ac:dyDescent="0.2">
      <c r="A49" s="77" t="str">
        <f t="shared" si="20"/>
        <v>4.2.3</v>
      </c>
      <c r="B49" s="116" t="s">
        <v>210</v>
      </c>
      <c r="C49" s="79"/>
      <c r="D49" s="80"/>
      <c r="E49" s="81"/>
      <c r="F49" s="82"/>
      <c r="G49" s="83"/>
      <c r="H49" s="117">
        <v>0.15</v>
      </c>
      <c r="I49" s="85"/>
      <c r="J49" s="86"/>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row>
    <row r="50" spans="1:66" s="76" customFormat="1" ht="22.5" customHeight="1" x14ac:dyDescent="0.2">
      <c r="A50" s="77" t="str">
        <f t="shared" si="20"/>
        <v>4.2.4</v>
      </c>
      <c r="B50" s="116" t="s">
        <v>211</v>
      </c>
      <c r="C50" s="79"/>
      <c r="D50" s="80"/>
      <c r="E50" s="81"/>
      <c r="F50" s="82"/>
      <c r="G50" s="83"/>
      <c r="H50" s="117">
        <v>0.15</v>
      </c>
      <c r="I50" s="85"/>
      <c r="J50" s="86"/>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row>
    <row r="51" spans="1:66" s="76" customFormat="1" ht="22.5" customHeight="1" x14ac:dyDescent="0.2">
      <c r="A51" s="77" t="str">
        <f t="shared" si="20"/>
        <v>4.2.5</v>
      </c>
      <c r="B51" s="116" t="s">
        <v>212</v>
      </c>
      <c r="C51" s="79"/>
      <c r="D51" s="80"/>
      <c r="E51" s="81"/>
      <c r="F51" s="82"/>
      <c r="G51" s="83"/>
      <c r="H51" s="117">
        <v>0.15</v>
      </c>
      <c r="I51" s="85"/>
      <c r="J51" s="86"/>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row>
    <row r="52" spans="1:66" s="76" customFormat="1" ht="22.5" customHeight="1" x14ac:dyDescent="0.2">
      <c r="A52" s="77" t="str">
        <f t="shared" si="20"/>
        <v>4.2.6</v>
      </c>
      <c r="B52" s="116" t="s">
        <v>237</v>
      </c>
      <c r="C52" s="79"/>
      <c r="D52" s="80"/>
      <c r="E52" s="81"/>
      <c r="F52" s="82"/>
      <c r="G52" s="83"/>
      <c r="H52" s="117">
        <v>0.15</v>
      </c>
      <c r="I52" s="85"/>
      <c r="J52" s="86"/>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row>
    <row r="53" spans="1:66" s="76" customFormat="1" ht="22.5" customHeight="1" x14ac:dyDescent="0.2">
      <c r="A53" s="77" t="str">
        <f t="shared" ref="A53"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3" s="108" t="s">
        <v>213</v>
      </c>
      <c r="C53" s="109"/>
      <c r="D53" s="110"/>
      <c r="E53" s="111">
        <f>F46+1</f>
        <v>45121</v>
      </c>
      <c r="F53" s="112">
        <f>IF(ISBLANK(E53)," - ",IF(G53=0,E53,E53+G53-1))</f>
        <v>45140</v>
      </c>
      <c r="G53" s="113">
        <v>20</v>
      </c>
      <c r="H53" s="118">
        <f>AVERAGE(H54:H66)</f>
        <v>0.16923076923076932</v>
      </c>
      <c r="I53" s="85"/>
      <c r="J53" s="86"/>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row>
    <row r="54" spans="1:66" s="76" customFormat="1" ht="22.5" customHeight="1" x14ac:dyDescent="0.2">
      <c r="A54" s="77" t="str">
        <f t="shared" si="20"/>
        <v>4.3.1</v>
      </c>
      <c r="B54" s="116" t="s">
        <v>214</v>
      </c>
      <c r="C54" s="79"/>
      <c r="D54" s="80"/>
      <c r="E54" s="81"/>
      <c r="F54" s="82"/>
      <c r="G54" s="83"/>
      <c r="H54" s="117">
        <v>1</v>
      </c>
      <c r="I54" s="85"/>
      <c r="J54" s="86"/>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row>
    <row r="55" spans="1:66" s="76" customFormat="1" ht="22.5" customHeight="1" x14ac:dyDescent="0.2">
      <c r="A55" s="77" t="str">
        <f t="shared" si="20"/>
        <v>4.3.2</v>
      </c>
      <c r="B55" s="116" t="s">
        <v>215</v>
      </c>
      <c r="C55" s="79"/>
      <c r="D55" s="80"/>
      <c r="E55" s="81"/>
      <c r="F55" s="82"/>
      <c r="G55" s="83"/>
      <c r="H55" s="117">
        <v>0.1</v>
      </c>
      <c r="I55" s="85"/>
      <c r="J55" s="86"/>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row>
    <row r="56" spans="1:66" s="76" customFormat="1" ht="22.5" customHeight="1" x14ac:dyDescent="0.2">
      <c r="A56" s="77" t="str">
        <f t="shared" si="20"/>
        <v>4.3.3</v>
      </c>
      <c r="B56" s="116" t="s">
        <v>216</v>
      </c>
      <c r="C56" s="79"/>
      <c r="D56" s="80"/>
      <c r="E56" s="81"/>
      <c r="F56" s="82"/>
      <c r="G56" s="83"/>
      <c r="H56" s="117">
        <v>0.1</v>
      </c>
      <c r="I56" s="85"/>
      <c r="J56" s="86"/>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row>
    <row r="57" spans="1:66" s="76" customFormat="1" ht="22.5" customHeight="1" x14ac:dyDescent="0.2">
      <c r="A57" s="77" t="str">
        <f t="shared" si="20"/>
        <v>4.3.4</v>
      </c>
      <c r="B57" s="116" t="s">
        <v>217</v>
      </c>
      <c r="C57" s="79"/>
      <c r="D57" s="80"/>
      <c r="E57" s="81"/>
      <c r="F57" s="82"/>
      <c r="G57" s="83"/>
      <c r="H57" s="117">
        <v>0.1</v>
      </c>
      <c r="I57" s="85"/>
      <c r="J57" s="86"/>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row>
    <row r="58" spans="1:66" s="76" customFormat="1" ht="22.5" customHeight="1" x14ac:dyDescent="0.2">
      <c r="A58" s="77" t="str">
        <f t="shared" si="20"/>
        <v>4.3.5</v>
      </c>
      <c r="B58" s="116" t="s">
        <v>218</v>
      </c>
      <c r="C58" s="79"/>
      <c r="D58" s="80"/>
      <c r="E58" s="81"/>
      <c r="F58" s="82"/>
      <c r="G58" s="83"/>
      <c r="H58" s="117">
        <v>0.1</v>
      </c>
      <c r="I58" s="85"/>
      <c r="J58" s="86"/>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row>
    <row r="59" spans="1:66" s="76" customFormat="1" ht="22.5" customHeight="1" x14ac:dyDescent="0.2">
      <c r="A59" s="77" t="str">
        <f t="shared" si="20"/>
        <v>4.3.6</v>
      </c>
      <c r="B59" s="116" t="s">
        <v>209</v>
      </c>
      <c r="C59" s="79"/>
      <c r="D59" s="80"/>
      <c r="E59" s="81"/>
      <c r="F59" s="82"/>
      <c r="G59" s="83"/>
      <c r="H59" s="117">
        <v>0.1</v>
      </c>
      <c r="I59" s="85"/>
      <c r="J59" s="86"/>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row>
    <row r="60" spans="1:66" s="76" customFormat="1" ht="22.5" customHeight="1" x14ac:dyDescent="0.2">
      <c r="A60" s="77" t="str">
        <f t="shared" si="20"/>
        <v>4.3.7</v>
      </c>
      <c r="B60" s="116" t="s">
        <v>219</v>
      </c>
      <c r="C60" s="79"/>
      <c r="D60" s="80"/>
      <c r="E60" s="81"/>
      <c r="F60" s="82"/>
      <c r="G60" s="83"/>
      <c r="H60" s="117">
        <v>0.1</v>
      </c>
      <c r="I60" s="85"/>
      <c r="J60" s="86"/>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row>
    <row r="61" spans="1:66" s="76" customFormat="1" ht="22.5" customHeight="1" x14ac:dyDescent="0.2">
      <c r="A61" s="77" t="str">
        <f t="shared" si="20"/>
        <v>4.3.8</v>
      </c>
      <c r="B61" s="116" t="s">
        <v>227</v>
      </c>
      <c r="C61" s="79"/>
      <c r="D61" s="80"/>
      <c r="E61" s="81"/>
      <c r="F61" s="82"/>
      <c r="G61" s="83"/>
      <c r="H61" s="117">
        <v>0.1</v>
      </c>
      <c r="I61" s="85"/>
      <c r="J61" s="86"/>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row>
    <row r="62" spans="1:66" s="76" customFormat="1" ht="22.5" customHeight="1" x14ac:dyDescent="0.2">
      <c r="A62" s="77" t="str">
        <f t="shared" si="20"/>
        <v>4.3.9</v>
      </c>
      <c r="B62" s="116" t="s">
        <v>222</v>
      </c>
      <c r="C62" s="79"/>
      <c r="D62" s="80"/>
      <c r="E62" s="81"/>
      <c r="F62" s="82"/>
      <c r="G62" s="83"/>
      <c r="H62" s="117">
        <v>0.1</v>
      </c>
      <c r="I62" s="85"/>
      <c r="J62" s="86"/>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row>
    <row r="63" spans="1:66" s="76" customFormat="1" ht="22.5" customHeight="1" x14ac:dyDescent="0.2">
      <c r="A63" s="77" t="str">
        <f t="shared" si="20"/>
        <v>4.3.10</v>
      </c>
      <c r="B63" s="116" t="s">
        <v>223</v>
      </c>
      <c r="C63" s="79"/>
      <c r="D63" s="80"/>
      <c r="E63" s="81"/>
      <c r="F63" s="82"/>
      <c r="G63" s="83"/>
      <c r="H63" s="117">
        <v>0.1</v>
      </c>
      <c r="I63" s="85"/>
      <c r="J63" s="86"/>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row>
    <row r="64" spans="1:66" s="76" customFormat="1" ht="22.5" customHeight="1" x14ac:dyDescent="0.2">
      <c r="A64" s="77" t="str">
        <f t="shared" si="20"/>
        <v>4.3.11</v>
      </c>
      <c r="B64" s="116" t="s">
        <v>224</v>
      </c>
      <c r="C64" s="79"/>
      <c r="D64" s="80"/>
      <c r="E64" s="81"/>
      <c r="F64" s="82"/>
      <c r="G64" s="83"/>
      <c r="H64" s="117">
        <v>0.1</v>
      </c>
      <c r="I64" s="85"/>
      <c r="J64" s="86"/>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row>
    <row r="65" spans="1:66" s="76" customFormat="1" ht="22.5" customHeight="1" x14ac:dyDescent="0.2">
      <c r="A65" s="77" t="str">
        <f t="shared" si="20"/>
        <v>4.3.12</v>
      </c>
      <c r="B65" s="116" t="s">
        <v>236</v>
      </c>
      <c r="C65" s="79"/>
      <c r="D65" s="80"/>
      <c r="E65" s="81"/>
      <c r="F65" s="82"/>
      <c r="G65" s="83"/>
      <c r="H65" s="117">
        <v>0.1</v>
      </c>
      <c r="I65" s="85"/>
      <c r="J65" s="86"/>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row>
    <row r="66" spans="1:66" s="76" customFormat="1" ht="22.5" customHeight="1" x14ac:dyDescent="0.2">
      <c r="A66" s="77" t="str">
        <f t="shared" si="20"/>
        <v>4.3.13</v>
      </c>
      <c r="B66" s="116" t="s">
        <v>237</v>
      </c>
      <c r="C66" s="79"/>
      <c r="D66" s="80"/>
      <c r="E66" s="81"/>
      <c r="F66" s="82"/>
      <c r="G66" s="83"/>
      <c r="H66" s="117">
        <v>0.1</v>
      </c>
      <c r="I66" s="85"/>
      <c r="J66" s="86"/>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row>
    <row r="67" spans="1:66" s="76" customFormat="1" ht="22.5" customHeight="1" x14ac:dyDescent="0.2">
      <c r="A67" s="77" t="str">
        <f t="shared" ref="A67"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7" s="108" t="s">
        <v>225</v>
      </c>
      <c r="C67" s="109"/>
      <c r="D67" s="119"/>
      <c r="E67" s="111">
        <f>F53+1</f>
        <v>45141</v>
      </c>
      <c r="F67" s="112">
        <f>IF(ISBLANK(E67)," - ",IF(G67=0,E67,E67+G67-1))</f>
        <v>45160</v>
      </c>
      <c r="G67" s="113">
        <v>20</v>
      </c>
      <c r="H67" s="114">
        <f>AVERAGE(H68:H77)</f>
        <v>0.19000000000000009</v>
      </c>
      <c r="I67" s="115">
        <f t="shared" ref="I67" si="23">IF(OR(F67=0,E67=0),0,NETWORKDAYS(E67,F67))</f>
        <v>14</v>
      </c>
      <c r="J67" s="86"/>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row>
    <row r="68" spans="1:66" s="76" customFormat="1" ht="22.5" customHeight="1" x14ac:dyDescent="0.2">
      <c r="A68" s="77" t="s">
        <v>226</v>
      </c>
      <c r="B68" s="116" t="s">
        <v>214</v>
      </c>
      <c r="C68" s="79"/>
      <c r="D68" s="80"/>
      <c r="E68" s="81"/>
      <c r="F68" s="82"/>
      <c r="G68" s="83"/>
      <c r="H68" s="117">
        <v>1</v>
      </c>
      <c r="I68" s="85"/>
      <c r="J68" s="86"/>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row>
    <row r="69" spans="1:66" s="76" customFormat="1" ht="22.5" customHeight="1" x14ac:dyDescent="0.2">
      <c r="A69" s="77" t="s">
        <v>228</v>
      </c>
      <c r="B69" s="116" t="s">
        <v>215</v>
      </c>
      <c r="C69" s="79"/>
      <c r="D69" s="80"/>
      <c r="E69" s="81"/>
      <c r="F69" s="82"/>
      <c r="G69" s="83"/>
      <c r="H69" s="117">
        <v>0.1</v>
      </c>
      <c r="I69" s="85"/>
      <c r="J69" s="86"/>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row>
    <row r="70" spans="1:66" s="76" customFormat="1" ht="22.5" customHeight="1" x14ac:dyDescent="0.2">
      <c r="A70" s="77" t="s">
        <v>229</v>
      </c>
      <c r="B70" s="116" t="s">
        <v>216</v>
      </c>
      <c r="C70" s="79"/>
      <c r="D70" s="80"/>
      <c r="E70" s="81"/>
      <c r="F70" s="82"/>
      <c r="G70" s="83"/>
      <c r="H70" s="117">
        <v>0.1</v>
      </c>
      <c r="I70" s="85"/>
      <c r="J70" s="86"/>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row>
    <row r="71" spans="1:66" s="76" customFormat="1" ht="22.5" customHeight="1" x14ac:dyDescent="0.2">
      <c r="A71" s="77" t="s">
        <v>230</v>
      </c>
      <c r="B71" s="116" t="s">
        <v>209</v>
      </c>
      <c r="C71" s="79"/>
      <c r="D71" s="80"/>
      <c r="E71" s="81"/>
      <c r="F71" s="82"/>
      <c r="G71" s="83"/>
      <c r="H71" s="117">
        <v>0.1</v>
      </c>
      <c r="I71" s="85"/>
      <c r="J71" s="86"/>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row>
    <row r="72" spans="1:66" s="76" customFormat="1" ht="22.5" customHeight="1" x14ac:dyDescent="0.2">
      <c r="A72" s="77" t="s">
        <v>231</v>
      </c>
      <c r="B72" s="116" t="s">
        <v>219</v>
      </c>
      <c r="C72" s="79"/>
      <c r="D72" s="80"/>
      <c r="E72" s="81"/>
      <c r="F72" s="82"/>
      <c r="G72" s="83"/>
      <c r="H72" s="117">
        <v>0.1</v>
      </c>
      <c r="I72" s="85"/>
      <c r="J72" s="86"/>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row>
    <row r="73" spans="1:66" s="76" customFormat="1" ht="22.5" customHeight="1" x14ac:dyDescent="0.2">
      <c r="A73" s="77" t="s">
        <v>232</v>
      </c>
      <c r="B73" s="116" t="s">
        <v>220</v>
      </c>
      <c r="C73" s="79"/>
      <c r="D73" s="80"/>
      <c r="E73" s="81"/>
      <c r="F73" s="82"/>
      <c r="G73" s="83"/>
      <c r="H73" s="117">
        <v>0.1</v>
      </c>
      <c r="I73" s="85"/>
      <c r="J73" s="86"/>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row>
    <row r="74" spans="1:66" s="76" customFormat="1" ht="22.5" customHeight="1" x14ac:dyDescent="0.2">
      <c r="A74" s="77" t="s">
        <v>233</v>
      </c>
      <c r="B74" s="116" t="s">
        <v>221</v>
      </c>
      <c r="C74" s="79"/>
      <c r="D74" s="80"/>
      <c r="E74" s="81"/>
      <c r="F74" s="82"/>
      <c r="G74" s="83"/>
      <c r="H74" s="117">
        <v>0.1</v>
      </c>
      <c r="I74" s="85"/>
      <c r="J74" s="86"/>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row>
    <row r="75" spans="1:66" s="76" customFormat="1" ht="22.5" customHeight="1" x14ac:dyDescent="0.2">
      <c r="A75" s="77" t="s">
        <v>234</v>
      </c>
      <c r="B75" s="116" t="s">
        <v>222</v>
      </c>
      <c r="C75" s="79"/>
      <c r="D75" s="80"/>
      <c r="E75" s="81"/>
      <c r="F75" s="82"/>
      <c r="G75" s="83"/>
      <c r="H75" s="117">
        <v>0.1</v>
      </c>
      <c r="I75" s="85"/>
      <c r="J75" s="86"/>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row>
    <row r="76" spans="1:66" s="76" customFormat="1" ht="22.5" customHeight="1" x14ac:dyDescent="0.2">
      <c r="A76" s="77" t="str">
        <f t="shared" ref="A76:A77" si="2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4.3.9</v>
      </c>
      <c r="B76" s="116" t="s">
        <v>236</v>
      </c>
      <c r="C76" s="79"/>
      <c r="D76" s="80"/>
      <c r="E76" s="81"/>
      <c r="F76" s="82"/>
      <c r="G76" s="83"/>
      <c r="H76" s="117">
        <v>0.1</v>
      </c>
      <c r="I76" s="85"/>
      <c r="J76" s="86"/>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row>
    <row r="77" spans="1:66" s="76" customFormat="1" ht="22.5" customHeight="1" x14ac:dyDescent="0.2">
      <c r="A77" s="77" t="str">
        <f t="shared" si="24"/>
        <v>4.3.10</v>
      </c>
      <c r="B77" s="116" t="s">
        <v>237</v>
      </c>
      <c r="C77" s="79"/>
      <c r="D77" s="80"/>
      <c r="E77" s="81"/>
      <c r="F77" s="82"/>
      <c r="G77" s="83"/>
      <c r="H77" s="117">
        <v>0.1</v>
      </c>
      <c r="I77" s="85"/>
      <c r="J77" s="86"/>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row>
    <row r="78" spans="1:66" s="76" customFormat="1" ht="22.5" customHeight="1" x14ac:dyDescent="0.2">
      <c r="A78" s="77" t="str">
        <f t="shared" ref="A78" si="2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8" s="108" t="s">
        <v>235</v>
      </c>
      <c r="C78" s="109"/>
      <c r="D78" s="119"/>
      <c r="E78" s="111">
        <f>F67+1</f>
        <v>45161</v>
      </c>
      <c r="F78" s="112">
        <f>IF(ISBLANK(E78)," - ",IF(G78=0,E78,E78+G78-1))</f>
        <v>45180</v>
      </c>
      <c r="G78" s="113">
        <v>20</v>
      </c>
      <c r="H78" s="114">
        <f>AVERAGE(H79:H88)</f>
        <v>0.5199999999999998</v>
      </c>
      <c r="I78" s="115">
        <f t="shared" ref="I78" si="26">IF(OR(F78=0,E78=0),0,NETWORKDAYS(E78,F78))</f>
        <v>14</v>
      </c>
      <c r="J78" s="86"/>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row>
    <row r="79" spans="1:66" s="76" customFormat="1" ht="22.5" customHeight="1" x14ac:dyDescent="0.2">
      <c r="A79" s="77" t="s">
        <v>239</v>
      </c>
      <c r="B79" s="116" t="s">
        <v>214</v>
      </c>
      <c r="C79" s="79"/>
      <c r="D79" s="80"/>
      <c r="E79" s="81"/>
      <c r="F79" s="82"/>
      <c r="G79" s="83"/>
      <c r="H79" s="117">
        <v>1</v>
      </c>
      <c r="I79" s="85"/>
      <c r="J79" s="86"/>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row>
    <row r="80" spans="1:66" s="76" customFormat="1" ht="22.5" customHeight="1" x14ac:dyDescent="0.2">
      <c r="A80" s="77" t="s">
        <v>240</v>
      </c>
      <c r="B80" s="116" t="s">
        <v>215</v>
      </c>
      <c r="C80" s="79"/>
      <c r="D80" s="80"/>
      <c r="E80" s="81"/>
      <c r="F80" s="82"/>
      <c r="G80" s="83"/>
      <c r="H80" s="199">
        <v>0.8</v>
      </c>
      <c r="I80" s="85"/>
      <c r="J80" s="86"/>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row>
    <row r="81" spans="1:66" s="76" customFormat="1" ht="22.5" customHeight="1" x14ac:dyDescent="0.2">
      <c r="A81" s="77" t="s">
        <v>241</v>
      </c>
      <c r="B81" s="116" t="s">
        <v>208</v>
      </c>
      <c r="C81" s="79"/>
      <c r="D81" s="80"/>
      <c r="E81" s="81"/>
      <c r="F81" s="82"/>
      <c r="G81" s="83"/>
      <c r="H81" s="117">
        <v>0.6</v>
      </c>
      <c r="I81" s="85"/>
      <c r="J81" s="86"/>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row>
    <row r="82" spans="1:66" s="76" customFormat="1" ht="22.5" customHeight="1" x14ac:dyDescent="0.2">
      <c r="A82" s="77" t="s">
        <v>242</v>
      </c>
      <c r="B82" s="116" t="s">
        <v>209</v>
      </c>
      <c r="C82" s="79"/>
      <c r="D82" s="80"/>
      <c r="E82" s="81"/>
      <c r="F82" s="82"/>
      <c r="G82" s="83"/>
      <c r="H82" s="117">
        <v>0.1</v>
      </c>
      <c r="I82" s="85"/>
      <c r="J82" s="86"/>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row>
    <row r="83" spans="1:66" s="76" customFormat="1" ht="22.5" customHeight="1" x14ac:dyDescent="0.2">
      <c r="A83" s="77" t="s">
        <v>243</v>
      </c>
      <c r="B83" s="116" t="s">
        <v>219</v>
      </c>
      <c r="C83" s="79"/>
      <c r="D83" s="80"/>
      <c r="E83" s="81"/>
      <c r="F83" s="82"/>
      <c r="G83" s="83"/>
      <c r="H83" s="199">
        <v>0.8</v>
      </c>
      <c r="I83" s="85"/>
      <c r="J83" s="86"/>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row>
    <row r="84" spans="1:66" s="76" customFormat="1" ht="22.5" customHeight="1" x14ac:dyDescent="0.2">
      <c r="A84" s="77" t="s">
        <v>244</v>
      </c>
      <c r="B84" s="116" t="s">
        <v>220</v>
      </c>
      <c r="C84" s="79"/>
      <c r="D84" s="80"/>
      <c r="E84" s="81"/>
      <c r="F84" s="82"/>
      <c r="G84" s="83"/>
      <c r="H84" s="199">
        <v>0.8</v>
      </c>
      <c r="I84" s="85"/>
      <c r="J84" s="86"/>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row>
    <row r="85" spans="1:66" s="76" customFormat="1" ht="22.5" customHeight="1" x14ac:dyDescent="0.2">
      <c r="A85" s="77" t="s">
        <v>245</v>
      </c>
      <c r="B85" s="116" t="s">
        <v>227</v>
      </c>
      <c r="C85" s="79"/>
      <c r="D85" s="80"/>
      <c r="E85" s="81"/>
      <c r="F85" s="82"/>
      <c r="G85" s="83"/>
      <c r="H85" s="199">
        <v>0.8</v>
      </c>
      <c r="I85" s="85"/>
      <c r="J85" s="86"/>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row>
    <row r="86" spans="1:66" s="76" customFormat="1" ht="22.5" customHeight="1" x14ac:dyDescent="0.2">
      <c r="A86" s="77" t="s">
        <v>246</v>
      </c>
      <c r="B86" s="116" t="s">
        <v>211</v>
      </c>
      <c r="C86" s="79"/>
      <c r="D86" s="80"/>
      <c r="E86" s="81"/>
      <c r="F86" s="82"/>
      <c r="G86" s="83"/>
      <c r="H86" s="117">
        <v>0.1</v>
      </c>
      <c r="I86" s="85"/>
      <c r="J86" s="86"/>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row>
    <row r="87" spans="1:66" s="76" customFormat="1" ht="22.5" customHeight="1" x14ac:dyDescent="0.2">
      <c r="A87" s="77" t="s">
        <v>247</v>
      </c>
      <c r="B87" s="116" t="s">
        <v>236</v>
      </c>
      <c r="C87" s="79"/>
      <c r="D87" s="80"/>
      <c r="E87" s="81"/>
      <c r="F87" s="82"/>
      <c r="G87" s="83"/>
      <c r="H87" s="117">
        <v>0.1</v>
      </c>
      <c r="I87" s="93"/>
      <c r="J87" s="94"/>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row>
    <row r="88" spans="1:66" s="76" customFormat="1" ht="22.5" customHeight="1" x14ac:dyDescent="0.2">
      <c r="A88" s="77" t="s">
        <v>248</v>
      </c>
      <c r="B88" s="116" t="s">
        <v>237</v>
      </c>
      <c r="C88" s="79"/>
      <c r="D88" s="80"/>
      <c r="E88" s="81"/>
      <c r="F88" s="82"/>
      <c r="G88" s="83"/>
      <c r="H88" s="117">
        <v>0.1</v>
      </c>
      <c r="I88" s="85"/>
      <c r="J88" s="86"/>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row>
    <row r="89" spans="1:66" s="76" customFormat="1" ht="22.5" customHeight="1" x14ac:dyDescent="0.2">
      <c r="A89" s="77" t="str">
        <f t="shared" ref="A89"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9" s="108" t="s">
        <v>238</v>
      </c>
      <c r="C89" s="109"/>
      <c r="D89" s="119"/>
      <c r="E89" s="111">
        <f>F78+1</f>
        <v>45181</v>
      </c>
      <c r="F89" s="112">
        <f>IF(ISBLANK(E89)," - ",IF(G89=0,E89,E89+G89-1))</f>
        <v>45200</v>
      </c>
      <c r="G89" s="113">
        <v>20</v>
      </c>
      <c r="H89" s="114">
        <f>AVERAGE(H90:H99)</f>
        <v>0.72</v>
      </c>
      <c r="I89" s="115">
        <f t="shared" ref="I89" si="28">IF(OR(F89=0,E89=0),0,NETWORKDAYS(E89,F89))</f>
        <v>14</v>
      </c>
      <c r="J89" s="86"/>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row>
    <row r="90" spans="1:66" s="76" customFormat="1" ht="22.5" customHeight="1" x14ac:dyDescent="0.2">
      <c r="A90" s="77" t="s">
        <v>249</v>
      </c>
      <c r="B90" s="116" t="s">
        <v>214</v>
      </c>
      <c r="C90" s="79"/>
      <c r="D90" s="80"/>
      <c r="E90" s="81"/>
      <c r="F90" s="82"/>
      <c r="G90" s="83"/>
      <c r="H90" s="117">
        <v>0.8</v>
      </c>
      <c r="I90" s="85"/>
      <c r="J90" s="86"/>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row>
    <row r="91" spans="1:66" s="76" customFormat="1" ht="22.5" customHeight="1" x14ac:dyDescent="0.2">
      <c r="A91" s="77" t="s">
        <v>250</v>
      </c>
      <c r="B91" s="116" t="s">
        <v>215</v>
      </c>
      <c r="C91" s="79"/>
      <c r="D91" s="80"/>
      <c r="E91" s="81"/>
      <c r="F91" s="82"/>
      <c r="G91" s="83"/>
      <c r="H91" s="117">
        <v>0.8</v>
      </c>
      <c r="I91" s="85"/>
      <c r="J91" s="86"/>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row>
    <row r="92" spans="1:66" s="76" customFormat="1" ht="22.5" customHeight="1" x14ac:dyDescent="0.2">
      <c r="A92" s="77" t="s">
        <v>251</v>
      </c>
      <c r="B92" s="116" t="s">
        <v>208</v>
      </c>
      <c r="C92" s="79"/>
      <c r="D92" s="80"/>
      <c r="E92" s="81"/>
      <c r="F92" s="82"/>
      <c r="G92" s="83"/>
      <c r="H92" s="117">
        <v>0.8</v>
      </c>
      <c r="I92" s="85"/>
      <c r="J92" s="86"/>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row>
    <row r="93" spans="1:66" s="76" customFormat="1" ht="22.5" customHeight="1" x14ac:dyDescent="0.2">
      <c r="A93" s="77" t="s">
        <v>252</v>
      </c>
      <c r="B93" s="116" t="s">
        <v>209</v>
      </c>
      <c r="C93" s="79"/>
      <c r="D93" s="80"/>
      <c r="E93" s="81"/>
      <c r="F93" s="82"/>
      <c r="G93" s="83"/>
      <c r="H93" s="117">
        <v>0.8</v>
      </c>
      <c r="I93" s="85"/>
      <c r="J93" s="86"/>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row>
    <row r="94" spans="1:66" s="76" customFormat="1" ht="22.5" customHeight="1" x14ac:dyDescent="0.2">
      <c r="A94" s="77" t="s">
        <v>253</v>
      </c>
      <c r="B94" s="116" t="s">
        <v>219</v>
      </c>
      <c r="C94" s="79"/>
      <c r="D94" s="80"/>
      <c r="E94" s="81"/>
      <c r="F94" s="82"/>
      <c r="G94" s="83"/>
      <c r="H94" s="117">
        <v>0.8</v>
      </c>
      <c r="I94" s="85"/>
      <c r="J94" s="86"/>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row>
    <row r="95" spans="1:66" s="76" customFormat="1" ht="22.5" customHeight="1" x14ac:dyDescent="0.2">
      <c r="A95" s="77" t="s">
        <v>254</v>
      </c>
      <c r="B95" s="116" t="s">
        <v>220</v>
      </c>
      <c r="C95" s="79"/>
      <c r="D95" s="80"/>
      <c r="E95" s="81"/>
      <c r="F95" s="82"/>
      <c r="G95" s="83"/>
      <c r="H95" s="117">
        <v>0.8</v>
      </c>
      <c r="I95" s="85"/>
      <c r="J95" s="86"/>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row>
    <row r="96" spans="1:66" s="76" customFormat="1" ht="22.5" customHeight="1" x14ac:dyDescent="0.2">
      <c r="A96" s="77" t="s">
        <v>255</v>
      </c>
      <c r="B96" s="116" t="s">
        <v>227</v>
      </c>
      <c r="C96" s="79"/>
      <c r="D96" s="80"/>
      <c r="E96" s="81"/>
      <c r="F96" s="82"/>
      <c r="G96" s="83"/>
      <c r="H96" s="117">
        <v>0.8</v>
      </c>
      <c r="I96" s="85"/>
      <c r="J96" s="86"/>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row>
    <row r="97" spans="1:66" s="76" customFormat="1" ht="22.5" customHeight="1" x14ac:dyDescent="0.2">
      <c r="A97" s="77" t="s">
        <v>256</v>
      </c>
      <c r="B97" s="116" t="s">
        <v>211</v>
      </c>
      <c r="C97" s="79"/>
      <c r="D97" s="80"/>
      <c r="E97" s="81"/>
      <c r="F97" s="82"/>
      <c r="G97" s="83"/>
      <c r="H97" s="117">
        <v>0.8</v>
      </c>
      <c r="I97" s="85"/>
      <c r="J97" s="86"/>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row>
    <row r="98" spans="1:66" s="76" customFormat="1" ht="22.5" customHeight="1" x14ac:dyDescent="0.2">
      <c r="A98" s="77" t="s">
        <v>257</v>
      </c>
      <c r="B98" s="116" t="s">
        <v>236</v>
      </c>
      <c r="C98" s="79"/>
      <c r="D98" s="80"/>
      <c r="E98" s="81"/>
      <c r="F98" s="82"/>
      <c r="G98" s="83"/>
      <c r="H98" s="117">
        <v>0.8</v>
      </c>
      <c r="I98" s="93"/>
      <c r="J98" s="94"/>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row>
    <row r="99" spans="1:66" s="76" customFormat="1" ht="22.5" customHeight="1" x14ac:dyDescent="0.2">
      <c r="A99" s="77" t="s">
        <v>258</v>
      </c>
      <c r="B99" s="116" t="s">
        <v>237</v>
      </c>
      <c r="C99" s="79"/>
      <c r="D99" s="80"/>
      <c r="E99" s="81"/>
      <c r="F99" s="82"/>
      <c r="G99" s="83"/>
      <c r="H99" s="117">
        <v>0</v>
      </c>
      <c r="I99" s="85"/>
      <c r="J99" s="86"/>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row>
    <row r="100" spans="1:66" s="95" customFormat="1" ht="22.5" customHeight="1" x14ac:dyDescent="0.2">
      <c r="A100" s="96">
        <v>5</v>
      </c>
      <c r="B100" s="97" t="s">
        <v>180</v>
      </c>
      <c r="C100" s="120"/>
      <c r="D100" s="98"/>
      <c r="E100" s="99"/>
      <c r="F100" s="100"/>
      <c r="G100" s="101"/>
      <c r="H100" s="102">
        <f>AVERAGE(H101,H110)</f>
        <v>5.5555555555555552E-2</v>
      </c>
      <c r="I100" s="103"/>
      <c r="J100" s="104"/>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c r="AK100" s="98"/>
      <c r="AL100" s="98"/>
      <c r="AM100" s="98"/>
      <c r="AN100" s="98"/>
      <c r="AO100" s="98"/>
      <c r="AP100" s="98"/>
      <c r="AQ100" s="98"/>
      <c r="AR100" s="98"/>
      <c r="AS100" s="98"/>
      <c r="AT100" s="98"/>
      <c r="AU100" s="98"/>
      <c r="AV100" s="98"/>
      <c r="AW100" s="98"/>
      <c r="AX100" s="98"/>
      <c r="AY100" s="98"/>
      <c r="AZ100" s="98"/>
      <c r="BA100" s="98"/>
      <c r="BB100" s="98"/>
      <c r="BC100" s="98"/>
      <c r="BD100" s="98"/>
      <c r="BE100" s="98"/>
      <c r="BF100" s="98"/>
      <c r="BG100" s="98"/>
      <c r="BH100" s="98"/>
      <c r="BI100" s="98"/>
      <c r="BJ100" s="98"/>
      <c r="BK100" s="98"/>
      <c r="BL100" s="98"/>
      <c r="BM100" s="98"/>
      <c r="BN100" s="98"/>
    </row>
    <row r="101" spans="1:66" s="76" customFormat="1" ht="22.5" customHeight="1" x14ac:dyDescent="0.2">
      <c r="A101" s="77" t="str">
        <f t="shared" ref="A101" si="2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1" s="121" t="s">
        <v>145</v>
      </c>
      <c r="C101" s="109" t="s">
        <v>131</v>
      </c>
      <c r="D101" s="119"/>
      <c r="E101" s="111">
        <f>F89+6</f>
        <v>45206</v>
      </c>
      <c r="F101" s="112">
        <f t="shared" ref="F101" si="30">IF(ISBLANK(E101)," - ",IF(G101=0,E101,E101+G101-1))</f>
        <v>45235</v>
      </c>
      <c r="G101" s="113">
        <v>30</v>
      </c>
      <c r="H101" s="114">
        <f>AVERAGE(H102:H109)</f>
        <v>0</v>
      </c>
      <c r="I101" s="115">
        <f t="shared" ref="I101" si="31">IF(OR(F101=0,E101=0),0,NETWORKDAYS(E101,F101))</f>
        <v>20</v>
      </c>
      <c r="J101" s="86"/>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row>
    <row r="102" spans="1:66" s="76" customFormat="1" ht="22.5" customHeight="1" x14ac:dyDescent="0.2">
      <c r="A102" s="77" t="str">
        <f t="shared" ref="A102:A109"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102" s="116" t="s">
        <v>166</v>
      </c>
      <c r="C102" s="79" t="s">
        <v>131</v>
      </c>
      <c r="D102" s="80"/>
      <c r="E102" s="81"/>
      <c r="F102" s="82"/>
      <c r="G102" s="83"/>
      <c r="H102" s="117">
        <v>0</v>
      </c>
      <c r="I102" s="85"/>
      <c r="J102" s="86"/>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row>
    <row r="103" spans="1:66" s="76" customFormat="1" ht="22.5" customHeight="1" x14ac:dyDescent="0.2">
      <c r="A103" s="77" t="str">
        <f t="shared" si="32"/>
        <v>5.1.2</v>
      </c>
      <c r="B103" s="116" t="s">
        <v>167</v>
      </c>
      <c r="C103" s="79" t="s">
        <v>131</v>
      </c>
      <c r="D103" s="80"/>
      <c r="E103" s="81"/>
      <c r="F103" s="82"/>
      <c r="G103" s="83"/>
      <c r="H103" s="117">
        <v>0</v>
      </c>
      <c r="I103" s="85"/>
      <c r="J103" s="86"/>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row>
    <row r="104" spans="1:66" s="76" customFormat="1" ht="22.5" customHeight="1" x14ac:dyDescent="0.2">
      <c r="A104" s="77" t="str">
        <f t="shared" si="32"/>
        <v>5.1.3</v>
      </c>
      <c r="B104" s="116" t="s">
        <v>170</v>
      </c>
      <c r="C104" s="79" t="s">
        <v>131</v>
      </c>
      <c r="D104" s="80"/>
      <c r="E104" s="81"/>
      <c r="F104" s="82"/>
      <c r="G104" s="83"/>
      <c r="H104" s="117">
        <v>0</v>
      </c>
      <c r="I104" s="85"/>
      <c r="J104" s="86"/>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row>
    <row r="105" spans="1:66" s="76" customFormat="1" ht="22.5" customHeight="1" x14ac:dyDescent="0.2">
      <c r="A105" s="77" t="str">
        <f t="shared" si="32"/>
        <v>5.1.4</v>
      </c>
      <c r="B105" s="116" t="s">
        <v>168</v>
      </c>
      <c r="C105" s="79" t="s">
        <v>131</v>
      </c>
      <c r="D105" s="80"/>
      <c r="E105" s="81"/>
      <c r="F105" s="82"/>
      <c r="G105" s="83"/>
      <c r="H105" s="117">
        <v>0</v>
      </c>
      <c r="I105" s="85"/>
      <c r="J105" s="86"/>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row>
    <row r="106" spans="1:66" s="76" customFormat="1" ht="22.5" customHeight="1" x14ac:dyDescent="0.2">
      <c r="A106" s="77" t="str">
        <f t="shared" si="32"/>
        <v>5.1.5</v>
      </c>
      <c r="B106" s="116" t="s">
        <v>169</v>
      </c>
      <c r="C106" s="79" t="s">
        <v>131</v>
      </c>
      <c r="D106" s="80"/>
      <c r="E106" s="81"/>
      <c r="F106" s="82"/>
      <c r="G106" s="83"/>
      <c r="H106" s="117">
        <v>0</v>
      </c>
      <c r="I106" s="85"/>
      <c r="J106" s="86"/>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row>
    <row r="107" spans="1:66" s="76" customFormat="1" ht="22.5" customHeight="1" x14ac:dyDescent="0.2">
      <c r="A107" s="77" t="str">
        <f t="shared" si="32"/>
        <v>5.1.6</v>
      </c>
      <c r="B107" s="116" t="s">
        <v>171</v>
      </c>
      <c r="C107" s="79" t="s">
        <v>131</v>
      </c>
      <c r="D107" s="80"/>
      <c r="E107" s="81"/>
      <c r="F107" s="82"/>
      <c r="G107" s="83"/>
      <c r="H107" s="117">
        <v>0</v>
      </c>
      <c r="I107" s="85"/>
      <c r="J107" s="86"/>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row>
    <row r="108" spans="1:66" s="76" customFormat="1" ht="22.5" customHeight="1" x14ac:dyDescent="0.2">
      <c r="A108" s="77" t="str">
        <f t="shared" si="32"/>
        <v>5.1.7</v>
      </c>
      <c r="B108" s="116" t="s">
        <v>172</v>
      </c>
      <c r="C108" s="79" t="s">
        <v>131</v>
      </c>
      <c r="D108" s="80"/>
      <c r="E108" s="81"/>
      <c r="F108" s="82"/>
      <c r="G108" s="83"/>
      <c r="H108" s="117">
        <v>0</v>
      </c>
      <c r="I108" s="85"/>
      <c r="J108" s="86"/>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row>
    <row r="109" spans="1:66" s="76" customFormat="1" ht="22.5" customHeight="1" x14ac:dyDescent="0.2">
      <c r="A109" s="77" t="str">
        <f t="shared" si="32"/>
        <v>5.1.8</v>
      </c>
      <c r="B109" s="116" t="s">
        <v>173</v>
      </c>
      <c r="C109" s="79" t="s">
        <v>131</v>
      </c>
      <c r="D109" s="80"/>
      <c r="E109" s="81"/>
      <c r="F109" s="82"/>
      <c r="G109" s="83"/>
      <c r="H109" s="117">
        <v>0</v>
      </c>
      <c r="I109" s="85"/>
      <c r="J109" s="86"/>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row>
    <row r="110" spans="1:66" s="76" customFormat="1" ht="22.5" customHeight="1" x14ac:dyDescent="0.2">
      <c r="A110" s="77" t="str">
        <f t="shared" ref="A110" si="3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10" s="122" t="s">
        <v>261</v>
      </c>
      <c r="C110" s="123"/>
      <c r="D110" s="124"/>
      <c r="E110" s="125">
        <f>F101+6</f>
        <v>45241</v>
      </c>
      <c r="F110" s="112">
        <f>IF(ISBLANK(E110)," - ",IF(G110=0,E110,E110+G110-1))</f>
        <v>45270</v>
      </c>
      <c r="G110" s="126">
        <v>30</v>
      </c>
      <c r="H110" s="118">
        <f>AVERAGE(H111:H119)</f>
        <v>0.1111111111111111</v>
      </c>
      <c r="I110" s="85">
        <f t="shared" ref="I110" si="34">IF(OR(F110=0,E110=0),0,NETWORKDAYS(E110,F110))</f>
        <v>20</v>
      </c>
      <c r="J110" s="86"/>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row>
    <row r="111" spans="1:66" s="76" customFormat="1" ht="22.5" customHeight="1" x14ac:dyDescent="0.2">
      <c r="A111"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111" s="116" t="s">
        <v>214</v>
      </c>
      <c r="C111" s="79"/>
      <c r="D111" s="80"/>
      <c r="E111" s="81"/>
      <c r="F111" s="82"/>
      <c r="G111" s="83"/>
      <c r="H111" s="117">
        <v>1</v>
      </c>
      <c r="I111" s="85"/>
      <c r="J111" s="86"/>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row>
    <row r="112" spans="1:66" s="76" customFormat="1" ht="22.5" customHeight="1" x14ac:dyDescent="0.2">
      <c r="A112"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5.2.2</v>
      </c>
      <c r="B112" s="116" t="s">
        <v>215</v>
      </c>
      <c r="C112" s="79"/>
      <c r="D112" s="80"/>
      <c r="E112" s="81"/>
      <c r="F112" s="82"/>
      <c r="G112" s="83"/>
      <c r="H112" s="117">
        <v>0</v>
      </c>
      <c r="I112" s="85"/>
      <c r="J112" s="86"/>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row>
    <row r="113" spans="1:66" s="76" customFormat="1" ht="22.5" customHeight="1" x14ac:dyDescent="0.2">
      <c r="A113"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5.2.3</v>
      </c>
      <c r="B113" s="116" t="s">
        <v>216</v>
      </c>
      <c r="C113" s="79"/>
      <c r="D113" s="80"/>
      <c r="E113" s="81"/>
      <c r="F113" s="82"/>
      <c r="G113" s="83"/>
      <c r="H113" s="117">
        <v>0</v>
      </c>
      <c r="I113" s="85"/>
      <c r="J113" s="86"/>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row>
    <row r="114" spans="1:66" s="76" customFormat="1" ht="22.5" customHeight="1" x14ac:dyDescent="0.2">
      <c r="A114"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5.2.4</v>
      </c>
      <c r="B114" s="116" t="s">
        <v>262</v>
      </c>
      <c r="C114" s="79"/>
      <c r="D114" s="80"/>
      <c r="E114" s="81"/>
      <c r="F114" s="82"/>
      <c r="G114" s="83"/>
      <c r="H114" s="117">
        <v>0</v>
      </c>
      <c r="I114" s="85"/>
      <c r="J114" s="86"/>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row>
    <row r="115" spans="1:66" s="76" customFormat="1" ht="22.5" customHeight="1" x14ac:dyDescent="0.2">
      <c r="A115" s="77" t="str">
        <f t="shared" ref="A115:A118" si="3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5.2.5</v>
      </c>
      <c r="B115" s="116" t="s">
        <v>168</v>
      </c>
      <c r="C115" s="79" t="s">
        <v>265</v>
      </c>
      <c r="D115" s="80"/>
      <c r="E115" s="81"/>
      <c r="F115" s="82"/>
      <c r="G115" s="83"/>
      <c r="H115" s="117">
        <v>0</v>
      </c>
      <c r="I115" s="85"/>
      <c r="J115" s="86"/>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row>
    <row r="116" spans="1:66" s="76" customFormat="1" ht="22.5" customHeight="1" x14ac:dyDescent="0.2">
      <c r="A116" s="77" t="str">
        <f t="shared" si="35"/>
        <v>5.2.6</v>
      </c>
      <c r="B116" s="116" t="s">
        <v>169</v>
      </c>
      <c r="C116" s="79" t="s">
        <v>265</v>
      </c>
      <c r="D116" s="80"/>
      <c r="E116" s="81"/>
      <c r="F116" s="82"/>
      <c r="G116" s="83"/>
      <c r="H116" s="117">
        <v>0</v>
      </c>
      <c r="I116" s="85"/>
      <c r="J116" s="86"/>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row>
    <row r="117" spans="1:66" s="76" customFormat="1" ht="22.5" customHeight="1" x14ac:dyDescent="0.2">
      <c r="A117" s="77" t="str">
        <f t="shared" si="35"/>
        <v>5.2.7</v>
      </c>
      <c r="B117" s="116" t="s">
        <v>171</v>
      </c>
      <c r="C117" s="79" t="s">
        <v>265</v>
      </c>
      <c r="D117" s="80"/>
      <c r="E117" s="81"/>
      <c r="F117" s="82"/>
      <c r="G117" s="83"/>
      <c r="H117" s="117">
        <v>0</v>
      </c>
      <c r="I117" s="85"/>
      <c r="J117" s="86"/>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row>
    <row r="118" spans="1:66" s="76" customFormat="1" ht="22.5" customHeight="1" x14ac:dyDescent="0.2">
      <c r="A118" s="77" t="str">
        <f t="shared" si="35"/>
        <v>5.2.8</v>
      </c>
      <c r="B118" s="116" t="s">
        <v>266</v>
      </c>
      <c r="C118" s="79" t="s">
        <v>265</v>
      </c>
      <c r="D118" s="80"/>
      <c r="E118" s="81"/>
      <c r="F118" s="82"/>
      <c r="G118" s="83"/>
      <c r="H118" s="117">
        <v>0</v>
      </c>
      <c r="I118" s="85"/>
      <c r="J118" s="86"/>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row>
    <row r="119" spans="1:66" s="76" customFormat="1" ht="22.5" customHeight="1" x14ac:dyDescent="0.2">
      <c r="A119"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5.2.9</v>
      </c>
      <c r="B119" s="116" t="s">
        <v>263</v>
      </c>
      <c r="C119" s="79"/>
      <c r="D119" s="80"/>
      <c r="E119" s="81"/>
      <c r="F119" s="82"/>
      <c r="G119" s="83"/>
      <c r="H119" s="117">
        <v>0</v>
      </c>
      <c r="I119" s="85"/>
      <c r="J119" s="86"/>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row>
    <row r="120" spans="1:66" s="95" customFormat="1" ht="22.5" customHeight="1" x14ac:dyDescent="0.2">
      <c r="A120" s="96" t="str">
        <f>IF(ISERROR(VALUE(SUBSTITUTE(prevWBS,".",""))),"1",IF(ISERROR(FIND("`",SUBSTITUTE(prevWBS,".","`",1))),TEXT(VALUE(prevWBS)+1,"#"),TEXT(VALUE(LEFT(prevWBS,FIND("`",SUBSTITUTE(prevWBS,".","`",1))-1))+1,"#")))</f>
        <v>6</v>
      </c>
      <c r="B120" s="97" t="s">
        <v>182</v>
      </c>
      <c r="D120" s="98"/>
      <c r="E120" s="99"/>
      <c r="F120" s="100"/>
      <c r="G120" s="101"/>
      <c r="H120" s="102">
        <f>AVERAGE(H121,H125)</f>
        <v>0.125</v>
      </c>
      <c r="I120" s="103"/>
      <c r="J120" s="104"/>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c r="AK120" s="98"/>
      <c r="AL120" s="98"/>
      <c r="AM120" s="98"/>
      <c r="AN120" s="98"/>
      <c r="AO120" s="98"/>
      <c r="AP120" s="98"/>
      <c r="AQ120" s="98"/>
      <c r="AR120" s="98"/>
      <c r="AS120" s="98"/>
      <c r="AT120" s="98"/>
      <c r="AU120" s="98"/>
      <c r="AV120" s="98"/>
      <c r="AW120" s="98"/>
      <c r="AX120" s="98"/>
      <c r="AY120" s="98"/>
      <c r="AZ120" s="98"/>
      <c r="BA120" s="98"/>
      <c r="BB120" s="98"/>
      <c r="BC120" s="98"/>
      <c r="BD120" s="98"/>
      <c r="BE120" s="98"/>
      <c r="BF120" s="98"/>
      <c r="BG120" s="98"/>
      <c r="BH120" s="98"/>
      <c r="BI120" s="98"/>
      <c r="BJ120" s="98"/>
      <c r="BK120" s="98"/>
      <c r="BL120" s="98"/>
      <c r="BM120" s="98"/>
      <c r="BN120" s="98"/>
    </row>
    <row r="121" spans="1:66" s="76" customFormat="1" ht="22.5" customHeight="1" x14ac:dyDescent="0.2">
      <c r="A121" s="77" t="str">
        <f t="shared" ref="A121:A135"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1" s="122" t="s">
        <v>148</v>
      </c>
      <c r="C121" s="123"/>
      <c r="D121" s="124"/>
      <c r="E121" s="125">
        <f>F110+6</f>
        <v>45276</v>
      </c>
      <c r="F121" s="112">
        <f>IF(ISBLANK(E121)," - ",IF(G121=0,E121,E121+G121-1))</f>
        <v>45305</v>
      </c>
      <c r="G121" s="126">
        <v>30</v>
      </c>
      <c r="H121" s="118">
        <f>AVERAGE(H122:H124)</f>
        <v>0</v>
      </c>
      <c r="I121" s="85">
        <f t="shared" ref="I121:I131" si="37">IF(OR(F121=0,E121=0),0,NETWORKDAYS(E121,F121))</f>
        <v>20</v>
      </c>
      <c r="J121" s="86"/>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row>
    <row r="122" spans="1:66" s="76" customFormat="1" ht="22.5" customHeight="1" x14ac:dyDescent="0.2">
      <c r="A122"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22" s="116" t="s">
        <v>149</v>
      </c>
      <c r="C122" s="79"/>
      <c r="D122" s="80"/>
      <c r="E122" s="81"/>
      <c r="F122" s="82"/>
      <c r="G122" s="83"/>
      <c r="H122" s="84">
        <v>0</v>
      </c>
      <c r="I122" s="85"/>
      <c r="J122" s="86"/>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row>
    <row r="123" spans="1:66" s="76" customFormat="1" ht="22.5" customHeight="1" x14ac:dyDescent="0.2">
      <c r="A123"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23" s="116" t="s">
        <v>150</v>
      </c>
      <c r="C123" s="79"/>
      <c r="D123" s="80"/>
      <c r="E123" s="81"/>
      <c r="F123" s="82"/>
      <c r="G123" s="83"/>
      <c r="H123" s="84">
        <v>0</v>
      </c>
      <c r="I123" s="85"/>
      <c r="J123" s="86"/>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row>
    <row r="124" spans="1:66" s="76" customFormat="1" ht="22.5" customHeight="1" x14ac:dyDescent="0.2">
      <c r="A124"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24" s="116" t="s">
        <v>151</v>
      </c>
      <c r="C124" s="79"/>
      <c r="D124" s="80"/>
      <c r="E124" s="81"/>
      <c r="F124" s="82"/>
      <c r="G124" s="83"/>
      <c r="H124" s="84">
        <v>0</v>
      </c>
      <c r="I124" s="85"/>
      <c r="J124" s="86"/>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row>
    <row r="125" spans="1:66" s="76" customFormat="1" ht="22.5" customHeight="1" x14ac:dyDescent="0.2">
      <c r="A125" s="77" t="str">
        <f t="shared" ref="A125" si="3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5" s="108" t="s">
        <v>151</v>
      </c>
      <c r="C125" s="120"/>
      <c r="D125" s="119"/>
      <c r="E125" s="111">
        <f>E121+6</f>
        <v>45282</v>
      </c>
      <c r="F125" s="112">
        <f>IF(ISBLANK(E125)," - ",IF(G125=0,E125,E125+G125-1))</f>
        <v>45305</v>
      </c>
      <c r="G125" s="113">
        <v>24</v>
      </c>
      <c r="H125" s="114">
        <f>AVERAGE(H126:H129)</f>
        <v>0.25</v>
      </c>
      <c r="I125" s="115">
        <f t="shared" ref="I125" si="39">IF(OR(F125=0,E125=0),0,NETWORKDAYS(E125,F125))</f>
        <v>16</v>
      </c>
      <c r="J125" s="94"/>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row>
    <row r="126" spans="1:66" s="76" customFormat="1" ht="22.5" customHeight="1" x14ac:dyDescent="0.2">
      <c r="A126"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26" s="116" t="s">
        <v>214</v>
      </c>
      <c r="C126" s="79"/>
      <c r="D126" s="80"/>
      <c r="E126" s="81"/>
      <c r="F126" s="82"/>
      <c r="G126" s="83"/>
      <c r="H126" s="117">
        <v>1</v>
      </c>
      <c r="I126" s="85"/>
      <c r="J126" s="86"/>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c r="BI126" s="87"/>
      <c r="BJ126" s="87"/>
      <c r="BK126" s="87"/>
      <c r="BL126" s="87"/>
      <c r="BM126" s="87"/>
      <c r="BN126" s="87"/>
    </row>
    <row r="127" spans="1:66" s="76" customFormat="1" ht="22.5" customHeight="1" x14ac:dyDescent="0.2">
      <c r="A127"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27" s="116" t="s">
        <v>215</v>
      </c>
      <c r="C127" s="79"/>
      <c r="D127" s="80"/>
      <c r="E127" s="81"/>
      <c r="F127" s="82"/>
      <c r="G127" s="83"/>
      <c r="H127" s="117">
        <v>0</v>
      </c>
      <c r="I127" s="85"/>
      <c r="J127" s="86"/>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c r="BI127" s="87"/>
      <c r="BJ127" s="87"/>
      <c r="BK127" s="87"/>
      <c r="BL127" s="87"/>
      <c r="BM127" s="87"/>
      <c r="BN127" s="87"/>
    </row>
    <row r="128" spans="1:66" s="76" customFormat="1" ht="22.5" customHeight="1" x14ac:dyDescent="0.2">
      <c r="A128"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6.2.3</v>
      </c>
      <c r="B128" s="116" t="s">
        <v>259</v>
      </c>
      <c r="C128" s="79"/>
      <c r="D128" s="80"/>
      <c r="E128" s="81"/>
      <c r="F128" s="82"/>
      <c r="G128" s="83"/>
      <c r="H128" s="117">
        <v>0</v>
      </c>
      <c r="I128" s="85"/>
      <c r="J128" s="86"/>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row>
    <row r="129" spans="1:66" s="76" customFormat="1" ht="22.5" customHeight="1" x14ac:dyDescent="0.2">
      <c r="A129"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6.2.4</v>
      </c>
      <c r="B129" s="116" t="s">
        <v>260</v>
      </c>
      <c r="C129" s="79"/>
      <c r="D129" s="80"/>
      <c r="E129" s="81"/>
      <c r="F129" s="82"/>
      <c r="G129" s="83"/>
      <c r="H129" s="117">
        <v>0</v>
      </c>
      <c r="I129" s="85"/>
      <c r="J129" s="86"/>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87"/>
      <c r="BJ129" s="87"/>
      <c r="BK129" s="87"/>
      <c r="BL129" s="87"/>
      <c r="BM129" s="87"/>
      <c r="BN129" s="87"/>
    </row>
    <row r="130" spans="1:66" s="95" customFormat="1" ht="22.5" customHeight="1" x14ac:dyDescent="0.2">
      <c r="A130" s="96" t="str">
        <f>IF(ISERROR(VALUE(SUBSTITUTE(prevWBS,".",""))),"1",IF(ISERROR(FIND("`",SUBSTITUTE(prevWBS,".","`",1))),TEXT(VALUE(prevWBS)+1,"#"),TEXT(VALUE(LEFT(prevWBS,FIND("`",SUBSTITUTE(prevWBS,".","`",1))-1))+1,"#")))</f>
        <v>7</v>
      </c>
      <c r="B130" s="97" t="s">
        <v>183</v>
      </c>
      <c r="D130" s="98"/>
      <c r="E130" s="99"/>
      <c r="F130" s="100"/>
      <c r="G130" s="101"/>
      <c r="H130" s="102">
        <f>H131</f>
        <v>0</v>
      </c>
      <c r="I130" s="103"/>
      <c r="J130" s="104"/>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c r="AV130" s="98"/>
      <c r="AW130" s="98"/>
      <c r="AX130" s="98"/>
      <c r="AY130" s="98"/>
      <c r="AZ130" s="98"/>
      <c r="BA130" s="98"/>
      <c r="BB130" s="98"/>
      <c r="BC130" s="98"/>
      <c r="BD130" s="98"/>
      <c r="BE130" s="98"/>
      <c r="BF130" s="98"/>
      <c r="BG130" s="98"/>
      <c r="BH130" s="98"/>
      <c r="BI130" s="98"/>
      <c r="BJ130" s="98"/>
      <c r="BK130" s="98"/>
      <c r="BL130" s="98"/>
      <c r="BM130" s="98"/>
      <c r="BN130" s="98"/>
    </row>
    <row r="131" spans="1:66" s="76" customFormat="1" ht="22.5" customHeight="1" x14ac:dyDescent="0.2">
      <c r="A131" s="77" t="str">
        <f t="shared" si="36"/>
        <v>7.1</v>
      </c>
      <c r="B131" s="127" t="s">
        <v>174</v>
      </c>
      <c r="C131" s="123"/>
      <c r="D131" s="124"/>
      <c r="E131" s="125">
        <f>F125+1</f>
        <v>45306</v>
      </c>
      <c r="F131" s="112">
        <f t="shared" ref="F131" si="40">IF(ISBLANK(E131)," - ",IF(G131=0,E131,E131+G131-1))</f>
        <v>45350</v>
      </c>
      <c r="G131" s="126">
        <v>45</v>
      </c>
      <c r="H131" s="118">
        <f>AVERAGE(H132:H133)</f>
        <v>0</v>
      </c>
      <c r="I131" s="115">
        <f t="shared" si="37"/>
        <v>33</v>
      </c>
      <c r="J131" s="86"/>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c r="BB131" s="87"/>
      <c r="BC131" s="87"/>
      <c r="BD131" s="87"/>
      <c r="BE131" s="87"/>
      <c r="BF131" s="87"/>
      <c r="BG131" s="87"/>
      <c r="BH131" s="87"/>
      <c r="BI131" s="87"/>
      <c r="BJ131" s="87"/>
      <c r="BK131" s="87"/>
      <c r="BL131" s="87"/>
      <c r="BM131" s="87"/>
      <c r="BN131" s="87"/>
    </row>
    <row r="132" spans="1:66" s="76" customFormat="1" ht="22.5" customHeight="1" x14ac:dyDescent="0.2">
      <c r="A132"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7.1.1</v>
      </c>
      <c r="B132" s="116" t="s">
        <v>175</v>
      </c>
      <c r="C132" s="79"/>
      <c r="D132" s="80"/>
      <c r="E132" s="81"/>
      <c r="F132" s="82"/>
      <c r="G132" s="83"/>
      <c r="H132" s="84">
        <v>0</v>
      </c>
      <c r="I132" s="85"/>
      <c r="J132" s="86"/>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row>
    <row r="133" spans="1:66" s="76" customFormat="1" ht="22.5" customHeight="1" x14ac:dyDescent="0.2">
      <c r="A133"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7.1.2</v>
      </c>
      <c r="B133" s="116" t="s">
        <v>176</v>
      </c>
      <c r="C133" s="79"/>
      <c r="D133" s="80"/>
      <c r="E133" s="81"/>
      <c r="F133" s="82"/>
      <c r="G133" s="83"/>
      <c r="H133" s="84">
        <v>0</v>
      </c>
      <c r="I133" s="85"/>
      <c r="J133" s="86"/>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c r="BB133" s="87"/>
      <c r="BC133" s="87"/>
      <c r="BD133" s="87"/>
      <c r="BE133" s="87"/>
      <c r="BF133" s="87"/>
      <c r="BG133" s="87"/>
      <c r="BH133" s="87"/>
      <c r="BI133" s="87"/>
      <c r="BJ133" s="87"/>
      <c r="BK133" s="87"/>
      <c r="BL133" s="87"/>
      <c r="BM133" s="87"/>
      <c r="BN133" s="87"/>
    </row>
    <row r="134" spans="1:66" s="95" customFormat="1" ht="22.5" customHeight="1" x14ac:dyDescent="0.2">
      <c r="A134" s="96" t="str">
        <f>IF(ISERROR(VALUE(SUBSTITUTE(prevWBS,".",""))),"1",IF(ISERROR(FIND("`",SUBSTITUTE(prevWBS,".","`",1))),TEXT(VALUE(prevWBS)+1,"#"),TEXT(VALUE(LEFT(prevWBS,FIND("`",SUBSTITUTE(prevWBS,".","`",1))-1))+1,"#")))</f>
        <v>8</v>
      </c>
      <c r="B134" s="97" t="s">
        <v>184</v>
      </c>
      <c r="D134" s="98"/>
      <c r="E134" s="99"/>
      <c r="F134" s="100"/>
      <c r="G134" s="101"/>
      <c r="H134" s="102">
        <f>H135</f>
        <v>0</v>
      </c>
      <c r="I134" s="103"/>
      <c r="J134" s="104"/>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98"/>
      <c r="AR134" s="98"/>
      <c r="AS134" s="98"/>
      <c r="AT134" s="98"/>
      <c r="AU134" s="98"/>
      <c r="AV134" s="98"/>
      <c r="AW134" s="98"/>
      <c r="AX134" s="98"/>
      <c r="AY134" s="98"/>
      <c r="AZ134" s="98"/>
      <c r="BA134" s="98"/>
      <c r="BB134" s="98"/>
      <c r="BC134" s="98"/>
      <c r="BD134" s="98"/>
      <c r="BE134" s="98"/>
      <c r="BF134" s="98"/>
      <c r="BG134" s="98"/>
      <c r="BH134" s="98"/>
      <c r="BI134" s="98"/>
      <c r="BJ134" s="98"/>
      <c r="BK134" s="98"/>
      <c r="BL134" s="98"/>
      <c r="BM134" s="98"/>
      <c r="BN134" s="98"/>
    </row>
    <row r="135" spans="1:66" s="76" customFormat="1" ht="22.5" customHeight="1" x14ac:dyDescent="0.2">
      <c r="A135" s="77" t="str">
        <f t="shared" si="36"/>
        <v>8.1</v>
      </c>
      <c r="B135" s="122" t="s">
        <v>134</v>
      </c>
      <c r="C135" s="123"/>
      <c r="D135" s="128"/>
      <c r="E135" s="125">
        <f>F131+1</f>
        <v>45351</v>
      </c>
      <c r="F135" s="112">
        <f t="shared" ref="F135" si="41">IF(ISBLANK(E135)," - ",IF(G135=0,E135,E135+G135-1))</f>
        <v>45360</v>
      </c>
      <c r="G135" s="126">
        <v>10</v>
      </c>
      <c r="H135" s="118">
        <v>0</v>
      </c>
      <c r="I135" s="115">
        <f t="shared" ref="I135" si="42">IF(OR(F135=0,E135=0),0,NETWORKDAYS(E135,F135))</f>
        <v>7</v>
      </c>
      <c r="J135" s="86"/>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c r="AO135" s="87"/>
      <c r="AP135" s="87"/>
      <c r="AQ135" s="87"/>
      <c r="AR135" s="87"/>
      <c r="AS135" s="87"/>
      <c r="AT135" s="87"/>
      <c r="AU135" s="87"/>
      <c r="AV135" s="87"/>
      <c r="AW135" s="87"/>
      <c r="AX135" s="87"/>
      <c r="AY135" s="87"/>
      <c r="AZ135" s="87"/>
      <c r="BA135" s="87"/>
      <c r="BB135" s="87"/>
      <c r="BC135" s="87"/>
      <c r="BD135" s="87"/>
      <c r="BE135" s="87"/>
      <c r="BF135" s="87"/>
      <c r="BG135" s="87"/>
      <c r="BH135" s="87"/>
      <c r="BI135" s="87"/>
      <c r="BJ135" s="87"/>
      <c r="BK135" s="87"/>
      <c r="BL135" s="87"/>
      <c r="BM135" s="87"/>
      <c r="BN135" s="87"/>
    </row>
    <row r="136" spans="1:66" s="95" customFormat="1" ht="22.5" customHeight="1" x14ac:dyDescent="0.2">
      <c r="A136" s="96" t="str">
        <f>IF(ISERROR(VALUE(SUBSTITUTE(prevWBS,".",""))),"1",IF(ISERROR(FIND("`",SUBSTITUTE(prevWBS,".","`",1))),TEXT(VALUE(prevWBS)+1,"#"),TEXT(VALUE(LEFT(prevWBS,FIND("`",SUBSTITUTE(prevWBS,".","`",1))-1))+1,"#")))</f>
        <v>9</v>
      </c>
      <c r="B136" s="97" t="s">
        <v>135</v>
      </c>
      <c r="D136" s="98"/>
      <c r="E136" s="129"/>
      <c r="F136" s="130"/>
      <c r="G136" s="101"/>
      <c r="H136" s="102">
        <f>AVERAGE(H137:H141)</f>
        <v>0</v>
      </c>
      <c r="I136" s="103"/>
      <c r="J136" s="104"/>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c r="AV136" s="98"/>
      <c r="AW136" s="98"/>
      <c r="AX136" s="98"/>
      <c r="AY136" s="98"/>
      <c r="AZ136" s="98"/>
      <c r="BA136" s="98"/>
      <c r="BB136" s="98"/>
      <c r="BC136" s="98"/>
      <c r="BD136" s="98"/>
      <c r="BE136" s="98"/>
      <c r="BF136" s="98"/>
      <c r="BG136" s="98"/>
      <c r="BH136" s="98"/>
      <c r="BI136" s="98"/>
      <c r="BJ136" s="98"/>
      <c r="BK136" s="98"/>
      <c r="BL136" s="98"/>
      <c r="BM136" s="98"/>
      <c r="BN136" s="98"/>
    </row>
    <row r="137" spans="1:66" s="76" customFormat="1" ht="22.5" customHeight="1" x14ac:dyDescent="0.2">
      <c r="A137" s="77" t="str">
        <f t="shared" ref="A137:A141" si="4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137" s="105" t="s">
        <v>136</v>
      </c>
      <c r="C137" s="79"/>
      <c r="D137" s="106"/>
      <c r="E137" s="81">
        <f>F135+1</f>
        <v>45361</v>
      </c>
      <c r="F137" s="82">
        <f t="shared" ref="F137:F138" si="44">IF(ISBLANK(E137)," - ",IF(G137=0,E137,E137+G137-1))</f>
        <v>45365</v>
      </c>
      <c r="G137" s="83">
        <v>5</v>
      </c>
      <c r="H137" s="84">
        <v>0</v>
      </c>
      <c r="I137" s="85">
        <f t="shared" ref="I137:I139" si="45">IF(OR(F137=0,E137=0),0,NETWORKDAYS(E137,F137))</f>
        <v>4</v>
      </c>
      <c r="J137" s="86"/>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c r="AO137" s="87"/>
      <c r="AP137" s="87"/>
      <c r="AQ137" s="87"/>
      <c r="AR137" s="87"/>
      <c r="AS137" s="87"/>
      <c r="AT137" s="87"/>
      <c r="AU137" s="87"/>
      <c r="AV137" s="87"/>
      <c r="AW137" s="87"/>
      <c r="AX137" s="87"/>
      <c r="AY137" s="87"/>
      <c r="AZ137" s="87"/>
      <c r="BA137" s="87"/>
      <c r="BB137" s="87"/>
      <c r="BC137" s="87"/>
      <c r="BD137" s="87"/>
      <c r="BE137" s="87"/>
      <c r="BF137" s="87"/>
      <c r="BG137" s="87"/>
      <c r="BH137" s="87"/>
      <c r="BI137" s="87"/>
      <c r="BJ137" s="87"/>
      <c r="BK137" s="87"/>
      <c r="BL137" s="87"/>
      <c r="BM137" s="87"/>
      <c r="BN137" s="87"/>
    </row>
    <row r="138" spans="1:66" s="76" customFormat="1" ht="22.5" customHeight="1" x14ac:dyDescent="0.2">
      <c r="A138" s="77" t="str">
        <f t="shared" si="43"/>
        <v>9.2</v>
      </c>
      <c r="B138" s="105" t="s">
        <v>137</v>
      </c>
      <c r="C138" s="79"/>
      <c r="D138" s="106"/>
      <c r="E138" s="81">
        <f>F137+1</f>
        <v>45366</v>
      </c>
      <c r="F138" s="82">
        <f t="shared" si="44"/>
        <v>45380</v>
      </c>
      <c r="G138" s="83">
        <v>15</v>
      </c>
      <c r="H138" s="84">
        <v>0</v>
      </c>
      <c r="I138" s="85">
        <f t="shared" si="45"/>
        <v>11</v>
      </c>
      <c r="J138" s="86"/>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87"/>
      <c r="AP138" s="87"/>
      <c r="AQ138" s="87"/>
      <c r="AR138" s="87"/>
      <c r="AS138" s="87"/>
      <c r="AT138" s="87"/>
      <c r="AU138" s="87"/>
      <c r="AV138" s="87"/>
      <c r="AW138" s="87"/>
      <c r="AX138" s="87"/>
      <c r="AY138" s="87"/>
      <c r="AZ138" s="87"/>
      <c r="BA138" s="87"/>
      <c r="BB138" s="87"/>
      <c r="BC138" s="87"/>
      <c r="BD138" s="87"/>
      <c r="BE138" s="87"/>
      <c r="BF138" s="87"/>
      <c r="BG138" s="87"/>
      <c r="BH138" s="87"/>
      <c r="BI138" s="87"/>
      <c r="BJ138" s="87"/>
      <c r="BK138" s="87"/>
      <c r="BL138" s="87"/>
      <c r="BM138" s="87"/>
      <c r="BN138" s="87"/>
    </row>
    <row r="139" spans="1:66" s="76" customFormat="1" ht="22.5" customHeight="1" x14ac:dyDescent="0.2">
      <c r="A139" s="77" t="str">
        <f t="shared" si="43"/>
        <v>9.3</v>
      </c>
      <c r="B139" s="105" t="s">
        <v>138</v>
      </c>
      <c r="C139" s="79"/>
      <c r="D139" s="106"/>
      <c r="E139" s="81">
        <f>F138+1</f>
        <v>45381</v>
      </c>
      <c r="F139" s="82">
        <f>IF(ISBLANK(E139)," - ",IF(G139=0,E139,E139+G139-1))</f>
        <v>45385</v>
      </c>
      <c r="G139" s="83">
        <v>5</v>
      </c>
      <c r="H139" s="84">
        <v>0</v>
      </c>
      <c r="I139" s="85">
        <f t="shared" si="45"/>
        <v>3</v>
      </c>
      <c r="J139" s="86"/>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c r="AO139" s="87"/>
      <c r="AP139" s="87"/>
      <c r="AQ139" s="87"/>
      <c r="AR139" s="87"/>
      <c r="AS139" s="87"/>
      <c r="AT139" s="87"/>
      <c r="AU139" s="87"/>
      <c r="AV139" s="87"/>
      <c r="AW139" s="87"/>
      <c r="AX139" s="87"/>
      <c r="AY139" s="87"/>
      <c r="AZ139" s="87"/>
      <c r="BA139" s="87"/>
      <c r="BB139" s="87"/>
      <c r="BC139" s="87"/>
      <c r="BD139" s="87"/>
      <c r="BE139" s="87"/>
      <c r="BF139" s="87"/>
      <c r="BG139" s="87"/>
      <c r="BH139" s="87"/>
      <c r="BI139" s="87"/>
      <c r="BJ139" s="87"/>
      <c r="BK139" s="87"/>
      <c r="BL139" s="87"/>
      <c r="BM139" s="87"/>
      <c r="BN139" s="87"/>
    </row>
    <row r="140" spans="1:66" s="76" customFormat="1" ht="22.5" customHeight="1" x14ac:dyDescent="0.2">
      <c r="A140" s="77" t="str">
        <f t="shared" si="43"/>
        <v>9.4</v>
      </c>
      <c r="B140" s="105" t="s">
        <v>144</v>
      </c>
      <c r="C140" s="79"/>
      <c r="D140" s="106"/>
      <c r="E140" s="81">
        <f>F139+1</f>
        <v>45386</v>
      </c>
      <c r="F140" s="82">
        <f>IF(ISBLANK(E140)," - ",IF(G140=0,E140,E140+G140-1))</f>
        <v>45386</v>
      </c>
      <c r="G140" s="83">
        <v>1</v>
      </c>
      <c r="H140" s="84">
        <v>0</v>
      </c>
      <c r="I140" s="85">
        <f t="shared" ref="I140" si="46">IF(OR(F140=0,E140=0),0,NETWORKDAYS(E140,F140))</f>
        <v>1</v>
      </c>
      <c r="J140" s="86"/>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87"/>
      <c r="AP140" s="87"/>
      <c r="AQ140" s="87"/>
      <c r="AR140" s="87"/>
      <c r="AS140" s="87"/>
      <c r="AT140" s="87"/>
      <c r="AU140" s="87"/>
      <c r="AV140" s="87"/>
      <c r="AW140" s="87"/>
      <c r="AX140" s="87"/>
      <c r="AY140" s="87"/>
      <c r="AZ140" s="87"/>
      <c r="BA140" s="87"/>
      <c r="BB140" s="87"/>
      <c r="BC140" s="87"/>
      <c r="BD140" s="87"/>
      <c r="BE140" s="87"/>
      <c r="BF140" s="87"/>
      <c r="BG140" s="87"/>
      <c r="BH140" s="87"/>
      <c r="BI140" s="87"/>
      <c r="BJ140" s="87"/>
      <c r="BK140" s="87"/>
      <c r="BL140" s="87"/>
      <c r="BM140" s="87"/>
      <c r="BN140" s="87"/>
    </row>
    <row r="141" spans="1:66" s="76" customFormat="1" ht="22.5" customHeight="1" x14ac:dyDescent="0.2">
      <c r="A141" s="77" t="str">
        <f t="shared" si="43"/>
        <v>9.5</v>
      </c>
      <c r="B141" s="105" t="s">
        <v>143</v>
      </c>
      <c r="C141" s="79"/>
      <c r="D141" s="106"/>
      <c r="E141" s="81">
        <f>F140+1</f>
        <v>45387</v>
      </c>
      <c r="F141" s="82">
        <f>IF(ISBLANK(E141)," - ",IF(G141=0,E141,E141+G141-1))</f>
        <v>45391</v>
      </c>
      <c r="G141" s="83">
        <v>5</v>
      </c>
      <c r="H141" s="84">
        <v>0</v>
      </c>
      <c r="I141" s="85">
        <f t="shared" ref="I141" si="47">IF(OR(F141=0,E141=0),0,NETWORKDAYS(E141,F141))</f>
        <v>3</v>
      </c>
      <c r="J141" s="86"/>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c r="AN141" s="87"/>
      <c r="AO141" s="87"/>
      <c r="AP141" s="87"/>
      <c r="AQ141" s="87"/>
      <c r="AR141" s="87"/>
      <c r="AS141" s="87"/>
      <c r="AT141" s="87"/>
      <c r="AU141" s="87"/>
      <c r="AV141" s="87"/>
      <c r="AW141" s="87"/>
      <c r="AX141" s="87"/>
      <c r="AY141" s="87"/>
      <c r="AZ141" s="87"/>
      <c r="BA141" s="87"/>
      <c r="BB141" s="87"/>
      <c r="BC141" s="87"/>
      <c r="BD141" s="87"/>
      <c r="BE141" s="87"/>
      <c r="BF141" s="87"/>
      <c r="BG141" s="87"/>
      <c r="BH141" s="87"/>
      <c r="BI141" s="87"/>
      <c r="BJ141" s="87"/>
      <c r="BK141" s="87"/>
      <c r="BL141" s="87"/>
      <c r="BM141" s="87"/>
      <c r="BN141" s="87"/>
    </row>
    <row r="142" spans="1:66" s="95" customFormat="1" ht="22.5" customHeight="1" x14ac:dyDescent="0.2">
      <c r="A142" s="96" t="str">
        <f>IF(ISERROR(VALUE(SUBSTITUTE(prevWBS,".",""))),"1",IF(ISERROR(FIND("`",SUBSTITUTE(prevWBS,".","`",1))),TEXT(VALUE(prevWBS)+1,"#"),TEXT(VALUE(LEFT(prevWBS,FIND("`",SUBSTITUTE(prevWBS,".","`",1))-1))+1,"#")))</f>
        <v>10</v>
      </c>
      <c r="B142" s="97" t="s">
        <v>141</v>
      </c>
      <c r="D142" s="98"/>
      <c r="E142" s="129"/>
      <c r="F142" s="130"/>
      <c r="G142" s="101"/>
      <c r="H142" s="102">
        <f>H143</f>
        <v>0</v>
      </c>
      <c r="I142" s="103"/>
      <c r="J142" s="104"/>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c r="AK142" s="98"/>
      <c r="AL142" s="98"/>
      <c r="AM142" s="98"/>
      <c r="AN142" s="98"/>
      <c r="AO142" s="98"/>
      <c r="AP142" s="98"/>
      <c r="AQ142" s="98"/>
      <c r="AR142" s="98"/>
      <c r="AS142" s="98"/>
      <c r="AT142" s="98"/>
      <c r="AU142" s="98"/>
      <c r="AV142" s="98"/>
      <c r="AW142" s="98"/>
      <c r="AX142" s="98"/>
      <c r="AY142" s="98"/>
      <c r="AZ142" s="98"/>
      <c r="BA142" s="98"/>
      <c r="BB142" s="98"/>
      <c r="BC142" s="98"/>
      <c r="BD142" s="98"/>
      <c r="BE142" s="98"/>
      <c r="BF142" s="98"/>
      <c r="BG142" s="98"/>
      <c r="BH142" s="98"/>
      <c r="BI142" s="98"/>
      <c r="BJ142" s="98"/>
      <c r="BK142" s="98"/>
      <c r="BL142" s="98"/>
      <c r="BM142" s="98"/>
      <c r="BN142" s="98"/>
    </row>
    <row r="143" spans="1:66" s="76" customFormat="1" ht="22.5" customHeight="1" x14ac:dyDescent="0.2">
      <c r="A143" s="77" t="str">
        <f t="shared" ref="A143"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143" s="105" t="s">
        <v>142</v>
      </c>
      <c r="C143" s="79"/>
      <c r="D143" s="106"/>
      <c r="E143" s="81">
        <f>F141+1</f>
        <v>45392</v>
      </c>
      <c r="F143" s="82">
        <f t="shared" ref="F143" si="49">IF(ISBLANK(E143)," - ",IF(G143=0,E143,E143+G143-1))</f>
        <v>45991</v>
      </c>
      <c r="G143" s="83">
        <f>(20*30)</f>
        <v>600</v>
      </c>
      <c r="H143" s="84">
        <v>0</v>
      </c>
      <c r="I143" s="85">
        <f t="shared" ref="I143" si="50">IF(OR(F143=0,E143=0),0,NETWORKDAYS(E143,F143))</f>
        <v>428</v>
      </c>
      <c r="J143" s="86"/>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c r="AO143" s="87"/>
      <c r="AP143" s="87"/>
      <c r="AQ143" s="87"/>
      <c r="AR143" s="87"/>
      <c r="AS143" s="87"/>
      <c r="AT143" s="87"/>
      <c r="AU143" s="87"/>
      <c r="AV143" s="87"/>
      <c r="AW143" s="87"/>
      <c r="AX143" s="87"/>
      <c r="AY143" s="87"/>
      <c r="AZ143" s="87"/>
      <c r="BA143" s="87"/>
      <c r="BB143" s="87"/>
      <c r="BC143" s="87"/>
      <c r="BD143" s="87"/>
      <c r="BE143" s="87"/>
      <c r="BF143" s="87"/>
      <c r="BG143" s="87"/>
      <c r="BH143" s="87"/>
      <c r="BI143" s="87"/>
      <c r="BJ143" s="87"/>
      <c r="BK143" s="87"/>
      <c r="BL143" s="87"/>
      <c r="BM143" s="87"/>
      <c r="BN143" s="87"/>
    </row>
    <row r="144" spans="1:66" s="131" customFormat="1" ht="18" x14ac:dyDescent="0.2">
      <c r="A144" s="132"/>
      <c r="B144" s="133"/>
      <c r="C144" s="133"/>
      <c r="D144" s="87"/>
      <c r="E144" s="134"/>
      <c r="F144" s="134"/>
      <c r="G144" s="135"/>
      <c r="H144" s="136"/>
      <c r="I144" s="137"/>
      <c r="J144" s="138"/>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c r="AQ144" s="87"/>
      <c r="AR144" s="87"/>
      <c r="AS144" s="87"/>
      <c r="AT144" s="87"/>
      <c r="AU144" s="87"/>
      <c r="AV144" s="87"/>
      <c r="AW144" s="87"/>
      <c r="AX144" s="87"/>
      <c r="AY144" s="87"/>
      <c r="AZ144" s="87"/>
      <c r="BA144" s="87"/>
      <c r="BB144" s="87"/>
      <c r="BC144" s="87"/>
      <c r="BD144" s="87"/>
      <c r="BE144" s="87"/>
      <c r="BF144" s="87"/>
      <c r="BG144" s="87"/>
      <c r="BH144" s="87"/>
      <c r="BI144" s="87"/>
      <c r="BJ144" s="87"/>
      <c r="BK144" s="87"/>
      <c r="BL144" s="87"/>
      <c r="BM144" s="87"/>
      <c r="BN144" s="87"/>
    </row>
    <row r="145" ht="19.5" customHeight="1" x14ac:dyDescent="0.2"/>
  </sheetData>
  <sheetProtection formatCells="0" formatColumns="0" formatRows="0" insertRows="0" deleteRows="0"/>
  <autoFilter ref="A7:I143" xr:uid="{00000000-0009-0000-0000-000001000000}"/>
  <mergeCells count="19">
    <mergeCell ref="C4:E4"/>
    <mergeCell ref="BA5:BG5"/>
    <mergeCell ref="BH4:BN4"/>
    <mergeCell ref="C5:E5"/>
    <mergeCell ref="AT4:AZ4"/>
    <mergeCell ref="BH5:BN5"/>
    <mergeCell ref="K5:Q5"/>
    <mergeCell ref="AM4:AS4"/>
    <mergeCell ref="AT5:AZ5"/>
    <mergeCell ref="AF5:AL5"/>
    <mergeCell ref="Y5:AE5"/>
    <mergeCell ref="AM5:AS5"/>
    <mergeCell ref="BA4:BG4"/>
    <mergeCell ref="R5:X5"/>
    <mergeCell ref="K4:Q4"/>
    <mergeCell ref="AD1:AR1"/>
    <mergeCell ref="R4:X4"/>
    <mergeCell ref="Y4:AE4"/>
    <mergeCell ref="AF4:AL4"/>
  </mergeCells>
  <conditionalFormatting sqref="H131:H133">
    <cfRule type="dataBar" priority="431">
      <dataBar>
        <cfvo type="num" val="0"/>
        <cfvo type="num" val="1"/>
        <color theme="0" tint="-0.249977111117893"/>
      </dataBar>
    </cfRule>
    <cfRule type="dataBar" priority="32767">
      <dataBar>
        <cfvo type="num" val="0"/>
        <cfvo type="num" val="1"/>
        <color rgb="FF000000"/>
      </dataBar>
      <extLst>
        <ext xmlns:x14="http://schemas.microsoft.com/office/spreadsheetml/2009/9/main" uri="{B025F937-C7B1-47D3-B67F-A62EFF666E3E}">
          <x14:id>{00000000-000E-0000-0100-0000FF7F0000}</x14:id>
        </ext>
      </extLst>
    </cfRule>
  </conditionalFormatting>
  <conditionalFormatting sqref="K127:BN127">
    <cfRule type="expression" dxfId="124" priority="23">
      <formula>K$6=TODAY()</formula>
    </cfRule>
  </conditionalFormatting>
  <conditionalFormatting sqref="H77">
    <cfRule type="dataBar" priority="96">
      <dataBar>
        <cfvo type="num" val="0"/>
        <cfvo type="num" val="1"/>
        <color theme="0" tint="-0.249977111117893"/>
      </dataBar>
    </cfRule>
    <cfRule type="dataBar" priority="32768">
      <dataBar>
        <cfvo type="num" val="0"/>
        <cfvo type="num" val="1"/>
        <color rgb="FF000000"/>
      </dataBar>
      <extLst>
        <ext xmlns:x14="http://schemas.microsoft.com/office/spreadsheetml/2009/9/main" uri="{B025F937-C7B1-47D3-B67F-A62EFF666E3E}">
          <x14:id>{00000000-000E-0000-0100-000000800000}</x14:id>
        </ext>
      </extLst>
    </cfRule>
  </conditionalFormatting>
  <conditionalFormatting sqref="H121:H124">
    <cfRule type="dataBar" priority="435">
      <dataBar>
        <cfvo type="num" val="0"/>
        <cfvo type="num" val="1"/>
        <color theme="0" tint="-0.249977111117893"/>
      </dataBar>
    </cfRule>
    <cfRule type="dataBar" priority="32769">
      <dataBar>
        <cfvo type="num" val="0"/>
        <cfvo type="num" val="1"/>
        <color rgb="FF000000"/>
      </dataBar>
      <extLst>
        <ext xmlns:x14="http://schemas.microsoft.com/office/spreadsheetml/2009/9/main" uri="{B025F937-C7B1-47D3-B67F-A62EFF666E3E}">
          <x14:id>{00000000-000E-0000-0100-000001800000}</x14:id>
        </ext>
      </extLst>
    </cfRule>
  </conditionalFormatting>
  <conditionalFormatting sqref="K88:BN88">
    <cfRule type="expression" dxfId="123" priority="91">
      <formula>K$6=TODAY()</formula>
    </cfRule>
  </conditionalFormatting>
  <conditionalFormatting sqref="H30:H45">
    <cfRule type="dataBar" priority="46">
      <dataBar>
        <cfvo type="num" val="0"/>
        <cfvo type="num" val="1"/>
        <color theme="0" tint="-0.249977111117893"/>
      </dataBar>
    </cfRule>
    <cfRule type="dataBar" priority="32770">
      <dataBar>
        <cfvo type="num" val="0"/>
        <cfvo type="num" val="1"/>
        <color rgb="FF000000"/>
      </dataBar>
      <extLst>
        <ext xmlns:x14="http://schemas.microsoft.com/office/spreadsheetml/2009/9/main" uri="{B025F937-C7B1-47D3-B67F-A62EFF666E3E}">
          <x14:id>{00000000-000E-0000-0100-000002800000}</x14:id>
        </ext>
      </extLst>
    </cfRule>
  </conditionalFormatting>
  <conditionalFormatting sqref="K140:BN140">
    <cfRule type="expression" dxfId="122" priority="410">
      <formula>K$6=TODAY()</formula>
    </cfRule>
  </conditionalFormatting>
  <conditionalFormatting sqref="H135">
    <cfRule type="dataBar" priority="32771">
      <dataBar>
        <cfvo type="num" val="0"/>
        <cfvo type="num" val="1"/>
        <color rgb="FF000000"/>
      </dataBar>
      <extLst>
        <ext xmlns:x14="http://schemas.microsoft.com/office/spreadsheetml/2009/9/main" uri="{B025F937-C7B1-47D3-B67F-A62EFF666E3E}">
          <x14:id>{00000000-000E-0000-0100-000003800000}</x14:id>
        </ext>
      </extLst>
    </cfRule>
    <cfRule type="dataBar" priority="133">
      <dataBar>
        <cfvo type="num" val="0"/>
        <cfvo type="num" val="1"/>
        <color theme="0" tint="-0.249977111117893"/>
      </dataBar>
    </cfRule>
  </conditionalFormatting>
  <conditionalFormatting sqref="K8:BN28 K46:BN100 K110:BN114 K119:BN144">
    <cfRule type="expression" dxfId="121" priority="568">
      <formula>AND(NOT(ISBLANK($E8)),$E8&lt;=K$6,$F8&gt;=K$6)</formula>
    </cfRule>
    <cfRule type="expression" dxfId="120" priority="567">
      <formula>AND($E8&lt;=K$6,ROUNDDOWN(($F8-$E8+1)*$H8,0)+$E8-1&gt;=K$6)</formula>
    </cfRule>
  </conditionalFormatting>
  <conditionalFormatting sqref="H88">
    <cfRule type="dataBar" priority="92">
      <dataBar>
        <cfvo type="num" val="0"/>
        <cfvo type="num" val="1"/>
        <color theme="0" tint="-0.249977111117893"/>
      </dataBar>
    </cfRule>
    <cfRule type="dataBar" priority="32772">
      <dataBar>
        <cfvo type="num" val="0"/>
        <cfvo type="num" val="1"/>
        <color rgb="FF000000"/>
      </dataBar>
      <extLst>
        <ext xmlns:x14="http://schemas.microsoft.com/office/spreadsheetml/2009/9/main" uri="{B025F937-C7B1-47D3-B67F-A62EFF666E3E}">
          <x14:id>{00000000-000E-0000-0100-000004800000}</x14:id>
        </ext>
      </extLst>
    </cfRule>
  </conditionalFormatting>
  <conditionalFormatting sqref="K115:BN118">
    <cfRule type="expression" dxfId="119" priority="7">
      <formula>AND(NOT(ISBLANK($E115)),$E115&lt;=K$6,$F115&gt;=K$6)</formula>
    </cfRule>
    <cfRule type="expression" dxfId="118" priority="6">
      <formula>AND($E115&lt;=K$6,ROUNDDOWN(($F115-$E115+1)*$H115,0)+$E115-1&gt;=K$6)</formula>
    </cfRule>
  </conditionalFormatting>
  <conditionalFormatting sqref="K81:BN81">
    <cfRule type="expression" dxfId="117" priority="117">
      <formula>K$6=TODAY()</formula>
    </cfRule>
  </conditionalFormatting>
  <conditionalFormatting sqref="H28">
    <cfRule type="dataBar" priority="32773">
      <dataBar>
        <cfvo type="num" val="0"/>
        <cfvo type="num" val="1"/>
        <color rgb="FF000000"/>
      </dataBar>
      <extLst>
        <ext xmlns:x14="http://schemas.microsoft.com/office/spreadsheetml/2009/9/main" uri="{B025F937-C7B1-47D3-B67F-A62EFF666E3E}">
          <x14:id>{00000000-000E-0000-0100-000005800000}</x14:id>
        </ext>
      </extLst>
    </cfRule>
    <cfRule type="dataBar" priority="143">
      <dataBar>
        <cfvo type="num" val="0"/>
        <cfvo type="num" val="1"/>
        <color theme="0" tint="-0.249977111117893"/>
      </dataBar>
    </cfRule>
  </conditionalFormatting>
  <conditionalFormatting sqref="H99">
    <cfRule type="dataBar" priority="71">
      <dataBar>
        <cfvo type="num" val="0"/>
        <cfvo type="num" val="1"/>
        <color theme="0" tint="-0.249977111117893"/>
      </dataBar>
    </cfRule>
    <cfRule type="dataBar" priority="32774">
      <dataBar>
        <cfvo type="num" val="0"/>
        <cfvo type="num" val="1"/>
        <color rgb="FF000000"/>
      </dataBar>
      <extLst>
        <ext xmlns:x14="http://schemas.microsoft.com/office/spreadsheetml/2009/9/main" uri="{B025F937-C7B1-47D3-B67F-A62EFF666E3E}">
          <x14:id>{00000000-000E-0000-0100-000006800000}</x14:id>
        </ext>
      </extLst>
    </cfRule>
  </conditionalFormatting>
  <conditionalFormatting sqref="H140">
    <cfRule type="dataBar" priority="411">
      <dataBar>
        <cfvo type="num" val="0"/>
        <cfvo type="num" val="1"/>
        <color theme="0" tint="-0.249977111117893"/>
      </dataBar>
    </cfRule>
    <cfRule type="dataBar" priority="32775">
      <dataBar>
        <cfvo type="num" val="0"/>
        <cfvo type="num" val="1"/>
        <color rgb="FF000000"/>
      </dataBar>
      <extLst>
        <ext xmlns:x14="http://schemas.microsoft.com/office/spreadsheetml/2009/9/main" uri="{B025F937-C7B1-47D3-B67F-A62EFF666E3E}">
          <x14:id>{00000000-000E-0000-0100-000007800000}</x14:id>
        </ext>
      </extLst>
    </cfRule>
  </conditionalFormatting>
  <conditionalFormatting sqref="K49:BN49">
    <cfRule type="expression" dxfId="116" priority="334">
      <formula>K$6=TODAY()</formula>
    </cfRule>
  </conditionalFormatting>
  <conditionalFormatting sqref="H89">
    <cfRule type="dataBar" priority="32776">
      <dataBar>
        <cfvo type="num" val="0"/>
        <cfvo type="num" val="1"/>
        <color rgb="FF000000"/>
      </dataBar>
      <extLst>
        <ext xmlns:x14="http://schemas.microsoft.com/office/spreadsheetml/2009/9/main" uri="{B025F937-C7B1-47D3-B67F-A62EFF666E3E}">
          <x14:id>{00000000-000E-0000-0100-000008800000}</x14:id>
        </ext>
      </extLst>
    </cfRule>
    <cfRule type="dataBar" priority="79">
      <dataBar>
        <cfvo type="num" val="0"/>
        <cfvo type="num" val="1"/>
        <color theme="0" tint="-0.249977111117893"/>
      </dataBar>
    </cfRule>
  </conditionalFormatting>
  <conditionalFormatting sqref="H101:H109">
    <cfRule type="dataBar" priority="32777">
      <dataBar>
        <cfvo type="num" val="0"/>
        <cfvo type="num" val="1"/>
        <color rgb="FF000000"/>
      </dataBar>
      <extLst>
        <ext xmlns:x14="http://schemas.microsoft.com/office/spreadsheetml/2009/9/main" uri="{B025F937-C7B1-47D3-B67F-A62EFF666E3E}">
          <x14:id>{00000000-000E-0000-0100-000009800000}</x14:id>
        </ext>
      </extLst>
    </cfRule>
    <cfRule type="dataBar" priority="18">
      <dataBar>
        <cfvo type="num" val="0"/>
        <cfvo type="num" val="1"/>
        <color theme="0" tint="-0.249977111117893"/>
      </dataBar>
    </cfRule>
  </conditionalFormatting>
  <conditionalFormatting sqref="K102:BN109">
    <cfRule type="expression" dxfId="115" priority="17">
      <formula>K$6=TODAY()</formula>
    </cfRule>
  </conditionalFormatting>
  <conditionalFormatting sqref="K6:BM7">
    <cfRule type="expression" dxfId="114" priority="566">
      <formula>K$6=TODAY()</formula>
    </cfRule>
  </conditionalFormatting>
  <conditionalFormatting sqref="H110">
    <cfRule type="dataBar" priority="32778">
      <dataBar>
        <cfvo type="num" val="0"/>
        <cfvo type="num" val="1"/>
        <color rgb="FF000000"/>
      </dataBar>
      <extLst>
        <ext xmlns:x14="http://schemas.microsoft.com/office/spreadsheetml/2009/9/main" uri="{B025F937-C7B1-47D3-B67F-A62EFF666E3E}">
          <x14:id>{00000000-000E-0000-0100-00000A800000}</x14:id>
        </ext>
      </extLst>
    </cfRule>
    <cfRule type="dataBar" priority="59">
      <dataBar>
        <cfvo type="num" val="0"/>
        <cfvo type="num" val="1"/>
        <color theme="0" tint="-0.249977111117893"/>
      </dataBar>
    </cfRule>
  </conditionalFormatting>
  <conditionalFormatting sqref="K107:BN107">
    <cfRule type="expression" dxfId="113" priority="10">
      <formula>K$6=TODAY()</formula>
    </cfRule>
  </conditionalFormatting>
  <conditionalFormatting sqref="K29:BN29">
    <cfRule type="expression" dxfId="112" priority="56">
      <formula>AND($E29&lt;=K$6,ROUNDDOWN(($F29-$E29+1)*$H29,0)+$E29-1&gt;=K$6)</formula>
    </cfRule>
    <cfRule type="expression" dxfId="111" priority="57">
      <formula>AND(NOT(ISBLANK($E29)),$E29&lt;=K$6,$F29&gt;=K$6)</formula>
    </cfRule>
    <cfRule type="expression" dxfId="110" priority="54">
      <formula>K$6=TODAY()</formula>
    </cfRule>
  </conditionalFormatting>
  <conditionalFormatting sqref="K33:BN33">
    <cfRule type="expression" dxfId="109" priority="44">
      <formula>K$6=TODAY()</formula>
    </cfRule>
  </conditionalFormatting>
  <conditionalFormatting sqref="K110:BN110">
    <cfRule type="expression" dxfId="108" priority="58">
      <formula>K$6=TODAY()</formula>
    </cfRule>
  </conditionalFormatting>
  <conditionalFormatting sqref="K99:BN99">
    <cfRule type="expression" dxfId="107" priority="70">
      <formula>K$6=TODAY()</formula>
    </cfRule>
  </conditionalFormatting>
  <conditionalFormatting sqref="K51:BN52">
    <cfRule type="expression" dxfId="106" priority="310">
      <formula>K$6=TODAY()</formula>
    </cfRule>
  </conditionalFormatting>
  <conditionalFormatting sqref="K75:BN75">
    <cfRule type="expression" dxfId="105" priority="182">
      <formula>K$6=TODAY()</formula>
    </cfRule>
  </conditionalFormatting>
  <conditionalFormatting sqref="K22:BN22">
    <cfRule type="expression" dxfId="104" priority="552">
      <formula>K$6=TODAY()</formula>
    </cfRule>
  </conditionalFormatting>
  <conditionalFormatting sqref="K17:BN21">
    <cfRule type="expression" dxfId="103" priority="422">
      <formula>K$6=TODAY()</formula>
    </cfRule>
  </conditionalFormatting>
  <conditionalFormatting sqref="K121:BN121">
    <cfRule type="expression" dxfId="102" priority="434">
      <formula>K$6=TODAY()</formula>
    </cfRule>
  </conditionalFormatting>
  <conditionalFormatting sqref="K93:BN93">
    <cfRule type="expression" dxfId="101" priority="80">
      <formula>K$6=TODAY()</formula>
    </cfRule>
  </conditionalFormatting>
  <conditionalFormatting sqref="H29">
    <cfRule type="dataBar" priority="55">
      <dataBar>
        <cfvo type="num" val="0"/>
        <cfvo type="num" val="1"/>
        <color theme="0" tint="-0.249977111117893"/>
      </dataBar>
    </cfRule>
    <cfRule type="dataBar" priority="32779">
      <dataBar>
        <cfvo type="num" val="0"/>
        <cfvo type="num" val="1"/>
        <color rgb="FF000000"/>
      </dataBar>
      <extLst>
        <ext xmlns:x14="http://schemas.microsoft.com/office/spreadsheetml/2009/9/main" uri="{B025F937-C7B1-47D3-B67F-A62EFF666E3E}">
          <x14:id>{00000000-000E-0000-0100-00000B800000}</x14:id>
        </ext>
      </extLst>
    </cfRule>
  </conditionalFormatting>
  <conditionalFormatting sqref="K143:BN143">
    <cfRule type="expression" dxfId="100" priority="466">
      <formula>K$6=TODAY()</formula>
    </cfRule>
  </conditionalFormatting>
  <conditionalFormatting sqref="H136:H138 H142 H8:H21 H111:H114 H46:H66 H68:H77 H144 H119">
    <cfRule type="dataBar" priority="32780">
      <dataBar>
        <cfvo type="num" val="0"/>
        <cfvo type="num" val="1"/>
        <color rgb="FF000000"/>
      </dataBar>
      <extLst>
        <ext xmlns:x14="http://schemas.microsoft.com/office/spreadsheetml/2009/9/main" uri="{B025F937-C7B1-47D3-B67F-A62EFF666E3E}">
          <x14:id>{00000000-000E-0000-0100-00000C800000}</x14:id>
        </ext>
      </extLst>
    </cfRule>
    <cfRule type="dataBar" priority="565">
      <dataBar>
        <cfvo type="num" val="0"/>
        <cfvo type="num" val="1"/>
        <color theme="0" tint="-0.249977111117893"/>
      </dataBar>
    </cfRule>
  </conditionalFormatting>
  <conditionalFormatting sqref="K43:BN43">
    <cfRule type="expression" dxfId="99" priority="36">
      <formula>K$6=TODAY()</formula>
    </cfRule>
  </conditionalFormatting>
  <conditionalFormatting sqref="K45:BN45">
    <cfRule type="expression" dxfId="98" priority="31">
      <formula>K$6=TODAY()</formula>
    </cfRule>
  </conditionalFormatting>
  <conditionalFormatting sqref="K132:BN132">
    <cfRule type="expression" dxfId="97" priority="168">
      <formula>K$6=TODAY()</formula>
    </cfRule>
  </conditionalFormatting>
  <conditionalFormatting sqref="H86:H87">
    <cfRule type="dataBar" priority="104">
      <dataBar>
        <cfvo type="num" val="0"/>
        <cfvo type="num" val="1"/>
        <color theme="0" tint="-0.249977111117893"/>
      </dataBar>
    </cfRule>
    <cfRule type="dataBar" priority="32782">
      <dataBar>
        <cfvo type="num" val="0"/>
        <cfvo type="num" val="1"/>
        <color rgb="FF000000"/>
      </dataBar>
      <extLst>
        <ext xmlns:x14="http://schemas.microsoft.com/office/spreadsheetml/2009/9/main" uri="{B025F937-C7B1-47D3-B67F-A62EFF666E3E}">
          <x14:id>{00000000-000E-0000-0100-00000E800000}</x14:id>
        </ext>
      </extLst>
    </cfRule>
  </conditionalFormatting>
  <conditionalFormatting sqref="K126:BN126">
    <cfRule type="expression" dxfId="96" priority="24">
      <formula>K$6=TODAY()</formula>
    </cfRule>
  </conditionalFormatting>
  <conditionalFormatting sqref="K95:BN95">
    <cfRule type="expression" dxfId="95" priority="87">
      <formula>K$6=TODAY()</formula>
    </cfRule>
  </conditionalFormatting>
  <conditionalFormatting sqref="H120">
    <cfRule type="dataBar" priority="32783">
      <dataBar>
        <cfvo type="num" val="0"/>
        <cfvo type="num" val="1"/>
        <color rgb="FF000000"/>
      </dataBar>
      <extLst>
        <ext xmlns:x14="http://schemas.microsoft.com/office/spreadsheetml/2009/9/main" uri="{B025F937-C7B1-47D3-B67F-A62EFF666E3E}">
          <x14:id>{00000000-000E-0000-0100-00000F800000}</x14:id>
        </ext>
      </extLst>
    </cfRule>
    <cfRule type="dataBar" priority="139">
      <dataBar>
        <cfvo type="num" val="0"/>
        <cfvo type="num" val="1"/>
        <color theme="0" tint="-0.249977111117893"/>
      </dataBar>
    </cfRule>
  </conditionalFormatting>
  <conditionalFormatting sqref="K74:BN74">
    <cfRule type="expression" dxfId="94" priority="178">
      <formula>K$6=TODAY()</formula>
    </cfRule>
  </conditionalFormatting>
  <conditionalFormatting sqref="K130:BN130">
    <cfRule type="expression" dxfId="93" priority="134">
      <formula>K$6=TODAY()</formula>
    </cfRule>
  </conditionalFormatting>
  <conditionalFormatting sqref="K92:BN92">
    <cfRule type="expression" dxfId="92" priority="84">
      <formula>K$6=TODAY()</formula>
    </cfRule>
  </conditionalFormatting>
  <conditionalFormatting sqref="K30:BN30">
    <cfRule type="expression" dxfId="91" priority="43">
      <formula>K$6=TODAY()</formula>
    </cfRule>
  </conditionalFormatting>
  <conditionalFormatting sqref="K66:BN66">
    <cfRule type="expression" dxfId="90" priority="99">
      <formula>K$6=TODAY()</formula>
    </cfRule>
  </conditionalFormatting>
  <conditionalFormatting sqref="K59:BN59">
    <cfRule type="expression" dxfId="89" priority="278">
      <formula>K$6=TODAY()</formula>
    </cfRule>
  </conditionalFormatting>
  <conditionalFormatting sqref="H115:H118">
    <cfRule type="dataBar" priority="5">
      <dataBar>
        <cfvo type="num" val="0"/>
        <cfvo type="num" val="1"/>
        <color theme="0" tint="-0.249977111117893"/>
      </dataBar>
    </cfRule>
    <cfRule type="dataBar" priority="32784">
      <dataBar>
        <cfvo type="num" val="0"/>
        <cfvo type="num" val="1"/>
        <color rgb="FF000000"/>
      </dataBar>
      <extLst>
        <ext xmlns:x14="http://schemas.microsoft.com/office/spreadsheetml/2009/9/main" uri="{B025F937-C7B1-47D3-B67F-A62EFF666E3E}">
          <x14:id>{00000000-000E-0000-0100-000010800000}</x14:id>
        </ext>
      </extLst>
    </cfRule>
  </conditionalFormatting>
  <conditionalFormatting sqref="K61:BN61">
    <cfRule type="expression" dxfId="88" priority="298">
      <formula>K$6=TODAY()</formula>
    </cfRule>
  </conditionalFormatting>
  <conditionalFormatting sqref="H141">
    <cfRule type="dataBar" priority="415">
      <dataBar>
        <cfvo type="num" val="0"/>
        <cfvo type="num" val="1"/>
        <color theme="0" tint="-0.249977111117893"/>
      </dataBar>
    </cfRule>
    <cfRule type="dataBar" priority="32785">
      <dataBar>
        <cfvo type="num" val="0"/>
        <cfvo type="num" val="1"/>
        <color rgb="FF000000"/>
      </dataBar>
      <extLst>
        <ext xmlns:x14="http://schemas.microsoft.com/office/spreadsheetml/2009/9/main" uri="{B025F937-C7B1-47D3-B67F-A62EFF666E3E}">
          <x14:id>{00000000-000E-0000-0100-000011800000}</x14:id>
        </ext>
      </extLst>
    </cfRule>
  </conditionalFormatting>
  <conditionalFormatting sqref="K37:BN37">
    <cfRule type="expression" dxfId="87" priority="41">
      <formula>K$6=TODAY()</formula>
    </cfRule>
  </conditionalFormatting>
  <conditionalFormatting sqref="K135:BN135">
    <cfRule type="expression" dxfId="86" priority="162">
      <formula>K$6=TODAY()</formula>
    </cfRule>
  </conditionalFormatting>
  <conditionalFormatting sqref="K82:BN82">
    <cfRule type="expression" dxfId="85" priority="113">
      <formula>K$6=TODAY()</formula>
    </cfRule>
  </conditionalFormatting>
  <conditionalFormatting sqref="H67">
    <cfRule type="dataBar" priority="126">
      <dataBar>
        <cfvo type="num" val="0"/>
        <cfvo type="num" val="1"/>
        <color theme="0" tint="-0.249977111117893"/>
      </dataBar>
    </cfRule>
    <cfRule type="dataBar" priority="32786">
      <dataBar>
        <cfvo type="num" val="0"/>
        <cfvo type="num" val="1"/>
        <color rgb="FF000000"/>
      </dataBar>
      <extLst>
        <ext xmlns:x14="http://schemas.microsoft.com/office/spreadsheetml/2009/9/main" uri="{B025F937-C7B1-47D3-B67F-A62EFF666E3E}">
          <x14:id>{00000000-000E-0000-0100-000012800000}</x14:id>
        </ext>
      </extLst>
    </cfRule>
  </conditionalFormatting>
  <conditionalFormatting sqref="H66">
    <cfRule type="dataBar" priority="100">
      <dataBar>
        <cfvo type="num" val="0"/>
        <cfvo type="num" val="1"/>
        <color theme="0" tint="-0.249977111117893"/>
      </dataBar>
    </cfRule>
    <cfRule type="dataBar" priority="32787">
      <dataBar>
        <cfvo type="num" val="0"/>
        <cfvo type="num" val="1"/>
        <color rgb="FF000000"/>
      </dataBar>
      <extLst>
        <ext xmlns:x14="http://schemas.microsoft.com/office/spreadsheetml/2009/9/main" uri="{B025F937-C7B1-47D3-B67F-A62EFF666E3E}">
          <x14:id>{00000000-000E-0000-0100-000013800000}</x14:id>
        </ext>
      </extLst>
    </cfRule>
  </conditionalFormatting>
  <conditionalFormatting sqref="K16:BN16">
    <cfRule type="expression" dxfId="84" priority="446">
      <formula>K$6=TODAY()</formula>
    </cfRule>
  </conditionalFormatting>
  <conditionalFormatting sqref="H90:H98">
    <cfRule type="dataBar" priority="88">
      <dataBar>
        <cfvo type="num" val="0"/>
        <cfvo type="num" val="1"/>
        <color theme="0" tint="-0.249977111117893"/>
      </dataBar>
    </cfRule>
    <cfRule type="dataBar" priority="32788">
      <dataBar>
        <cfvo type="num" val="0"/>
        <cfvo type="num" val="1"/>
        <color rgb="FF000000"/>
      </dataBar>
      <extLst>
        <ext xmlns:x14="http://schemas.microsoft.com/office/spreadsheetml/2009/9/main" uri="{B025F937-C7B1-47D3-B67F-A62EFF666E3E}">
          <x14:id>{00000000-000E-0000-0100-000014800000}</x14:id>
        </ext>
      </extLst>
    </cfRule>
  </conditionalFormatting>
  <conditionalFormatting sqref="K118:BN118">
    <cfRule type="expression" dxfId="83" priority="1">
      <formula>K$6=TODAY()</formula>
    </cfRule>
  </conditionalFormatting>
  <conditionalFormatting sqref="H125">
    <cfRule type="dataBar" priority="32789">
      <dataBar>
        <cfvo type="num" val="0"/>
        <cfvo type="num" val="1"/>
        <color rgb="FF000000"/>
      </dataBar>
      <extLst>
        <ext xmlns:x14="http://schemas.microsoft.com/office/spreadsheetml/2009/9/main" uri="{B025F937-C7B1-47D3-B67F-A62EFF666E3E}">
          <x14:id>{00000000-000E-0000-0100-000015800000}</x14:id>
        </ext>
      </extLst>
    </cfRule>
    <cfRule type="dataBar" priority="26">
      <dataBar>
        <cfvo type="num" val="0"/>
        <cfvo type="num" val="1"/>
        <color theme="0" tint="-0.249977111117893"/>
      </dataBar>
    </cfRule>
  </conditionalFormatting>
  <conditionalFormatting sqref="K90:BN90">
    <cfRule type="expression" dxfId="82" priority="86">
      <formula>K$6=TODAY()</formula>
    </cfRule>
  </conditionalFormatting>
  <conditionalFormatting sqref="K6:BN15 K136:BN138 K142:BN142 K111:BN114 K144:BN144 K119:BN119">
    <cfRule type="expression" dxfId="81" priority="564">
      <formula>K$6=TODAY()</formula>
    </cfRule>
  </conditionalFormatting>
  <conditionalFormatting sqref="K79:BN79">
    <cfRule type="expression" dxfId="80" priority="119">
      <formula>K$6=TODAY()</formula>
    </cfRule>
  </conditionalFormatting>
  <conditionalFormatting sqref="H139">
    <cfRule type="dataBar" priority="32790">
      <dataBar>
        <cfvo type="num" val="0"/>
        <cfvo type="num" val="1"/>
        <color rgb="FF000000"/>
      </dataBar>
      <extLst>
        <ext xmlns:x14="http://schemas.microsoft.com/office/spreadsheetml/2009/9/main" uri="{B025F937-C7B1-47D3-B67F-A62EFF666E3E}">
          <x14:id>{00000000-000E-0000-0100-000016800000}</x14:id>
        </ext>
      </extLst>
    </cfRule>
    <cfRule type="dataBar" priority="511">
      <dataBar>
        <cfvo type="num" val="0"/>
        <cfvo type="num" val="1"/>
        <color theme="0" tint="-0.249977111117893"/>
      </dataBar>
    </cfRule>
  </conditionalFormatting>
  <conditionalFormatting sqref="K44:BN44">
    <cfRule type="expression" dxfId="79" priority="30">
      <formula>K$6=TODAY()</formula>
    </cfRule>
  </conditionalFormatting>
  <conditionalFormatting sqref="H143">
    <cfRule type="dataBar" priority="32791">
      <dataBar>
        <cfvo type="num" val="0"/>
        <cfvo type="num" val="1"/>
        <color rgb="FF000000"/>
      </dataBar>
      <extLst>
        <ext xmlns:x14="http://schemas.microsoft.com/office/spreadsheetml/2009/9/main" uri="{B025F937-C7B1-47D3-B67F-A62EFF666E3E}">
          <x14:id>{00000000-000E-0000-0100-000017800000}</x14:id>
        </ext>
      </extLst>
    </cfRule>
    <cfRule type="dataBar" priority="467">
      <dataBar>
        <cfvo type="num" val="0"/>
        <cfvo type="num" val="1"/>
        <color theme="0" tint="-0.249977111117893"/>
      </dataBar>
    </cfRule>
  </conditionalFormatting>
  <conditionalFormatting sqref="K72:BN72">
    <cfRule type="expression" dxfId="78" priority="186">
      <formula>K$6=TODAY()</formula>
    </cfRule>
  </conditionalFormatting>
  <conditionalFormatting sqref="K78:BN78">
    <cfRule type="expression" dxfId="77" priority="111">
      <formula>K$6=TODAY()</formula>
    </cfRule>
  </conditionalFormatting>
  <conditionalFormatting sqref="K32:BN32">
    <cfRule type="expression" dxfId="76" priority="45">
      <formula>K$6=TODAY()</formula>
    </cfRule>
  </conditionalFormatting>
  <conditionalFormatting sqref="H100">
    <cfRule type="dataBar" priority="151">
      <dataBar>
        <cfvo type="num" val="0"/>
        <cfvo type="num" val="1"/>
        <color theme="0" tint="-0.249977111117893"/>
      </dataBar>
    </cfRule>
    <cfRule type="dataBar" priority="32792">
      <dataBar>
        <cfvo type="num" val="0"/>
        <cfvo type="num" val="1"/>
        <color rgb="FF000000"/>
      </dataBar>
      <extLst>
        <ext xmlns:x14="http://schemas.microsoft.com/office/spreadsheetml/2009/9/main" uri="{B025F937-C7B1-47D3-B67F-A62EFF666E3E}">
          <x14:id>{00000000-000E-0000-0100-000018800000}</x14:id>
        </ext>
      </extLst>
    </cfRule>
  </conditionalFormatting>
  <conditionalFormatting sqref="H76">
    <cfRule type="dataBar" priority="108">
      <dataBar>
        <cfvo type="num" val="0"/>
        <cfvo type="num" val="1"/>
        <color theme="0" tint="-0.249977111117893"/>
      </dataBar>
    </cfRule>
    <cfRule type="dataBar" priority="32793">
      <dataBar>
        <cfvo type="num" val="0"/>
        <cfvo type="num" val="1"/>
        <color rgb="FF000000"/>
      </dataBar>
      <extLst>
        <ext xmlns:x14="http://schemas.microsoft.com/office/spreadsheetml/2009/9/main" uri="{B025F937-C7B1-47D3-B67F-A62EFF666E3E}">
          <x14:id>{00000000-000E-0000-0100-000019800000}</x14:id>
        </ext>
      </extLst>
    </cfRule>
  </conditionalFormatting>
  <conditionalFormatting sqref="K83:BN83">
    <cfRule type="expression" dxfId="75" priority="116">
      <formula>K$6=TODAY()</formula>
    </cfRule>
  </conditionalFormatting>
  <conditionalFormatting sqref="K70:BN70">
    <cfRule type="expression" dxfId="74" priority="268">
      <formula>K$6=TODAY()</formula>
    </cfRule>
  </conditionalFormatting>
  <conditionalFormatting sqref="K106:BN106">
    <cfRule type="expression" dxfId="73" priority="12">
      <formula>K$6=TODAY()</formula>
    </cfRule>
  </conditionalFormatting>
  <conditionalFormatting sqref="K131:BN131">
    <cfRule type="expression" dxfId="72" priority="430">
      <formula>K$6=TODAY()</formula>
    </cfRule>
  </conditionalFormatting>
  <conditionalFormatting sqref="K141:BN141">
    <cfRule type="expression" dxfId="71" priority="414">
      <formula>K$6=TODAY()</formula>
    </cfRule>
  </conditionalFormatting>
  <conditionalFormatting sqref="H22">
    <cfRule type="dataBar" priority="553">
      <dataBar>
        <cfvo type="num" val="0"/>
        <cfvo type="num" val="1"/>
        <color theme="0" tint="-0.249977111117893"/>
      </dataBar>
    </cfRule>
    <cfRule type="dataBar" priority="32794">
      <dataBar>
        <cfvo type="num" val="0"/>
        <cfvo type="num" val="1"/>
        <color rgb="FF000000"/>
      </dataBar>
      <extLst>
        <ext xmlns:x14="http://schemas.microsoft.com/office/spreadsheetml/2009/9/main" uri="{B025F937-C7B1-47D3-B67F-A62EFF666E3E}">
          <x14:id>{00000000-000E-0000-0100-00001A800000}</x14:id>
        </ext>
      </extLst>
    </cfRule>
  </conditionalFormatting>
  <conditionalFormatting sqref="K114:BN114">
    <cfRule type="expression" dxfId="70" priority="246">
      <formula>K$6=TODAY()</formula>
    </cfRule>
  </conditionalFormatting>
  <conditionalFormatting sqref="K119:BN119">
    <cfRule type="expression" dxfId="69" priority="198">
      <formula>K$6=TODAY()</formula>
    </cfRule>
  </conditionalFormatting>
  <conditionalFormatting sqref="K56:BN56">
    <cfRule type="expression" dxfId="68" priority="314">
      <formula>K$6=TODAY()</formula>
    </cfRule>
  </conditionalFormatting>
  <conditionalFormatting sqref="K62:BN65">
    <cfRule type="expression" dxfId="67" priority="258">
      <formula>K$6=TODAY()</formula>
    </cfRule>
  </conditionalFormatting>
  <conditionalFormatting sqref="H134">
    <cfRule type="dataBar" priority="130">
      <dataBar>
        <cfvo type="num" val="0"/>
        <cfvo type="num" val="1"/>
        <color theme="0" tint="-0.249977111117893"/>
      </dataBar>
    </cfRule>
    <cfRule type="dataBar" priority="32795">
      <dataBar>
        <cfvo type="num" val="0"/>
        <cfvo type="num" val="1"/>
        <color rgb="FF000000"/>
      </dataBar>
      <extLst>
        <ext xmlns:x14="http://schemas.microsoft.com/office/spreadsheetml/2009/9/main" uri="{B025F937-C7B1-47D3-B67F-A62EFF666E3E}">
          <x14:id>{00000000-000E-0000-0100-00001B800000}</x14:id>
        </ext>
      </extLst>
    </cfRule>
  </conditionalFormatting>
  <conditionalFormatting sqref="K128:BN128">
    <cfRule type="expression" dxfId="66" priority="22">
      <formula>K$6=TODAY()</formula>
    </cfRule>
  </conditionalFormatting>
  <conditionalFormatting sqref="K42:BN42">
    <cfRule type="expression" dxfId="65" priority="33">
      <formula>K$6=TODAY()</formula>
    </cfRule>
  </conditionalFormatting>
  <conditionalFormatting sqref="K100:BN100">
    <cfRule type="expression" dxfId="64" priority="150">
      <formula>K$6=TODAY()</formula>
    </cfRule>
  </conditionalFormatting>
  <conditionalFormatting sqref="H126:H129">
    <cfRule type="dataBar" priority="32796">
      <dataBar>
        <cfvo type="num" val="0"/>
        <cfvo type="num" val="1"/>
        <color rgb="FF000000"/>
      </dataBar>
      <extLst>
        <ext xmlns:x14="http://schemas.microsoft.com/office/spreadsheetml/2009/9/main" uri="{B025F937-C7B1-47D3-B67F-A62EFF666E3E}">
          <x14:id>{00000000-000E-0000-0100-00001C800000}</x14:id>
        </ext>
      </extLst>
    </cfRule>
    <cfRule type="dataBar" priority="25">
      <dataBar>
        <cfvo type="num" val="0"/>
        <cfvo type="num" val="1"/>
        <color theme="0" tint="-0.249977111117893"/>
      </dataBar>
    </cfRule>
  </conditionalFormatting>
  <conditionalFormatting sqref="K104:BN104">
    <cfRule type="expression" dxfId="63" priority="16">
      <formula>K$6=TODAY()</formula>
    </cfRule>
  </conditionalFormatting>
  <conditionalFormatting sqref="K68:BN68">
    <cfRule type="expression" dxfId="62" priority="274">
      <formula>K$6=TODAY()</formula>
    </cfRule>
  </conditionalFormatting>
  <conditionalFormatting sqref="K48:BN48">
    <cfRule type="expression" dxfId="61" priority="322">
      <formula>K$6=TODAY()</formula>
    </cfRule>
  </conditionalFormatting>
  <conditionalFormatting sqref="K41:BN41">
    <cfRule type="expression" dxfId="60" priority="32">
      <formula>K$6=TODAY()</formula>
    </cfRule>
  </conditionalFormatting>
  <conditionalFormatting sqref="K30:BN45">
    <cfRule type="expression" dxfId="59" priority="47">
      <formula>AND($E30&lt;=K$6,ROUNDDOWN(($F30-$E30+1)*$H30,0)+$E30-1&gt;=K$6)</formula>
    </cfRule>
    <cfRule type="expression" dxfId="58" priority="48">
      <formula>AND(NOT(ISBLANK($E30)),$E30&lt;=K$6,$F30&gt;=K$6)</formula>
    </cfRule>
  </conditionalFormatting>
  <conditionalFormatting sqref="K120:BN120">
    <cfRule type="expression" dxfId="57" priority="138">
      <formula>K$6=TODAY()</formula>
    </cfRule>
  </conditionalFormatting>
  <conditionalFormatting sqref="K80:BN80">
    <cfRule type="expression" dxfId="56" priority="118">
      <formula>K$6=TODAY()</formula>
    </cfRule>
  </conditionalFormatting>
  <conditionalFormatting sqref="H130">
    <cfRule type="dataBar" priority="135">
      <dataBar>
        <cfvo type="num" val="0"/>
        <cfvo type="num" val="1"/>
        <color theme="0" tint="-0.249977111117893"/>
      </dataBar>
    </cfRule>
    <cfRule type="dataBar" priority="32797">
      <dataBar>
        <cfvo type="num" val="0"/>
        <cfvo type="num" val="1"/>
        <color rgb="FF000000"/>
      </dataBar>
      <extLst>
        <ext xmlns:x14="http://schemas.microsoft.com/office/spreadsheetml/2009/9/main" uri="{B025F937-C7B1-47D3-B67F-A62EFF666E3E}">
          <x14:id>{00000000-000E-0000-0100-00001D800000}</x14:id>
        </ext>
      </extLst>
    </cfRule>
  </conditionalFormatting>
  <conditionalFormatting sqref="K124:BN124">
    <cfRule type="expression" dxfId="55" priority="338">
      <formula>K$6=TODAY()</formula>
    </cfRule>
  </conditionalFormatting>
  <conditionalFormatting sqref="H78">
    <cfRule type="dataBar" priority="32798">
      <dataBar>
        <cfvo type="num" val="0"/>
        <cfvo type="num" val="1"/>
        <color rgb="FF000000"/>
      </dataBar>
      <extLst>
        <ext xmlns:x14="http://schemas.microsoft.com/office/spreadsheetml/2009/9/main" uri="{B025F937-C7B1-47D3-B67F-A62EFF666E3E}">
          <x14:id>{00000000-000E-0000-0100-00001E800000}</x14:id>
        </ext>
      </extLst>
    </cfRule>
    <cfRule type="dataBar" priority="112">
      <dataBar>
        <cfvo type="num" val="0"/>
        <cfvo type="num" val="1"/>
        <color theme="0" tint="-0.249977111117893"/>
      </dataBar>
    </cfRule>
  </conditionalFormatting>
  <conditionalFormatting sqref="K67:BN67">
    <cfRule type="expression" dxfId="54" priority="125">
      <formula>K$6=TODAY()</formula>
    </cfRule>
  </conditionalFormatting>
  <conditionalFormatting sqref="K115:BN115">
    <cfRule type="expression" dxfId="53" priority="4">
      <formula>K$6=TODAY()</formula>
    </cfRule>
  </conditionalFormatting>
  <conditionalFormatting sqref="K91:BN91">
    <cfRule type="expression" dxfId="52" priority="85">
      <formula>K$6=TODAY()</formula>
    </cfRule>
  </conditionalFormatting>
  <conditionalFormatting sqref="K116:BN116">
    <cfRule type="expression" dxfId="51" priority="3">
      <formula>K$6=TODAY()</formula>
    </cfRule>
  </conditionalFormatting>
  <conditionalFormatting sqref="K77:BN77">
    <cfRule type="expression" dxfId="50" priority="95">
      <formula>K$6=TODAY()</formula>
    </cfRule>
  </conditionalFormatting>
  <conditionalFormatting sqref="K31:BN31">
    <cfRule type="expression" dxfId="49" priority="42">
      <formula>K$6=TODAY()</formula>
    </cfRule>
  </conditionalFormatting>
  <conditionalFormatting sqref="K47:BN47">
    <cfRule type="expression" dxfId="48" priority="326">
      <formula>K$6=TODAY()</formula>
    </cfRule>
  </conditionalFormatting>
  <conditionalFormatting sqref="H23:H27">
    <cfRule type="dataBar" priority="32799">
      <dataBar>
        <cfvo type="num" val="0"/>
        <cfvo type="num" val="1"/>
        <color rgb="FF000000"/>
      </dataBar>
      <extLst>
        <ext xmlns:x14="http://schemas.microsoft.com/office/spreadsheetml/2009/9/main" uri="{B025F937-C7B1-47D3-B67F-A62EFF666E3E}">
          <x14:id>{00000000-000E-0000-0100-00001F800000}</x14:id>
        </ext>
      </extLst>
    </cfRule>
    <cfRule type="dataBar" priority="483">
      <dataBar>
        <cfvo type="num" val="0"/>
        <cfvo type="num" val="1"/>
        <color theme="0" tint="-0.249977111117893"/>
      </dataBar>
    </cfRule>
  </conditionalFormatting>
  <conditionalFormatting sqref="H79:H88">
    <cfRule type="dataBar" priority="32800">
      <dataBar>
        <cfvo type="num" val="0"/>
        <cfvo type="num" val="1"/>
        <color rgb="FF000000"/>
      </dataBar>
      <extLst>
        <ext xmlns:x14="http://schemas.microsoft.com/office/spreadsheetml/2009/9/main" uri="{B025F937-C7B1-47D3-B67F-A62EFF666E3E}">
          <x14:id>{00000000-000E-0000-0100-000020800000}</x14:id>
        </ext>
      </extLst>
    </cfRule>
    <cfRule type="dataBar" priority="121">
      <dataBar>
        <cfvo type="num" val="0"/>
        <cfvo type="num" val="1"/>
        <color theme="0" tint="-0.249977111117893"/>
      </dataBar>
    </cfRule>
  </conditionalFormatting>
  <conditionalFormatting sqref="K96:BN96">
    <cfRule type="expression" dxfId="47" priority="81">
      <formula>K$6=TODAY()</formula>
    </cfRule>
  </conditionalFormatting>
  <conditionalFormatting sqref="K117:BN117">
    <cfRule type="expression" dxfId="46" priority="2">
      <formula>K$6=TODAY()</formula>
    </cfRule>
  </conditionalFormatting>
  <conditionalFormatting sqref="K50:BN50">
    <cfRule type="expression" dxfId="45" priority="330">
      <formula>K$6=TODAY()</formula>
    </cfRule>
  </conditionalFormatting>
  <conditionalFormatting sqref="K103:BN103">
    <cfRule type="expression" dxfId="44" priority="13">
      <formula>K$6=TODAY()</formula>
    </cfRule>
  </conditionalFormatting>
  <conditionalFormatting sqref="K125:BN125">
    <cfRule type="expression" dxfId="43" priority="27">
      <formula>K$6=TODAY()</formula>
    </cfRule>
  </conditionalFormatting>
  <conditionalFormatting sqref="K40:BN40">
    <cfRule type="expression" dxfId="42" priority="34">
      <formula>K$6=TODAY()</formula>
    </cfRule>
  </conditionalFormatting>
  <conditionalFormatting sqref="K122:BN122">
    <cfRule type="expression" dxfId="41" priority="342">
      <formula>K$6=TODAY()</formula>
    </cfRule>
  </conditionalFormatting>
  <conditionalFormatting sqref="K123:BN123">
    <cfRule type="expression" dxfId="40" priority="344">
      <formula>K$6=TODAY()</formula>
    </cfRule>
  </conditionalFormatting>
  <conditionalFormatting sqref="K55:BN55">
    <cfRule type="expression" dxfId="39" priority="318">
      <formula>K$6=TODAY()</formula>
    </cfRule>
  </conditionalFormatting>
  <conditionalFormatting sqref="K58:BN58">
    <cfRule type="expression" dxfId="38" priority="290">
      <formula>K$6=TODAY()</formula>
    </cfRule>
  </conditionalFormatting>
  <conditionalFormatting sqref="K53:BN54">
    <cfRule type="expression" dxfId="37" priority="306">
      <formula>K$6=TODAY()</formula>
    </cfRule>
  </conditionalFormatting>
  <conditionalFormatting sqref="K57:BN57">
    <cfRule type="expression" dxfId="36" priority="294">
      <formula>K$6=TODAY()</formula>
    </cfRule>
  </conditionalFormatting>
  <conditionalFormatting sqref="K25:BN25">
    <cfRule type="expression" dxfId="35" priority="394">
      <formula>K$6=TODAY()</formula>
    </cfRule>
  </conditionalFormatting>
  <conditionalFormatting sqref="K109:BN109">
    <cfRule type="expression" dxfId="34" priority="11">
      <formula>K$6=TODAY()</formula>
    </cfRule>
  </conditionalFormatting>
  <conditionalFormatting sqref="K76:BN76">
    <cfRule type="expression" dxfId="33" priority="107">
      <formula>K$6=TODAY()</formula>
    </cfRule>
  </conditionalFormatting>
  <conditionalFormatting sqref="K113:BN113">
    <cfRule type="expression" dxfId="32" priority="250">
      <formula>K$6=TODAY()</formula>
    </cfRule>
  </conditionalFormatting>
  <conditionalFormatting sqref="K84:BN84">
    <cfRule type="expression" dxfId="31" priority="120">
      <formula>K$6=TODAY()</formula>
    </cfRule>
  </conditionalFormatting>
  <conditionalFormatting sqref="K39:BN39">
    <cfRule type="expression" dxfId="30" priority="35">
      <formula>K$6=TODAY()</formula>
    </cfRule>
  </conditionalFormatting>
  <conditionalFormatting sqref="K34:BN34">
    <cfRule type="expression" dxfId="29" priority="39">
      <formula>K$6=TODAY()</formula>
    </cfRule>
  </conditionalFormatting>
  <conditionalFormatting sqref="K23:BN24">
    <cfRule type="expression" dxfId="28" priority="482">
      <formula>K$6=TODAY()</formula>
    </cfRule>
  </conditionalFormatting>
  <conditionalFormatting sqref="K60:BN60">
    <cfRule type="expression" dxfId="27" priority="286">
      <formula>K$6=TODAY()</formula>
    </cfRule>
  </conditionalFormatting>
  <conditionalFormatting sqref="K133:BN133">
    <cfRule type="expression" dxfId="26" priority="170">
      <formula>K$6=TODAY()</formula>
    </cfRule>
  </conditionalFormatting>
  <conditionalFormatting sqref="K69:BN69">
    <cfRule type="expression" dxfId="25" priority="272">
      <formula>K$6=TODAY()</formula>
    </cfRule>
  </conditionalFormatting>
  <conditionalFormatting sqref="K139:BN139">
    <cfRule type="expression" dxfId="24" priority="510">
      <formula>K$6=TODAY()</formula>
    </cfRule>
  </conditionalFormatting>
  <conditionalFormatting sqref="K28:BN28">
    <cfRule type="expression" dxfId="23" priority="142">
      <formula>K$6=TODAY()</formula>
    </cfRule>
  </conditionalFormatting>
  <conditionalFormatting sqref="K134:BN134">
    <cfRule type="expression" dxfId="22" priority="129">
      <formula>K$6=TODAY()</formula>
    </cfRule>
  </conditionalFormatting>
  <conditionalFormatting sqref="K94:BN94">
    <cfRule type="expression" dxfId="21" priority="83">
      <formula>K$6=TODAY()</formula>
    </cfRule>
  </conditionalFormatting>
  <conditionalFormatting sqref="K35:BN36">
    <cfRule type="expression" dxfId="20" priority="38">
      <formula>K$6=TODAY()</formula>
    </cfRule>
  </conditionalFormatting>
  <conditionalFormatting sqref="K101:BN101">
    <cfRule type="expression" dxfId="19" priority="8">
      <formula>K$6=TODAY()</formula>
    </cfRule>
  </conditionalFormatting>
  <conditionalFormatting sqref="K112:BN112">
    <cfRule type="expression" dxfId="18" priority="238">
      <formula>K$6=TODAY()</formula>
    </cfRule>
  </conditionalFormatting>
  <conditionalFormatting sqref="K97:BN98">
    <cfRule type="expression" dxfId="17" priority="74">
      <formula>K$6=TODAY()</formula>
    </cfRule>
  </conditionalFormatting>
  <conditionalFormatting sqref="K26:BN27">
    <cfRule type="expression" dxfId="16" priority="374">
      <formula>K$6=TODAY()</formula>
    </cfRule>
  </conditionalFormatting>
  <conditionalFormatting sqref="K86:BN87">
    <cfRule type="expression" dxfId="15" priority="103">
      <formula>K$6=TODAY()</formula>
    </cfRule>
  </conditionalFormatting>
  <conditionalFormatting sqref="K105:BN105">
    <cfRule type="expression" dxfId="14" priority="15">
      <formula>K$6=TODAY()</formula>
    </cfRule>
  </conditionalFormatting>
  <conditionalFormatting sqref="K108:BN108">
    <cfRule type="expression" dxfId="13" priority="9">
      <formula>K$6=TODAY()</formula>
    </cfRule>
  </conditionalFormatting>
  <conditionalFormatting sqref="K85:BN85">
    <cfRule type="expression" dxfId="12" priority="114">
      <formula>K$6=TODAY()</formula>
    </cfRule>
  </conditionalFormatting>
  <conditionalFormatting sqref="K54:BN54">
    <cfRule type="expression" dxfId="11" priority="302">
      <formula>K$6=TODAY()</formula>
    </cfRule>
  </conditionalFormatting>
  <conditionalFormatting sqref="K36:BN36">
    <cfRule type="expression" dxfId="10" priority="37">
      <formula>K$6=TODAY()</formula>
    </cfRule>
  </conditionalFormatting>
  <conditionalFormatting sqref="K46:BN46">
    <cfRule type="expression" dxfId="9" priority="418">
      <formula>K$6=TODAY()</formula>
    </cfRule>
  </conditionalFormatting>
  <conditionalFormatting sqref="K111:BN111">
    <cfRule type="expression" dxfId="8" priority="242">
      <formula>K$6=TODAY()</formula>
    </cfRule>
  </conditionalFormatting>
  <conditionalFormatting sqref="K101:BN109">
    <cfRule type="expression" dxfId="7" priority="20">
      <formula>AND(NOT(ISBLANK($E101)),$E101&lt;=K$6,$F101&gt;=K$6)</formula>
    </cfRule>
    <cfRule type="expression" dxfId="6" priority="19">
      <formula>AND($E101&lt;=K$6,ROUNDDOWN(($F101-$E101+1)*$H101,0)+$E101-1&gt;=K$6)</formula>
    </cfRule>
  </conditionalFormatting>
  <conditionalFormatting sqref="K102:BN102">
    <cfRule type="expression" dxfId="5" priority="14">
      <formula>K$6=TODAY()</formula>
    </cfRule>
  </conditionalFormatting>
  <conditionalFormatting sqref="K71:BN71">
    <cfRule type="expression" dxfId="4" priority="174">
      <formula>K$6=TODAY()</formula>
    </cfRule>
  </conditionalFormatting>
  <conditionalFormatting sqref="K89:BN89">
    <cfRule type="expression" dxfId="3" priority="78">
      <formula>K$6=TODAY()</formula>
    </cfRule>
  </conditionalFormatting>
  <conditionalFormatting sqref="K129:BN129">
    <cfRule type="expression" dxfId="2" priority="21">
      <formula>K$6=TODAY()</formula>
    </cfRule>
  </conditionalFormatting>
  <conditionalFormatting sqref="K73:BN73">
    <cfRule type="expression" dxfId="1" priority="350">
      <formula>K$6=TODAY()</formula>
    </cfRule>
  </conditionalFormatting>
  <conditionalFormatting sqref="K38:BN38">
    <cfRule type="expression" dxfId="0" priority="40">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100-000000000000}"/>
  </dataValidations>
  <pageMargins left="0.25" right="0.25" top="0.5" bottom="0.5" header="0.5" footer="0.25"/>
  <pageSetup paperSize="9" scale="61" orientation="landscape"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dataBar" id="{00000000-000E-0000-0100-0000FF7F0000}">
            <x14:dataBar minLength="0" maxLength="100" negativeBarColorSameAsPositive="1" axisPosition="none">
              <x14:cfvo type="num">
                <xm:f>0</xm:f>
              </x14:cfvo>
              <x14:cfvo type="num">
                <xm:f>1</xm:f>
              </x14:cfvo>
            </x14:dataBar>
          </x14:cfRule>
          <xm:sqref>H131:H133</xm:sqref>
        </x14:conditionalFormatting>
        <x14:conditionalFormatting xmlns:xm="http://schemas.microsoft.com/office/excel/2006/main">
          <x14:cfRule type="dataBar" id="{00000000-000E-0000-0100-000000800000}">
            <x14:dataBar minLength="0" maxLength="100" negativeBarColorSameAsPositive="1" axisPosition="none">
              <x14:cfvo type="num">
                <xm:f>0</xm:f>
              </x14:cfvo>
              <x14:cfvo type="num">
                <xm:f>1</xm:f>
              </x14:cfvo>
            </x14:dataBar>
          </x14:cfRule>
          <xm:sqref>H77</xm:sqref>
        </x14:conditionalFormatting>
        <x14:conditionalFormatting xmlns:xm="http://schemas.microsoft.com/office/excel/2006/main">
          <x14:cfRule type="dataBar" id="{00000000-000E-0000-0100-000001800000}">
            <x14:dataBar minLength="0" maxLength="100" negativeBarColorSameAsPositive="1" axisPosition="none">
              <x14:cfvo type="num">
                <xm:f>0</xm:f>
              </x14:cfvo>
              <x14:cfvo type="num">
                <xm:f>1</xm:f>
              </x14:cfvo>
            </x14:dataBar>
          </x14:cfRule>
          <xm:sqref>H121:H124</xm:sqref>
        </x14:conditionalFormatting>
        <x14:conditionalFormatting xmlns:xm="http://schemas.microsoft.com/office/excel/2006/main">
          <x14:cfRule type="dataBar" id="{00000000-000E-0000-0100-000002800000}">
            <x14:dataBar minLength="0" maxLength="100" negativeBarColorSameAsPositive="1" axisPosition="none">
              <x14:cfvo type="num">
                <xm:f>0</xm:f>
              </x14:cfvo>
              <x14:cfvo type="num">
                <xm:f>1</xm:f>
              </x14:cfvo>
            </x14:dataBar>
          </x14:cfRule>
          <xm:sqref>H30:H45</xm:sqref>
        </x14:conditionalFormatting>
        <x14:conditionalFormatting xmlns:xm="http://schemas.microsoft.com/office/excel/2006/main">
          <x14:cfRule type="dataBar" id="{00000000-000E-0000-0100-000003800000}">
            <x14:dataBar minLength="0" maxLength="100" negativeBarColorSameAsPositive="1" axisPosition="none">
              <x14:cfvo type="num">
                <xm:f>0</xm:f>
              </x14:cfvo>
              <x14:cfvo type="num">
                <xm:f>1</xm:f>
              </x14:cfvo>
            </x14:dataBar>
          </x14:cfRule>
          <xm:sqref>H135</xm:sqref>
        </x14:conditionalFormatting>
        <x14:conditionalFormatting xmlns:xm="http://schemas.microsoft.com/office/excel/2006/main">
          <x14:cfRule type="dataBar" id="{00000000-000E-0000-0100-000004800000}">
            <x14:dataBar minLength="0" maxLength="100" negativeBarColorSameAsPositive="1" axisPosition="none">
              <x14:cfvo type="num">
                <xm:f>0</xm:f>
              </x14:cfvo>
              <x14:cfvo type="num">
                <xm:f>1</xm:f>
              </x14:cfvo>
            </x14:dataBar>
          </x14:cfRule>
          <xm:sqref>H88</xm:sqref>
        </x14:conditionalFormatting>
        <x14:conditionalFormatting xmlns:xm="http://schemas.microsoft.com/office/excel/2006/main">
          <x14:cfRule type="dataBar" id="{00000000-000E-0000-0100-000005800000}">
            <x14:dataBar minLength="0" maxLength="100" negativeBarColorSameAsPositive="1" axisPosition="none">
              <x14:cfvo type="num">
                <xm:f>0</xm:f>
              </x14:cfvo>
              <x14:cfvo type="num">
                <xm:f>1</xm:f>
              </x14:cfvo>
            </x14:dataBar>
          </x14:cfRule>
          <xm:sqref>H28</xm:sqref>
        </x14:conditionalFormatting>
        <x14:conditionalFormatting xmlns:xm="http://schemas.microsoft.com/office/excel/2006/main">
          <x14:cfRule type="dataBar" id="{00000000-000E-0000-0100-000006800000}">
            <x14:dataBar minLength="0" maxLength="100" negativeBarColorSameAsPositive="1" axisPosition="none">
              <x14:cfvo type="num">
                <xm:f>0</xm:f>
              </x14:cfvo>
              <x14:cfvo type="num">
                <xm:f>1</xm:f>
              </x14:cfvo>
            </x14:dataBar>
          </x14:cfRule>
          <xm:sqref>H99</xm:sqref>
        </x14:conditionalFormatting>
        <x14:conditionalFormatting xmlns:xm="http://schemas.microsoft.com/office/excel/2006/main">
          <x14:cfRule type="dataBar" id="{00000000-000E-0000-0100-000007800000}">
            <x14:dataBar minLength="0" maxLength="100" negativeBarColorSameAsPositive="1" axisPosition="none">
              <x14:cfvo type="num">
                <xm:f>0</xm:f>
              </x14:cfvo>
              <x14:cfvo type="num">
                <xm:f>1</xm:f>
              </x14:cfvo>
            </x14:dataBar>
          </x14:cfRule>
          <xm:sqref>H140</xm:sqref>
        </x14:conditionalFormatting>
        <x14:conditionalFormatting xmlns:xm="http://schemas.microsoft.com/office/excel/2006/main">
          <x14:cfRule type="dataBar" id="{00000000-000E-0000-0100-000008800000}">
            <x14:dataBar minLength="0" maxLength="100" negativeBarColorSameAsPositive="1" axisPosition="none">
              <x14:cfvo type="num">
                <xm:f>0</xm:f>
              </x14:cfvo>
              <x14:cfvo type="num">
                <xm:f>1</xm:f>
              </x14:cfvo>
            </x14:dataBar>
          </x14:cfRule>
          <xm:sqref>H89</xm:sqref>
        </x14:conditionalFormatting>
        <x14:conditionalFormatting xmlns:xm="http://schemas.microsoft.com/office/excel/2006/main">
          <x14:cfRule type="dataBar" id="{00000000-000E-0000-0100-000009800000}">
            <x14:dataBar minLength="0" maxLength="100" negativeBarColorSameAsPositive="1" axisPosition="none">
              <x14:cfvo type="num">
                <xm:f>0</xm:f>
              </x14:cfvo>
              <x14:cfvo type="num">
                <xm:f>1</xm:f>
              </x14:cfvo>
            </x14:dataBar>
          </x14:cfRule>
          <xm:sqref>H101:H109</xm:sqref>
        </x14:conditionalFormatting>
        <x14:conditionalFormatting xmlns:xm="http://schemas.microsoft.com/office/excel/2006/main">
          <x14:cfRule type="dataBar" id="{00000000-000E-0000-0100-00000A800000}">
            <x14:dataBar minLength="0" maxLength="100" negativeBarColorSameAsPositive="1" axisPosition="none">
              <x14:cfvo type="num">
                <xm:f>0</xm:f>
              </x14:cfvo>
              <x14:cfvo type="num">
                <xm:f>1</xm:f>
              </x14:cfvo>
            </x14:dataBar>
          </x14:cfRule>
          <xm:sqref>H110</xm:sqref>
        </x14:conditionalFormatting>
        <x14:conditionalFormatting xmlns:xm="http://schemas.microsoft.com/office/excel/2006/main">
          <x14:cfRule type="dataBar" id="{00000000-000E-0000-0100-00000B800000}">
            <x14:dataBar minLength="0" maxLength="100" negativeBarColorSameAsPositive="1" axisPosition="none">
              <x14:cfvo type="num">
                <xm:f>0</xm:f>
              </x14:cfvo>
              <x14:cfvo type="num">
                <xm:f>1</xm:f>
              </x14:cfvo>
            </x14:dataBar>
          </x14:cfRule>
          <xm:sqref>H29</xm:sqref>
        </x14:conditionalFormatting>
        <x14:conditionalFormatting xmlns:xm="http://schemas.microsoft.com/office/excel/2006/main">
          <x14:cfRule type="dataBar" id="{00000000-000E-0000-0100-00000C800000}">
            <x14:dataBar minLength="0" maxLength="100" negativeBarColorSameAsPositive="1" axisPosition="none">
              <x14:cfvo type="num">
                <xm:f>0</xm:f>
              </x14:cfvo>
              <x14:cfvo type="num">
                <xm:f>1</xm:f>
              </x14:cfvo>
            </x14:dataBar>
          </x14:cfRule>
          <xm:sqref>H136:H138 H142 H8:H21 H111:H114 H46:H66 H68:H77 H144 H119</xm:sqref>
        </x14:conditionalFormatting>
        <x14:conditionalFormatting xmlns:xm="http://schemas.microsoft.com/office/excel/2006/main">
          <x14:cfRule type="dataBar" id="{00000000-000E-0000-0100-00000E800000}">
            <x14:dataBar minLength="0" maxLength="100" negativeBarColorSameAsPositive="1" axisPosition="none">
              <x14:cfvo type="num">
                <xm:f>0</xm:f>
              </x14:cfvo>
              <x14:cfvo type="num">
                <xm:f>1</xm:f>
              </x14:cfvo>
            </x14:dataBar>
          </x14:cfRule>
          <xm:sqref>H86:H87</xm:sqref>
        </x14:conditionalFormatting>
        <x14:conditionalFormatting xmlns:xm="http://schemas.microsoft.com/office/excel/2006/main">
          <x14:cfRule type="dataBar" id="{00000000-000E-0000-0100-00000F800000}">
            <x14:dataBar minLength="0" maxLength="100" negativeBarColorSameAsPositive="1" axisPosition="none">
              <x14:cfvo type="num">
                <xm:f>0</xm:f>
              </x14:cfvo>
              <x14:cfvo type="num">
                <xm:f>1</xm:f>
              </x14:cfvo>
            </x14:dataBar>
          </x14:cfRule>
          <xm:sqref>H120</xm:sqref>
        </x14:conditionalFormatting>
        <x14:conditionalFormatting xmlns:xm="http://schemas.microsoft.com/office/excel/2006/main">
          <x14:cfRule type="dataBar" id="{00000000-000E-0000-0100-000010800000}">
            <x14:dataBar minLength="0" maxLength="100" negativeBarColorSameAsPositive="1" axisPosition="none">
              <x14:cfvo type="num">
                <xm:f>0</xm:f>
              </x14:cfvo>
              <x14:cfvo type="num">
                <xm:f>1</xm:f>
              </x14:cfvo>
            </x14:dataBar>
          </x14:cfRule>
          <xm:sqref>H115:H118</xm:sqref>
        </x14:conditionalFormatting>
        <x14:conditionalFormatting xmlns:xm="http://schemas.microsoft.com/office/excel/2006/main">
          <x14:cfRule type="dataBar" id="{00000000-000E-0000-0100-000011800000}">
            <x14:dataBar minLength="0" maxLength="100" negativeBarColorSameAsPositive="1" axisPosition="none">
              <x14:cfvo type="num">
                <xm:f>0</xm:f>
              </x14:cfvo>
              <x14:cfvo type="num">
                <xm:f>1</xm:f>
              </x14:cfvo>
            </x14:dataBar>
          </x14:cfRule>
          <xm:sqref>H141</xm:sqref>
        </x14:conditionalFormatting>
        <x14:conditionalFormatting xmlns:xm="http://schemas.microsoft.com/office/excel/2006/main">
          <x14:cfRule type="dataBar" id="{00000000-000E-0000-0100-000012800000}">
            <x14:dataBar minLength="0" maxLength="100" negativeBarColorSameAsPositive="1" axisPosition="none">
              <x14:cfvo type="num">
                <xm:f>0</xm:f>
              </x14:cfvo>
              <x14:cfvo type="num">
                <xm:f>1</xm:f>
              </x14:cfvo>
            </x14:dataBar>
          </x14:cfRule>
          <xm:sqref>H67</xm:sqref>
        </x14:conditionalFormatting>
        <x14:conditionalFormatting xmlns:xm="http://schemas.microsoft.com/office/excel/2006/main">
          <x14:cfRule type="dataBar" id="{00000000-000E-0000-0100-000013800000}">
            <x14:dataBar minLength="0" maxLength="100" negativeBarColorSameAsPositive="1" axisPosition="none">
              <x14:cfvo type="num">
                <xm:f>0</xm:f>
              </x14:cfvo>
              <x14:cfvo type="num">
                <xm:f>1</xm:f>
              </x14:cfvo>
            </x14:dataBar>
          </x14:cfRule>
          <xm:sqref>H66</xm:sqref>
        </x14:conditionalFormatting>
        <x14:conditionalFormatting xmlns:xm="http://schemas.microsoft.com/office/excel/2006/main">
          <x14:cfRule type="dataBar" id="{00000000-000E-0000-0100-000014800000}">
            <x14:dataBar minLength="0" maxLength="100" negativeBarColorSameAsPositive="1" axisPosition="none">
              <x14:cfvo type="num">
                <xm:f>0</xm:f>
              </x14:cfvo>
              <x14:cfvo type="num">
                <xm:f>1</xm:f>
              </x14:cfvo>
            </x14:dataBar>
          </x14:cfRule>
          <xm:sqref>H90:H98</xm:sqref>
        </x14:conditionalFormatting>
        <x14:conditionalFormatting xmlns:xm="http://schemas.microsoft.com/office/excel/2006/main">
          <x14:cfRule type="dataBar" id="{00000000-000E-0000-0100-000015800000}">
            <x14:dataBar minLength="0" maxLength="100" negativeBarColorSameAsPositive="1" axisPosition="none">
              <x14:cfvo type="num">
                <xm:f>0</xm:f>
              </x14:cfvo>
              <x14:cfvo type="num">
                <xm:f>1</xm:f>
              </x14:cfvo>
            </x14:dataBar>
          </x14:cfRule>
          <xm:sqref>H125</xm:sqref>
        </x14:conditionalFormatting>
        <x14:conditionalFormatting xmlns:xm="http://schemas.microsoft.com/office/excel/2006/main">
          <x14:cfRule type="dataBar" id="{00000000-000E-0000-0100-000016800000}">
            <x14:dataBar minLength="0" maxLength="100" negativeBarColorSameAsPositive="1" axisPosition="none">
              <x14:cfvo type="num">
                <xm:f>0</xm:f>
              </x14:cfvo>
              <x14:cfvo type="num">
                <xm:f>1</xm:f>
              </x14:cfvo>
            </x14:dataBar>
          </x14:cfRule>
          <xm:sqref>H139</xm:sqref>
        </x14:conditionalFormatting>
        <x14:conditionalFormatting xmlns:xm="http://schemas.microsoft.com/office/excel/2006/main">
          <x14:cfRule type="dataBar" id="{00000000-000E-0000-0100-000017800000}">
            <x14:dataBar minLength="0" maxLength="100" negativeBarColorSameAsPositive="1" axisPosition="none">
              <x14:cfvo type="num">
                <xm:f>0</xm:f>
              </x14:cfvo>
              <x14:cfvo type="num">
                <xm:f>1</xm:f>
              </x14:cfvo>
            </x14:dataBar>
          </x14:cfRule>
          <xm:sqref>H143</xm:sqref>
        </x14:conditionalFormatting>
        <x14:conditionalFormatting xmlns:xm="http://schemas.microsoft.com/office/excel/2006/main">
          <x14:cfRule type="dataBar" id="{00000000-000E-0000-0100-000018800000}">
            <x14:dataBar minLength="0" maxLength="100" negativeBarColorSameAsPositive="1" axisPosition="none">
              <x14:cfvo type="num">
                <xm:f>0</xm:f>
              </x14:cfvo>
              <x14:cfvo type="num">
                <xm:f>1</xm:f>
              </x14:cfvo>
            </x14:dataBar>
          </x14:cfRule>
          <xm:sqref>H100</xm:sqref>
        </x14:conditionalFormatting>
        <x14:conditionalFormatting xmlns:xm="http://schemas.microsoft.com/office/excel/2006/main">
          <x14:cfRule type="dataBar" id="{00000000-000E-0000-0100-000019800000}">
            <x14:dataBar minLength="0" maxLength="100" negativeBarColorSameAsPositive="1" axisPosition="none">
              <x14:cfvo type="num">
                <xm:f>0</xm:f>
              </x14:cfvo>
              <x14:cfvo type="num">
                <xm:f>1</xm:f>
              </x14:cfvo>
            </x14:dataBar>
          </x14:cfRule>
          <xm:sqref>H76</xm:sqref>
        </x14:conditionalFormatting>
        <x14:conditionalFormatting xmlns:xm="http://schemas.microsoft.com/office/excel/2006/main">
          <x14:cfRule type="dataBar" id="{00000000-000E-0000-0100-00001A800000}">
            <x14:dataBar minLength="0" maxLength="100" negativeBarColorSameAsPositive="1" axisPosition="none">
              <x14:cfvo type="num">
                <xm:f>0</xm:f>
              </x14:cfvo>
              <x14:cfvo type="num">
                <xm:f>1</xm:f>
              </x14:cfvo>
            </x14:dataBar>
          </x14:cfRule>
          <xm:sqref>H22</xm:sqref>
        </x14:conditionalFormatting>
        <x14:conditionalFormatting xmlns:xm="http://schemas.microsoft.com/office/excel/2006/main">
          <x14:cfRule type="dataBar" id="{00000000-000E-0000-0100-00001B800000}">
            <x14:dataBar minLength="0" maxLength="100" negativeBarColorSameAsPositive="1" axisPosition="none">
              <x14:cfvo type="num">
                <xm:f>0</xm:f>
              </x14:cfvo>
              <x14:cfvo type="num">
                <xm:f>1</xm:f>
              </x14:cfvo>
            </x14:dataBar>
          </x14:cfRule>
          <xm:sqref>H134</xm:sqref>
        </x14:conditionalFormatting>
        <x14:conditionalFormatting xmlns:xm="http://schemas.microsoft.com/office/excel/2006/main">
          <x14:cfRule type="dataBar" id="{00000000-000E-0000-0100-00001C800000}">
            <x14:dataBar minLength="0" maxLength="100" negativeBarColorSameAsPositive="1" axisPosition="none">
              <x14:cfvo type="num">
                <xm:f>0</xm:f>
              </x14:cfvo>
              <x14:cfvo type="num">
                <xm:f>1</xm:f>
              </x14:cfvo>
            </x14:dataBar>
          </x14:cfRule>
          <xm:sqref>H126:H129</xm:sqref>
        </x14:conditionalFormatting>
        <x14:conditionalFormatting xmlns:xm="http://schemas.microsoft.com/office/excel/2006/main">
          <x14:cfRule type="dataBar" id="{00000000-000E-0000-0100-00001D800000}">
            <x14:dataBar minLength="0" maxLength="100" negativeBarColorSameAsPositive="1" axisPosition="none">
              <x14:cfvo type="num">
                <xm:f>0</xm:f>
              </x14:cfvo>
              <x14:cfvo type="num">
                <xm:f>1</xm:f>
              </x14:cfvo>
            </x14:dataBar>
          </x14:cfRule>
          <xm:sqref>H130</xm:sqref>
        </x14:conditionalFormatting>
        <x14:conditionalFormatting xmlns:xm="http://schemas.microsoft.com/office/excel/2006/main">
          <x14:cfRule type="dataBar" id="{00000000-000E-0000-0100-00001E800000}">
            <x14:dataBar minLength="0" maxLength="100" negativeBarColorSameAsPositive="1" axisPosition="none">
              <x14:cfvo type="num">
                <xm:f>0</xm:f>
              </x14:cfvo>
              <x14:cfvo type="num">
                <xm:f>1</xm:f>
              </x14:cfvo>
            </x14:dataBar>
          </x14:cfRule>
          <xm:sqref>H78</xm:sqref>
        </x14:conditionalFormatting>
        <x14:conditionalFormatting xmlns:xm="http://schemas.microsoft.com/office/excel/2006/main">
          <x14:cfRule type="dataBar" id="{00000000-000E-0000-0100-00001F800000}">
            <x14:dataBar minLength="0" maxLength="100" negativeBarColorSameAsPositive="1" axisPosition="none">
              <x14:cfvo type="num">
                <xm:f>0</xm:f>
              </x14:cfvo>
              <x14:cfvo type="num">
                <xm:f>1</xm:f>
              </x14:cfvo>
            </x14:dataBar>
          </x14:cfRule>
          <xm:sqref>H23:H27</xm:sqref>
        </x14:conditionalFormatting>
        <x14:conditionalFormatting xmlns:xm="http://schemas.microsoft.com/office/excel/2006/main">
          <x14:cfRule type="dataBar" id="{00000000-000E-0000-0100-000020800000}">
            <x14:dataBar minLength="0" maxLength="100" negativeBarColorSameAsPositive="1" axisPosition="none">
              <x14:cfvo type="num">
                <xm:f>0</xm:f>
              </x14:cfvo>
              <x14:cfvo type="num">
                <xm:f>1</xm:f>
              </x14:cfvo>
            </x14:dataBar>
          </x14:cfRule>
          <xm:sqref>H79:H88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3"/>
  <sheetViews>
    <sheetView showGridLines="0" workbookViewId="0">
      <selection activeCell="A3" sqref="A3"/>
    </sheetView>
  </sheetViews>
  <sheetFormatPr defaultColWidth="8.85546875" defaultRowHeight="12.75" x14ac:dyDescent="0.2"/>
  <cols>
    <col min="1" max="1" width="5.5703125" style="139" customWidth="1"/>
    <col min="2" max="2" width="90.42578125" style="139" customWidth="1"/>
    <col min="3" max="3" width="16.42578125" style="139" bestFit="1" customWidth="1"/>
    <col min="4" max="16384" width="8.85546875" style="139"/>
  </cols>
  <sheetData>
    <row r="1" spans="1:4" ht="30" customHeight="1" x14ac:dyDescent="0.2">
      <c r="A1" s="140" t="s">
        <v>69</v>
      </c>
      <c r="B1" s="141"/>
    </row>
    <row r="2" spans="1:4" ht="14.25" x14ac:dyDescent="0.2">
      <c r="A2" s="142" t="s">
        <v>45</v>
      </c>
      <c r="B2" s="143"/>
    </row>
    <row r="3" spans="1:4" x14ac:dyDescent="0.2">
      <c r="B3" s="143"/>
    </row>
    <row r="4" spans="1:4" ht="18" x14ac:dyDescent="0.25">
      <c r="A4" s="144" t="s">
        <v>70</v>
      </c>
      <c r="B4" s="145"/>
    </row>
    <row r="5" spans="1:4" ht="57" x14ac:dyDescent="0.2">
      <c r="B5" s="146" t="s">
        <v>71</v>
      </c>
    </row>
    <row r="7" spans="1:4" ht="28.5" x14ac:dyDescent="0.2">
      <c r="B7" s="146" t="s">
        <v>18</v>
      </c>
    </row>
    <row r="9" spans="1:4" ht="14.25" x14ac:dyDescent="0.2">
      <c r="B9" s="142" t="s">
        <v>57</v>
      </c>
    </row>
    <row r="11" spans="1:4" ht="28.5" x14ac:dyDescent="0.2">
      <c r="B11" s="147" t="s">
        <v>58</v>
      </c>
    </row>
    <row r="13" spans="1:4" ht="18" x14ac:dyDescent="0.25">
      <c r="A13" s="198" t="s">
        <v>1</v>
      </c>
      <c r="B13" s="198"/>
    </row>
    <row r="15" spans="1:4" ht="18" x14ac:dyDescent="0.2">
      <c r="A15" s="148"/>
      <c r="B15" s="149" t="s">
        <v>72</v>
      </c>
      <c r="C15" s="150"/>
      <c r="D15" s="150"/>
    </row>
    <row r="16" spans="1:4" ht="18" x14ac:dyDescent="0.2">
      <c r="A16" s="148"/>
      <c r="B16" s="149" t="s">
        <v>73</v>
      </c>
      <c r="C16" s="150"/>
      <c r="D16" s="150"/>
    </row>
    <row r="17" spans="1:2" ht="18" x14ac:dyDescent="0.25">
      <c r="A17" s="151"/>
      <c r="B17" s="149" t="s">
        <v>74</v>
      </c>
    </row>
    <row r="18" spans="1:2" ht="18" x14ac:dyDescent="0.25">
      <c r="A18" s="151"/>
      <c r="B18" s="149" t="s">
        <v>75</v>
      </c>
    </row>
    <row r="19" spans="1:2" ht="28.5" x14ac:dyDescent="0.25">
      <c r="A19" s="151"/>
      <c r="B19" s="149" t="s">
        <v>125</v>
      </c>
    </row>
    <row r="20" spans="1:2" ht="18" x14ac:dyDescent="0.25">
      <c r="A20" s="151"/>
      <c r="B20" s="149" t="s">
        <v>76</v>
      </c>
    </row>
    <row r="21" spans="1:2" ht="18" x14ac:dyDescent="0.25">
      <c r="A21" s="151"/>
      <c r="B21" s="152" t="s">
        <v>77</v>
      </c>
    </row>
    <row r="22" spans="1:2" ht="18" x14ac:dyDescent="0.25">
      <c r="A22" s="151"/>
      <c r="B22" s="153"/>
    </row>
    <row r="23" spans="1:2" ht="18" x14ac:dyDescent="0.25">
      <c r="A23" s="198" t="s">
        <v>78</v>
      </c>
      <c r="B23" s="198"/>
    </row>
    <row r="24" spans="1:2" ht="43.5" x14ac:dyDescent="0.25">
      <c r="A24" s="151"/>
      <c r="B24" s="149" t="s">
        <v>79</v>
      </c>
    </row>
    <row r="25" spans="1:2" ht="18" x14ac:dyDescent="0.25">
      <c r="A25" s="151"/>
      <c r="B25" s="149"/>
    </row>
    <row r="26" spans="1:2" ht="18" x14ac:dyDescent="0.25">
      <c r="A26" s="151"/>
      <c r="B26" s="154" t="s">
        <v>80</v>
      </c>
    </row>
    <row r="27" spans="1:2" ht="18" x14ac:dyDescent="0.25">
      <c r="A27" s="151"/>
      <c r="B27" s="149" t="s">
        <v>81</v>
      </c>
    </row>
    <row r="28" spans="1:2" ht="28.5" x14ac:dyDescent="0.25">
      <c r="A28" s="151"/>
      <c r="B28" s="149" t="s">
        <v>82</v>
      </c>
    </row>
    <row r="29" spans="1:2" ht="18" x14ac:dyDescent="0.25">
      <c r="A29" s="151"/>
      <c r="B29" s="149"/>
    </row>
    <row r="30" spans="1:2" ht="18" x14ac:dyDescent="0.25">
      <c r="A30" s="151"/>
      <c r="B30" s="154" t="s">
        <v>83</v>
      </c>
    </row>
    <row r="31" spans="1:2" ht="18" x14ac:dyDescent="0.25">
      <c r="A31" s="151"/>
      <c r="B31" s="149" t="s">
        <v>84</v>
      </c>
    </row>
    <row r="32" spans="1:2" ht="18" x14ac:dyDescent="0.25">
      <c r="A32" s="151"/>
      <c r="B32" s="149" t="s">
        <v>85</v>
      </c>
    </row>
    <row r="33" spans="1:2" ht="18" x14ac:dyDescent="0.25">
      <c r="A33" s="151"/>
      <c r="B33" s="153"/>
    </row>
    <row r="34" spans="1:2" ht="28.5" x14ac:dyDescent="0.25">
      <c r="A34" s="151"/>
      <c r="B34" s="149" t="s">
        <v>86</v>
      </c>
    </row>
    <row r="35" spans="1:2" ht="18" x14ac:dyDescent="0.25">
      <c r="A35" s="151"/>
      <c r="B35" s="155" t="s">
        <v>87</v>
      </c>
    </row>
    <row r="36" spans="1:2" ht="18" x14ac:dyDescent="0.25">
      <c r="A36" s="151"/>
      <c r="B36" s="153"/>
    </row>
    <row r="37" spans="1:2" ht="18" x14ac:dyDescent="0.25">
      <c r="A37" s="198" t="s">
        <v>6</v>
      </c>
      <c r="B37" s="198"/>
    </row>
    <row r="38" spans="1:2" ht="28.5" x14ac:dyDescent="0.2">
      <c r="B38" s="149" t="s">
        <v>88</v>
      </c>
    </row>
    <row r="40" spans="1:2" ht="14.25" x14ac:dyDescent="0.2">
      <c r="B40" s="149" t="s">
        <v>89</v>
      </c>
    </row>
    <row r="42" spans="1:2" ht="28.5" x14ac:dyDescent="0.2">
      <c r="B42" s="149" t="s">
        <v>90</v>
      </c>
    </row>
    <row r="44" spans="1:2" ht="28.5" x14ac:dyDescent="0.2">
      <c r="B44" s="149" t="s">
        <v>91</v>
      </c>
    </row>
    <row r="45" spans="1:2" x14ac:dyDescent="0.2">
      <c r="B45" s="156"/>
    </row>
    <row r="46" spans="1:2" ht="28.5" x14ac:dyDescent="0.2">
      <c r="B46" s="149" t="s">
        <v>92</v>
      </c>
    </row>
    <row r="48" spans="1:2" ht="18" x14ac:dyDescent="0.25">
      <c r="A48" s="198" t="s">
        <v>4</v>
      </c>
      <c r="B48" s="198"/>
    </row>
    <row r="49" spans="1:2" ht="28.5" x14ac:dyDescent="0.2">
      <c r="B49" s="149" t="s">
        <v>93</v>
      </c>
    </row>
    <row r="51" spans="1:2" ht="14.25" x14ac:dyDescent="0.2">
      <c r="A51" s="157" t="s">
        <v>7</v>
      </c>
      <c r="B51" s="149" t="s">
        <v>8</v>
      </c>
    </row>
    <row r="52" spans="1:2" ht="14.25" x14ac:dyDescent="0.2">
      <c r="A52" s="157" t="s">
        <v>9</v>
      </c>
      <c r="B52" s="149" t="s">
        <v>10</v>
      </c>
    </row>
    <row r="53" spans="1:2" ht="14.25" x14ac:dyDescent="0.2">
      <c r="A53" s="157" t="s">
        <v>11</v>
      </c>
      <c r="B53" s="149" t="s">
        <v>12</v>
      </c>
    </row>
    <row r="54" spans="1:2" ht="28.5" x14ac:dyDescent="0.2">
      <c r="A54" s="147"/>
      <c r="B54" s="149" t="s">
        <v>94</v>
      </c>
    </row>
    <row r="55" spans="1:2" ht="28.5" x14ac:dyDescent="0.2">
      <c r="A55" s="147"/>
      <c r="B55" s="149" t="s">
        <v>95</v>
      </c>
    </row>
    <row r="56" spans="1:2" ht="14.25" x14ac:dyDescent="0.2">
      <c r="A56" s="157" t="s">
        <v>13</v>
      </c>
      <c r="B56" s="149" t="s">
        <v>14</v>
      </c>
    </row>
    <row r="57" spans="1:2" ht="14.25" x14ac:dyDescent="0.2">
      <c r="A57" s="147"/>
      <c r="B57" s="149" t="s">
        <v>96</v>
      </c>
    </row>
    <row r="58" spans="1:2" ht="14.25" x14ac:dyDescent="0.2">
      <c r="A58" s="147"/>
      <c r="B58" s="149" t="s">
        <v>97</v>
      </c>
    </row>
    <row r="59" spans="1:2" ht="14.25" x14ac:dyDescent="0.2">
      <c r="A59" s="157" t="s">
        <v>15</v>
      </c>
      <c r="B59" s="149" t="s">
        <v>16</v>
      </c>
    </row>
    <row r="60" spans="1:2" ht="28.5" x14ac:dyDescent="0.2">
      <c r="A60" s="147"/>
      <c r="B60" s="149" t="s">
        <v>98</v>
      </c>
    </row>
    <row r="61" spans="1:2" ht="14.25" x14ac:dyDescent="0.2">
      <c r="A61" s="157" t="s">
        <v>99</v>
      </c>
      <c r="B61" s="149" t="s">
        <v>100</v>
      </c>
    </row>
    <row r="62" spans="1:2" ht="14.25" x14ac:dyDescent="0.2">
      <c r="A62" s="158"/>
      <c r="B62" s="149" t="s">
        <v>101</v>
      </c>
    </row>
    <row r="63" spans="1:2" x14ac:dyDescent="0.2">
      <c r="B63" s="159"/>
    </row>
    <row r="64" spans="1:2" ht="18" x14ac:dyDescent="0.25">
      <c r="A64" s="198" t="s">
        <v>5</v>
      </c>
      <c r="B64" s="198"/>
    </row>
    <row r="65" spans="1:2" ht="42.75" x14ac:dyDescent="0.2">
      <c r="B65" s="149" t="s">
        <v>102</v>
      </c>
    </row>
    <row r="67" spans="1:2" ht="18" x14ac:dyDescent="0.25">
      <c r="A67" s="198" t="s">
        <v>2</v>
      </c>
      <c r="B67" s="198"/>
    </row>
    <row r="68" spans="1:2" ht="15" x14ac:dyDescent="0.25">
      <c r="A68" s="160" t="s">
        <v>3</v>
      </c>
      <c r="B68" s="161" t="s">
        <v>103</v>
      </c>
    </row>
    <row r="69" spans="1:2" ht="28.5" x14ac:dyDescent="0.2">
      <c r="A69" s="158"/>
      <c r="B69" s="162" t="s">
        <v>104</v>
      </c>
    </row>
    <row r="70" spans="1:2" ht="14.25" x14ac:dyDescent="0.2">
      <c r="A70" s="158"/>
      <c r="B70" s="163"/>
    </row>
    <row r="71" spans="1:2" ht="15" x14ac:dyDescent="0.25">
      <c r="A71" s="160" t="s">
        <v>3</v>
      </c>
      <c r="B71" s="161" t="s">
        <v>105</v>
      </c>
    </row>
    <row r="72" spans="1:2" ht="28.5" x14ac:dyDescent="0.2">
      <c r="A72" s="158"/>
      <c r="B72" s="162" t="s">
        <v>106</v>
      </c>
    </row>
    <row r="73" spans="1:2" ht="14.25" x14ac:dyDescent="0.2">
      <c r="A73" s="158"/>
      <c r="B73" s="163"/>
    </row>
    <row r="74" spans="1:2" ht="15" x14ac:dyDescent="0.25">
      <c r="A74" s="160" t="s">
        <v>3</v>
      </c>
      <c r="B74" s="164" t="s">
        <v>107</v>
      </c>
    </row>
    <row r="75" spans="1:2" ht="42.75" x14ac:dyDescent="0.2">
      <c r="A75" s="158"/>
      <c r="B75" s="146" t="s">
        <v>108</v>
      </c>
    </row>
    <row r="76" spans="1:2" ht="14.25" x14ac:dyDescent="0.2">
      <c r="A76" s="158"/>
      <c r="B76" s="158"/>
    </row>
    <row r="77" spans="1:2" ht="15" x14ac:dyDescent="0.25">
      <c r="A77" s="160" t="s">
        <v>3</v>
      </c>
      <c r="B77" s="164" t="s">
        <v>109</v>
      </c>
    </row>
    <row r="78" spans="1:2" ht="28.5" x14ac:dyDescent="0.2">
      <c r="A78" s="158"/>
      <c r="B78" s="146" t="s">
        <v>110</v>
      </c>
    </row>
    <row r="79" spans="1:2" ht="14.25" x14ac:dyDescent="0.2">
      <c r="A79" s="158"/>
      <c r="B79" s="158"/>
    </row>
    <row r="80" spans="1:2" ht="15" x14ac:dyDescent="0.25">
      <c r="A80" s="160" t="s">
        <v>3</v>
      </c>
      <c r="B80" s="164" t="s">
        <v>111</v>
      </c>
    </row>
    <row r="81" spans="1:2" ht="14.25" x14ac:dyDescent="0.2">
      <c r="A81" s="158"/>
      <c r="B81" s="165" t="s">
        <v>112</v>
      </c>
    </row>
    <row r="82" spans="1:2" ht="14.25" x14ac:dyDescent="0.2">
      <c r="A82" s="158"/>
      <c r="B82" s="165" t="s">
        <v>113</v>
      </c>
    </row>
    <row r="83" spans="1:2" ht="14.25" x14ac:dyDescent="0.2">
      <c r="A83" s="158"/>
      <c r="B83" s="165" t="s">
        <v>114</v>
      </c>
    </row>
    <row r="84" spans="1:2" ht="15" x14ac:dyDescent="0.25">
      <c r="A84" s="158"/>
      <c r="B84" s="166"/>
    </row>
    <row r="85" spans="1:2" ht="15" x14ac:dyDescent="0.25">
      <c r="A85" s="160" t="s">
        <v>3</v>
      </c>
      <c r="B85" s="164" t="s">
        <v>115</v>
      </c>
    </row>
    <row r="86" spans="1:2" ht="42.75" x14ac:dyDescent="0.2">
      <c r="A86" s="158"/>
      <c r="B86" s="146" t="s">
        <v>116</v>
      </c>
    </row>
    <row r="87" spans="1:2" ht="14.25" x14ac:dyDescent="0.2">
      <c r="A87" s="158"/>
      <c r="B87" s="167" t="s">
        <v>117</v>
      </c>
    </row>
    <row r="88" spans="1:2" ht="57" x14ac:dyDescent="0.2">
      <c r="A88" s="158"/>
      <c r="B88" s="168" t="s">
        <v>118</v>
      </c>
    </row>
    <row r="89" spans="1:2" ht="14.25" x14ac:dyDescent="0.2">
      <c r="A89" s="158"/>
      <c r="B89" s="158"/>
    </row>
    <row r="90" spans="1:2" ht="15" x14ac:dyDescent="0.25">
      <c r="A90" s="160" t="s">
        <v>3</v>
      </c>
      <c r="B90" s="164" t="s">
        <v>119</v>
      </c>
    </row>
    <row r="91" spans="1:2" ht="28.5" x14ac:dyDescent="0.2">
      <c r="A91" s="147"/>
      <c r="B91" s="165" t="s">
        <v>17</v>
      </c>
    </row>
    <row r="93" spans="1:2" x14ac:dyDescent="0.2">
      <c r="A93" s="169" t="s">
        <v>50</v>
      </c>
    </row>
  </sheetData>
  <mergeCells count="6">
    <mergeCell ref="A67:B67"/>
    <mergeCell ref="A48:B48"/>
    <mergeCell ref="A64:B64"/>
    <mergeCell ref="A23:B23"/>
    <mergeCell ref="A13:B13"/>
    <mergeCell ref="A37:B37"/>
  </mergeCells>
  <hyperlinks>
    <hyperlink ref="B9" r:id="rId1" xr:uid="{00000000-0004-0000-0200-000000000000}"/>
    <hyperlink ref="A2" r:id="rId2" xr:uid="{00000000-0004-0000-0200-000001000000}"/>
    <hyperlink ref="B35" r:id="rId3" xr:uid="{00000000-0004-0000-0200-000002000000}"/>
  </hyperlinks>
  <pageMargins left="0.5" right="0.5" top="0.25" bottom="0.25" header="0.5" footer="0.5"/>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46"/>
  <sheetViews>
    <sheetView showGridLines="0" workbookViewId="0">
      <selection activeCell="A2" sqref="A2"/>
    </sheetView>
  </sheetViews>
  <sheetFormatPr defaultColWidth="10" defaultRowHeight="12.75" x14ac:dyDescent="0.2"/>
  <cols>
    <col min="1" max="1" width="5.5703125" customWidth="1"/>
    <col min="2" max="2" width="37.7109375" customWidth="1"/>
    <col min="3" max="3" width="55.140625" customWidth="1"/>
    <col min="4" max="7" width="8.85546875"/>
  </cols>
  <sheetData>
    <row r="1" spans="1:3" ht="30" customHeight="1" x14ac:dyDescent="0.2">
      <c r="A1" s="170" t="s">
        <v>19</v>
      </c>
    </row>
    <row r="4" spans="1:3" x14ac:dyDescent="0.2">
      <c r="C4" s="153" t="s">
        <v>27</v>
      </c>
    </row>
    <row r="5" spans="1:3" x14ac:dyDescent="0.2">
      <c r="C5" s="139" t="s">
        <v>28</v>
      </c>
    </row>
    <row r="6" spans="1:3" x14ac:dyDescent="0.2">
      <c r="C6" s="139"/>
    </row>
    <row r="7" spans="1:3" ht="18" x14ac:dyDescent="0.25">
      <c r="C7" s="171" t="s">
        <v>47</v>
      </c>
    </row>
    <row r="8" spans="1:3" x14ac:dyDescent="0.2">
      <c r="C8" s="172" t="s">
        <v>45</v>
      </c>
    </row>
    <row r="10" spans="1:3" x14ac:dyDescent="0.2">
      <c r="C10" s="139" t="s">
        <v>44</v>
      </c>
    </row>
    <row r="11" spans="1:3" x14ac:dyDescent="0.2">
      <c r="C11" s="139" t="s">
        <v>43</v>
      </c>
    </row>
    <row r="13" spans="1:3" ht="18" x14ac:dyDescent="0.25">
      <c r="C13" s="171" t="s">
        <v>42</v>
      </c>
    </row>
    <row r="16" spans="1:3" ht="15.75" x14ac:dyDescent="0.25">
      <c r="A16" s="145" t="s">
        <v>21</v>
      </c>
    </row>
    <row r="18" spans="2:2" ht="15" x14ac:dyDescent="0.25">
      <c r="B18" s="173" t="s">
        <v>32</v>
      </c>
    </row>
    <row r="19" spans="2:2" x14ac:dyDescent="0.2">
      <c r="B19" s="139" t="s">
        <v>37</v>
      </c>
    </row>
    <row r="20" spans="2:2" x14ac:dyDescent="0.2">
      <c r="B20" s="139" t="s">
        <v>38</v>
      </c>
    </row>
    <row r="22" spans="2:2" ht="15" x14ac:dyDescent="0.25">
      <c r="B22" s="173" t="s">
        <v>39</v>
      </c>
    </row>
    <row r="23" spans="2:2" x14ac:dyDescent="0.2">
      <c r="B23" s="139" t="s">
        <v>40</v>
      </c>
    </row>
    <row r="24" spans="2:2" x14ac:dyDescent="0.2">
      <c r="B24" s="139" t="s">
        <v>41</v>
      </c>
    </row>
    <row r="26" spans="2:2" ht="15" x14ac:dyDescent="0.25">
      <c r="B26" s="173" t="s">
        <v>29</v>
      </c>
    </row>
    <row r="27" spans="2:2" x14ac:dyDescent="0.2">
      <c r="B27" s="139" t="s">
        <v>33</v>
      </c>
    </row>
    <row r="28" spans="2:2" x14ac:dyDescent="0.2">
      <c r="B28" s="139" t="s">
        <v>34</v>
      </c>
    </row>
    <row r="29" spans="2:2" x14ac:dyDescent="0.2">
      <c r="B29" s="139" t="s">
        <v>35</v>
      </c>
    </row>
    <row r="30" spans="2:2" x14ac:dyDescent="0.2">
      <c r="B30" t="s">
        <v>22</v>
      </c>
    </row>
    <row r="31" spans="2:2" x14ac:dyDescent="0.2">
      <c r="B31" t="s">
        <v>23</v>
      </c>
    </row>
    <row r="32" spans="2:2" x14ac:dyDescent="0.2">
      <c r="B32" t="s">
        <v>24</v>
      </c>
    </row>
    <row r="34" spans="2:2" ht="15" x14ac:dyDescent="0.25">
      <c r="B34" s="173" t="s">
        <v>25</v>
      </c>
    </row>
    <row r="35" spans="2:2" x14ac:dyDescent="0.2">
      <c r="B35" s="139" t="s">
        <v>120</v>
      </c>
    </row>
    <row r="36" spans="2:2" x14ac:dyDescent="0.2">
      <c r="B36" s="139" t="s">
        <v>121</v>
      </c>
    </row>
    <row r="37" spans="2:2" x14ac:dyDescent="0.2">
      <c r="B37" s="139" t="s">
        <v>122</v>
      </c>
    </row>
    <row r="39" spans="2:2" ht="15" x14ac:dyDescent="0.25">
      <c r="B39" s="173" t="s">
        <v>26</v>
      </c>
    </row>
    <row r="40" spans="2:2" x14ac:dyDescent="0.2">
      <c r="B40" s="139" t="s">
        <v>36</v>
      </c>
    </row>
    <row r="42" spans="2:2" ht="15" x14ac:dyDescent="0.25">
      <c r="B42" s="173" t="s">
        <v>30</v>
      </c>
    </row>
    <row r="43" spans="2:2" x14ac:dyDescent="0.2">
      <c r="B43" s="139" t="s">
        <v>123</v>
      </c>
    </row>
    <row r="44" spans="2:2" x14ac:dyDescent="0.2">
      <c r="B44" s="139" t="s">
        <v>31</v>
      </c>
    </row>
    <row r="46" spans="2:2" ht="18" x14ac:dyDescent="0.25">
      <c r="B46" s="171" t="s">
        <v>20</v>
      </c>
    </row>
  </sheetData>
  <hyperlinks>
    <hyperlink ref="C7" r:id="rId1" xr:uid="{00000000-0004-0000-0300-000000000000}"/>
    <hyperlink ref="C13" r:id="rId2" xr:uid="{00000000-0004-0000-0300-000001000000}"/>
    <hyperlink ref="B46" r:id="rId3" tooltip="Go to Vertex42.com" xr:uid="{00000000-0004-0000-0300-000002000000}"/>
  </hyperlinks>
  <pageMargins left="0.7" right="0.7" top="0.75" bottom="0.75" header="0.3" footer="0.3"/>
  <pageSetup paperSize="9" scale="9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9"/>
  <sheetViews>
    <sheetView showGridLines="0" workbookViewId="0">
      <selection activeCell="A2" sqref="A2"/>
    </sheetView>
  </sheetViews>
  <sheetFormatPr defaultRowHeight="12.75" x14ac:dyDescent="0.2"/>
  <cols>
    <col min="1" max="1" width="5.5703125" style="139" customWidth="1"/>
    <col min="2" max="2" width="82.140625" style="139" customWidth="1"/>
  </cols>
  <sheetData>
    <row r="1" spans="1:3" ht="30" customHeight="1" x14ac:dyDescent="0.2">
      <c r="A1" s="140" t="s">
        <v>48</v>
      </c>
      <c r="B1" s="140"/>
    </row>
    <row r="2" spans="1:3" ht="15" x14ac:dyDescent="0.2">
      <c r="B2" s="174"/>
    </row>
    <row r="3" spans="1:3" ht="15" x14ac:dyDescent="0.2">
      <c r="A3" s="175"/>
      <c r="B3" s="176" t="s">
        <v>49</v>
      </c>
      <c r="C3" s="177"/>
    </row>
    <row r="4" spans="1:3" ht="14.25" x14ac:dyDescent="0.2">
      <c r="A4" s="178"/>
      <c r="B4" s="179" t="s">
        <v>45</v>
      </c>
      <c r="C4" s="180"/>
    </row>
    <row r="5" spans="1:3" ht="15" x14ac:dyDescent="0.2">
      <c r="A5" s="178"/>
      <c r="B5" s="181"/>
      <c r="C5" s="180"/>
    </row>
    <row r="6" spans="1:3" ht="15.75" x14ac:dyDescent="0.25">
      <c r="A6" s="178"/>
      <c r="B6" s="182" t="s">
        <v>50</v>
      </c>
      <c r="C6" s="180"/>
    </row>
    <row r="7" spans="1:3" ht="15" x14ac:dyDescent="0.2">
      <c r="A7" s="178"/>
      <c r="B7" s="181"/>
      <c r="C7" s="180"/>
    </row>
    <row r="8" spans="1:3" ht="30" x14ac:dyDescent="0.2">
      <c r="A8" s="178"/>
      <c r="B8" s="181" t="s">
        <v>51</v>
      </c>
      <c r="C8" s="180"/>
    </row>
    <row r="9" spans="1:3" ht="15" x14ac:dyDescent="0.2">
      <c r="A9" s="178"/>
      <c r="B9" s="181"/>
      <c r="C9" s="180"/>
    </row>
    <row r="10" spans="1:3" ht="46.5" x14ac:dyDescent="0.25">
      <c r="A10" s="178"/>
      <c r="B10" s="181" t="s">
        <v>52</v>
      </c>
      <c r="C10" s="180"/>
    </row>
    <row r="11" spans="1:3" ht="15" x14ac:dyDescent="0.2">
      <c r="A11" s="178"/>
      <c r="B11" s="181"/>
      <c r="C11" s="180"/>
    </row>
    <row r="12" spans="1:3" ht="45" x14ac:dyDescent="0.2">
      <c r="A12" s="178"/>
      <c r="B12" s="181" t="s">
        <v>53</v>
      </c>
      <c r="C12" s="180"/>
    </row>
    <row r="13" spans="1:3" ht="15" x14ac:dyDescent="0.2">
      <c r="A13" s="178"/>
      <c r="B13" s="181"/>
      <c r="C13" s="180"/>
    </row>
    <row r="14" spans="1:3" ht="60" x14ac:dyDescent="0.2">
      <c r="A14" s="178"/>
      <c r="B14" s="181" t="s">
        <v>54</v>
      </c>
      <c r="C14" s="180"/>
    </row>
    <row r="15" spans="1:3" ht="15" x14ac:dyDescent="0.2">
      <c r="A15" s="178"/>
      <c r="B15" s="181"/>
      <c r="C15" s="180"/>
    </row>
    <row r="16" spans="1:3" ht="30.75" x14ac:dyDescent="0.2">
      <c r="A16" s="178"/>
      <c r="B16" s="181" t="s">
        <v>55</v>
      </c>
      <c r="C16" s="180"/>
    </row>
    <row r="17" spans="1:3" ht="15" x14ac:dyDescent="0.2">
      <c r="A17" s="178"/>
      <c r="B17" s="181"/>
      <c r="C17" s="180"/>
    </row>
    <row r="18" spans="1:3" ht="15.75" x14ac:dyDescent="0.25">
      <c r="A18" s="178"/>
      <c r="B18" s="182" t="s">
        <v>56</v>
      </c>
      <c r="C18" s="180"/>
    </row>
    <row r="19" spans="1:3" ht="15" x14ac:dyDescent="0.2">
      <c r="A19" s="178"/>
      <c r="B19" s="183" t="s">
        <v>46</v>
      </c>
      <c r="C19" s="180"/>
    </row>
    <row r="20" spans="1:3" ht="15" x14ac:dyDescent="0.2">
      <c r="A20" s="178"/>
      <c r="B20" s="184"/>
      <c r="C20" s="180"/>
    </row>
    <row r="21" spans="1:3" x14ac:dyDescent="0.2">
      <c r="A21" s="178"/>
      <c r="B21" s="178"/>
      <c r="C21" s="180"/>
    </row>
    <row r="22" spans="1:3" x14ac:dyDescent="0.2">
      <c r="A22" s="178"/>
      <c r="B22" s="178"/>
      <c r="C22" s="180"/>
    </row>
    <row r="23" spans="1:3" x14ac:dyDescent="0.2">
      <c r="A23" s="178"/>
      <c r="B23" s="178"/>
      <c r="C23" s="180"/>
    </row>
    <row r="24" spans="1:3" x14ac:dyDescent="0.2">
      <c r="A24" s="178"/>
      <c r="B24" s="178"/>
      <c r="C24" s="180"/>
    </row>
    <row r="25" spans="1:3" x14ac:dyDescent="0.2">
      <c r="A25" s="178"/>
      <c r="B25" s="178"/>
      <c r="C25" s="180"/>
    </row>
    <row r="26" spans="1:3" x14ac:dyDescent="0.2">
      <c r="A26" s="178"/>
      <c r="B26" s="178"/>
      <c r="C26" s="180"/>
    </row>
    <row r="27" spans="1:3" x14ac:dyDescent="0.2">
      <c r="A27" s="178"/>
      <c r="B27" s="178"/>
      <c r="C27" s="180"/>
    </row>
    <row r="28" spans="1:3" x14ac:dyDescent="0.2">
      <c r="A28" s="178"/>
      <c r="B28" s="178"/>
      <c r="C28" s="180"/>
    </row>
    <row r="29" spans="1:3" x14ac:dyDescent="0.2">
      <c r="A29" s="178"/>
      <c r="B29" s="178"/>
      <c r="C29" s="180"/>
    </row>
  </sheetData>
  <hyperlinks>
    <hyperlink ref="B4" r:id="rId1" xr:uid="{00000000-0004-0000-0400-000000000000}"/>
    <hyperlink ref="B19" r:id="rId2" xr:uid="{00000000-0004-0000-04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Summary</vt:lpstr>
      <vt:lpstr>Deposito Syariah</vt:lpstr>
      <vt:lpstr>Help</vt:lpstr>
      <vt:lpstr>GanttChartPro</vt:lpstr>
      <vt:lpstr>TermsOfUse</vt:lpstr>
      <vt:lpstr>'Deposito Syariah'!prevWBS</vt:lpstr>
      <vt:lpstr>'Deposito Syariah'!Print_Area</vt:lpstr>
      <vt:lpstr>GanttChartPro!Print_Area</vt:lpstr>
      <vt:lpstr>'Deposito Syariah'!Print_Titles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Arief Rahadian</cp:lastModifiedBy>
  <dcterms:created xsi:type="dcterms:W3CDTF">2010-06-09T09:05:03Z</dcterms:created>
  <dcterms:modified xsi:type="dcterms:W3CDTF">2023-08-04T01:42:37Z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ICV">
    <vt:lpwstr>82a180a9ce574ec1b54bfac4820ba7dc</vt:lpwstr>
  </property>
  <property fmtid="{D5CDD505-2E9C-101B-9397-08002B2CF9AE}" pid="5" name="Source">
    <vt:lpwstr>https://www.vertex42.com/ExcelTemplates/excel-gantt-chart.html</vt:lpwstr>
  </property>
</Properties>
</file>