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cb9662855fd3b58c/Documents/Analisis Regresi/Minggu 3/Excel/"/>
    </mc:Choice>
  </mc:AlternateContent>
  <xr:revisionPtr revIDLastSave="64" documentId="8_{D9806245-C9C5-4650-BE5F-9313C56D3A40}" xr6:coauthVersionLast="47" xr6:coauthVersionMax="47" xr10:uidLastSave="{36F586E6-C137-4CBA-8572-1B772A710B81}"/>
  <bookViews>
    <workbookView xWindow="-108" yWindow="-108" windowWidth="23256" windowHeight="13176" xr2:uid="{6749C950-C376-44AF-94D2-40367B02B11D}"/>
  </bookViews>
  <sheets>
    <sheet name="Sheet1" sheetId="2" r:id="rId1"/>
    <sheet name="Pertemuan 3" sheetId="1" r:id="rId2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'Pertemuan 3'!$Q$29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3" i="1" l="1"/>
  <c r="U33" i="1"/>
  <c r="T33" i="1"/>
  <c r="T32" i="1"/>
  <c r="U32" i="1" s="1"/>
  <c r="Q26" i="1"/>
  <c r="Q27" i="1" s="1"/>
  <c r="V32" i="1" l="1"/>
  <c r="Q28" i="1"/>
  <c r="I2" i="1"/>
  <c r="K2" i="1" s="1"/>
  <c r="I3" i="1"/>
  <c r="K3" i="1" s="1"/>
  <c r="I4" i="1"/>
  <c r="K4" i="1" s="1"/>
  <c r="I5" i="1"/>
  <c r="K5" i="1" s="1"/>
  <c r="I6" i="1"/>
  <c r="K6" i="1" s="1"/>
  <c r="I7" i="1"/>
  <c r="M7" i="1" s="1"/>
  <c r="I8" i="1"/>
  <c r="K8" i="1" s="1"/>
  <c r="I9" i="1"/>
  <c r="I10" i="1"/>
  <c r="I11" i="1"/>
  <c r="K11" i="1" s="1"/>
  <c r="I12" i="1"/>
  <c r="K12" i="1" s="1"/>
  <c r="I13" i="1"/>
  <c r="K13" i="1" s="1"/>
  <c r="I14" i="1"/>
  <c r="K14" i="1" s="1"/>
  <c r="I15" i="1"/>
  <c r="K15" i="1" s="1"/>
  <c r="I16" i="1"/>
  <c r="I17" i="1"/>
  <c r="M17" i="1" s="1"/>
  <c r="I18" i="1"/>
  <c r="I19" i="1"/>
  <c r="I20" i="1"/>
  <c r="K20" i="1" s="1"/>
  <c r="I21" i="1"/>
  <c r="I22" i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I34" i="1"/>
  <c r="I35" i="1"/>
  <c r="I36" i="1"/>
  <c r="K36" i="1" s="1"/>
  <c r="I37" i="1"/>
  <c r="K37" i="1" s="1"/>
  <c r="K9" i="1"/>
  <c r="K10" i="1"/>
  <c r="K18" i="1"/>
  <c r="K19" i="1"/>
  <c r="K21" i="1"/>
  <c r="K22" i="1"/>
  <c r="K33" i="1"/>
  <c r="K34" i="1"/>
  <c r="K35" i="1"/>
  <c r="J2" i="1"/>
  <c r="L2" i="1" s="1"/>
  <c r="J3" i="1"/>
  <c r="L3" i="1" s="1"/>
  <c r="J4" i="1"/>
  <c r="L4" i="1" s="1"/>
  <c r="J5" i="1"/>
  <c r="J6" i="1"/>
  <c r="L6" i="1" s="1"/>
  <c r="J7" i="1"/>
  <c r="L7" i="1" s="1"/>
  <c r="J8" i="1"/>
  <c r="L8" i="1" s="1"/>
  <c r="J9" i="1"/>
  <c r="M9" i="1" s="1"/>
  <c r="J10" i="1"/>
  <c r="M10" i="1" s="1"/>
  <c r="J11" i="1"/>
  <c r="M11" i="1" s="1"/>
  <c r="J12" i="1"/>
  <c r="J13" i="1"/>
  <c r="J14" i="1"/>
  <c r="J15" i="1"/>
  <c r="J16" i="1"/>
  <c r="J17" i="1"/>
  <c r="J18" i="1"/>
  <c r="J19" i="1"/>
  <c r="L19" i="1" s="1"/>
  <c r="J20" i="1"/>
  <c r="J21" i="1"/>
  <c r="M21" i="1" s="1"/>
  <c r="J22" i="1"/>
  <c r="M22" i="1" s="1"/>
  <c r="J23" i="1"/>
  <c r="J24" i="1"/>
  <c r="J25" i="1"/>
  <c r="J26" i="1"/>
  <c r="J27" i="1"/>
  <c r="J28" i="1"/>
  <c r="J29" i="1"/>
  <c r="J30" i="1"/>
  <c r="L30" i="1" s="1"/>
  <c r="J31" i="1"/>
  <c r="J32" i="1"/>
  <c r="J33" i="1"/>
  <c r="M33" i="1" s="1"/>
  <c r="J34" i="1"/>
  <c r="L34" i="1" s="1"/>
  <c r="J35" i="1"/>
  <c r="L35" i="1" s="1"/>
  <c r="J36" i="1"/>
  <c r="L36" i="1" s="1"/>
  <c r="J37" i="1"/>
  <c r="L37" i="1" s="1"/>
  <c r="L14" i="1"/>
  <c r="L26" i="1"/>
  <c r="L18" i="1"/>
  <c r="L5" i="1"/>
  <c r="H38" i="1"/>
  <c r="J38" i="1" s="1"/>
  <c r="G38" i="1"/>
  <c r="I38" i="1" s="1"/>
  <c r="M20" i="1" l="1"/>
  <c r="M31" i="1"/>
  <c r="M32" i="1"/>
  <c r="M16" i="1"/>
  <c r="K7" i="1"/>
  <c r="M23" i="1"/>
  <c r="M2" i="1"/>
  <c r="M15" i="1"/>
  <c r="M27" i="1"/>
  <c r="M29" i="1"/>
  <c r="L21" i="1"/>
  <c r="K17" i="1"/>
  <c r="L22" i="1"/>
  <c r="M28" i="1"/>
  <c r="K16" i="1"/>
  <c r="M25" i="1"/>
  <c r="M13" i="1"/>
  <c r="M24" i="1"/>
  <c r="M12" i="1"/>
  <c r="M35" i="1"/>
  <c r="L23" i="1"/>
  <c r="L9" i="1"/>
  <c r="M34" i="1"/>
  <c r="L20" i="1"/>
  <c r="M8" i="1"/>
  <c r="L29" i="1"/>
  <c r="M19" i="1"/>
  <c r="L31" i="1"/>
  <c r="L32" i="1"/>
  <c r="L33" i="1"/>
  <c r="M30" i="1"/>
  <c r="M6" i="1"/>
  <c r="M18" i="1"/>
  <c r="M5" i="1"/>
  <c r="M3" i="1"/>
  <c r="L15" i="1"/>
  <c r="L27" i="1"/>
  <c r="L17" i="1"/>
  <c r="L16" i="1"/>
  <c r="M4" i="1"/>
  <c r="M36" i="1"/>
  <c r="L28" i="1"/>
  <c r="M37" i="1"/>
  <c r="L25" i="1"/>
  <c r="L12" i="1"/>
  <c r="L11" i="1"/>
  <c r="L10" i="1"/>
  <c r="L13" i="1"/>
  <c r="L24" i="1"/>
  <c r="M26" i="1"/>
  <c r="M14" i="1"/>
  <c r="K38" i="1" l="1"/>
  <c r="L38" i="1"/>
  <c r="M38" i="1"/>
  <c r="H41" i="1" s="1"/>
  <c r="H42" i="1" l="1"/>
  <c r="T28" i="1"/>
  <c r="Q32" i="1"/>
  <c r="S28" i="1" s="1"/>
  <c r="Q30" i="1"/>
  <c r="Q33" i="1" l="1"/>
  <c r="U28" i="1"/>
  <c r="T27" i="1"/>
  <c r="U27" i="1"/>
  <c r="S27" i="1"/>
  <c r="Q31" i="1"/>
</calcChain>
</file>

<file path=xl/sharedStrings.xml><?xml version="1.0" encoding="utf-8"?>
<sst xmlns="http://schemas.openxmlformats.org/spreadsheetml/2006/main" count="84" uniqueCount="56">
  <si>
    <t>No</t>
  </si>
  <si>
    <t>X1</t>
  </si>
  <si>
    <t>Y</t>
  </si>
  <si>
    <t>ID</t>
  </si>
  <si>
    <t>Total</t>
  </si>
  <si>
    <t>B1</t>
  </si>
  <si>
    <t>Persamaan Regresi</t>
  </si>
  <si>
    <t>B0</t>
  </si>
  <si>
    <t>(Yi-Y.bar)</t>
  </si>
  <si>
    <t>(Yi-Y.bar)^2</t>
  </si>
  <si>
    <t>(Xi-X.bar)^2</t>
  </si>
  <si>
    <t>(Yi-Y.bar)(Xi-X.bar)</t>
  </si>
  <si>
    <t>(Xi-X.bar)</t>
  </si>
  <si>
    <t>Y = 138.833 + 2.10336*X1</t>
  </si>
  <si>
    <t>Lakukan pengujian hipotesis dan penduga selang kepercayaan pendugaan parameter untuk model regresi tersebut!</t>
  </si>
  <si>
    <t>Anova: Single Factor</t>
  </si>
  <si>
    <t>ANOVA</t>
  </si>
  <si>
    <t>SS</t>
  </si>
  <si>
    <t>df</t>
  </si>
  <si>
    <t>MS</t>
  </si>
  <si>
    <t>F</t>
  </si>
  <si>
    <t>P-value</t>
  </si>
  <si>
    <t>Observations</t>
  </si>
  <si>
    <t>t Stat</t>
  </si>
  <si>
    <t>SUMMARY OUTPUT</t>
  </si>
  <si>
    <t>Regression Statistics</t>
  </si>
  <si>
    <t>Multiple R</t>
  </si>
  <si>
    <t>R Square</t>
  </si>
  <si>
    <t>Adjusted R Square</t>
  </si>
  <si>
    <t>Standard Error</t>
  </si>
  <si>
    <t>Regression</t>
  </si>
  <si>
    <t>Residual</t>
  </si>
  <si>
    <t>Intercept</t>
  </si>
  <si>
    <t>Significance F</t>
  </si>
  <si>
    <t>Coefficients</t>
  </si>
  <si>
    <t>Lower 95%</t>
  </si>
  <si>
    <t>Upper 95%</t>
  </si>
  <si>
    <t>X Variable 1</t>
  </si>
  <si>
    <t>JKG</t>
  </si>
  <si>
    <t>KTG</t>
  </si>
  <si>
    <t>S.E_B0</t>
  </si>
  <si>
    <t>S.E_B1</t>
  </si>
  <si>
    <t>t_B0</t>
  </si>
  <si>
    <t>t_B1</t>
  </si>
  <si>
    <t>Batas Bawah</t>
  </si>
  <si>
    <t>Batas Atas</t>
  </si>
  <si>
    <t>&lt;     Beta     &lt;</t>
  </si>
  <si>
    <t>S.E</t>
  </si>
  <si>
    <t>Misalkan ingin diduga nilai rataan dan individu amatan ketika nilai X1=12</t>
  </si>
  <si>
    <t>Rataan</t>
  </si>
  <si>
    <t>Individu</t>
  </si>
  <si>
    <t>Fit</t>
  </si>
  <si>
    <t>Upper</t>
  </si>
  <si>
    <t>Lower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</si>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</sst>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charset val="1"/>
      <scheme val="minor"/>
    </font>
    <font>
      <sz val="11"/>
      <color theme="1"/>
      <name val="Aptos Narrow"/>
      <family val="2"/>
      <charset val="1"/>
      <scheme val="minor"/>
    </font>
    <font>
      <sz val="18"/>
      <color theme="3"/>
      <name val="Aptos Display"/>
      <family val="2"/>
      <charset val="1"/>
      <scheme val="major"/>
    </font>
    <font>
      <b/>
      <sz val="15"/>
      <color theme="3"/>
      <name val="Aptos Narrow"/>
      <family val="2"/>
      <charset val="1"/>
      <scheme val="minor"/>
    </font>
    <font>
      <b/>
      <sz val="13"/>
      <color theme="3"/>
      <name val="Aptos Narrow"/>
      <family val="2"/>
      <charset val="1"/>
      <scheme val="minor"/>
    </font>
    <font>
      <b/>
      <sz val="11"/>
      <color theme="3"/>
      <name val="Aptos Narrow"/>
      <family val="2"/>
      <charset val="1"/>
      <scheme val="minor"/>
    </font>
    <font>
      <sz val="11"/>
      <color rgb="FF006100"/>
      <name val="Aptos Narrow"/>
      <family val="2"/>
      <charset val="1"/>
      <scheme val="minor"/>
    </font>
    <font>
      <sz val="11"/>
      <color rgb="FF9C0006"/>
      <name val="Aptos Narrow"/>
      <family val="2"/>
      <charset val="1"/>
      <scheme val="minor"/>
    </font>
    <font>
      <sz val="11"/>
      <color rgb="FF9C5700"/>
      <name val="Aptos Narrow"/>
      <family val="2"/>
      <charset val="1"/>
      <scheme val="minor"/>
    </font>
    <font>
      <sz val="11"/>
      <color rgb="FF3F3F76"/>
      <name val="Aptos Narrow"/>
      <family val="2"/>
      <charset val="1"/>
      <scheme val="minor"/>
    </font>
    <font>
      <b/>
      <sz val="11"/>
      <color rgb="FF3F3F3F"/>
      <name val="Aptos Narrow"/>
      <family val="2"/>
      <charset val="1"/>
      <scheme val="minor"/>
    </font>
    <font>
      <b/>
      <sz val="11"/>
      <color rgb="FFFA7D00"/>
      <name val="Aptos Narrow"/>
      <family val="2"/>
      <charset val="1"/>
      <scheme val="minor"/>
    </font>
    <font>
      <sz val="11"/>
      <color rgb="FFFA7D00"/>
      <name val="Aptos Narrow"/>
      <family val="2"/>
      <charset val="1"/>
      <scheme val="minor"/>
    </font>
    <font>
      <b/>
      <sz val="11"/>
      <color theme="0"/>
      <name val="Aptos Narrow"/>
      <family val="2"/>
      <charset val="1"/>
      <scheme val="minor"/>
    </font>
    <font>
      <sz val="11"/>
      <color rgb="FFFF0000"/>
      <name val="Aptos Narrow"/>
      <family val="2"/>
      <charset val="1"/>
      <scheme val="minor"/>
    </font>
    <font>
      <i/>
      <sz val="11"/>
      <color rgb="FF7F7F7F"/>
      <name val="Aptos Narrow"/>
      <family val="2"/>
      <charset val="1"/>
      <scheme val="minor"/>
    </font>
    <font>
      <b/>
      <sz val="11"/>
      <color theme="1"/>
      <name val="Aptos Narrow"/>
      <family val="2"/>
      <charset val="1"/>
      <scheme val="minor"/>
    </font>
    <font>
      <sz val="11"/>
      <color theme="0"/>
      <name val="Aptos Narrow"/>
      <family val="2"/>
      <charset val="1"/>
      <scheme val="minor"/>
    </font>
    <font>
      <i/>
      <sz val="11"/>
      <color theme="1"/>
      <name val="Aptos Narrow"/>
      <family val="2"/>
      <charset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center"/>
    </xf>
    <xf numFmtId="0" fontId="0" fillId="0" borderId="14" xfId="0" applyBorder="1"/>
    <xf numFmtId="0" fontId="18" fillId="0" borderId="15" xfId="0" applyFont="1" applyBorder="1" applyAlignment="1">
      <alignment horizontal="center"/>
    </xf>
    <xf numFmtId="0" fontId="18" fillId="0" borderId="15" xfId="0" applyFont="1" applyBorder="1" applyAlignment="1">
      <alignment horizontal="centerContinuous"/>
    </xf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14" xfId="0" applyFill="1" applyBorder="1" applyAlignment="1"/>
    <xf numFmtId="0" fontId="18" fillId="0" borderId="15" xfId="0" applyFont="1" applyFill="1" applyBorder="1" applyAlignment="1">
      <alignment horizontal="center"/>
    </xf>
    <xf numFmtId="0" fontId="18" fillId="0" borderId="15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2794BC-EF6C-4733-93B5-E93A22462685}" name="Table2" displayName="Table2" ref="F1:M38" totalsRowShown="0">
  <autoFilter ref="F1:M38" xr:uid="{0D2794BC-EF6C-4733-93B5-E93A22462685}"/>
  <tableColumns count="8">
    <tableColumn id="1" xr3:uid="{8AE9881D-93D2-437A-B53B-C7E82CB93641}" name="ID"/>
    <tableColumn id="2" xr3:uid="{1ED1307E-6681-4594-B397-B0D5662A3595}" name="Y"/>
    <tableColumn id="3" xr3:uid="{BDEFE8C5-4D37-4876-9141-0634E3F4B560}" name="X1"/>
    <tableColumn id="4" xr3:uid="{11E3A5D1-D06F-4523-9ED4-84E5FD4875EC}" name="(Yi-Y.bar)">
      <calculatedColumnFormula>G2-AVERAGE($G$2:$G$37)</calculatedColumnFormula>
    </tableColumn>
    <tableColumn id="5" xr3:uid="{2707F037-97A1-4BCA-9EA4-CFC537722942}" name="(Xi-X.bar)">
      <calculatedColumnFormula>H2-AVERAGE($H$2:$H$37)</calculatedColumnFormula>
    </tableColumn>
    <tableColumn id="6" xr3:uid="{14D33F8F-4028-48BD-AEFC-0ACC86A9AE6E}" name="(Yi-Y.bar)^2"/>
    <tableColumn id="7" xr3:uid="{1B4A6D1C-BB8C-4DC0-B29A-C07EB3839669}" name="(Xi-X.bar)^2"/>
    <tableColumn id="8" xr3:uid="{CA036C00-2FF3-4184-AA44-5415FB264F3D}" name="(Yi-Y.bar)(Xi-X.bar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5304FB-3CAB-4305-892C-2F7E08AFA126}" name="Table3" displayName="Table3" ref="A1:C37" totalsRowShown="0">
  <autoFilter ref="A1:C37" xr:uid="{0D5304FB-3CAB-4305-892C-2F7E08AFA126}"/>
  <tableColumns count="3">
    <tableColumn id="1" xr3:uid="{D76C44D7-7DCA-440A-B479-E4E1F0AD584C}" name="No"/>
    <tableColumn id="2" xr3:uid="{01CEBFC5-70DF-4D33-B92B-AA49C80AF274}" name="Y"/>
    <tableColumn id="3" xr3:uid="{7F94E85A-1843-4FA6-811B-2E3B7EC0AA27}" name="X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8491D-7F44-4D9D-AA4A-178064333C92}">
  <dimension ref="A1:I18"/>
  <sheetViews>
    <sheetView tabSelected="1" topLeftCell="A3" zoomScale="131" workbookViewId="0">
      <selection activeCell="J12" sqref="J12"/>
    </sheetView>
  </sheetViews>
  <sheetFormatPr defaultRowHeight="14.4" x14ac:dyDescent="0.3"/>
  <cols>
    <col min="1" max="1" width="16.44140625" bestFit="1" customWidth="1"/>
    <col min="2" max="2" width="12" bestFit="1" customWidth="1"/>
    <col min="3" max="3" width="13.21875" bestFit="1" customWidth="1"/>
    <col min="4" max="5" width="12" bestFit="1" customWidth="1"/>
    <col min="6" max="6" width="12.77734375" bestFit="1" customWidth="1"/>
    <col min="7" max="9" width="12" bestFit="1" customWidth="1"/>
  </cols>
  <sheetData>
    <row r="1" spans="1:9" x14ac:dyDescent="0.3">
      <c r="A1" t="s">
        <v>24</v>
      </c>
    </row>
    <row r="2" spans="1:9" ht="15" thickBot="1" x14ac:dyDescent="0.35"/>
    <row r="3" spans="1:9" x14ac:dyDescent="0.3">
      <c r="A3" s="13" t="s">
        <v>25</v>
      </c>
      <c r="B3" s="13"/>
    </row>
    <row r="4" spans="1:9" x14ac:dyDescent="0.3">
      <c r="A4" s="10" t="s">
        <v>26</v>
      </c>
      <c r="B4" s="10">
        <v>0.47364686893988422</v>
      </c>
    </row>
    <row r="5" spans="1:9" x14ac:dyDescent="0.3">
      <c r="A5" s="10" t="s">
        <v>27</v>
      </c>
      <c r="B5" s="10">
        <v>0.22434135645655587</v>
      </c>
    </row>
    <row r="6" spans="1:9" x14ac:dyDescent="0.3">
      <c r="A6" s="10" t="s">
        <v>28</v>
      </c>
      <c r="B6" s="10">
        <v>0.2015278669405722</v>
      </c>
    </row>
    <row r="7" spans="1:9" x14ac:dyDescent="0.3">
      <c r="A7" s="10" t="s">
        <v>29</v>
      </c>
      <c r="B7" s="10">
        <v>29.40357772398573</v>
      </c>
    </row>
    <row r="8" spans="1:9" ht="15" thickBot="1" x14ac:dyDescent="0.35">
      <c r="A8" s="11" t="s">
        <v>22</v>
      </c>
      <c r="B8" s="11">
        <v>36</v>
      </c>
    </row>
    <row r="10" spans="1:9" ht="15" thickBot="1" x14ac:dyDescent="0.35">
      <c r="A10" t="s">
        <v>16</v>
      </c>
    </row>
    <row r="11" spans="1:9" x14ac:dyDescent="0.3">
      <c r="A11" s="12"/>
      <c r="B11" s="12" t="s">
        <v>18</v>
      </c>
      <c r="C11" s="12" t="s">
        <v>17</v>
      </c>
      <c r="D11" s="12" t="s">
        <v>19</v>
      </c>
      <c r="E11" s="12" t="s">
        <v>20</v>
      </c>
      <c r="F11" s="12" t="s">
        <v>33</v>
      </c>
    </row>
    <row r="12" spans="1:9" x14ac:dyDescent="0.3">
      <c r="A12" s="10" t="s">
        <v>30</v>
      </c>
      <c r="B12" s="10">
        <v>1</v>
      </c>
      <c r="C12" s="10">
        <v>8501.9388345595798</v>
      </c>
      <c r="D12" s="10">
        <v>8501.9388345595798</v>
      </c>
      <c r="E12" s="10">
        <v>9.8337151052396976</v>
      </c>
      <c r="F12" s="10">
        <v>3.5241196638186385E-3</v>
      </c>
    </row>
    <row r="13" spans="1:9" x14ac:dyDescent="0.3">
      <c r="A13" s="10" t="s">
        <v>31</v>
      </c>
      <c r="B13" s="10">
        <v>34</v>
      </c>
      <c r="C13" s="10">
        <v>29395.39302099598</v>
      </c>
      <c r="D13" s="10">
        <v>864.57038297046995</v>
      </c>
      <c r="E13" s="10"/>
      <c r="F13" s="10"/>
    </row>
    <row r="14" spans="1:9" ht="15" thickBot="1" x14ac:dyDescent="0.35">
      <c r="A14" s="11" t="s">
        <v>4</v>
      </c>
      <c r="B14" s="11">
        <v>35</v>
      </c>
      <c r="C14" s="11">
        <v>37897.33185555556</v>
      </c>
      <c r="D14" s="11"/>
      <c r="E14" s="11"/>
      <c r="F14" s="11"/>
    </row>
    <row r="15" spans="1:9" ht="15" thickBot="1" x14ac:dyDescent="0.35"/>
    <row r="16" spans="1:9" x14ac:dyDescent="0.3">
      <c r="A16" s="12"/>
      <c r="B16" s="12" t="s">
        <v>34</v>
      </c>
      <c r="C16" s="12" t="s">
        <v>29</v>
      </c>
      <c r="D16" s="12" t="s">
        <v>23</v>
      </c>
      <c r="E16" s="12" t="s">
        <v>21</v>
      </c>
      <c r="F16" s="12" t="s">
        <v>35</v>
      </c>
      <c r="G16" s="12" t="s">
        <v>36</v>
      </c>
      <c r="H16" s="12" t="s">
        <v>54</v>
      </c>
      <c r="I16" s="12" t="s">
        <v>55</v>
      </c>
    </row>
    <row r="17" spans="1:9" x14ac:dyDescent="0.3">
      <c r="A17" s="10" t="s">
        <v>32</v>
      </c>
      <c r="B17" s="10">
        <v>138.83264143113578</v>
      </c>
      <c r="C17" s="10">
        <v>11.003197756608051</v>
      </c>
      <c r="D17" s="10">
        <v>12.617481254279813</v>
      </c>
      <c r="E17" s="10">
        <v>2.2155762940987893E-14</v>
      </c>
      <c r="F17" s="10">
        <v>116.47145320533203</v>
      </c>
      <c r="G17" s="10">
        <v>161.19382965693953</v>
      </c>
      <c r="H17" s="10">
        <v>116.47145320533203</v>
      </c>
      <c r="I17" s="10">
        <v>161.19382965693953</v>
      </c>
    </row>
    <row r="18" spans="1:9" ht="15" thickBot="1" x14ac:dyDescent="0.35">
      <c r="A18" s="11" t="s">
        <v>37</v>
      </c>
      <c r="B18" s="11">
        <v>2.1044597874642625</v>
      </c>
      <c r="C18" s="11">
        <v>0.67109162733477412</v>
      </c>
      <c r="D18" s="11">
        <v>3.1358754926239789</v>
      </c>
      <c r="E18" s="11">
        <v>3.5241196638186659E-3</v>
      </c>
      <c r="F18" s="11">
        <v>0.74063751256407495</v>
      </c>
      <c r="G18" s="11">
        <v>3.4682820623644499</v>
      </c>
      <c r="H18" s="11">
        <v>0.74063751256407495</v>
      </c>
      <c r="I18" s="11">
        <v>3.4682820623644499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1E0B2-05D0-4601-8E91-476AACCCFA89}">
  <dimension ref="A1:V42"/>
  <sheetViews>
    <sheetView topLeftCell="G17" zoomScale="133" zoomScaleNormal="100" workbookViewId="0">
      <selection activeCell="Q26" sqref="Q26"/>
    </sheetView>
  </sheetViews>
  <sheetFormatPr defaultRowHeight="14.4" x14ac:dyDescent="0.3"/>
  <cols>
    <col min="16" max="16" width="18.44140625" bestFit="1" customWidth="1"/>
    <col min="17" max="17" width="12.6640625" bestFit="1" customWidth="1"/>
    <col min="18" max="18" width="13.88671875" bestFit="1" customWidth="1"/>
    <col min="19" max="20" width="12.6640625" bestFit="1" customWidth="1"/>
    <col min="21" max="21" width="13.44140625" bestFit="1" customWidth="1"/>
    <col min="22" max="22" width="12.6640625" bestFit="1" customWidth="1"/>
  </cols>
  <sheetData>
    <row r="1" spans="1:22" x14ac:dyDescent="0.3">
      <c r="A1" t="s">
        <v>0</v>
      </c>
      <c r="B1" t="s">
        <v>2</v>
      </c>
      <c r="C1" t="s">
        <v>1</v>
      </c>
      <c r="F1" s="1" t="s">
        <v>3</v>
      </c>
      <c r="G1" s="2" t="s">
        <v>2</v>
      </c>
      <c r="H1" s="2" t="s">
        <v>1</v>
      </c>
      <c r="I1" t="s">
        <v>8</v>
      </c>
      <c r="J1" t="s">
        <v>12</v>
      </c>
      <c r="K1" t="s">
        <v>9</v>
      </c>
      <c r="L1" t="s">
        <v>10</v>
      </c>
      <c r="M1" t="s">
        <v>11</v>
      </c>
    </row>
    <row r="2" spans="1:22" ht="14.4" customHeight="1" x14ac:dyDescent="0.3">
      <c r="A2">
        <v>1</v>
      </c>
      <c r="B2">
        <v>158.76</v>
      </c>
      <c r="C2">
        <v>16.36</v>
      </c>
      <c r="F2">
        <v>1</v>
      </c>
      <c r="G2">
        <v>158.76</v>
      </c>
      <c r="H2">
        <v>16.36</v>
      </c>
      <c r="I2">
        <f>G2-AVERAGE($G$2:$G$37)</f>
        <v>-10.966111111111161</v>
      </c>
      <c r="J2">
        <f>H2-AVERAGE($H$2:$H$37)</f>
        <v>1.6799999999999997</v>
      </c>
      <c r="K2">
        <f>I2^2</f>
        <v>120.25559290123566</v>
      </c>
      <c r="L2">
        <f>J2^2</f>
        <v>2.8223999999999991</v>
      </c>
      <c r="M2">
        <f>I2*J2</f>
        <v>-18.423066666666749</v>
      </c>
      <c r="P2" t="s">
        <v>14</v>
      </c>
      <c r="Q2" s="9"/>
      <c r="R2" s="9"/>
      <c r="S2" s="9"/>
      <c r="T2" s="9"/>
      <c r="U2" s="9"/>
      <c r="V2" s="9"/>
    </row>
    <row r="3" spans="1:22" x14ac:dyDescent="0.3">
      <c r="A3">
        <v>2</v>
      </c>
      <c r="B3">
        <v>197.19</v>
      </c>
      <c r="C3">
        <v>26.68</v>
      </c>
      <c r="F3">
        <v>2</v>
      </c>
      <c r="G3">
        <v>197.19</v>
      </c>
      <c r="H3">
        <v>26.68</v>
      </c>
      <c r="I3">
        <f t="shared" ref="I3:I38" si="0">G3-AVERAGE($G$2:$G$37)</f>
        <v>27.463888888888846</v>
      </c>
      <c r="J3">
        <f t="shared" ref="J3:J38" si="1">H3-AVERAGE($H$2:$H$37)</f>
        <v>12</v>
      </c>
      <c r="K3">
        <f t="shared" ref="K3:K27" si="2">I3^2</f>
        <v>754.26519290123224</v>
      </c>
      <c r="L3">
        <f t="shared" ref="L3:L37" si="3">J3^2</f>
        <v>144</v>
      </c>
      <c r="M3">
        <f t="shared" ref="M3:M37" si="4">I3*J3</f>
        <v>329.56666666666615</v>
      </c>
      <c r="P3" s="9"/>
      <c r="Q3" s="9"/>
      <c r="R3" s="9"/>
      <c r="S3" s="9"/>
      <c r="T3" s="9"/>
      <c r="U3" s="9"/>
      <c r="V3" s="9"/>
    </row>
    <row r="4" spans="1:22" x14ac:dyDescent="0.3">
      <c r="A4">
        <v>3</v>
      </c>
      <c r="B4">
        <v>144.72999999999999</v>
      </c>
      <c r="C4">
        <v>12.49</v>
      </c>
      <c r="F4">
        <v>3</v>
      </c>
      <c r="G4">
        <v>144.72999999999999</v>
      </c>
      <c r="H4">
        <v>12.49</v>
      </c>
      <c r="I4">
        <f t="shared" si="0"/>
        <v>-24.996111111111162</v>
      </c>
      <c r="J4">
        <f t="shared" si="1"/>
        <v>-2.1899999999999995</v>
      </c>
      <c r="K4">
        <f t="shared" si="2"/>
        <v>624.80557067901486</v>
      </c>
      <c r="L4">
        <f t="shared" si="3"/>
        <v>4.7960999999999983</v>
      </c>
      <c r="M4">
        <f t="shared" si="4"/>
        <v>54.741483333333434</v>
      </c>
      <c r="P4" t="s">
        <v>15</v>
      </c>
    </row>
    <row r="5" spans="1:22" x14ac:dyDescent="0.3">
      <c r="A5">
        <v>4</v>
      </c>
      <c r="B5">
        <v>140.06</v>
      </c>
      <c r="C5">
        <v>8.4499999999999993</v>
      </c>
      <c r="F5">
        <v>4</v>
      </c>
      <c r="G5">
        <v>140.06</v>
      </c>
      <c r="H5">
        <v>8.4499999999999993</v>
      </c>
      <c r="I5">
        <f t="shared" si="0"/>
        <v>-29.66611111111115</v>
      </c>
      <c r="J5">
        <f t="shared" si="1"/>
        <v>-6.23</v>
      </c>
      <c r="K5">
        <f t="shared" si="2"/>
        <v>880.07814845679241</v>
      </c>
      <c r="L5">
        <f t="shared" si="3"/>
        <v>38.812900000000006</v>
      </c>
      <c r="M5">
        <f t="shared" si="4"/>
        <v>184.81987222222247</v>
      </c>
    </row>
    <row r="6" spans="1:22" x14ac:dyDescent="0.3">
      <c r="A6">
        <v>5</v>
      </c>
      <c r="B6">
        <v>129.71</v>
      </c>
      <c r="C6">
        <v>10.19</v>
      </c>
      <c r="F6">
        <v>5</v>
      </c>
      <c r="G6">
        <v>129.71</v>
      </c>
      <c r="H6">
        <v>10.19</v>
      </c>
      <c r="I6">
        <f t="shared" si="0"/>
        <v>-40.016111111111144</v>
      </c>
      <c r="J6">
        <f t="shared" si="1"/>
        <v>-4.49</v>
      </c>
      <c r="K6">
        <f t="shared" si="2"/>
        <v>1601.2891484567926</v>
      </c>
      <c r="L6">
        <f t="shared" si="3"/>
        <v>20.160100000000003</v>
      </c>
      <c r="M6">
        <f t="shared" si="4"/>
        <v>179.67233888888904</v>
      </c>
      <c r="P6" t="s">
        <v>24</v>
      </c>
    </row>
    <row r="7" spans="1:22" ht="15" thickBot="1" x14ac:dyDescent="0.35">
      <c r="A7">
        <v>6</v>
      </c>
      <c r="B7">
        <v>162.59</v>
      </c>
      <c r="C7">
        <v>19.53</v>
      </c>
      <c r="F7">
        <v>6</v>
      </c>
      <c r="G7">
        <v>162.59</v>
      </c>
      <c r="H7">
        <v>19.53</v>
      </c>
      <c r="I7">
        <f t="shared" si="0"/>
        <v>-7.1361111111111484</v>
      </c>
      <c r="J7">
        <f t="shared" si="1"/>
        <v>4.8500000000000014</v>
      </c>
      <c r="K7">
        <f t="shared" si="2"/>
        <v>50.924081790123992</v>
      </c>
      <c r="L7">
        <f t="shared" si="3"/>
        <v>23.522500000000015</v>
      </c>
      <c r="M7">
        <f t="shared" si="4"/>
        <v>-34.610138888889082</v>
      </c>
    </row>
    <row r="8" spans="1:22" x14ac:dyDescent="0.3">
      <c r="A8">
        <v>7</v>
      </c>
      <c r="B8">
        <v>178.48</v>
      </c>
      <c r="C8">
        <v>20.65</v>
      </c>
      <c r="F8">
        <v>7</v>
      </c>
      <c r="G8">
        <v>178.48</v>
      </c>
      <c r="H8">
        <v>20.65</v>
      </c>
      <c r="I8">
        <f t="shared" si="0"/>
        <v>8.753888888888838</v>
      </c>
      <c r="J8">
        <f t="shared" si="1"/>
        <v>5.9699999999999989</v>
      </c>
      <c r="K8">
        <f t="shared" si="2"/>
        <v>76.630570679011456</v>
      </c>
      <c r="L8">
        <f t="shared" si="3"/>
        <v>35.640899999999988</v>
      </c>
      <c r="M8">
        <f t="shared" si="4"/>
        <v>52.260716666666355</v>
      </c>
      <c r="P8" s="8" t="s">
        <v>25</v>
      </c>
      <c r="Q8" s="8"/>
    </row>
    <row r="9" spans="1:22" x14ac:dyDescent="0.3">
      <c r="A9">
        <v>8</v>
      </c>
      <c r="B9">
        <v>120.9</v>
      </c>
      <c r="C9">
        <v>22.96</v>
      </c>
      <c r="F9">
        <v>8</v>
      </c>
      <c r="G9">
        <v>120.9</v>
      </c>
      <c r="H9">
        <v>22.96</v>
      </c>
      <c r="I9">
        <f t="shared" si="0"/>
        <v>-48.826111111111146</v>
      </c>
      <c r="J9">
        <f t="shared" si="1"/>
        <v>8.2800000000000011</v>
      </c>
      <c r="K9">
        <f t="shared" si="2"/>
        <v>2383.9891262345714</v>
      </c>
      <c r="L9">
        <f t="shared" si="3"/>
        <v>68.55840000000002</v>
      </c>
      <c r="M9">
        <f t="shared" si="4"/>
        <v>-404.28020000000032</v>
      </c>
      <c r="P9" t="s">
        <v>26</v>
      </c>
      <c r="Q9">
        <v>0.47364686893988422</v>
      </c>
    </row>
    <row r="10" spans="1:22" x14ac:dyDescent="0.3">
      <c r="A10">
        <v>9</v>
      </c>
      <c r="B10">
        <v>191.24</v>
      </c>
      <c r="C10">
        <v>21.22</v>
      </c>
      <c r="F10">
        <v>9</v>
      </c>
      <c r="G10">
        <v>191.24</v>
      </c>
      <c r="H10">
        <v>21.22</v>
      </c>
      <c r="I10">
        <f t="shared" si="0"/>
        <v>21.513888888888857</v>
      </c>
      <c r="J10">
        <f t="shared" si="1"/>
        <v>6.5399999999999991</v>
      </c>
      <c r="K10">
        <f t="shared" si="2"/>
        <v>462.84741512345545</v>
      </c>
      <c r="L10">
        <f t="shared" si="3"/>
        <v>42.771599999999992</v>
      </c>
      <c r="M10">
        <f t="shared" si="4"/>
        <v>140.70083333333312</v>
      </c>
      <c r="P10" t="s">
        <v>27</v>
      </c>
      <c r="Q10">
        <v>0.22434135645655587</v>
      </c>
    </row>
    <row r="11" spans="1:22" x14ac:dyDescent="0.3">
      <c r="A11">
        <v>10</v>
      </c>
      <c r="B11">
        <v>150.03</v>
      </c>
      <c r="C11">
        <v>8.11</v>
      </c>
      <c r="F11">
        <v>10</v>
      </c>
      <c r="G11">
        <v>150.03</v>
      </c>
      <c r="H11">
        <v>8.11</v>
      </c>
      <c r="I11">
        <f t="shared" si="0"/>
        <v>-19.696111111111151</v>
      </c>
      <c r="J11">
        <f t="shared" si="1"/>
        <v>-6.57</v>
      </c>
      <c r="K11">
        <f t="shared" si="2"/>
        <v>387.93679290123612</v>
      </c>
      <c r="L11">
        <f t="shared" si="3"/>
        <v>43.164900000000003</v>
      </c>
      <c r="M11">
        <f t="shared" si="4"/>
        <v>129.40345000000028</v>
      </c>
      <c r="P11" t="s">
        <v>28</v>
      </c>
      <c r="Q11">
        <v>0.2015278669405722</v>
      </c>
    </row>
    <row r="12" spans="1:22" x14ac:dyDescent="0.3">
      <c r="A12">
        <v>11</v>
      </c>
      <c r="B12">
        <v>173.44</v>
      </c>
      <c r="C12">
        <v>24.74</v>
      </c>
      <c r="F12">
        <v>11</v>
      </c>
      <c r="G12">
        <v>173.44</v>
      </c>
      <c r="H12">
        <v>24.74</v>
      </c>
      <c r="I12">
        <f t="shared" si="0"/>
        <v>3.7138888888888459</v>
      </c>
      <c r="J12">
        <f t="shared" si="1"/>
        <v>10.059999999999999</v>
      </c>
      <c r="K12">
        <f t="shared" si="2"/>
        <v>13.792970679012027</v>
      </c>
      <c r="L12">
        <f t="shared" si="3"/>
        <v>101.20359999999998</v>
      </c>
      <c r="M12">
        <f t="shared" si="4"/>
        <v>37.361722222221786</v>
      </c>
      <c r="P12" t="s">
        <v>29</v>
      </c>
      <c r="Q12">
        <v>29.40357772398573</v>
      </c>
    </row>
    <row r="13" spans="1:22" ht="15" thickBot="1" x14ac:dyDescent="0.35">
      <c r="A13">
        <v>12</v>
      </c>
      <c r="B13">
        <v>211.98</v>
      </c>
      <c r="C13">
        <v>11.38</v>
      </c>
      <c r="F13">
        <v>12</v>
      </c>
      <c r="G13">
        <v>211.98</v>
      </c>
      <c r="H13">
        <v>11.38</v>
      </c>
      <c r="I13">
        <f t="shared" si="0"/>
        <v>42.253888888888838</v>
      </c>
      <c r="J13">
        <f t="shared" si="1"/>
        <v>-3.2999999999999989</v>
      </c>
      <c r="K13">
        <f t="shared" si="2"/>
        <v>1785.3911262345637</v>
      </c>
      <c r="L13">
        <f t="shared" si="3"/>
        <v>10.889999999999993</v>
      </c>
      <c r="M13">
        <f t="shared" si="4"/>
        <v>-139.43783333333312</v>
      </c>
      <c r="P13" s="6" t="s">
        <v>22</v>
      </c>
      <c r="Q13" s="6">
        <v>36</v>
      </c>
    </row>
    <row r="14" spans="1:22" x14ac:dyDescent="0.3">
      <c r="A14">
        <v>13</v>
      </c>
      <c r="B14">
        <v>193.49</v>
      </c>
      <c r="C14">
        <v>15.82</v>
      </c>
      <c r="F14">
        <v>13</v>
      </c>
      <c r="G14">
        <v>193.49</v>
      </c>
      <c r="H14">
        <v>15.82</v>
      </c>
      <c r="I14">
        <f t="shared" si="0"/>
        <v>23.763888888888857</v>
      </c>
      <c r="J14">
        <f t="shared" si="1"/>
        <v>1.1400000000000006</v>
      </c>
      <c r="K14">
        <f t="shared" si="2"/>
        <v>564.72241512345533</v>
      </c>
      <c r="L14">
        <f t="shared" si="3"/>
        <v>1.2996000000000012</v>
      </c>
      <c r="M14">
        <f t="shared" si="4"/>
        <v>27.090833333333311</v>
      </c>
    </row>
    <row r="15" spans="1:22" ht="15" thickBot="1" x14ac:dyDescent="0.35">
      <c r="A15">
        <v>14</v>
      </c>
      <c r="B15">
        <v>164.04</v>
      </c>
      <c r="C15">
        <v>8.36</v>
      </c>
      <c r="F15">
        <v>14</v>
      </c>
      <c r="G15">
        <v>164.04</v>
      </c>
      <c r="H15">
        <v>8.36</v>
      </c>
      <c r="I15">
        <f t="shared" si="0"/>
        <v>-5.6861111111111597</v>
      </c>
      <c r="J15">
        <f t="shared" si="1"/>
        <v>-6.32</v>
      </c>
      <c r="K15">
        <f t="shared" si="2"/>
        <v>32.331859567901787</v>
      </c>
      <c r="L15">
        <f t="shared" si="3"/>
        <v>39.942400000000006</v>
      </c>
      <c r="M15">
        <f t="shared" si="4"/>
        <v>35.936222222222533</v>
      </c>
      <c r="P15" t="s">
        <v>16</v>
      </c>
    </row>
    <row r="16" spans="1:22" x14ac:dyDescent="0.3">
      <c r="A16">
        <v>15</v>
      </c>
      <c r="B16">
        <v>156.97</v>
      </c>
      <c r="C16">
        <v>12.04</v>
      </c>
      <c r="F16">
        <v>15</v>
      </c>
      <c r="G16">
        <v>156.97</v>
      </c>
      <c r="H16">
        <v>12.04</v>
      </c>
      <c r="I16">
        <f t="shared" si="0"/>
        <v>-12.756111111111153</v>
      </c>
      <c r="J16">
        <f t="shared" si="1"/>
        <v>-2.6400000000000006</v>
      </c>
      <c r="K16">
        <f t="shared" si="2"/>
        <v>162.71837067901342</v>
      </c>
      <c r="L16">
        <f t="shared" si="3"/>
        <v>6.9696000000000033</v>
      </c>
      <c r="M16">
        <f t="shared" si="4"/>
        <v>33.676133333333453</v>
      </c>
      <c r="P16" s="7"/>
      <c r="Q16" s="7" t="s">
        <v>18</v>
      </c>
      <c r="R16" s="7" t="s">
        <v>17</v>
      </c>
      <c r="S16" s="7" t="s">
        <v>19</v>
      </c>
      <c r="T16" s="7" t="s">
        <v>20</v>
      </c>
      <c r="U16" s="7" t="s">
        <v>33</v>
      </c>
    </row>
    <row r="17" spans="1:22" x14ac:dyDescent="0.3">
      <c r="A17">
        <v>16</v>
      </c>
      <c r="B17">
        <v>208.36</v>
      </c>
      <c r="C17">
        <v>10.97</v>
      </c>
      <c r="F17">
        <v>16</v>
      </c>
      <c r="G17">
        <v>208.36</v>
      </c>
      <c r="H17">
        <v>10.97</v>
      </c>
      <c r="I17">
        <f t="shared" si="0"/>
        <v>38.633888888888862</v>
      </c>
      <c r="J17">
        <f t="shared" si="1"/>
        <v>-3.7099999999999991</v>
      </c>
      <c r="K17">
        <f t="shared" si="2"/>
        <v>1492.5773706790103</v>
      </c>
      <c r="L17">
        <f t="shared" si="3"/>
        <v>13.764099999999994</v>
      </c>
      <c r="M17">
        <f t="shared" si="4"/>
        <v>-143.33172777777764</v>
      </c>
      <c r="P17" t="s">
        <v>30</v>
      </c>
      <c r="Q17">
        <v>1</v>
      </c>
      <c r="R17">
        <v>8501.9388345595798</v>
      </c>
      <c r="S17">
        <v>8501.9388345595798</v>
      </c>
      <c r="T17">
        <v>9.8337151052396976</v>
      </c>
      <c r="U17">
        <v>3.5241196638186385E-3</v>
      </c>
    </row>
    <row r="18" spans="1:22" x14ac:dyDescent="0.3">
      <c r="A18">
        <v>17</v>
      </c>
      <c r="B18">
        <v>154.62</v>
      </c>
      <c r="C18">
        <v>7.97</v>
      </c>
      <c r="F18">
        <v>17</v>
      </c>
      <c r="G18">
        <v>154.62</v>
      </c>
      <c r="H18">
        <v>7.97</v>
      </c>
      <c r="I18">
        <f t="shared" si="0"/>
        <v>-15.106111111111147</v>
      </c>
      <c r="J18">
        <f t="shared" si="1"/>
        <v>-6.71</v>
      </c>
      <c r="K18">
        <f t="shared" si="2"/>
        <v>228.19459290123567</v>
      </c>
      <c r="L18">
        <f t="shared" si="3"/>
        <v>45.024099999999997</v>
      </c>
      <c r="M18">
        <f t="shared" si="4"/>
        <v>101.3620055555558</v>
      </c>
      <c r="P18" t="s">
        <v>31</v>
      </c>
      <c r="Q18">
        <v>34</v>
      </c>
      <c r="R18">
        <v>29395.39302099598</v>
      </c>
      <c r="S18">
        <v>864.57038297046995</v>
      </c>
    </row>
    <row r="19" spans="1:22" ht="15" thickBot="1" x14ac:dyDescent="0.35">
      <c r="A19">
        <v>18</v>
      </c>
      <c r="B19">
        <v>137.38</v>
      </c>
      <c r="C19">
        <v>7.46</v>
      </c>
      <c r="F19">
        <v>18</v>
      </c>
      <c r="G19">
        <v>137.38</v>
      </c>
      <c r="H19">
        <v>7.46</v>
      </c>
      <c r="I19">
        <f t="shared" si="0"/>
        <v>-32.346111111111156</v>
      </c>
      <c r="J19">
        <f t="shared" si="1"/>
        <v>-7.22</v>
      </c>
      <c r="K19">
        <f t="shared" si="2"/>
        <v>1046.2709040123486</v>
      </c>
      <c r="L19">
        <f t="shared" si="3"/>
        <v>52.128399999999999</v>
      </c>
      <c r="M19">
        <f t="shared" si="4"/>
        <v>233.53892222222254</v>
      </c>
      <c r="P19" s="6" t="s">
        <v>4</v>
      </c>
      <c r="Q19" s="6">
        <v>35</v>
      </c>
      <c r="R19" s="6">
        <v>37897.33185555556</v>
      </c>
      <c r="S19" s="6"/>
      <c r="T19" s="6"/>
      <c r="U19" s="6"/>
    </row>
    <row r="20" spans="1:22" ht="15" thickBot="1" x14ac:dyDescent="0.35">
      <c r="A20">
        <v>19</v>
      </c>
      <c r="B20">
        <v>180.15</v>
      </c>
      <c r="C20">
        <v>29.09</v>
      </c>
      <c r="F20">
        <v>19</v>
      </c>
      <c r="G20">
        <v>180.15</v>
      </c>
      <c r="H20">
        <v>29.09</v>
      </c>
      <c r="I20">
        <f t="shared" si="0"/>
        <v>10.423888888888854</v>
      </c>
      <c r="J20">
        <f t="shared" si="1"/>
        <v>14.41</v>
      </c>
      <c r="K20">
        <f t="shared" si="2"/>
        <v>108.6574595679005</v>
      </c>
      <c r="L20">
        <f t="shared" si="3"/>
        <v>207.6481</v>
      </c>
      <c r="M20">
        <f t="shared" si="4"/>
        <v>150.20823888888839</v>
      </c>
    </row>
    <row r="21" spans="1:22" x14ac:dyDescent="0.3">
      <c r="A21">
        <v>20</v>
      </c>
      <c r="B21">
        <v>228.47</v>
      </c>
      <c r="C21">
        <v>10.3</v>
      </c>
      <c r="F21">
        <v>20</v>
      </c>
      <c r="G21">
        <v>228.47</v>
      </c>
      <c r="H21">
        <v>10.3</v>
      </c>
      <c r="I21">
        <f t="shared" si="0"/>
        <v>58.743888888888847</v>
      </c>
      <c r="J21">
        <f t="shared" si="1"/>
        <v>-4.379999999999999</v>
      </c>
      <c r="K21">
        <f t="shared" si="2"/>
        <v>3450.8444817901186</v>
      </c>
      <c r="L21">
        <f t="shared" si="3"/>
        <v>19.184399999999993</v>
      </c>
      <c r="M21">
        <f t="shared" si="4"/>
        <v>-257.29823333333309</v>
      </c>
      <c r="P21" s="7"/>
      <c r="Q21" s="7" t="s">
        <v>34</v>
      </c>
      <c r="R21" s="7" t="s">
        <v>29</v>
      </c>
      <c r="S21" s="7" t="s">
        <v>23</v>
      </c>
      <c r="T21" s="7" t="s">
        <v>21</v>
      </c>
      <c r="U21" s="7" t="s">
        <v>35</v>
      </c>
      <c r="V21" s="7" t="s">
        <v>36</v>
      </c>
    </row>
    <row r="22" spans="1:22" x14ac:dyDescent="0.3">
      <c r="A22">
        <v>21</v>
      </c>
      <c r="B22">
        <v>153.62</v>
      </c>
      <c r="C22">
        <v>7.82</v>
      </c>
      <c r="F22">
        <v>21</v>
      </c>
      <c r="G22">
        <v>153.62</v>
      </c>
      <c r="H22">
        <v>7.82</v>
      </c>
      <c r="I22">
        <f t="shared" si="0"/>
        <v>-16.106111111111147</v>
      </c>
      <c r="J22">
        <f t="shared" si="1"/>
        <v>-6.8599999999999994</v>
      </c>
      <c r="K22">
        <f t="shared" si="2"/>
        <v>259.40681512345793</v>
      </c>
      <c r="L22">
        <f t="shared" si="3"/>
        <v>47.059599999999989</v>
      </c>
      <c r="M22">
        <f t="shared" si="4"/>
        <v>110.48792222222247</v>
      </c>
      <c r="P22" t="s">
        <v>32</v>
      </c>
      <c r="Q22">
        <v>138.83264143113578</v>
      </c>
      <c r="R22">
        <v>11.003197756608051</v>
      </c>
      <c r="S22">
        <v>12.617481254279813</v>
      </c>
      <c r="T22">
        <v>2.2155762940987893E-14</v>
      </c>
      <c r="U22">
        <v>116.47145320533203</v>
      </c>
      <c r="V22">
        <v>161.19382965693953</v>
      </c>
    </row>
    <row r="23" spans="1:22" ht="15" thickBot="1" x14ac:dyDescent="0.35">
      <c r="A23">
        <v>22</v>
      </c>
      <c r="B23">
        <v>121.31</v>
      </c>
      <c r="C23">
        <v>14.71</v>
      </c>
      <c r="F23">
        <v>22</v>
      </c>
      <c r="G23">
        <v>121.31</v>
      </c>
      <c r="H23">
        <v>14.71</v>
      </c>
      <c r="I23">
        <f t="shared" si="0"/>
        <v>-48.41611111111115</v>
      </c>
      <c r="J23">
        <f t="shared" si="1"/>
        <v>3.0000000000001137E-2</v>
      </c>
      <c r="K23">
        <f t="shared" si="2"/>
        <v>2344.1198151234603</v>
      </c>
      <c r="L23">
        <f t="shared" si="3"/>
        <v>9.0000000000006817E-4</v>
      </c>
      <c r="M23">
        <f t="shared" si="4"/>
        <v>-1.4524833333333895</v>
      </c>
      <c r="P23" s="6" t="s">
        <v>37</v>
      </c>
      <c r="Q23" s="6">
        <v>2.1044597874642625</v>
      </c>
      <c r="R23" s="6">
        <v>0.67109162733477412</v>
      </c>
      <c r="S23" s="6">
        <v>3.1358754926239789</v>
      </c>
      <c r="T23" s="6">
        <v>3.5241196638186659E-3</v>
      </c>
      <c r="U23" s="6">
        <v>0.74063751256407495</v>
      </c>
      <c r="V23" s="6">
        <v>3.4682820623644499</v>
      </c>
    </row>
    <row r="24" spans="1:22" x14ac:dyDescent="0.3">
      <c r="A24">
        <v>23</v>
      </c>
      <c r="B24">
        <v>157.37</v>
      </c>
      <c r="C24">
        <v>8.5399999999999991</v>
      </c>
      <c r="F24">
        <v>23</v>
      </c>
      <c r="G24">
        <v>157.37</v>
      </c>
      <c r="H24">
        <v>8.5399999999999991</v>
      </c>
      <c r="I24">
        <f t="shared" si="0"/>
        <v>-12.356111111111147</v>
      </c>
      <c r="J24">
        <f t="shared" si="1"/>
        <v>-6.1400000000000006</v>
      </c>
      <c r="K24">
        <f t="shared" si="2"/>
        <v>152.67348179012436</v>
      </c>
      <c r="L24">
        <f t="shared" si="3"/>
        <v>37.699600000000004</v>
      </c>
      <c r="M24">
        <f t="shared" si="4"/>
        <v>75.866522222222457</v>
      </c>
    </row>
    <row r="25" spans="1:22" x14ac:dyDescent="0.3">
      <c r="A25">
        <v>24</v>
      </c>
      <c r="B25">
        <v>211.27</v>
      </c>
      <c r="C25">
        <v>23.05</v>
      </c>
      <c r="F25">
        <v>24</v>
      </c>
      <c r="G25">
        <v>211.27</v>
      </c>
      <c r="H25">
        <v>23.05</v>
      </c>
      <c r="I25">
        <f t="shared" si="0"/>
        <v>41.543888888888858</v>
      </c>
      <c r="J25">
        <f t="shared" si="1"/>
        <v>8.370000000000001</v>
      </c>
      <c r="K25">
        <f t="shared" si="2"/>
        <v>1725.8947040123433</v>
      </c>
      <c r="L25">
        <f t="shared" si="3"/>
        <v>70.056900000000013</v>
      </c>
      <c r="M25">
        <f t="shared" si="4"/>
        <v>347.72234999999978</v>
      </c>
    </row>
    <row r="26" spans="1:22" x14ac:dyDescent="0.3">
      <c r="A26">
        <v>25</v>
      </c>
      <c r="B26">
        <v>178.16</v>
      </c>
      <c r="C26">
        <v>13.12</v>
      </c>
      <c r="F26">
        <v>25</v>
      </c>
      <c r="G26">
        <v>178.16</v>
      </c>
      <c r="H26">
        <v>13.12</v>
      </c>
      <c r="I26">
        <f t="shared" si="0"/>
        <v>8.4338888888888448</v>
      </c>
      <c r="J26">
        <f t="shared" si="1"/>
        <v>-1.5600000000000005</v>
      </c>
      <c r="K26">
        <f t="shared" si="2"/>
        <v>71.130481790122715</v>
      </c>
      <c r="L26">
        <f t="shared" si="3"/>
        <v>2.4336000000000015</v>
      </c>
      <c r="M26">
        <f t="shared" si="4"/>
        <v>-13.156866666666602</v>
      </c>
      <c r="P26" t="s">
        <v>38</v>
      </c>
      <c r="Q26">
        <f>R18</f>
        <v>29395.39302099598</v>
      </c>
      <c r="S26" t="s">
        <v>44</v>
      </c>
      <c r="T26" s="5" t="s">
        <v>46</v>
      </c>
      <c r="U26" t="s">
        <v>45</v>
      </c>
    </row>
    <row r="27" spans="1:22" x14ac:dyDescent="0.3">
      <c r="A27">
        <v>26</v>
      </c>
      <c r="B27">
        <v>174.89</v>
      </c>
      <c r="C27">
        <v>7.41</v>
      </c>
      <c r="F27">
        <v>26</v>
      </c>
      <c r="G27">
        <v>174.89</v>
      </c>
      <c r="H27">
        <v>7.41</v>
      </c>
      <c r="I27">
        <f t="shared" si="0"/>
        <v>5.1638888888888346</v>
      </c>
      <c r="J27">
        <f t="shared" si="1"/>
        <v>-7.27</v>
      </c>
      <c r="K27">
        <f t="shared" si="2"/>
        <v>26.665748456789562</v>
      </c>
      <c r="L27">
        <f t="shared" si="3"/>
        <v>52.852899999999991</v>
      </c>
      <c r="M27">
        <f t="shared" si="4"/>
        <v>-37.541472222221827</v>
      </c>
      <c r="P27" t="s">
        <v>39</v>
      </c>
      <c r="Q27">
        <f>Q26/(Q13-2)</f>
        <v>864.57038297046995</v>
      </c>
      <c r="S27">
        <f>$H$42-_xlfn.T.INV.2T(0.05,$Q$13-2)*$Q$30</f>
        <v>116.47145320533204</v>
      </c>
      <c r="T27">
        <f>H42</f>
        <v>138.83264143113578</v>
      </c>
      <c r="U27">
        <f>$H$42+_xlfn.T.INV.2T(0.05,$Q$13-2)*$Q$30</f>
        <v>161.19382965693953</v>
      </c>
    </row>
    <row r="28" spans="1:22" x14ac:dyDescent="0.3">
      <c r="A28">
        <v>27</v>
      </c>
      <c r="B28">
        <v>142.97999999999999</v>
      </c>
      <c r="C28">
        <v>14.59</v>
      </c>
      <c r="F28">
        <v>27</v>
      </c>
      <c r="G28">
        <v>142.97999999999999</v>
      </c>
      <c r="H28">
        <v>14.59</v>
      </c>
      <c r="I28">
        <f t="shared" si="0"/>
        <v>-26.746111111111162</v>
      </c>
      <c r="J28">
        <f t="shared" si="1"/>
        <v>-8.9999999999999858E-2</v>
      </c>
      <c r="K28">
        <f t="shared" ref="K28:K37" si="5">I28^2</f>
        <v>715.35445956790397</v>
      </c>
      <c r="L28">
        <f t="shared" si="3"/>
        <v>8.0999999999999753E-3</v>
      </c>
      <c r="M28">
        <f t="shared" si="4"/>
        <v>2.4071500000000006</v>
      </c>
      <c r="P28" t="s">
        <v>47</v>
      </c>
      <c r="Q28">
        <f>SQRT(Q27)</f>
        <v>29.40357772398573</v>
      </c>
      <c r="S28">
        <f>$H$41-_xlfn.T.INV.2T(0.05,$Q$13-2)*$Q$32</f>
        <v>0.7406375125640754</v>
      </c>
      <c r="T28">
        <f>H41</f>
        <v>2.104459787464263</v>
      </c>
      <c r="U28">
        <f>$H$41+_xlfn.T.INV.2T(0.05,$Q$13-2)*$Q$32</f>
        <v>3.4682820623644508</v>
      </c>
    </row>
    <row r="29" spans="1:22" x14ac:dyDescent="0.3">
      <c r="A29">
        <v>28</v>
      </c>
      <c r="B29">
        <v>165.59</v>
      </c>
      <c r="C29">
        <v>8.52</v>
      </c>
      <c r="F29">
        <v>28</v>
      </c>
      <c r="G29">
        <v>165.59</v>
      </c>
      <c r="H29">
        <v>8.52</v>
      </c>
      <c r="I29">
        <f t="shared" si="0"/>
        <v>-4.1361111111111484</v>
      </c>
      <c r="J29">
        <f t="shared" si="1"/>
        <v>-6.16</v>
      </c>
      <c r="K29">
        <f t="shared" si="5"/>
        <v>17.107415123457098</v>
      </c>
      <c r="L29">
        <f t="shared" si="3"/>
        <v>37.945599999999999</v>
      </c>
      <c r="M29">
        <f t="shared" si="4"/>
        <v>25.478444444444676</v>
      </c>
    </row>
    <row r="30" spans="1:22" x14ac:dyDescent="0.3">
      <c r="A30">
        <v>29</v>
      </c>
      <c r="B30">
        <v>141.54</v>
      </c>
      <c r="C30">
        <v>18.97</v>
      </c>
      <c r="F30">
        <v>29</v>
      </c>
      <c r="G30">
        <v>141.54</v>
      </c>
      <c r="H30">
        <v>18.97</v>
      </c>
      <c r="I30">
        <f t="shared" si="0"/>
        <v>-28.18611111111116</v>
      </c>
      <c r="J30">
        <f t="shared" si="1"/>
        <v>4.2899999999999991</v>
      </c>
      <c r="K30">
        <f t="shared" si="5"/>
        <v>794.45685956790396</v>
      </c>
      <c r="L30">
        <f t="shared" si="3"/>
        <v>18.404099999999993</v>
      </c>
      <c r="M30">
        <f t="shared" si="4"/>
        <v>-120.91841666666686</v>
      </c>
      <c r="P30" t="s">
        <v>40</v>
      </c>
      <c r="Q30">
        <f>SQRT(Q27*((1/Q13)+(AVERAGE(H2:H37)^2)/(L38)))</f>
        <v>11.003197756608049</v>
      </c>
      <c r="S30" t="s">
        <v>48</v>
      </c>
    </row>
    <row r="31" spans="1:22" x14ac:dyDescent="0.3">
      <c r="A31">
        <v>30</v>
      </c>
      <c r="B31">
        <v>238.22</v>
      </c>
      <c r="C31">
        <v>35.409999999999997</v>
      </c>
      <c r="F31">
        <v>30</v>
      </c>
      <c r="G31">
        <v>238.22</v>
      </c>
      <c r="H31">
        <v>35.409999999999997</v>
      </c>
      <c r="I31">
        <f t="shared" si="0"/>
        <v>68.493888888888847</v>
      </c>
      <c r="J31">
        <f t="shared" si="1"/>
        <v>20.729999999999997</v>
      </c>
      <c r="K31">
        <f t="shared" si="5"/>
        <v>4691.4128151234509</v>
      </c>
      <c r="L31">
        <f t="shared" si="3"/>
        <v>429.73289999999986</v>
      </c>
      <c r="M31">
        <f t="shared" si="4"/>
        <v>1419.8783166666656</v>
      </c>
      <c r="P31" t="s">
        <v>42</v>
      </c>
      <c r="Q31">
        <f>H42/Q30</f>
        <v>12.617481254279816</v>
      </c>
      <c r="T31" s="5" t="s">
        <v>51</v>
      </c>
      <c r="U31" s="5" t="s">
        <v>53</v>
      </c>
      <c r="V31" s="5" t="s">
        <v>52</v>
      </c>
    </row>
    <row r="32" spans="1:22" x14ac:dyDescent="0.3">
      <c r="A32">
        <v>31</v>
      </c>
      <c r="B32">
        <v>138.41999999999999</v>
      </c>
      <c r="C32">
        <v>4.55</v>
      </c>
      <c r="F32">
        <v>31</v>
      </c>
      <c r="G32">
        <v>138.41999999999999</v>
      </c>
      <c r="H32">
        <v>4.55</v>
      </c>
      <c r="I32">
        <f t="shared" si="0"/>
        <v>-31.306111111111164</v>
      </c>
      <c r="J32">
        <f t="shared" si="1"/>
        <v>-10.129999999999999</v>
      </c>
      <c r="K32">
        <f t="shared" si="5"/>
        <v>980.07259290123795</v>
      </c>
      <c r="L32">
        <f t="shared" si="3"/>
        <v>102.61689999999999</v>
      </c>
      <c r="M32">
        <f t="shared" si="4"/>
        <v>317.13090555555607</v>
      </c>
      <c r="P32" t="s">
        <v>41</v>
      </c>
      <c r="Q32">
        <f>SQRT(Q27/L38)</f>
        <v>0.67109162733477412</v>
      </c>
      <c r="S32" t="s">
        <v>49</v>
      </c>
      <c r="T32">
        <f>_xlfn.FORECAST.LINEAR(12,$G$2:$G$37,$H$2:$H$37)</f>
        <v>164.08615888070693</v>
      </c>
      <c r="U32">
        <f>$T$32-_xlfn.T.INV.2T(0.05,$Q$13)*$Q$28*SQRT((1/$Q$13)+($L$13/$L$38))</f>
        <v>153.17955514093154</v>
      </c>
      <c r="V32">
        <f>$T$32+_xlfn.T.INV.2T(0.05,$Q$13)*$Q$28*SQRT((1/$Q$13)+($L$13/$L$38))</f>
        <v>174.99276262048232</v>
      </c>
    </row>
    <row r="33" spans="1:22" x14ac:dyDescent="0.3">
      <c r="A33">
        <v>32</v>
      </c>
      <c r="B33">
        <v>247.45</v>
      </c>
      <c r="C33">
        <v>22.59</v>
      </c>
      <c r="F33">
        <v>32</v>
      </c>
      <c r="G33">
        <v>247.45</v>
      </c>
      <c r="H33">
        <v>22.59</v>
      </c>
      <c r="I33">
        <f t="shared" si="0"/>
        <v>77.723888888888837</v>
      </c>
      <c r="J33">
        <f t="shared" si="1"/>
        <v>7.91</v>
      </c>
      <c r="K33">
        <f t="shared" si="5"/>
        <v>6041.0029040123372</v>
      </c>
      <c r="L33">
        <f t="shared" si="3"/>
        <v>62.568100000000001</v>
      </c>
      <c r="M33">
        <f t="shared" si="4"/>
        <v>614.79596111111073</v>
      </c>
      <c r="P33" t="s">
        <v>43</v>
      </c>
      <c r="Q33">
        <f>H41/Q32</f>
        <v>3.1358754926239798</v>
      </c>
      <c r="S33" t="s">
        <v>50</v>
      </c>
      <c r="T33">
        <f>_xlfn.FORECAST.LINEAR(12,$G$2:$G$37,$H$2:$H$37)</f>
        <v>164.08615888070693</v>
      </c>
      <c r="U33">
        <f>$T$33-_xlfn.T.INV.2T(0.05,$Q$13-2)*$Q$28*SQRT(1+1/$Q$13+($L$13/$L$38))</f>
        <v>103.33969883773136</v>
      </c>
      <c r="V33">
        <f>$T$33+_xlfn.T.INV.2T(0.05,$Q$13-2)*$Q$28*SQRT(1+1/$Q$13+($L$13/$L$38))</f>
        <v>224.8326189236825</v>
      </c>
    </row>
    <row r="34" spans="1:22" x14ac:dyDescent="0.3">
      <c r="A34">
        <v>33</v>
      </c>
      <c r="B34">
        <v>140.27000000000001</v>
      </c>
      <c r="C34">
        <v>9.2100000000000009</v>
      </c>
      <c r="F34">
        <v>33</v>
      </c>
      <c r="G34">
        <v>140.27000000000001</v>
      </c>
      <c r="H34">
        <v>9.2100000000000009</v>
      </c>
      <c r="I34">
        <f t="shared" si="0"/>
        <v>-29.456111111111142</v>
      </c>
      <c r="J34">
        <f t="shared" si="1"/>
        <v>-5.4699999999999989</v>
      </c>
      <c r="K34">
        <f t="shared" si="5"/>
        <v>867.6624817901253</v>
      </c>
      <c r="L34">
        <f t="shared" si="3"/>
        <v>29.920899999999989</v>
      </c>
      <c r="M34">
        <f t="shared" si="4"/>
        <v>161.12492777777791</v>
      </c>
    </row>
    <row r="35" spans="1:22" x14ac:dyDescent="0.3">
      <c r="A35">
        <v>34</v>
      </c>
      <c r="B35">
        <v>216.06</v>
      </c>
      <c r="C35">
        <v>18.32</v>
      </c>
      <c r="F35">
        <v>34</v>
      </c>
      <c r="G35">
        <v>216.06</v>
      </c>
      <c r="H35">
        <v>18.32</v>
      </c>
      <c r="I35">
        <f t="shared" si="0"/>
        <v>46.33388888888885</v>
      </c>
      <c r="J35">
        <f t="shared" si="1"/>
        <v>3.6400000000000006</v>
      </c>
      <c r="K35">
        <f t="shared" si="5"/>
        <v>2146.8292595678977</v>
      </c>
      <c r="L35">
        <f t="shared" si="3"/>
        <v>13.249600000000004</v>
      </c>
      <c r="M35">
        <f t="shared" si="4"/>
        <v>168.65535555555545</v>
      </c>
    </row>
    <row r="36" spans="1:22" x14ac:dyDescent="0.3">
      <c r="A36">
        <v>35</v>
      </c>
      <c r="B36">
        <v>144.18</v>
      </c>
      <c r="C36">
        <v>5.69</v>
      </c>
      <c r="F36">
        <v>35</v>
      </c>
      <c r="G36">
        <v>144.18</v>
      </c>
      <c r="H36">
        <v>5.69</v>
      </c>
      <c r="I36">
        <f t="shared" si="0"/>
        <v>-25.546111111111145</v>
      </c>
      <c r="J36">
        <f t="shared" si="1"/>
        <v>-8.9899999999999984</v>
      </c>
      <c r="K36">
        <f t="shared" si="5"/>
        <v>652.60379290123626</v>
      </c>
      <c r="L36">
        <f t="shared" si="3"/>
        <v>80.820099999999968</v>
      </c>
      <c r="M36">
        <f t="shared" si="4"/>
        <v>229.65953888888916</v>
      </c>
    </row>
    <row r="37" spans="1:22" x14ac:dyDescent="0.3">
      <c r="A37">
        <v>36</v>
      </c>
      <c r="B37">
        <v>156.22</v>
      </c>
      <c r="C37">
        <v>11.21</v>
      </c>
      <c r="F37">
        <v>36</v>
      </c>
      <c r="G37">
        <v>156.22</v>
      </c>
      <c r="H37">
        <v>11.21</v>
      </c>
      <c r="I37">
        <f t="shared" si="0"/>
        <v>-13.506111111111153</v>
      </c>
      <c r="J37">
        <f t="shared" si="1"/>
        <v>-3.4699999999999989</v>
      </c>
      <c r="K37">
        <f t="shared" si="5"/>
        <v>182.41503734568013</v>
      </c>
      <c r="L37">
        <f t="shared" si="3"/>
        <v>12.040899999999992</v>
      </c>
      <c r="M37">
        <f t="shared" si="4"/>
        <v>46.866205555555688</v>
      </c>
    </row>
    <row r="38" spans="1:22" x14ac:dyDescent="0.3">
      <c r="F38" s="3" t="s">
        <v>4</v>
      </c>
      <c r="G38" s="4">
        <f>SUM(G2:G37)</f>
        <v>6110.1400000000012</v>
      </c>
      <c r="H38" s="4">
        <f t="shared" ref="H38:M38" si="6">SUM(H2:H37)</f>
        <v>528.48</v>
      </c>
      <c r="I38">
        <f t="shared" si="0"/>
        <v>5940.4138888888901</v>
      </c>
      <c r="J38">
        <f t="shared" si="1"/>
        <v>513.80000000000007</v>
      </c>
      <c r="K38" s="4">
        <f t="shared" si="6"/>
        <v>37897.33185555556</v>
      </c>
      <c r="L38" s="4">
        <f>SUM(L2:L37)</f>
        <v>1919.7148000000002</v>
      </c>
      <c r="M38" s="4">
        <f t="shared" si="6"/>
        <v>4039.9626000000003</v>
      </c>
    </row>
    <row r="41" spans="1:22" x14ac:dyDescent="0.3">
      <c r="G41" t="s">
        <v>5</v>
      </c>
      <c r="H41">
        <f>M38/L38</f>
        <v>2.104459787464263</v>
      </c>
      <c r="J41" t="s">
        <v>6</v>
      </c>
    </row>
    <row r="42" spans="1:22" x14ac:dyDescent="0.3">
      <c r="G42" t="s">
        <v>7</v>
      </c>
      <c r="H42">
        <f>AVERAGE(G2:G37)-(H41*AVERAGE(H2:H37))</f>
        <v>138.83264143113578</v>
      </c>
      <c r="J42" t="s">
        <v>13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Pertemuan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Farik Firsteadi Haristiyanto</dc:creator>
  <cp:lastModifiedBy>Putera Ramadhan</cp:lastModifiedBy>
  <dcterms:created xsi:type="dcterms:W3CDTF">2025-02-10T00:26:42Z</dcterms:created>
  <dcterms:modified xsi:type="dcterms:W3CDTF">2025-02-14T09:00:50Z</dcterms:modified>
</cp:coreProperties>
</file>