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calcChain.xml" ContentType="application/vnd.openxmlformats-officedocument.spreadsheetml.calcChain+xml"/>
  <Override PartName="/xl/tables/table2.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gaylemadeira\Documents\Upwork - Word\September 2018\WebApp Word and Excel originals\Fixed\"/>
    </mc:Choice>
  </mc:AlternateContent>
  <xr:revisionPtr revIDLastSave="0" documentId="8_{4D4491AB-721B-4360-9FD5-78BF14719392}" xr6:coauthVersionLast="36" xr6:coauthVersionMax="36" xr10:uidLastSave="{00000000-0000-0000-0000-000000000000}"/>
  <bookViews>
    <workbookView xWindow="0" yWindow="0" windowWidth="28800" windowHeight="11760" xr2:uid="{00000000-000D-0000-FFFF-FFFF00000000}"/>
  </bookViews>
  <sheets>
    <sheet name="Project Tracker" sheetId="1" r:id="rId1"/>
    <sheet name="Setup" sheetId="2" r:id="rId2"/>
  </sheets>
  <definedNames>
    <definedName name="CategoryList">Setup!$A$5:$A$10</definedName>
    <definedName name="ColumnTitle1">'Project Tracker'!$A$4</definedName>
    <definedName name="ColumnTitle2">CategoryAndEmployeeTable[[#Headers],[Category Name]]</definedName>
    <definedName name="EmployeeList">Setup!$B$5:$B$10</definedName>
    <definedName name="FlagPercent">'Project Tracker'!$C$2</definedName>
    <definedName name="_xlnm.Print_Titles" localSheetId="0">'Project Tracker'!$4:$4</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 i="1" l="1"/>
  <c r="J6" i="1"/>
  <c r="J7" i="1"/>
  <c r="J8" i="1"/>
  <c r="J9" i="1"/>
  <c r="J10" i="1"/>
  <c r="J11" i="1"/>
  <c r="J12" i="1"/>
  <c r="J13" i="1"/>
  <c r="G13" i="1"/>
  <c r="M13" i="1"/>
  <c r="L13" i="1"/>
  <c r="I12" i="1"/>
  <c r="I11" i="1"/>
  <c r="I10" i="1"/>
  <c r="I9" i="1"/>
  <c r="I8" i="1"/>
  <c r="I7" i="1"/>
  <c r="I6" i="1"/>
  <c r="I5" i="1"/>
  <c r="H12" i="1"/>
  <c r="H11" i="1"/>
  <c r="M11" i="1" s="1"/>
  <c r="H10" i="1"/>
  <c r="M10" i="1" s="1"/>
  <c r="H9" i="1"/>
  <c r="M9" i="1" s="1"/>
  <c r="H8" i="1"/>
  <c r="H7" i="1"/>
  <c r="H6" i="1"/>
  <c r="H5" i="1"/>
  <c r="M5" i="1" s="1"/>
  <c r="M6" i="1"/>
  <c r="M7" i="1"/>
  <c r="M8" i="1"/>
  <c r="M12" i="1"/>
  <c r="E6" i="1"/>
  <c r="D6" i="1"/>
  <c r="E5" i="1"/>
  <c r="D5" i="1"/>
  <c r="D9" i="1"/>
  <c r="E12" i="1"/>
  <c r="D12" i="1"/>
  <c r="E11" i="1"/>
  <c r="D11" i="1"/>
  <c r="E10" i="1"/>
  <c r="D10" i="1"/>
  <c r="E9" i="1"/>
  <c r="E8" i="1"/>
  <c r="D8" i="1"/>
  <c r="D7" i="1"/>
  <c r="E7" i="1"/>
  <c r="G7" i="1" l="1"/>
  <c r="L7" i="1" s="1"/>
  <c r="G8" i="1"/>
  <c r="L8" i="1" s="1"/>
  <c r="G9" i="1"/>
  <c r="G10" i="1"/>
  <c r="G11" i="1"/>
  <c r="L11" i="1" s="1"/>
  <c r="G12" i="1"/>
  <c r="L12" i="1" s="1"/>
  <c r="G5" i="1"/>
  <c r="G6" i="1"/>
  <c r="L6" i="1" s="1"/>
  <c r="L10" i="1"/>
  <c r="L9" i="1"/>
  <c r="L5" i="1"/>
</calcChain>
</file>

<file path=xl/sharedStrings.xml><?xml version="1.0" encoding="utf-8"?>
<sst xmlns="http://schemas.openxmlformats.org/spreadsheetml/2006/main" count="58" uniqueCount="40">
  <si>
    <t>Project Tracker</t>
  </si>
  <si>
    <t>Percent Over/Under to Flag</t>
  </si>
  <si>
    <t>Project</t>
  </si>
  <si>
    <t>Category</t>
  </si>
  <si>
    <t>Assigned To</t>
  </si>
  <si>
    <t>Estimated
Start</t>
  </si>
  <si>
    <t>Estimated 
Finish</t>
  </si>
  <si>
    <t>Estimated Work (in hours)</t>
  </si>
  <si>
    <t>Estimated Duration (in days)</t>
  </si>
  <si>
    <t>Actual 
Start</t>
  </si>
  <si>
    <t>Actual
Finish</t>
  </si>
  <si>
    <t>Flag icon for Over/Under Actual Work (in hours)</t>
  </si>
  <si>
    <t>Actual Work (in hours)</t>
  </si>
  <si>
    <t>Flag icon for Over/Under Actual Duration (in days)</t>
  </si>
  <si>
    <t>Actual Duration (in days)</t>
  </si>
  <si>
    <t>Notes</t>
  </si>
  <si>
    <t>Project 1</t>
  </si>
  <si>
    <t>Category 1</t>
  </si>
  <si>
    <t>Employee 1</t>
  </si>
  <si>
    <t>Project 2</t>
  </si>
  <si>
    <t>Category 2</t>
  </si>
  <si>
    <t>Employee 4</t>
  </si>
  <si>
    <t>Project 3</t>
  </si>
  <si>
    <t>Employee 2</t>
  </si>
  <si>
    <t>Project 4</t>
  </si>
  <si>
    <t>Employee 3</t>
  </si>
  <si>
    <t>Project 5</t>
  </si>
  <si>
    <t>Category 3</t>
  </si>
  <si>
    <t>Project 6</t>
  </si>
  <si>
    <t>Category 4</t>
  </si>
  <si>
    <t>Project 7</t>
  </si>
  <si>
    <t>Category 5</t>
  </si>
  <si>
    <t>Project 8</t>
  </si>
  <si>
    <t>Project 9</t>
  </si>
  <si>
    <t>Setup</t>
  </si>
  <si>
    <t>Category Name</t>
  </si>
  <si>
    <t>Employee Name</t>
  </si>
  <si>
    <t>Employee 5</t>
  </si>
  <si>
    <t>Category 6</t>
  </si>
  <si>
    <t>Employee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</si>
</sst>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17">
    <xf numFmtId="0" fontId="0" fillId="0" borderId="0" xfId="0">
      <alignment vertical="center"/>
    </xf>
    <xf numFmtId="14" fontId="0" fillId="0" borderId="0" xfId="8" applyFont="1" applyAlignment="1">
      <alignment vertical="center"/>
    </xf>
    <xf numFmtId="0" fontId="0" fillId="0" borderId="0" xfId="0" applyAlignment="1">
      <alignment horizontal="right" vertical="center"/>
    </xf>
    <xf numFmtId="9" fontId="5" fillId="0" borderId="3" xfId="2">
      <alignment horizontal="center" vertical="center"/>
    </xf>
    <xf numFmtId="0" fontId="6" fillId="0" borderId="0" xfId="6">
      <alignment horizontal="left" vertical="center" wrapText="1" indent="1"/>
    </xf>
    <xf numFmtId="0" fontId="4" fillId="0" borderId="0" xfId="9" applyAlignment="1">
      <alignment vertical="center"/>
    </xf>
    <xf numFmtId="14" fontId="6" fillId="0" borderId="0" xfId="6" applyNumberFormat="1">
      <alignment horizontal="left" vertical="center" wrapText="1" indent="1"/>
    </xf>
    <xf numFmtId="3" fontId="6" fillId="0" borderId="0" xfId="6" applyNumberFormat="1">
      <alignment horizontal="left" vertical="center" wrapText="1" indent="1"/>
    </xf>
    <xf numFmtId="0" fontId="8" fillId="0" borderId="0" xfId="5">
      <alignment horizontal="left" vertical="center" wrapText="1" indent="1"/>
    </xf>
    <xf numFmtId="3" fontId="8" fillId="0" borderId="0" xfId="4">
      <alignment horizontal="right" vertical="center" indent="3"/>
    </xf>
    <xf numFmtId="164" fontId="10" fillId="0" borderId="0" xfId="10">
      <alignment horizontal="left" vertical="center" indent="1"/>
    </xf>
    <xf numFmtId="164" fontId="9" fillId="0" borderId="4" xfId="12">
      <alignment horizontal="right" vertical="center"/>
    </xf>
    <xf numFmtId="14" fontId="7" fillId="0" borderId="0" xfId="8">
      <alignment horizontal="right" vertical="center" indent="3"/>
    </xf>
    <xf numFmtId="14" fontId="7" fillId="0" borderId="5" xfId="13">
      <alignment horizontal="right" vertical="center" indent="3"/>
    </xf>
    <xf numFmtId="3" fontId="8" fillId="2" borderId="0" xfId="14">
      <alignment horizontal="right" vertical="center" indent="3"/>
    </xf>
    <xf numFmtId="3" fontId="8" fillId="2" borderId="6" xfId="15">
      <alignment horizontal="right" vertical="center" indent="3"/>
    </xf>
    <xf numFmtId="14" fontId="6" fillId="0" borderId="5" xfId="6" applyNumberFormat="1" applyBorder="1">
      <alignment horizontal="left" vertical="center" wrapText="1" indent="1"/>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8">
    <dxf>
      <numFmt numFmtId="0" formatCode="General"/>
    </dxf>
    <dxf>
      <numFmt numFmtId="164" formatCode="&quot;Over/Under flag&quot;;&quot;&quot;;&quot;&quot;"/>
    </dxf>
    <dxf>
      <border outline="0">
        <right style="thick">
          <color theme="0"/>
        </right>
      </border>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7"/>
      <tableStyleElement type="headerRow" dxfId="6"/>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0</xdr:col>
      <xdr:colOff>466</xdr:colOff>
      <xdr:row>1</xdr:row>
      <xdr:rowOff>6351</xdr:rowOff>
    </xdr:from>
    <xdr:to>
      <xdr:col>0</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6351</xdr:rowOff>
    </xdr:from>
    <xdr:to>
      <xdr:col>0</xdr:col>
      <xdr:colOff>913185</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A4:N13" totalsRowShown="0" tableBorderDxfId="3" headerRowCellStyle="Heading 2">
  <autoFilter ref="A4:N13" xr:uid="{00000000-0009-0000-0100-000001000000}"/>
  <tableColumns count="14">
    <tableColumn id="1" xr3:uid="{00000000-0010-0000-0000-000001000000}" name="Project" dataCellStyle="Text"/>
    <tableColumn id="2" xr3:uid="{00000000-0010-0000-0000-000002000000}" name="Category" dataCellStyle="Text"/>
    <tableColumn id="3" xr3:uid="{00000000-0010-0000-0000-000003000000}" name="Assigned To" dataCellStyle="Text"/>
    <tableColumn id="4" xr3:uid="{00000000-0010-0000-0000-000004000000}" name="Estimated_x000a_Start" dataCellStyle="Date"/>
    <tableColumn id="5" xr3:uid="{00000000-0010-0000-0000-000005000000}" name="Estimated _x000a_Finish" dataCellStyle="Date"/>
    <tableColumn id="6" xr3:uid="{00000000-0010-0000-0000-000006000000}" name="Estimated Work (in hours)" dataCellStyle="Numbers"/>
    <tableColumn id="7" xr3:uid="{00000000-0010-0000-0000-000007000000}" name="Estimated Duration (in days)" dataDxfId="2" dataCellStyle="Estimated duration">
      <calculatedColumnFormula>IF(COUNTA('Project Tracker'!$D5,'Project Tracker'!$E5)&lt;&gt;2,"",DAYS360('Project Tracker'!$D5,'Project Tracker'!$E5,FALSE))</calculatedColumnFormula>
    </tableColumn>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1"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xr3:uid="{00000000-0010-0000-0000-00000B000000}" name="Actual Duration (in days)" dataCellStyle="Grey Column">
      <calculatedColumnFormula>IF(COUNTA('Project Tracker'!$H5,'Project Tracker'!$I5)&lt;&gt;2,"",DAYS360('Project Tracker'!$H5,'Project Tracker'!$I5,FALSE))</calculatedColumnFormula>
    </tableColumn>
    <tableColumn id="12" xr3:uid="{00000000-0010-0000-0000-00000C000000}" name="Notes"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A4:B10" totalsRowShown="0" headerRowCellStyle="Heading 2" dataCellStyle="Text">
  <autoFilter ref="A4:B10" xr:uid="{00000000-0009-0000-0100-000003000000}"/>
  <tableColumns count="2">
    <tableColumn id="1" xr3:uid="{00000000-0010-0000-0100-000001000000}" name="Category Name" dataCellStyle="Text"/>
    <tableColumn id="2" xr3:uid="{00000000-0010-0000-0100-000002000000}"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N13"/>
  <sheetViews>
    <sheetView showGridLines="0" tabSelected="1" zoomScaleNormal="100" workbookViewId="0">
      <pane ySplit="4" topLeftCell="A5" activePane="bottomLeft" state="frozen"/>
      <selection pane="bottomLeft"/>
    </sheetView>
  </sheetViews>
  <sheetFormatPr defaultColWidth="9" defaultRowHeight="30" customHeight="1" x14ac:dyDescent="0.3"/>
  <cols>
    <col min="1" max="3" width="22.625" customWidth="1"/>
    <col min="4" max="5" width="15.625" style="1" customWidth="1"/>
    <col min="6" max="7" width="12.625" customWidth="1"/>
    <col min="8" max="9" width="15.625" style="1" customWidth="1"/>
    <col min="10" max="10" width="2.875" style="1" customWidth="1"/>
    <col min="11" max="11" width="12.625" customWidth="1"/>
    <col min="12" max="12" width="2.875" customWidth="1"/>
    <col min="13" max="13" width="12.625" customWidth="1"/>
    <col min="14" max="14" width="25.625" customWidth="1"/>
    <col min="15" max="15" width="2.625" customWidth="1"/>
  </cols>
  <sheetData>
    <row r="1" spans="1:14" ht="65.099999999999994" customHeight="1" x14ac:dyDescent="0.3">
      <c r="A1" s="5" t="s">
        <v>0</v>
      </c>
    </row>
    <row r="2" spans="1:14" ht="20.25" customHeight="1" x14ac:dyDescent="0.3">
      <c r="A2" s="5"/>
      <c r="B2" s="2" t="s">
        <v>1</v>
      </c>
      <c r="C2" s="3">
        <v>0.25</v>
      </c>
    </row>
    <row r="3" spans="1:14" ht="20.25" customHeight="1" x14ac:dyDescent="0.3"/>
    <row r="4" spans="1:14" ht="54.95" customHeight="1" x14ac:dyDescent="0.3">
      <c r="A4" s="4" t="s">
        <v>2</v>
      </c>
      <c r="B4" s="4" t="s">
        <v>3</v>
      </c>
      <c r="C4" s="4" t="s">
        <v>4</v>
      </c>
      <c r="D4" s="6" t="s">
        <v>5</v>
      </c>
      <c r="E4" s="6" t="s">
        <v>6</v>
      </c>
      <c r="F4" s="7" t="s">
        <v>7</v>
      </c>
      <c r="G4" s="4" t="s">
        <v>8</v>
      </c>
      <c r="H4" s="16" t="s">
        <v>9</v>
      </c>
      <c r="I4" s="6" t="s">
        <v>10</v>
      </c>
      <c r="J4" s="10" t="s">
        <v>11</v>
      </c>
      <c r="K4" s="7" t="s">
        <v>12</v>
      </c>
      <c r="L4" s="10" t="s">
        <v>13</v>
      </c>
      <c r="M4" s="7" t="s">
        <v>14</v>
      </c>
      <c r="N4" s="4" t="s">
        <v>15</v>
      </c>
    </row>
    <row r="5" spans="1:14" ht="30" customHeight="1" x14ac:dyDescent="0.3">
      <c r="A5" s="8" t="s">
        <v>16</v>
      </c>
      <c r="B5" s="8" t="s">
        <v>17</v>
      </c>
      <c r="C5" s="8" t="s">
        <v>18</v>
      </c>
      <c r="D5" s="12">
        <f ca="1">TODAY()-65</f>
        <v>43309</v>
      </c>
      <c r="E5" s="12">
        <f ca="1">TODAY()-5</f>
        <v>43369</v>
      </c>
      <c r="F5" s="9">
        <v>210</v>
      </c>
      <c r="G5" s="15">
        <f ca="1">IF(COUNTA('Project Tracker'!$D5,'Project Tracker'!$E5)&lt;&gt;2,"",DAYS360('Project Tracker'!$D5,'Project Tracker'!$E5,FALSE))</f>
        <v>58</v>
      </c>
      <c r="H5" s="13">
        <f ca="1">TODAY()-65</f>
        <v>43309</v>
      </c>
      <c r="I5" s="12">
        <f ca="1">TODAY()</f>
        <v>43374</v>
      </c>
      <c r="J5" s="11">
        <f>IFERROR(IF(ProjectTracker[Actual Work (in hours)]=0,"",IF(ABS((ProjectTracker[[#This Row],[Actual Work (in hours)]]-ProjectTracker[[#This Row],[Estimated Work (in hours)]])/ProjectTracker[[#This Row],[Estimated Work (in hours)]])&gt;FlagPercent,1,0)),"")</f>
        <v>1</v>
      </c>
      <c r="K5" s="9">
        <v>300</v>
      </c>
      <c r="L5" s="11">
        <f ca="1">IFERROR(IF(ProjectTracker[Actual Duration (in days)]=0,"",IF(ABS((ProjectTracker[[#This Row],[Actual Duration (in days)]]-ProjectTracker[[#This Row],[Estimated Duration (in days)]])/ProjectTracker[[#This Row],[Estimated Duration (in days)]])&gt;FlagPercent,1,0)),"")</f>
        <v>0</v>
      </c>
      <c r="M5" s="14">
        <f ca="1">IF(COUNTA('Project Tracker'!$H5,'Project Tracker'!$I5)&lt;&gt;2,"",DAYS360('Project Tracker'!$H5,'Project Tracker'!$I5,FALSE))</f>
        <v>63</v>
      </c>
      <c r="N5" s="8"/>
    </row>
    <row r="6" spans="1:14" ht="30" customHeight="1" x14ac:dyDescent="0.3">
      <c r="A6" s="8" t="s">
        <v>19</v>
      </c>
      <c r="B6" s="8" t="s">
        <v>20</v>
      </c>
      <c r="C6" s="8" t="s">
        <v>21</v>
      </c>
      <c r="D6" s="12">
        <f ca="1">TODAY()-41</f>
        <v>43333</v>
      </c>
      <c r="E6" s="12">
        <f ca="1">TODAY()-10</f>
        <v>43364</v>
      </c>
      <c r="F6" s="9">
        <v>400</v>
      </c>
      <c r="G6" s="15">
        <f ca="1">IF(COUNTA('Project Tracker'!$D6,'Project Tracker'!$E6)&lt;&gt;2,"",DAYS360('Project Tracker'!$D6,'Project Tracker'!$E6,FALSE))</f>
        <v>30</v>
      </c>
      <c r="H6" s="13">
        <f ca="1">TODAY()-41</f>
        <v>43333</v>
      </c>
      <c r="I6" s="12">
        <f ca="1">TODAY()-7</f>
        <v>43367</v>
      </c>
      <c r="J6" s="11">
        <f>IFERROR(IF(ProjectTracker[Actual Work (in hours)]=0,"",IF(ABS((ProjectTracker[[#This Row],[Actual Work (in hours)]]-ProjectTracker[[#This Row],[Estimated Work (in hours)]])/ProjectTracker[[#This Row],[Estimated Work (in hours)]])&gt;FlagPercent,1,0)),"")</f>
        <v>0</v>
      </c>
      <c r="K6" s="9">
        <v>390</v>
      </c>
      <c r="L6" s="11">
        <f ca="1">IFERROR(IF(ProjectTracker[Actual Duration (in days)]=0,"",IF(ABS((ProjectTracker[[#This Row],[Actual Duration (in days)]]-ProjectTracker[[#This Row],[Estimated Duration (in days)]])/ProjectTracker[[#This Row],[Estimated Duration (in days)]])&gt;FlagPercent,1,0)),"")</f>
        <v>0</v>
      </c>
      <c r="M6" s="14">
        <f ca="1">IF(COUNTA('Project Tracker'!$H6,'Project Tracker'!$I6)&lt;&gt;2,"",DAYS360('Project Tracker'!$H6,'Project Tracker'!$I6,FALSE))</f>
        <v>33</v>
      </c>
      <c r="N6" s="8"/>
    </row>
    <row r="7" spans="1:14" ht="30" customHeight="1" x14ac:dyDescent="0.3">
      <c r="A7" s="8" t="s">
        <v>22</v>
      </c>
      <c r="B7" s="8" t="s">
        <v>17</v>
      </c>
      <c r="C7" s="8" t="s">
        <v>23</v>
      </c>
      <c r="D7" s="12">
        <f ca="1">TODAY()-100</f>
        <v>43274</v>
      </c>
      <c r="E7" s="12">
        <f ca="1">TODAY()-40</f>
        <v>43334</v>
      </c>
      <c r="F7" s="9">
        <v>500</v>
      </c>
      <c r="G7" s="15">
        <f ca="1">IF(COUNTA('Project Tracker'!$D7,'Project Tracker'!$E7)&lt;&gt;2,"",DAYS360('Project Tracker'!$D7,'Project Tracker'!$E7,FALSE))</f>
        <v>59</v>
      </c>
      <c r="H7" s="13">
        <f ca="1">TODAY()-100</f>
        <v>43274</v>
      </c>
      <c r="I7" s="12">
        <f ca="1">TODAY()-27</f>
        <v>43347</v>
      </c>
      <c r="J7" s="11">
        <f>IFERROR(IF(ProjectTracker[Actual Work (in hours)]=0,"",IF(ABS((ProjectTracker[[#This Row],[Actual Work (in hours)]]-ProjectTracker[[#This Row],[Estimated Work (in hours)]])/ProjectTracker[[#This Row],[Estimated Work (in hours)]])&gt;FlagPercent,1,0)),"")</f>
        <v>0</v>
      </c>
      <c r="K7" s="9">
        <v>500</v>
      </c>
      <c r="L7" s="11">
        <f ca="1">IFERROR(IF(ProjectTracker[Actual Duration (in days)]=0,"",IF(ABS((ProjectTracker[[#This Row],[Actual Duration (in days)]]-ProjectTracker[[#This Row],[Estimated Duration (in days)]])/ProjectTracker[[#This Row],[Estimated Duration (in days)]])&gt;FlagPercent,1,0)),"")</f>
        <v>0</v>
      </c>
      <c r="M7" s="14">
        <f ca="1">IF(COUNTA('Project Tracker'!$H7,'Project Tracker'!$I7)&lt;&gt;2,"",DAYS360('Project Tracker'!$H7,'Project Tracker'!$I7,FALSE))</f>
        <v>71</v>
      </c>
      <c r="N7" s="8"/>
    </row>
    <row r="8" spans="1:14" ht="30" customHeight="1" x14ac:dyDescent="0.3">
      <c r="A8" s="8" t="s">
        <v>24</v>
      </c>
      <c r="B8" s="8" t="s">
        <v>20</v>
      </c>
      <c r="C8" s="8" t="s">
        <v>25</v>
      </c>
      <c r="D8" s="12">
        <f ca="1">TODAY()-90</f>
        <v>43284</v>
      </c>
      <c r="E8" s="12">
        <f ca="1">TODAY()-80</f>
        <v>43294</v>
      </c>
      <c r="F8" s="9">
        <v>250</v>
      </c>
      <c r="G8" s="15">
        <f ca="1">IF(COUNTA('Project Tracker'!$D8,'Project Tracker'!$E8)&lt;&gt;2,"",DAYS360('Project Tracker'!$D8,'Project Tracker'!$E8,FALSE))</f>
        <v>10</v>
      </c>
      <c r="H8" s="13">
        <f ca="1">TODAY()-90</f>
        <v>43284</v>
      </c>
      <c r="I8" s="12">
        <f ca="1">TODAY()-71</f>
        <v>43303</v>
      </c>
      <c r="J8" s="11">
        <f>IFERROR(IF(ProjectTracker[Actual Work (in hours)]=0,"",IF(ABS((ProjectTracker[[#This Row],[Actual Work (in hours)]]-ProjectTracker[[#This Row],[Estimated Work (in hours)]])/ProjectTracker[[#This Row],[Estimated Work (in hours)]])&gt;FlagPercent,1,0)),"")</f>
        <v>0</v>
      </c>
      <c r="K8" s="9">
        <v>276</v>
      </c>
      <c r="L8" s="11">
        <f ca="1">IFERROR(IF(ProjectTracker[Actual Duration (in days)]=0,"",IF(ABS((ProjectTracker[[#This Row],[Actual Duration (in days)]]-ProjectTracker[[#This Row],[Estimated Duration (in days)]])/ProjectTracker[[#This Row],[Estimated Duration (in days)]])&gt;FlagPercent,1,0)),"")</f>
        <v>1</v>
      </c>
      <c r="M8" s="14">
        <f ca="1">IF(COUNTA('Project Tracker'!$H8,'Project Tracker'!$I8)&lt;&gt;2,"",DAYS360('Project Tracker'!$H8,'Project Tracker'!$I8,FALSE))</f>
        <v>19</v>
      </c>
      <c r="N8" s="8"/>
    </row>
    <row r="9" spans="1:14" ht="30" customHeight="1" x14ac:dyDescent="0.3">
      <c r="A9" s="8" t="s">
        <v>26</v>
      </c>
      <c r="B9" s="8" t="s">
        <v>27</v>
      </c>
      <c r="C9" s="8" t="s">
        <v>23</v>
      </c>
      <c r="D9" s="12">
        <f ca="1">TODAY()-90</f>
        <v>43284</v>
      </c>
      <c r="E9" s="12">
        <f ca="1">TODAY()-50</f>
        <v>43324</v>
      </c>
      <c r="F9" s="9">
        <v>300</v>
      </c>
      <c r="G9" s="15">
        <f ca="1">IF(COUNTA('Project Tracker'!$D9,'Project Tracker'!$E9)&lt;&gt;2,"",DAYS360('Project Tracker'!$D9,'Project Tracker'!$E9,FALSE))</f>
        <v>39</v>
      </c>
      <c r="H9" s="13">
        <f ca="1">TODAY()-90</f>
        <v>43284</v>
      </c>
      <c r="I9" s="12">
        <f ca="1">TODAY()-44</f>
        <v>43330</v>
      </c>
      <c r="J9" s="11">
        <f>IFERROR(IF(ProjectTracker[Actual Work (in hours)]=0,"",IF(ABS((ProjectTracker[[#This Row],[Actual Work (in hours)]]-ProjectTracker[[#This Row],[Estimated Work (in hours)]])/ProjectTracker[[#This Row],[Estimated Work (in hours)]])&gt;FlagPercent,1,0)),"")</f>
        <v>0</v>
      </c>
      <c r="K9" s="9">
        <v>310</v>
      </c>
      <c r="L9" s="11">
        <f ca="1">IFERROR(IF(ProjectTracker[Actual Duration (in days)]=0,"",IF(ABS((ProjectTracker[[#This Row],[Actual Duration (in days)]]-ProjectTracker[[#This Row],[Estimated Duration (in days)]])/ProjectTracker[[#This Row],[Estimated Duration (in days)]])&gt;FlagPercent,1,0)),"")</f>
        <v>0</v>
      </c>
      <c r="M9" s="14">
        <f ca="1">IF(COUNTA('Project Tracker'!$H9,'Project Tracker'!$I9)&lt;&gt;2,"",DAYS360('Project Tracker'!$H9,'Project Tracker'!$I9,FALSE))</f>
        <v>45</v>
      </c>
      <c r="N9" s="8"/>
    </row>
    <row r="10" spans="1:14" ht="30" customHeight="1" x14ac:dyDescent="0.3">
      <c r="A10" s="8" t="s">
        <v>28</v>
      </c>
      <c r="B10" s="8" t="s">
        <v>29</v>
      </c>
      <c r="C10" s="8" t="s">
        <v>21</v>
      </c>
      <c r="D10" s="12">
        <f ca="1">TODAY()-60</f>
        <v>43314</v>
      </c>
      <c r="E10" s="12">
        <f ca="1">TODAY()-50</f>
        <v>43324</v>
      </c>
      <c r="F10" s="9">
        <v>500</v>
      </c>
      <c r="G10" s="15">
        <f ca="1">IF(COUNTA('Project Tracker'!$D10,'Project Tracker'!$E10)&lt;&gt;2,"",DAYS360('Project Tracker'!$D10,'Project Tracker'!$E10,FALSE))</f>
        <v>10</v>
      </c>
      <c r="H10" s="13">
        <f ca="1">TODAY()-60</f>
        <v>43314</v>
      </c>
      <c r="I10" s="12">
        <f ca="1">TODAY()-45</f>
        <v>43329</v>
      </c>
      <c r="J10" s="11">
        <f>IFERROR(IF(ProjectTracker[Actual Work (in hours)]=0,"",IF(ABS((ProjectTracker[[#This Row],[Actual Work (in hours)]]-ProjectTracker[[#This Row],[Estimated Work (in hours)]])/ProjectTracker[[#This Row],[Estimated Work (in hours)]])&gt;FlagPercent,1,0)),"")</f>
        <v>0</v>
      </c>
      <c r="K10" s="9">
        <v>510</v>
      </c>
      <c r="L10" s="11">
        <f ca="1">IFERROR(IF(ProjectTracker[Actual Duration (in days)]=0,"",IF(ABS((ProjectTracker[[#This Row],[Actual Duration (in days)]]-ProjectTracker[[#This Row],[Estimated Duration (in days)]])/ProjectTracker[[#This Row],[Estimated Duration (in days)]])&gt;FlagPercent,1,0)),"")</f>
        <v>1</v>
      </c>
      <c r="M10" s="14">
        <f ca="1">IF(COUNTA('Project Tracker'!$H10,'Project Tracker'!$I10)&lt;&gt;2,"",DAYS360('Project Tracker'!$H10,'Project Tracker'!$I10,FALSE))</f>
        <v>15</v>
      </c>
      <c r="N10" s="8"/>
    </row>
    <row r="11" spans="1:14" ht="30" customHeight="1" x14ac:dyDescent="0.3">
      <c r="A11" s="8" t="s">
        <v>30</v>
      </c>
      <c r="B11" s="8" t="s">
        <v>31</v>
      </c>
      <c r="C11" s="8" t="s">
        <v>18</v>
      </c>
      <c r="D11" s="12">
        <f ca="1">TODAY()-44</f>
        <v>43330</v>
      </c>
      <c r="E11" s="12">
        <f ca="1">TODAY()-20</f>
        <v>43354</v>
      </c>
      <c r="F11" s="9">
        <v>750</v>
      </c>
      <c r="G11" s="15">
        <f ca="1">IF(COUNTA('Project Tracker'!$D11,'Project Tracker'!$E11)&lt;&gt;2,"",DAYS360('Project Tracker'!$D11,'Project Tracker'!$E11,FALSE))</f>
        <v>23</v>
      </c>
      <c r="H11" s="13">
        <f ca="1">TODAY()-44</f>
        <v>43330</v>
      </c>
      <c r="I11" s="12">
        <f ca="1">TODAY()-15</f>
        <v>43359</v>
      </c>
      <c r="J11" s="11">
        <f>IFERROR(IF(ProjectTracker[Actual Work (in hours)]=0,"",IF(ABS((ProjectTracker[[#This Row],[Actual Work (in hours)]]-ProjectTracker[[#This Row],[Estimated Work (in hours)]])/ProjectTracker[[#This Row],[Estimated Work (in hours)]])&gt;FlagPercent,1,0)),"")</f>
        <v>0</v>
      </c>
      <c r="K11" s="9">
        <v>790</v>
      </c>
      <c r="L11" s="11">
        <f ca="1">IFERROR(IF(ProjectTracker[Actual Duration (in days)]=0,"",IF(ABS((ProjectTracker[[#This Row],[Actual Duration (in days)]]-ProjectTracker[[#This Row],[Estimated Duration (in days)]])/ProjectTracker[[#This Row],[Estimated Duration (in days)]])&gt;FlagPercent,1,0)),"")</f>
        <v>0</v>
      </c>
      <c r="M11" s="14">
        <f ca="1">IF(COUNTA('Project Tracker'!$H11,'Project Tracker'!$I11)&lt;&gt;2,"",DAYS360('Project Tracker'!$H11,'Project Tracker'!$I11,FALSE))</f>
        <v>28</v>
      </c>
      <c r="N11" s="8"/>
    </row>
    <row r="12" spans="1:14" ht="30" customHeight="1" x14ac:dyDescent="0.3">
      <c r="A12" s="8" t="s">
        <v>32</v>
      </c>
      <c r="B12" s="8" t="s">
        <v>20</v>
      </c>
      <c r="C12" s="8" t="s">
        <v>18</v>
      </c>
      <c r="D12" s="12">
        <f ca="1">TODAY()-39</f>
        <v>43335</v>
      </c>
      <c r="E12" s="12">
        <f ca="1">TODAY()</f>
        <v>43374</v>
      </c>
      <c r="F12" s="9">
        <v>450</v>
      </c>
      <c r="G12" s="15">
        <f ca="1">IF(COUNTA('Project Tracker'!$D12,'Project Tracker'!$E12)&lt;&gt;2,"",DAYS360('Project Tracker'!$D12,'Project Tracker'!$E12,FALSE))</f>
        <v>38</v>
      </c>
      <c r="H12" s="13">
        <f ca="1">TODAY()-45</f>
        <v>43329</v>
      </c>
      <c r="I12" s="12">
        <f ca="1">TODAY()-5</f>
        <v>43369</v>
      </c>
      <c r="J12" s="11">
        <f>IFERROR(IF(ProjectTracker[Actual Work (in hours)]=0,"",IF(ABS((ProjectTracker[[#This Row],[Actual Work (in hours)]]-ProjectTracker[[#This Row],[Estimated Work (in hours)]])/ProjectTracker[[#This Row],[Estimated Work (in hours)]])&gt;FlagPercent,1,0)),"")</f>
        <v>0</v>
      </c>
      <c r="K12" s="9">
        <v>430</v>
      </c>
      <c r="L12" s="11">
        <f ca="1">IFERROR(IF(ProjectTracker[Actual Duration (in days)]=0,"",IF(ABS((ProjectTracker[[#This Row],[Actual Duration (in days)]]-ProjectTracker[[#This Row],[Estimated Duration (in days)]])/ProjectTracker[[#This Row],[Estimated Duration (in days)]])&gt;FlagPercent,1,0)),"")</f>
        <v>0</v>
      </c>
      <c r="M12" s="14">
        <f ca="1">IF(COUNTA('Project Tracker'!$H12,'Project Tracker'!$I12)&lt;&gt;2,"",DAYS360('Project Tracker'!$H12,'Project Tracker'!$I12,FALSE))</f>
        <v>39</v>
      </c>
      <c r="N12" s="8"/>
    </row>
    <row r="13" spans="1:14" ht="30" customHeight="1" x14ac:dyDescent="0.3">
      <c r="A13" s="8" t="s">
        <v>33</v>
      </c>
      <c r="B13" s="8" t="s">
        <v>29</v>
      </c>
      <c r="C13" s="8" t="s">
        <v>18</v>
      </c>
      <c r="D13" s="12">
        <v>42405</v>
      </c>
      <c r="E13" s="12">
        <v>42530</v>
      </c>
      <c r="F13" s="9">
        <v>250</v>
      </c>
      <c r="G13" s="15">
        <f>IF(COUNTA('Project Tracker'!$D13,'Project Tracker'!$E13)&lt;&gt;2,"",DAYS360('Project Tracker'!$D13,'Project Tracker'!$E13,FALSE))</f>
        <v>124</v>
      </c>
      <c r="H13" s="13">
        <v>42434</v>
      </c>
      <c r="I13" s="12">
        <v>42495</v>
      </c>
      <c r="J13" s="11">
        <f>IFERROR(IF(ProjectTracker[Actual Work (in hours)]=0,"",IF(ABS((ProjectTracker[[#This Row],[Actual Work (in hours)]]-ProjectTracker[[#This Row],[Estimated Work (in hours)]])/ProjectTracker[[#This Row],[Estimated Work (in hours)]])&gt;FlagPercent,1,0)),"")</f>
        <v>0</v>
      </c>
      <c r="K13" s="9">
        <v>200</v>
      </c>
      <c r="L13" s="11">
        <f>IFERROR(IF(ProjectTracker[Actual Duration (in days)]=0,"",IF(ABS((ProjectTracker[[#This Row],[Actual Duration (in days)]]-ProjectTracker[[#This Row],[Estimated Duration (in days)]])/ProjectTracker[[#This Row],[Estimated Duration (in days)]])&gt;FlagPercent,1,0)),"")</f>
        <v>1</v>
      </c>
      <c r="M13" s="14">
        <f>IF(COUNTA('Project Tracker'!$H13,'Project Tracker'!$I13)&lt;&gt;2,"",DAYS360('Project Tracker'!$H13,'Project Tracker'!$I13,FALSE))</f>
        <v>60</v>
      </c>
      <c r="N13" s="8"/>
    </row>
  </sheetData>
  <conditionalFormatting sqref="K5:K13">
    <cfRule type="expression" dxfId="5" priority="6">
      <formula>(ABS((K5-F5))/F5)&gt;FlagPercent</formula>
    </cfRule>
  </conditionalFormatting>
  <conditionalFormatting sqref="M5:M13">
    <cfRule type="expression" dxfId="4" priority="8">
      <formula>(ABS((M5-G5))/G5)&gt;FlagPercent</formula>
    </cfRule>
  </conditionalFormatting>
  <dataValidations count="18">
    <dataValidation allowBlank="1" showInputMessage="1" showErrorMessage="1" prompt="Customizable over/under percent used for highlighting the actual work in hours and days in the project table that are over or under this number" sqref="C2" xr:uid="{00000000-0002-0000-0000-000001000000}"/>
    <dataValidation type="list" allowBlank="1" showInputMessage="1" showErrorMessage="1" error="Select a category from the list or create a new category to display in this list from the Setup worksheet." sqref="B5:B13" xr:uid="{00000000-0002-0000-0000-000002000000}">
      <formula1>CategoryList</formula1>
    </dataValidation>
    <dataValidation type="list" allowBlank="1" showInputMessage="1" showErrorMessage="1" error="Select an employee from the list or create a new employee to display in this list from the Setup worksheet." sqref="C5:C13" xr:uid="{00000000-0002-0000-0000-000003000000}">
      <formula1>EmployeeList</formula1>
    </dataValidation>
    <dataValidation allowBlank="1" showInputMessage="1" showErrorMessage="1" prompt="Enter project names in this column" sqref="A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B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C4" xr:uid="{00000000-0002-0000-0000-000008000000}"/>
    <dataValidation allowBlank="1" showInputMessage="1" showErrorMessage="1" prompt="Enter the estimated project start date in this column" sqref="D4" xr:uid="{00000000-0002-0000-0000-000009000000}"/>
    <dataValidation allowBlank="1" showInputMessage="1" showErrorMessage="1" prompt="Enter the estimated project finish date in this column" sqref="E4" xr:uid="{00000000-0002-0000-0000-00000A000000}"/>
    <dataValidation allowBlank="1" showInputMessage="1" showErrorMessage="1" prompt="Enter estimated project work in hours" sqref="F4" xr:uid="{00000000-0002-0000-0000-00000B000000}"/>
    <dataValidation allowBlank="1" showInputMessage="1" showErrorMessage="1" prompt="Enter estimated duration of the project in days in this column" sqref="G4" xr:uid="{00000000-0002-0000-0000-00000C000000}"/>
    <dataValidation allowBlank="1" showInputMessage="1" showErrorMessage="1" prompt="Enter the actual project start date in this column" sqref="H4" xr:uid="{00000000-0002-0000-0000-00000D000000}"/>
    <dataValidation allowBlank="1" showInputMessage="1" showErrorMessage="1" prompt="Enter the actual project finish date in this column" sqref="I4"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J4"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L4" xr:uid="{00000000-0002-0000-0000-000010000000}"/>
    <dataValidation allowBlank="1" showInputMessage="1" showErrorMessage="1" prompt="Enter the actual project work in hours. Values that meet the Over/Under criteria are highlighted bold, red and generate a flag icon in column K at left" sqref="K4" xr:uid="{00000000-0002-0000-0000-000011000000}"/>
    <dataValidation allowBlank="1" showInputMessage="1" showErrorMessage="1" prompt="Enter the actual project duration in days. Values that meet the Over/Under criteria are highlighted bold, red and generate a flag icon in column M at left" sqref="M4" xr:uid="{00000000-0002-0000-0000-000012000000}"/>
    <dataValidation allowBlank="1" showInputMessage="1" showErrorMessage="1" prompt="Enter notes for projects in this column" sqref="N4" xr:uid="{00000000-0002-0000-0000-000013000000}"/>
    <dataValidation allowBlank="1" showInputMessage="1" showErrorMessage="1" prompt="Enter projects in this project tracker worksheet. Set the percent over/under to flag in C2. Actual work in hours and actual duration in days will highlight over/under values with bold, red font styling and a flag icon in columns J and L " sqref="A1" xr:uid="{56CEC0E6-228D-47DC-98B4-E3C544888FEF}"/>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M13 J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J5:J13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L5:L13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B10"/>
  <sheetViews>
    <sheetView showGridLines="0" zoomScaleNormal="100" workbookViewId="0">
      <pane ySplit="4" topLeftCell="A5" activePane="bottomLeft" state="frozen"/>
      <selection pane="bottomLeft" sqref="A1:A1048576"/>
    </sheetView>
  </sheetViews>
  <sheetFormatPr defaultRowHeight="30" customHeight="1" x14ac:dyDescent="0.3"/>
  <cols>
    <col min="1" max="2" width="25.625" customWidth="1"/>
    <col min="3" max="3" width="2.625" customWidth="1"/>
  </cols>
  <sheetData>
    <row r="1" spans="1:2" ht="65.099999999999994" customHeight="1" x14ac:dyDescent="0.3">
      <c r="A1" s="5" t="s">
        <v>34</v>
      </c>
    </row>
    <row r="2" spans="1:2" ht="20.25" customHeight="1" x14ac:dyDescent="0.3"/>
    <row r="3" spans="1:2" ht="20.25" customHeight="1" x14ac:dyDescent="0.3"/>
    <row r="4" spans="1:2" ht="50.1" customHeight="1" x14ac:dyDescent="0.3">
      <c r="A4" s="4" t="s">
        <v>35</v>
      </c>
      <c r="B4" s="4" t="s">
        <v>36</v>
      </c>
    </row>
    <row r="5" spans="1:2" ht="30" customHeight="1" x14ac:dyDescent="0.3">
      <c r="A5" s="8" t="s">
        <v>17</v>
      </c>
      <c r="B5" s="8" t="s">
        <v>18</v>
      </c>
    </row>
    <row r="6" spans="1:2" ht="30" customHeight="1" x14ac:dyDescent="0.3">
      <c r="A6" s="8" t="s">
        <v>20</v>
      </c>
      <c r="B6" s="8" t="s">
        <v>23</v>
      </c>
    </row>
    <row r="7" spans="1:2" ht="30" customHeight="1" x14ac:dyDescent="0.3">
      <c r="A7" s="8" t="s">
        <v>27</v>
      </c>
      <c r="B7" s="8" t="s">
        <v>25</v>
      </c>
    </row>
    <row r="8" spans="1:2" ht="30" customHeight="1" x14ac:dyDescent="0.3">
      <c r="A8" s="8" t="s">
        <v>29</v>
      </c>
      <c r="B8" s="8" t="s">
        <v>21</v>
      </c>
    </row>
    <row r="9" spans="1:2" ht="30" customHeight="1" x14ac:dyDescent="0.3">
      <c r="A9" s="8" t="s">
        <v>31</v>
      </c>
      <c r="B9" s="8" t="s">
        <v>37</v>
      </c>
    </row>
    <row r="10" spans="1:2" ht="30" customHeight="1" x14ac:dyDescent="0.3">
      <c r="A10" s="8" t="s">
        <v>38</v>
      </c>
      <c r="B10" s="8" t="s">
        <v>39</v>
      </c>
    </row>
  </sheetData>
  <dataValidations count="3">
    <dataValidation allowBlank="1" showInputMessage="1" showErrorMessage="1" prompt="Enter employee names in this column that will be used as options in the Assigned To dropdown list in the Project Tracker worksheet" sqref="B4" xr:uid="{00000000-0002-0000-0100-000001000000}"/>
    <dataValidation allowBlank="1" showInputMessage="1" showErrorMessage="1" prompt="Enter project categories in this column that will be used as options in the Category dropdown list in the Project Tracker worksheet" sqref="A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 sqref="A1" xr:uid="{146866D8-7343-495D-864B-2174DD3096D1}"/>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C78C4875-2E31-4ACC-AEED-0DAFD072C30B}"/>
</file>

<file path=customXml/itemProps2.xml><?xml version="1.0" encoding="utf-8"?>
<ds:datastoreItem xmlns:ds="http://schemas.openxmlformats.org/officeDocument/2006/customXml" ds:itemID="{C3AB413C-A07F-4EE8-909C-4B888D55CBB2}"/>
</file>

<file path=customXml/itemProps3.xml><?xml version="1.0" encoding="utf-8"?>
<ds:datastoreItem xmlns:ds="http://schemas.openxmlformats.org/officeDocument/2006/customXml" ds:itemID="{8EFB9284-2381-45C4-9342-D2A846659864}"/>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Tracker</vt:lpstr>
      <vt:lpstr>Setup</vt:lpstr>
      <vt:lpstr>CategoryList</vt:lpstr>
      <vt:lpstr>ColumnTitle1</vt:lpstr>
      <vt:lpstr>ColumnTitle2</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
  <dcterms:created xsi:type="dcterms:W3CDTF">2016-08-03T05:15:41Z</dcterms:created>
  <dcterms:modified xsi:type="dcterms:W3CDTF">2018-10-01T19:02:14Z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