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lackleyk\Desktop\"/>
    </mc:Choice>
  </mc:AlternateContent>
  <bookViews>
    <workbookView xWindow="0" yWindow="0" windowWidth="12480" windowHeight="5532" tabRatio="845"/>
  </bookViews>
  <sheets>
    <sheet name="Home" sheetId="1" r:id="rId1"/>
    <sheet name="Summary" sheetId="2" r:id="rId2"/>
    <sheet name="Archive_Summary" sheetId="29" state="hidden" r:id="rId3"/>
    <sheet name="2007-06.2" sheetId="5" state="hidden" r:id="rId4"/>
    <sheet name="2009-02" sheetId="6" state="hidden" r:id="rId5"/>
    <sheet name="2010-14.2.1a" sheetId="7" state="hidden" r:id="rId6"/>
    <sheet name="2010-14.2.1b" sheetId="8" state="hidden" r:id="rId7"/>
    <sheet name="2010-14.2.1c" sheetId="9" state="hidden" r:id="rId8"/>
    <sheet name="2010-14.2.2" sheetId="10" state="hidden" r:id="rId9"/>
    <sheet name="2013-03" sheetId="11" state="hidden" r:id="rId10"/>
    <sheet name="2015-04" sheetId="12" state="hidden" r:id="rId11"/>
    <sheet name="2015-07" sheetId="13" state="hidden" r:id="rId12"/>
    <sheet name="2015-08a" sheetId="14" state="hidden" r:id="rId13"/>
    <sheet name="2015-08b" sheetId="15" state="hidden" r:id="rId14"/>
    <sheet name="SER_Ph1" sheetId="49" r:id="rId15"/>
    <sheet name="2015-09" sheetId="16" r:id="rId16"/>
    <sheet name="2015-09b" sheetId="33" r:id="rId17"/>
    <sheet name="2015-10" sheetId="17" r:id="rId18"/>
    <sheet name="2015-INT-01" sheetId="18" state="hidden" r:id="rId19"/>
    <sheet name="2015-INT-02" sheetId="19" state="hidden" r:id="rId20"/>
    <sheet name="2015-INT-03" sheetId="20" state="hidden" r:id="rId21"/>
    <sheet name="2016-01" sheetId="21" state="hidden" r:id="rId22"/>
    <sheet name="2016-02a" sheetId="22" state="hidden" r:id="rId23"/>
    <sheet name="2016-02b" sheetId="23" state="hidden" r:id="rId24"/>
    <sheet name="2016-02c" sheetId="24" r:id="rId25"/>
    <sheet name="2016-EPR-01" sheetId="25" state="hidden" r:id="rId26"/>
    <sheet name="2016-EPR-02" sheetId="26" state="hidden" r:id="rId27"/>
    <sheet name="2016-02d" sheetId="42" r:id="rId28"/>
    <sheet name="2016-03" sheetId="30" state="hidden" r:id="rId29"/>
    <sheet name="2016-04" sheetId="31" state="hidden" r:id="rId30"/>
    <sheet name="2016-02e" sheetId="45" r:id="rId31"/>
    <sheet name="2017-01" sheetId="34" r:id="rId32"/>
    <sheet name="2017-02" sheetId="35" state="hidden" r:id="rId33"/>
    <sheet name="2017-03" sheetId="36" r:id="rId34"/>
    <sheet name="2017-04" sheetId="37" r:id="rId35"/>
    <sheet name="2017-05" sheetId="38" r:id="rId36"/>
    <sheet name="2017-06" sheetId="39" state="hidden" r:id="rId37"/>
    <sheet name="2017-07" sheetId="41" r:id="rId38"/>
    <sheet name="2018-01" sheetId="43" r:id="rId39"/>
    <sheet name="2018-02" sheetId="44" r:id="rId40"/>
    <sheet name="2017-08" sheetId="40" state="hidden" r:id="rId41"/>
    <sheet name="2018-03" sheetId="47" r:id="rId42"/>
    <sheet name="2018-04" sheetId="46" state="hidden" r:id="rId43"/>
    <sheet name="Footnotes" sheetId="28" r:id="rId44"/>
    <sheet name="Template" sheetId="3" state="hidden" r:id="rId45"/>
    <sheet name="Lookup Lists" sheetId="27" state="hidden" r:id="rId46"/>
  </sheets>
  <definedNames>
    <definedName name="_xlnm._FilterDatabase" localSheetId="3" hidden="1">'2007-06.2'!$A$18:$I$34</definedName>
    <definedName name="_xlnm._FilterDatabase" localSheetId="4" hidden="1">'2009-02'!$A$18:$I$34</definedName>
    <definedName name="_xlnm._FilterDatabase" localSheetId="5" hidden="1">'2010-14.2.1a'!$A$18:$I$34</definedName>
    <definedName name="_xlnm._FilterDatabase" localSheetId="6" hidden="1">'2010-14.2.1b'!$A$18:$I$34</definedName>
    <definedName name="_xlnm._FilterDatabase" localSheetId="7" hidden="1">'2010-14.2.1c'!$A$18:$I$34</definedName>
    <definedName name="_xlnm._FilterDatabase" localSheetId="8" hidden="1">'2010-14.2.2'!$A$18:$I$34</definedName>
    <definedName name="_xlnm._FilterDatabase" localSheetId="9" hidden="1">'2013-03'!$A$18:$I$34</definedName>
    <definedName name="_xlnm._FilterDatabase" localSheetId="10" hidden="1">'2015-04'!$A$18:$I$34</definedName>
    <definedName name="_xlnm._FilterDatabase" localSheetId="11" hidden="1">'2015-07'!$A$18:$I$34</definedName>
    <definedName name="_xlnm._FilterDatabase" localSheetId="12" hidden="1">'2015-08a'!$A$18:$I$34</definedName>
    <definedName name="_xlnm._FilterDatabase" localSheetId="13" hidden="1">'2015-08b'!$A$18:$I$34</definedName>
    <definedName name="_xlnm._FilterDatabase" localSheetId="15" hidden="1">'2015-09'!$A$18:$I$34</definedName>
    <definedName name="_xlnm._FilterDatabase" localSheetId="17" hidden="1">'2015-10'!$A$18:$I$34</definedName>
    <definedName name="_xlnm._FilterDatabase" localSheetId="18" hidden="1">'2015-INT-01'!$A$18:$I$34</definedName>
    <definedName name="_xlnm._FilterDatabase" localSheetId="19" hidden="1">'2015-INT-02'!$A$18:$I$34</definedName>
    <definedName name="_xlnm._FilterDatabase" localSheetId="20" hidden="1">'2015-INT-03'!$A$18:$I$34</definedName>
    <definedName name="_xlnm._FilterDatabase" localSheetId="21" hidden="1">'2016-01'!$A$18:$I$34</definedName>
    <definedName name="_xlnm._FilterDatabase" localSheetId="22" hidden="1">'2016-02a'!$A$18:$I$34</definedName>
    <definedName name="_xlnm._FilterDatabase" localSheetId="23" hidden="1">'2016-02b'!$A$18:$H$34</definedName>
    <definedName name="_xlnm._FilterDatabase" localSheetId="24" hidden="1">'2016-02c'!$A$18:$H$34</definedName>
    <definedName name="_xlnm._FilterDatabase" localSheetId="25" hidden="1">'2016-EPR-01'!$A$18:$I$34</definedName>
    <definedName name="_xlnm._FilterDatabase" localSheetId="26" hidden="1">'2016-EPR-02'!$A$18:$I$34</definedName>
    <definedName name="_xlnm._FilterDatabase" localSheetId="2" hidden="1">Archive_Summary!$A$2:$M$9</definedName>
    <definedName name="_xlnm._FilterDatabase" localSheetId="43" hidden="1">Footnotes!$A$2:$B$22</definedName>
    <definedName name="_xlnm._FilterDatabase" localSheetId="0" hidden="1">Home!$A$5:$G$83</definedName>
    <definedName name="_xlnm._FilterDatabase" localSheetId="45" hidden="1">'Lookup Lists'!$A$2:$A$16</definedName>
    <definedName name="_xlnm._FilterDatabase" localSheetId="1" hidden="1">Summary!$A$2:$O$32</definedName>
    <definedName name="_xlnm._FilterDatabase" localSheetId="44" hidden="1">Template!$A$18:$I$34</definedName>
    <definedName name="Delays">'Lookup Lists'!$A$3:$A$16</definedName>
    <definedName name="Footnote_1_2015_2017_RSDP">Footnotes!$B$3</definedName>
    <definedName name="Footnote_10">Footnotes!$B$12</definedName>
    <definedName name="Footnote_10_2019_2021_RSDP">Footnotes!$B$12</definedName>
    <definedName name="Footnote_2">Footnotes!$B$4</definedName>
    <definedName name="Footnote_3">Footnotes!$B$5</definedName>
    <definedName name="Footnote_4">Footnotes!$B$6</definedName>
    <definedName name="Footnote_5">Footnotes!$B$7</definedName>
    <definedName name="Footnote_6">Footnotes!$B$8</definedName>
    <definedName name="Footnote_7_2016_2018_RSDP">Footnotes!$B$9</definedName>
    <definedName name="Footnote_8_2017_2019_RSDP">Footnotes!$B$10</definedName>
    <definedName name="Footnote_9_2018_2020_RSDP">Footnotes!$B$11</definedName>
    <definedName name="Periods">'Lookup Lists'!$C$3:$C$18</definedName>
    <definedName name="_xlnm.Print_Area" localSheetId="3">'2007-06.2'!$A$1:$H$41</definedName>
    <definedName name="_xlnm.Print_Area" localSheetId="4">'2009-02'!$A$1:$H$40</definedName>
    <definedName name="_xlnm.Print_Area" localSheetId="5">'2010-14.2.1a'!$A$1:$H$40</definedName>
    <definedName name="_xlnm.Print_Area" localSheetId="6">'2010-14.2.1b'!$A$1:$H$39</definedName>
    <definedName name="_xlnm.Print_Area" localSheetId="7">'2010-14.2.1c'!$A$1:$H$41</definedName>
    <definedName name="_xlnm.Print_Area" localSheetId="8">'2010-14.2.2'!$A$1:$H$39</definedName>
    <definedName name="_xlnm.Print_Area" localSheetId="9">'2013-03'!$A$1:$H$41</definedName>
    <definedName name="_xlnm.Print_Area" localSheetId="10">'2015-04'!$A$1:$H$41</definedName>
    <definedName name="_xlnm.Print_Area" localSheetId="11">'2015-07'!$A$1:$H$41</definedName>
    <definedName name="_xlnm.Print_Area" localSheetId="12">'2015-08a'!$A$1:$H$41</definedName>
    <definedName name="_xlnm.Print_Area" localSheetId="13">'2015-08b'!$A$1:$H$40</definedName>
    <definedName name="_xlnm.Print_Area" localSheetId="15">'2015-09'!$A$1:$H$40</definedName>
    <definedName name="_xlnm.Print_Area" localSheetId="17">'2015-10'!$A$1:$H$42</definedName>
    <definedName name="_xlnm.Print_Area" localSheetId="18">'2015-INT-01'!$A$1:$H$41</definedName>
    <definedName name="_xlnm.Print_Area" localSheetId="19">'2015-INT-02'!$A$1:$H$41</definedName>
    <definedName name="_xlnm.Print_Area" localSheetId="20">'2015-INT-03'!$A$1:$H$39</definedName>
    <definedName name="_xlnm.Print_Area" localSheetId="21">'2016-01'!$A$1:$H$39</definedName>
    <definedName name="_xlnm.Print_Area" localSheetId="22">'2016-02a'!$A$1:$H$41</definedName>
    <definedName name="_xlnm.Print_Area" localSheetId="25">'2016-EPR-01'!$A$1:$H$42</definedName>
    <definedName name="_xlnm.Print_Area" localSheetId="26">'2016-EPR-02'!$A$1:$H$41</definedName>
    <definedName name="_xlnm.Print_Area" localSheetId="39">'2018-02'!$A$1:$H$42</definedName>
    <definedName name="_xlnm.Print_Area" localSheetId="43">Footnotes!$A$2:$B$12</definedName>
    <definedName name="_xlnm.Print_Area" localSheetId="0">Home!$B$1:$BRM$83</definedName>
    <definedName name="_xlnm.Print_Area" localSheetId="1">Summary!$A$1:$O$32</definedName>
    <definedName name="_xlnm.Print_Area" localSheetId="44">Template!$A$1:$H$41</definedName>
    <definedName name="Status">'Lookup Lists'!$B$3:$B$26</definedName>
    <definedName name="Z_1320E5F0_9854_46BA_9165_0D2D126E5847_.wvu.Cols" localSheetId="3" hidden="1">'2007-06.2'!$I:$I</definedName>
    <definedName name="Z_1320E5F0_9854_46BA_9165_0D2D126E5847_.wvu.Cols" localSheetId="4" hidden="1">'2009-02'!$I:$I</definedName>
    <definedName name="Z_1320E5F0_9854_46BA_9165_0D2D126E5847_.wvu.Cols" localSheetId="5" hidden="1">'2010-14.2.1a'!$I:$I</definedName>
    <definedName name="Z_1320E5F0_9854_46BA_9165_0D2D126E5847_.wvu.Cols" localSheetId="6" hidden="1">'2010-14.2.1b'!$I:$I</definedName>
    <definedName name="Z_1320E5F0_9854_46BA_9165_0D2D126E5847_.wvu.Cols" localSheetId="7" hidden="1">'2010-14.2.1c'!$I:$I</definedName>
    <definedName name="Z_1320E5F0_9854_46BA_9165_0D2D126E5847_.wvu.Cols" localSheetId="8" hidden="1">'2010-14.2.2'!$I:$I</definedName>
    <definedName name="Z_1320E5F0_9854_46BA_9165_0D2D126E5847_.wvu.Cols" localSheetId="9" hidden="1">'2013-03'!$I:$I</definedName>
    <definedName name="Z_1320E5F0_9854_46BA_9165_0D2D126E5847_.wvu.Cols" localSheetId="10" hidden="1">'2015-04'!$I:$I</definedName>
    <definedName name="Z_1320E5F0_9854_46BA_9165_0D2D126E5847_.wvu.Cols" localSheetId="11" hidden="1">'2015-07'!$I:$I</definedName>
    <definedName name="Z_1320E5F0_9854_46BA_9165_0D2D126E5847_.wvu.Cols" localSheetId="12" hidden="1">'2015-08a'!$I:$I</definedName>
    <definedName name="Z_1320E5F0_9854_46BA_9165_0D2D126E5847_.wvu.Cols" localSheetId="13" hidden="1">'2015-08b'!$I:$I</definedName>
    <definedName name="Z_1320E5F0_9854_46BA_9165_0D2D126E5847_.wvu.Cols" localSheetId="15" hidden="1">'2015-09'!$I:$I</definedName>
    <definedName name="Z_1320E5F0_9854_46BA_9165_0D2D126E5847_.wvu.Cols" localSheetId="17" hidden="1">'2015-10'!$I:$I</definedName>
    <definedName name="Z_1320E5F0_9854_46BA_9165_0D2D126E5847_.wvu.Cols" localSheetId="18" hidden="1">'2015-INT-01'!$I:$I</definedName>
    <definedName name="Z_1320E5F0_9854_46BA_9165_0D2D126E5847_.wvu.Cols" localSheetId="19" hidden="1">'2015-INT-02'!$I:$I</definedName>
    <definedName name="Z_1320E5F0_9854_46BA_9165_0D2D126E5847_.wvu.Cols" localSheetId="20" hidden="1">'2015-INT-03'!$I:$I</definedName>
    <definedName name="Z_1320E5F0_9854_46BA_9165_0D2D126E5847_.wvu.Cols" localSheetId="21" hidden="1">'2016-01'!$I:$I</definedName>
    <definedName name="Z_1320E5F0_9854_46BA_9165_0D2D126E5847_.wvu.Cols" localSheetId="22" hidden="1">'2016-02a'!$I:$I</definedName>
    <definedName name="Z_1320E5F0_9854_46BA_9165_0D2D126E5847_.wvu.Cols" localSheetId="23" hidden="1">'2016-02b'!$I:$I</definedName>
    <definedName name="Z_1320E5F0_9854_46BA_9165_0D2D126E5847_.wvu.Cols" localSheetId="24" hidden="1">'2016-02c'!$I:$I</definedName>
    <definedName name="Z_1320E5F0_9854_46BA_9165_0D2D126E5847_.wvu.Cols" localSheetId="25" hidden="1">'2016-EPR-01'!$I:$I</definedName>
    <definedName name="Z_1320E5F0_9854_46BA_9165_0D2D126E5847_.wvu.Cols" localSheetId="26" hidden="1">'2016-EPR-02'!$I:$I</definedName>
    <definedName name="Z_1320E5F0_9854_46BA_9165_0D2D126E5847_.wvu.Cols" localSheetId="0" hidden="1">Home!$A:$A,Home!$G:$SC,Home!$AGB:$AWJ</definedName>
    <definedName name="Z_1320E5F0_9854_46BA_9165_0D2D126E5847_.wvu.FilterData" localSheetId="3" hidden="1">'2007-06.2'!$A$18:$I$34</definedName>
    <definedName name="Z_1320E5F0_9854_46BA_9165_0D2D126E5847_.wvu.FilterData" localSheetId="4" hidden="1">'2009-02'!$A$18:$I$34</definedName>
    <definedName name="Z_1320E5F0_9854_46BA_9165_0D2D126E5847_.wvu.FilterData" localSheetId="5" hidden="1">'2010-14.2.1a'!$A$18:$I$34</definedName>
    <definedName name="Z_1320E5F0_9854_46BA_9165_0D2D126E5847_.wvu.FilterData" localSheetId="6" hidden="1">'2010-14.2.1b'!$A$18:$I$34</definedName>
    <definedName name="Z_1320E5F0_9854_46BA_9165_0D2D126E5847_.wvu.FilterData" localSheetId="7" hidden="1">'2010-14.2.1c'!$A$18:$I$34</definedName>
    <definedName name="Z_1320E5F0_9854_46BA_9165_0D2D126E5847_.wvu.FilterData" localSheetId="8" hidden="1">'2010-14.2.2'!$A$18:$I$34</definedName>
    <definedName name="Z_1320E5F0_9854_46BA_9165_0D2D126E5847_.wvu.FilterData" localSheetId="9" hidden="1">'2013-03'!$A$18:$I$34</definedName>
    <definedName name="Z_1320E5F0_9854_46BA_9165_0D2D126E5847_.wvu.FilterData" localSheetId="10" hidden="1">'2015-04'!$A$18:$I$34</definedName>
    <definedName name="Z_1320E5F0_9854_46BA_9165_0D2D126E5847_.wvu.FilterData" localSheetId="11" hidden="1">'2015-07'!$A$18:$I$34</definedName>
    <definedName name="Z_1320E5F0_9854_46BA_9165_0D2D126E5847_.wvu.FilterData" localSheetId="12" hidden="1">'2015-08a'!$A$18:$I$34</definedName>
    <definedName name="Z_1320E5F0_9854_46BA_9165_0D2D126E5847_.wvu.FilterData" localSheetId="13" hidden="1">'2015-08b'!$A$18:$I$34</definedName>
    <definedName name="Z_1320E5F0_9854_46BA_9165_0D2D126E5847_.wvu.FilterData" localSheetId="15" hidden="1">'2015-09'!$A$18:$I$34</definedName>
    <definedName name="Z_1320E5F0_9854_46BA_9165_0D2D126E5847_.wvu.FilterData" localSheetId="17" hidden="1">'2015-10'!$A$18:$I$34</definedName>
    <definedName name="Z_1320E5F0_9854_46BA_9165_0D2D126E5847_.wvu.FilterData" localSheetId="18" hidden="1">'2015-INT-01'!$A$18:$I$34</definedName>
    <definedName name="Z_1320E5F0_9854_46BA_9165_0D2D126E5847_.wvu.FilterData" localSheetId="19" hidden="1">'2015-INT-02'!$A$18:$I$34</definedName>
    <definedName name="Z_1320E5F0_9854_46BA_9165_0D2D126E5847_.wvu.FilterData" localSheetId="20" hidden="1">'2015-INT-03'!$A$18:$I$34</definedName>
    <definedName name="Z_1320E5F0_9854_46BA_9165_0D2D126E5847_.wvu.FilterData" localSheetId="21" hidden="1">'2016-01'!$A$18:$I$34</definedName>
    <definedName name="Z_1320E5F0_9854_46BA_9165_0D2D126E5847_.wvu.FilterData" localSheetId="22" hidden="1">'2016-02a'!$A$18:$I$34</definedName>
    <definedName name="Z_1320E5F0_9854_46BA_9165_0D2D126E5847_.wvu.FilterData" localSheetId="23" hidden="1">'2016-02b'!$A$18:$H$34</definedName>
    <definedName name="Z_1320E5F0_9854_46BA_9165_0D2D126E5847_.wvu.FilterData" localSheetId="25" hidden="1">'2016-EPR-01'!$A$18:$I$34</definedName>
    <definedName name="Z_1320E5F0_9854_46BA_9165_0D2D126E5847_.wvu.FilterData" localSheetId="26" hidden="1">'2016-EPR-02'!$A$18:$I$34</definedName>
    <definedName name="Z_1320E5F0_9854_46BA_9165_0D2D126E5847_.wvu.FilterData" localSheetId="43" hidden="1">Footnotes!$A$2:$B$12</definedName>
    <definedName name="Z_1320E5F0_9854_46BA_9165_0D2D126E5847_.wvu.FilterData" localSheetId="0" hidden="1">Home!$A$5:$G$59</definedName>
    <definedName name="Z_1320E5F0_9854_46BA_9165_0D2D126E5847_.wvu.FilterData" localSheetId="45" hidden="1">'Lookup Lists'!$A$2:$A$16</definedName>
    <definedName name="Z_1320E5F0_9854_46BA_9165_0D2D126E5847_.wvu.FilterData" localSheetId="1" hidden="1">Summary!$A$3:$M$14</definedName>
    <definedName name="Z_1320E5F0_9854_46BA_9165_0D2D126E5847_.wvu.FilterData" localSheetId="44" hidden="1">Template!$A$18:$I$34</definedName>
    <definedName name="Z_1320E5F0_9854_46BA_9165_0D2D126E5847_.wvu.PrintArea" localSheetId="3" hidden="1">'2007-06.2'!$A$1:$H$41</definedName>
    <definedName name="Z_1320E5F0_9854_46BA_9165_0D2D126E5847_.wvu.PrintArea" localSheetId="4" hidden="1">'2009-02'!$A$1:$H$40</definedName>
    <definedName name="Z_1320E5F0_9854_46BA_9165_0D2D126E5847_.wvu.PrintArea" localSheetId="5" hidden="1">'2010-14.2.1a'!$A$1:$H$40</definedName>
    <definedName name="Z_1320E5F0_9854_46BA_9165_0D2D126E5847_.wvu.PrintArea" localSheetId="6" hidden="1">'2010-14.2.1b'!$A$1:$H$39</definedName>
    <definedName name="Z_1320E5F0_9854_46BA_9165_0D2D126E5847_.wvu.PrintArea" localSheetId="7" hidden="1">'2010-14.2.1c'!$A$1:$H$41</definedName>
    <definedName name="Z_1320E5F0_9854_46BA_9165_0D2D126E5847_.wvu.PrintArea" localSheetId="8" hidden="1">'2010-14.2.2'!$A$1:$H$39</definedName>
    <definedName name="Z_1320E5F0_9854_46BA_9165_0D2D126E5847_.wvu.PrintArea" localSheetId="9" hidden="1">'2013-03'!$A$1:$H$41</definedName>
    <definedName name="Z_1320E5F0_9854_46BA_9165_0D2D126E5847_.wvu.PrintArea" localSheetId="10" hidden="1">'2015-04'!$A$1:$H$41</definedName>
    <definedName name="Z_1320E5F0_9854_46BA_9165_0D2D126E5847_.wvu.PrintArea" localSheetId="11" hidden="1">'2015-07'!$A$1:$H$41</definedName>
    <definedName name="Z_1320E5F0_9854_46BA_9165_0D2D126E5847_.wvu.PrintArea" localSheetId="12" hidden="1">'2015-08a'!$A$1:$H$41</definedName>
    <definedName name="Z_1320E5F0_9854_46BA_9165_0D2D126E5847_.wvu.PrintArea" localSheetId="13" hidden="1">'2015-08b'!$A$1:$H$40</definedName>
    <definedName name="Z_1320E5F0_9854_46BA_9165_0D2D126E5847_.wvu.PrintArea" localSheetId="15" hidden="1">'2015-09'!$A$1:$H$40</definedName>
    <definedName name="Z_1320E5F0_9854_46BA_9165_0D2D126E5847_.wvu.PrintArea" localSheetId="17" hidden="1">'2015-10'!$A$1:$H$42</definedName>
    <definedName name="Z_1320E5F0_9854_46BA_9165_0D2D126E5847_.wvu.PrintArea" localSheetId="18" hidden="1">'2015-INT-01'!$A$1:$H$41</definedName>
    <definedName name="Z_1320E5F0_9854_46BA_9165_0D2D126E5847_.wvu.PrintArea" localSheetId="19" hidden="1">'2015-INT-02'!$A$1:$H$41</definedName>
    <definedName name="Z_1320E5F0_9854_46BA_9165_0D2D126E5847_.wvu.PrintArea" localSheetId="20" hidden="1">'2015-INT-03'!$A$1:$H$39</definedName>
    <definedName name="Z_1320E5F0_9854_46BA_9165_0D2D126E5847_.wvu.PrintArea" localSheetId="21" hidden="1">'2016-01'!$A$1:$H$39</definedName>
    <definedName name="Z_1320E5F0_9854_46BA_9165_0D2D126E5847_.wvu.PrintArea" localSheetId="22" hidden="1">'2016-02a'!$A$1:$H$41</definedName>
    <definedName name="Z_1320E5F0_9854_46BA_9165_0D2D126E5847_.wvu.PrintArea" localSheetId="25" hidden="1">'2016-EPR-01'!$A$1:$H$42</definedName>
    <definedName name="Z_1320E5F0_9854_46BA_9165_0D2D126E5847_.wvu.PrintArea" localSheetId="26" hidden="1">'2016-EPR-02'!$A$1:$H$41</definedName>
    <definedName name="Z_1320E5F0_9854_46BA_9165_0D2D126E5847_.wvu.PrintArea" localSheetId="43" hidden="1">Footnotes!$A$2:$B$12</definedName>
    <definedName name="Z_1320E5F0_9854_46BA_9165_0D2D126E5847_.wvu.PrintArea" localSheetId="1" hidden="1">Summary!$A$3:$M$14</definedName>
    <definedName name="Z_1320E5F0_9854_46BA_9165_0D2D126E5847_.wvu.PrintArea" localSheetId="44" hidden="1">Template!$A$1:$H$41</definedName>
    <definedName name="Z_1320E5F0_9854_46BA_9165_0D2D126E5847_.wvu.Rows" localSheetId="1" hidden="1">Summary!#REF!</definedName>
  </definedNames>
  <calcPr calcId="152511"/>
  <customWorkbookViews>
    <customWorkbookView name="Scott Barfield - Personal View" guid="{1320E5F0-9854-46BA-9165-0D2D126E5847}" mergeInterval="0" personalView="1" maximized="1" xWindow="-9" yWindow="-9" windowWidth="1938" windowHeight="1064"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44" l="1"/>
  <c r="E33" i="45" l="1"/>
  <c r="C33" i="45"/>
  <c r="E33" i="43"/>
  <c r="C33" i="43"/>
  <c r="F22" i="24" l="1"/>
  <c r="F21" i="49" l="1"/>
  <c r="F23" i="49"/>
  <c r="F25" i="49"/>
  <c r="F26" i="49"/>
  <c r="F27" i="49"/>
  <c r="F28" i="49"/>
  <c r="F29" i="49"/>
  <c r="F30" i="49"/>
  <c r="F31" i="49"/>
  <c r="F32" i="49"/>
  <c r="F33" i="49"/>
  <c r="F34" i="49"/>
  <c r="O32" i="2"/>
  <c r="N32" i="2"/>
  <c r="M32" i="2"/>
  <c r="K32" i="2"/>
  <c r="L32" i="2"/>
  <c r="J32" i="2"/>
  <c r="I32" i="2"/>
  <c r="H32" i="2"/>
  <c r="G32" i="2"/>
  <c r="F32" i="2"/>
  <c r="E32" i="2"/>
  <c r="D32" i="2"/>
  <c r="C32" i="2"/>
  <c r="B32" i="2"/>
  <c r="A32" i="2"/>
  <c r="E29" i="2"/>
  <c r="D29" i="2"/>
  <c r="C29" i="2"/>
  <c r="B29" i="2"/>
  <c r="A29" i="2"/>
  <c r="D83" i="1" l="1"/>
  <c r="D82" i="1"/>
  <c r="C82" i="1"/>
  <c r="C83" i="1"/>
  <c r="B83" i="1"/>
  <c r="B82" i="1"/>
  <c r="E32" i="44" l="1"/>
  <c r="C32" i="44"/>
  <c r="E31" i="44"/>
  <c r="C31" i="44"/>
  <c r="E27" i="44"/>
  <c r="C27" i="44"/>
  <c r="E26" i="44"/>
  <c r="E22" i="44"/>
  <c r="E19" i="44"/>
  <c r="E32" i="43" l="1"/>
  <c r="C32" i="43"/>
  <c r="A2" i="44" l="1"/>
  <c r="A3" i="44"/>
  <c r="A4" i="44"/>
  <c r="A5" i="44"/>
  <c r="A6" i="44"/>
  <c r="A7" i="44"/>
  <c r="A8" i="44"/>
  <c r="A9" i="44"/>
  <c r="A10" i="44"/>
  <c r="A11" i="44"/>
  <c r="A12" i="44"/>
  <c r="A13" i="44"/>
  <c r="A14" i="44"/>
  <c r="A15" i="44"/>
  <c r="A1" i="44"/>
  <c r="A34" i="49"/>
  <c r="A33" i="49"/>
  <c r="A32" i="49"/>
  <c r="A31" i="49"/>
  <c r="A30" i="49"/>
  <c r="A29" i="49"/>
  <c r="A28" i="49"/>
  <c r="A27" i="49"/>
  <c r="A26" i="49"/>
  <c r="A25" i="49"/>
  <c r="A24" i="49"/>
  <c r="A23" i="49"/>
  <c r="A22" i="49"/>
  <c r="A21" i="49"/>
  <c r="A20" i="49"/>
  <c r="A19" i="49"/>
  <c r="B19" i="3"/>
  <c r="C32" i="45" l="1"/>
  <c r="C31" i="45"/>
  <c r="C27" i="45"/>
  <c r="E32" i="45"/>
  <c r="E31" i="45"/>
  <c r="E27" i="45"/>
  <c r="E26" i="45"/>
  <c r="N31" i="2" l="1"/>
  <c r="M31" i="2"/>
  <c r="L31" i="2"/>
  <c r="K31" i="2"/>
  <c r="J31" i="2"/>
  <c r="I31" i="2"/>
  <c r="H31" i="2"/>
  <c r="G31" i="2"/>
  <c r="F31" i="2"/>
  <c r="E31" i="2"/>
  <c r="D31" i="2"/>
  <c r="C31" i="2"/>
  <c r="B31" i="2"/>
  <c r="A31" i="2"/>
  <c r="O31" i="2"/>
  <c r="E30" i="2"/>
  <c r="D30" i="2"/>
  <c r="C30" i="2"/>
  <c r="B30" i="2"/>
  <c r="A30" i="2"/>
  <c r="O30" i="2"/>
  <c r="N30" i="2"/>
  <c r="M30" i="2"/>
  <c r="L30" i="2"/>
  <c r="K30" i="2"/>
  <c r="J30" i="2"/>
  <c r="I30" i="2"/>
  <c r="H30" i="2"/>
  <c r="G30" i="2"/>
  <c r="F30" i="2"/>
  <c r="F19" i="46"/>
  <c r="F19" i="47"/>
  <c r="D81" i="1"/>
  <c r="D80" i="1"/>
  <c r="D79" i="1"/>
  <c r="D78" i="1"/>
  <c r="C81" i="1"/>
  <c r="C80" i="1"/>
  <c r="C79" i="1"/>
  <c r="C78" i="1"/>
  <c r="B81" i="1"/>
  <c r="B80" i="1"/>
  <c r="B79" i="1"/>
  <c r="B78" i="1"/>
  <c r="A34" i="46"/>
  <c r="A33" i="46"/>
  <c r="A32" i="46"/>
  <c r="A31" i="46"/>
  <c r="A30" i="46"/>
  <c r="A29" i="46"/>
  <c r="A28" i="46"/>
  <c r="A27" i="46"/>
  <c r="A26" i="46"/>
  <c r="A25" i="46"/>
  <c r="A24" i="46"/>
  <c r="A23" i="46"/>
  <c r="A22" i="46"/>
  <c r="A21" i="46"/>
  <c r="A20" i="46"/>
  <c r="A19" i="46"/>
  <c r="A34" i="47"/>
  <c r="A33" i="47"/>
  <c r="A32" i="47"/>
  <c r="A31" i="47"/>
  <c r="A30" i="47"/>
  <c r="A29" i="47"/>
  <c r="A28" i="47"/>
  <c r="A27" i="47"/>
  <c r="A26" i="47"/>
  <c r="A25" i="47"/>
  <c r="A24" i="47"/>
  <c r="A23" i="47"/>
  <c r="A22" i="47"/>
  <c r="A21" i="47"/>
  <c r="A20" i="47"/>
  <c r="A19" i="47"/>
  <c r="F20" i="46" l="1"/>
  <c r="F21" i="46"/>
  <c r="F21" i="47"/>
  <c r="J29" i="2"/>
  <c r="I29" i="2"/>
  <c r="H29" i="2"/>
  <c r="G29" i="2"/>
  <c r="F29" i="2"/>
  <c r="O29" i="2"/>
  <c r="N29" i="2"/>
  <c r="M29" i="2"/>
  <c r="L29" i="2"/>
  <c r="K29" i="2"/>
  <c r="C28" i="2"/>
  <c r="D77" i="1"/>
  <c r="D76" i="1"/>
  <c r="C77" i="1"/>
  <c r="C76" i="1"/>
  <c r="B77" i="1"/>
  <c r="B76" i="1"/>
  <c r="F22" i="46" l="1"/>
  <c r="E31" i="43"/>
  <c r="E27" i="43"/>
  <c r="E26" i="43"/>
  <c r="E24" i="43"/>
  <c r="C31" i="43"/>
  <c r="C27" i="43"/>
  <c r="D33" i="41"/>
  <c r="E33" i="41" s="1"/>
  <c r="E32" i="41"/>
  <c r="E31" i="41"/>
  <c r="E26" i="41"/>
  <c r="F23" i="46" l="1"/>
  <c r="F23" i="47"/>
  <c r="O15" i="2"/>
  <c r="N15" i="2"/>
  <c r="M15" i="2"/>
  <c r="L15" i="2"/>
  <c r="K15" i="2"/>
  <c r="J15" i="2"/>
  <c r="I15" i="2"/>
  <c r="H15" i="2"/>
  <c r="G15" i="2"/>
  <c r="F15" i="2"/>
  <c r="E15" i="2"/>
  <c r="D15" i="2"/>
  <c r="C15" i="2"/>
  <c r="B15" i="2"/>
  <c r="A15" i="2"/>
  <c r="D19" i="3"/>
  <c r="D51" i="1"/>
  <c r="D50" i="1"/>
  <c r="C51" i="1"/>
  <c r="C50" i="1"/>
  <c r="B51" i="1"/>
  <c r="B50" i="1"/>
  <c r="A34" i="45"/>
  <c r="A33" i="45"/>
  <c r="A32" i="45"/>
  <c r="A31" i="45"/>
  <c r="A30" i="45"/>
  <c r="A29" i="45"/>
  <c r="A28" i="45"/>
  <c r="A27" i="45"/>
  <c r="A26" i="45"/>
  <c r="A25" i="45"/>
  <c r="A24" i="45"/>
  <c r="A23" i="45"/>
  <c r="A22" i="45"/>
  <c r="A21" i="45"/>
  <c r="A20" i="45"/>
  <c r="F19" i="45"/>
  <c r="A19" i="45"/>
  <c r="F24" i="46" l="1"/>
  <c r="F24" i="47"/>
  <c r="F20" i="45"/>
  <c r="B31" i="16"/>
  <c r="F25" i="46" l="1"/>
  <c r="F25" i="47"/>
  <c r="F21" i="45"/>
  <c r="C33" i="39"/>
  <c r="F26" i="46" l="1"/>
  <c r="F26" i="47"/>
  <c r="F22" i="45"/>
  <c r="C31" i="39"/>
  <c r="F27" i="46" l="1"/>
  <c r="F27" i="47"/>
  <c r="F23" i="45"/>
  <c r="F28" i="2"/>
  <c r="E28" i="2"/>
  <c r="D28" i="2"/>
  <c r="B28" i="2"/>
  <c r="A28" i="2"/>
  <c r="G28" i="2"/>
  <c r="H28" i="2"/>
  <c r="I28" i="2"/>
  <c r="J28" i="2"/>
  <c r="K28" i="2"/>
  <c r="L28" i="2"/>
  <c r="M28" i="2"/>
  <c r="N28" i="2"/>
  <c r="O28" i="2"/>
  <c r="O7" i="2"/>
  <c r="N7" i="2"/>
  <c r="M7" i="2"/>
  <c r="L7" i="2"/>
  <c r="K7" i="2"/>
  <c r="J7" i="2"/>
  <c r="I7" i="2"/>
  <c r="H7" i="2"/>
  <c r="G7" i="2"/>
  <c r="F7" i="2"/>
  <c r="E7" i="2"/>
  <c r="D7" i="2"/>
  <c r="C7" i="2"/>
  <c r="B7" i="2"/>
  <c r="A7" i="2"/>
  <c r="F28" i="46" l="1"/>
  <c r="F28" i="47"/>
  <c r="F24" i="45"/>
  <c r="C31" i="1"/>
  <c r="C30" i="1"/>
  <c r="F29" i="46" l="1"/>
  <c r="F29" i="47"/>
  <c r="F25" i="45"/>
  <c r="C33" i="42"/>
  <c r="C32" i="42"/>
  <c r="C33" i="24"/>
  <c r="C32" i="24"/>
  <c r="F30" i="46" l="1"/>
  <c r="F30" i="47"/>
  <c r="F26" i="45"/>
  <c r="D75" i="1"/>
  <c r="D74" i="1"/>
  <c r="C75" i="1"/>
  <c r="C74" i="1"/>
  <c r="B75" i="1"/>
  <c r="B74" i="1"/>
  <c r="A34" i="44"/>
  <c r="A33" i="44"/>
  <c r="A32" i="44"/>
  <c r="A31" i="44"/>
  <c r="A30" i="44"/>
  <c r="A29" i="44"/>
  <c r="A28" i="44"/>
  <c r="A27" i="44"/>
  <c r="A26" i="44"/>
  <c r="A25" i="44"/>
  <c r="A24" i="44"/>
  <c r="A23" i="44"/>
  <c r="A22" i="44"/>
  <c r="A21" i="44"/>
  <c r="F20" i="44"/>
  <c r="A20" i="44"/>
  <c r="A19" i="44"/>
  <c r="A34" i="43"/>
  <c r="A33" i="43"/>
  <c r="A32" i="43"/>
  <c r="A31" i="43"/>
  <c r="A30" i="43"/>
  <c r="A29" i="43"/>
  <c r="A28" i="43"/>
  <c r="A27" i="43"/>
  <c r="A26" i="43"/>
  <c r="A25" i="43"/>
  <c r="A24" i="43"/>
  <c r="A23" i="43"/>
  <c r="A22" i="43"/>
  <c r="A21" i="43"/>
  <c r="A20" i="43"/>
  <c r="A19" i="43"/>
  <c r="F31" i="46" l="1"/>
  <c r="F31" i="47"/>
  <c r="F27" i="45"/>
  <c r="F20" i="43"/>
  <c r="E82" i="1" l="1"/>
  <c r="E83" i="1"/>
  <c r="E81" i="1"/>
  <c r="E80" i="1"/>
  <c r="F32" i="46"/>
  <c r="E79" i="1"/>
  <c r="E78" i="1"/>
  <c r="F32" i="47"/>
  <c r="F28" i="45"/>
  <c r="F21" i="44"/>
  <c r="F33" i="46" l="1"/>
  <c r="F33" i="47"/>
  <c r="F29" i="45"/>
  <c r="F21" i="43"/>
  <c r="C27" i="16"/>
  <c r="F34" i="46" l="1"/>
  <c r="F34" i="47"/>
  <c r="F30" i="45"/>
  <c r="F23" i="44"/>
  <c r="F23" i="43"/>
  <c r="E33" i="35"/>
  <c r="E32" i="35"/>
  <c r="C32" i="35"/>
  <c r="E31" i="35"/>
  <c r="E23" i="41"/>
  <c r="F31" i="45" l="1"/>
  <c r="F24" i="44"/>
  <c r="F24" i="43"/>
  <c r="F24" i="38"/>
  <c r="F25" i="38"/>
  <c r="F26" i="38"/>
  <c r="F27" i="38"/>
  <c r="F28" i="38"/>
  <c r="E24" i="38"/>
  <c r="E50" i="1" l="1"/>
  <c r="E51" i="1"/>
  <c r="F32" i="45"/>
  <c r="F25" i="44"/>
  <c r="F25" i="43"/>
  <c r="C26" i="42"/>
  <c r="A3" i="24"/>
  <c r="A4" i="24"/>
  <c r="A5" i="24"/>
  <c r="A6" i="24"/>
  <c r="A7" i="24"/>
  <c r="A8" i="24"/>
  <c r="A9" i="24"/>
  <c r="A10" i="24"/>
  <c r="A11" i="24"/>
  <c r="A12" i="24"/>
  <c r="A13" i="24"/>
  <c r="A14" i="24"/>
  <c r="A15" i="24"/>
  <c r="A2" i="24"/>
  <c r="C27" i="31"/>
  <c r="F33" i="45" l="1"/>
  <c r="F26" i="44"/>
  <c r="F26" i="43"/>
  <c r="A1" i="35"/>
  <c r="F34" i="45" l="1"/>
  <c r="F27" i="44"/>
  <c r="F27" i="43"/>
  <c r="C21" i="42"/>
  <c r="E21" i="42"/>
  <c r="D31" i="1"/>
  <c r="D30" i="1"/>
  <c r="B31" i="1"/>
  <c r="B30" i="1"/>
  <c r="F28" i="43" l="1"/>
  <c r="E27" i="23"/>
  <c r="E26" i="23"/>
  <c r="F25" i="23"/>
  <c r="E25" i="23"/>
  <c r="E27" i="16"/>
  <c r="E26" i="16"/>
  <c r="E27" i="24"/>
  <c r="E28" i="24"/>
  <c r="E26" i="24"/>
  <c r="C27" i="24"/>
  <c r="F29" i="44" l="1"/>
  <c r="F29" i="43"/>
  <c r="O14" i="2"/>
  <c r="N14" i="2"/>
  <c r="M14" i="2"/>
  <c r="L14" i="2"/>
  <c r="K14" i="2"/>
  <c r="J14" i="2"/>
  <c r="I14" i="2"/>
  <c r="H14" i="2"/>
  <c r="G14" i="2"/>
  <c r="F14" i="2"/>
  <c r="E14" i="2"/>
  <c r="D14" i="2"/>
  <c r="C14" i="2"/>
  <c r="B14" i="2"/>
  <c r="A14" i="2"/>
  <c r="D49" i="1"/>
  <c r="D48" i="1"/>
  <c r="C47" i="1"/>
  <c r="C46" i="1"/>
  <c r="C45" i="1"/>
  <c r="C44" i="1"/>
  <c r="C48" i="1"/>
  <c r="C49" i="1"/>
  <c r="B49" i="1"/>
  <c r="B48" i="1"/>
  <c r="F30" i="44" l="1"/>
  <c r="F30" i="43"/>
  <c r="A34" i="42"/>
  <c r="A33" i="42"/>
  <c r="A32" i="42"/>
  <c r="A31" i="42"/>
  <c r="A30" i="42"/>
  <c r="A29" i="42"/>
  <c r="A28" i="42"/>
  <c r="A27" i="42"/>
  <c r="A26" i="42"/>
  <c r="A25" i="42"/>
  <c r="A24" i="42"/>
  <c r="A23" i="42"/>
  <c r="A22" i="42"/>
  <c r="A21" i="42"/>
  <c r="A20" i="42"/>
  <c r="F19" i="42"/>
  <c r="A19" i="42"/>
  <c r="E33" i="23"/>
  <c r="F31" i="44" l="1"/>
  <c r="F31" i="43"/>
  <c r="F20" i="42"/>
  <c r="E33" i="16"/>
  <c r="E32" i="16"/>
  <c r="E19" i="41"/>
  <c r="E22" i="41"/>
  <c r="E77" i="1" l="1"/>
  <c r="E76" i="1"/>
  <c r="E75" i="1"/>
  <c r="E74" i="1"/>
  <c r="F32" i="44"/>
  <c r="F32" i="43"/>
  <c r="F21" i="42"/>
  <c r="F22" i="42"/>
  <c r="O27" i="2"/>
  <c r="N27" i="2"/>
  <c r="M27" i="2"/>
  <c r="L27" i="2"/>
  <c r="K27" i="2"/>
  <c r="J27" i="2"/>
  <c r="I27" i="2"/>
  <c r="H27" i="2"/>
  <c r="G27" i="2"/>
  <c r="F27" i="2"/>
  <c r="E27" i="2"/>
  <c r="D27" i="2"/>
  <c r="C27" i="2"/>
  <c r="B27" i="2"/>
  <c r="A27" i="2"/>
  <c r="O26" i="2"/>
  <c r="N26" i="2"/>
  <c r="M26" i="2"/>
  <c r="L26" i="2"/>
  <c r="K26" i="2"/>
  <c r="J26" i="2"/>
  <c r="I26" i="2"/>
  <c r="H26" i="2"/>
  <c r="G26" i="2"/>
  <c r="F26" i="2"/>
  <c r="E26" i="2"/>
  <c r="D26" i="2"/>
  <c r="C25" i="2"/>
  <c r="C26" i="2"/>
  <c r="B26" i="2"/>
  <c r="A26" i="2"/>
  <c r="F33" i="43" l="1"/>
  <c r="F34" i="44" l="1"/>
  <c r="F34" i="43"/>
  <c r="F24" i="42"/>
  <c r="D73" i="1"/>
  <c r="D72" i="1"/>
  <c r="B73" i="1"/>
  <c r="B72" i="1"/>
  <c r="B71" i="1"/>
  <c r="B70" i="1"/>
  <c r="B69" i="1"/>
  <c r="B68" i="1"/>
  <c r="B65" i="1"/>
  <c r="B67" i="1"/>
  <c r="B66" i="1"/>
  <c r="B64" i="1"/>
  <c r="B63" i="1"/>
  <c r="B62" i="1"/>
  <c r="B61" i="1"/>
  <c r="B60" i="1"/>
  <c r="C73" i="1"/>
  <c r="C72" i="1"/>
  <c r="A34" i="40"/>
  <c r="A33" i="40"/>
  <c r="A32" i="40"/>
  <c r="A31" i="40"/>
  <c r="A30" i="40"/>
  <c r="A29" i="40"/>
  <c r="A28" i="40"/>
  <c r="A27" i="40"/>
  <c r="A26" i="40"/>
  <c r="A25" i="40"/>
  <c r="A24" i="40"/>
  <c r="A23" i="40"/>
  <c r="A22" i="40"/>
  <c r="A21" i="40"/>
  <c r="A20" i="40"/>
  <c r="A19" i="40"/>
  <c r="A34" i="41"/>
  <c r="A33" i="41"/>
  <c r="A32" i="41"/>
  <c r="A31" i="41"/>
  <c r="A30" i="41"/>
  <c r="A29" i="41"/>
  <c r="A28" i="41"/>
  <c r="A27" i="41"/>
  <c r="A26" i="41"/>
  <c r="A25" i="41"/>
  <c r="A24" i="41"/>
  <c r="A23" i="41"/>
  <c r="A22" i="41"/>
  <c r="A21" i="41"/>
  <c r="A20" i="41"/>
  <c r="A19" i="41"/>
  <c r="F19" i="40" l="1"/>
  <c r="F19" i="41"/>
  <c r="F21" i="40"/>
  <c r="F20" i="40"/>
  <c r="O25" i="2"/>
  <c r="N25" i="2"/>
  <c r="M25" i="2"/>
  <c r="L25" i="2"/>
  <c r="K25" i="2"/>
  <c r="J25" i="2"/>
  <c r="I25" i="2"/>
  <c r="H25" i="2"/>
  <c r="G25" i="2"/>
  <c r="F25" i="2"/>
  <c r="E25" i="2"/>
  <c r="D25" i="2"/>
  <c r="B25" i="2"/>
  <c r="A25" i="2"/>
  <c r="F21" i="41" l="1"/>
  <c r="F22" i="40"/>
  <c r="F22" i="41"/>
  <c r="C33" i="31"/>
  <c r="C32" i="31"/>
  <c r="C26" i="31"/>
  <c r="E33" i="31"/>
  <c r="E32" i="31"/>
  <c r="E26" i="31"/>
  <c r="E27" i="31"/>
  <c r="D71" i="1"/>
  <c r="D70" i="1"/>
  <c r="C71" i="1"/>
  <c r="C70" i="1"/>
  <c r="D69" i="1"/>
  <c r="D68" i="1"/>
  <c r="D67" i="1"/>
  <c r="D66" i="1"/>
  <c r="D65" i="1"/>
  <c r="D64" i="1"/>
  <c r="D63" i="1"/>
  <c r="D62" i="1"/>
  <c r="C69" i="1"/>
  <c r="C68" i="1"/>
  <c r="C67" i="1"/>
  <c r="C66" i="1"/>
  <c r="C65" i="1"/>
  <c r="C64" i="1"/>
  <c r="C63" i="1"/>
  <c r="C62" i="1"/>
  <c r="C61" i="1"/>
  <c r="C60" i="1"/>
  <c r="D61" i="1"/>
  <c r="D60" i="1"/>
  <c r="F27" i="42" l="1"/>
  <c r="F23" i="40"/>
  <c r="F23" i="41"/>
  <c r="F28" i="42" l="1"/>
  <c r="F24" i="40"/>
  <c r="F24" i="41"/>
  <c r="A34" i="39"/>
  <c r="A33" i="39"/>
  <c r="A32" i="39"/>
  <c r="A31" i="39"/>
  <c r="A30" i="39"/>
  <c r="A29" i="39"/>
  <c r="A28" i="39"/>
  <c r="A27" i="39"/>
  <c r="A26" i="39"/>
  <c r="A25" i="39"/>
  <c r="A24" i="39"/>
  <c r="A23" i="39"/>
  <c r="A22" i="39"/>
  <c r="F21" i="39"/>
  <c r="A21" i="39"/>
  <c r="F20" i="39"/>
  <c r="A20" i="39"/>
  <c r="F19" i="39"/>
  <c r="A19" i="39"/>
  <c r="A15" i="39"/>
  <c r="A14" i="39"/>
  <c r="A13" i="39"/>
  <c r="A12" i="39"/>
  <c r="A11" i="39"/>
  <c r="A10" i="39"/>
  <c r="A9" i="39"/>
  <c r="A8" i="39"/>
  <c r="A7" i="39"/>
  <c r="A6" i="39"/>
  <c r="A5" i="39"/>
  <c r="A4" i="39"/>
  <c r="A3" i="39"/>
  <c r="A2" i="39"/>
  <c r="A1" i="39"/>
  <c r="O24" i="2"/>
  <c r="O23" i="2"/>
  <c r="O22" i="2"/>
  <c r="O21" i="2"/>
  <c r="O20" i="2"/>
  <c r="N24" i="2"/>
  <c r="N23" i="2"/>
  <c r="N22" i="2"/>
  <c r="N21" i="2"/>
  <c r="N20" i="2"/>
  <c r="M24" i="2"/>
  <c r="M23" i="2"/>
  <c r="M22" i="2"/>
  <c r="M21" i="2"/>
  <c r="M20" i="2"/>
  <c r="L24" i="2"/>
  <c r="L23" i="2"/>
  <c r="L22" i="2"/>
  <c r="L21" i="2"/>
  <c r="L20" i="2"/>
  <c r="K24" i="2"/>
  <c r="K23" i="2"/>
  <c r="K22" i="2"/>
  <c r="K21" i="2"/>
  <c r="K20" i="2"/>
  <c r="J24" i="2"/>
  <c r="J23" i="2"/>
  <c r="J22" i="2"/>
  <c r="J21" i="2"/>
  <c r="J20" i="2"/>
  <c r="I24" i="2"/>
  <c r="I23" i="2"/>
  <c r="I22" i="2"/>
  <c r="I21" i="2"/>
  <c r="I20" i="2"/>
  <c r="H24" i="2"/>
  <c r="H23" i="2"/>
  <c r="H22" i="2"/>
  <c r="H21" i="2"/>
  <c r="H20" i="2"/>
  <c r="G24" i="2"/>
  <c r="G23" i="2"/>
  <c r="G22" i="2"/>
  <c r="G21" i="2"/>
  <c r="G20" i="2"/>
  <c r="F24" i="2"/>
  <c r="F23" i="2"/>
  <c r="F22" i="2"/>
  <c r="F21" i="2"/>
  <c r="F20" i="2"/>
  <c r="E24" i="2"/>
  <c r="E23" i="2"/>
  <c r="E22" i="2"/>
  <c r="E21" i="2"/>
  <c r="E20" i="2"/>
  <c r="D24" i="2"/>
  <c r="D23" i="2"/>
  <c r="D22" i="2"/>
  <c r="D21" i="2"/>
  <c r="D20" i="2"/>
  <c r="C24" i="2"/>
  <c r="C23" i="2"/>
  <c r="C22" i="2"/>
  <c r="C21" i="2"/>
  <c r="C20" i="2"/>
  <c r="B24" i="2"/>
  <c r="B23" i="2"/>
  <c r="B22" i="2"/>
  <c r="B21" i="2"/>
  <c r="B20" i="2"/>
  <c r="A24" i="2"/>
  <c r="A23" i="2"/>
  <c r="A22" i="2"/>
  <c r="A21" i="2"/>
  <c r="A20" i="2"/>
  <c r="F29" i="42" l="1"/>
  <c r="F25" i="40"/>
  <c r="F25" i="41"/>
  <c r="F22" i="39"/>
  <c r="C33" i="16"/>
  <c r="F30" i="42" l="1"/>
  <c r="F26" i="40"/>
  <c r="F26" i="41"/>
  <c r="F23" i="39"/>
  <c r="A15" i="38"/>
  <c r="A14" i="38"/>
  <c r="A13" i="38"/>
  <c r="A12" i="38"/>
  <c r="A11" i="38"/>
  <c r="A10" i="38"/>
  <c r="A9" i="38"/>
  <c r="A8" i="38"/>
  <c r="A7" i="38"/>
  <c r="A6" i="38"/>
  <c r="A5" i="38"/>
  <c r="A4" i="38"/>
  <c r="A3" i="38"/>
  <c r="A2" i="38"/>
  <c r="A1" i="38"/>
  <c r="A34" i="38"/>
  <c r="A33" i="38"/>
  <c r="A32" i="38"/>
  <c r="A31" i="38"/>
  <c r="A30" i="38"/>
  <c r="A29" i="38"/>
  <c r="A28" i="38"/>
  <c r="A27" i="38"/>
  <c r="A26" i="38"/>
  <c r="A25" i="38"/>
  <c r="A24" i="38"/>
  <c r="A23" i="38"/>
  <c r="A22" i="38"/>
  <c r="A21" i="38"/>
  <c r="F20" i="38"/>
  <c r="A20" i="38"/>
  <c r="F19" i="38"/>
  <c r="A19" i="38"/>
  <c r="A34" i="37"/>
  <c r="A33" i="37"/>
  <c r="A32" i="37"/>
  <c r="A31" i="37"/>
  <c r="A30" i="37"/>
  <c r="A29" i="37"/>
  <c r="A28" i="37"/>
  <c r="A27" i="37"/>
  <c r="A26" i="37"/>
  <c r="A25" i="37"/>
  <c r="A24" i="37"/>
  <c r="A23" i="37"/>
  <c r="A22" i="37"/>
  <c r="A21" i="37"/>
  <c r="A20" i="37"/>
  <c r="A19" i="37"/>
  <c r="A15" i="37"/>
  <c r="A14" i="37"/>
  <c r="A13" i="37"/>
  <c r="A12" i="37"/>
  <c r="A11" i="37"/>
  <c r="A10" i="37"/>
  <c r="A9" i="37"/>
  <c r="A8" i="37"/>
  <c r="A7" i="37"/>
  <c r="A6" i="37"/>
  <c r="A5" i="37"/>
  <c r="A4" i="37"/>
  <c r="A3" i="37"/>
  <c r="A2" i="37"/>
  <c r="A1" i="37"/>
  <c r="A34" i="36"/>
  <c r="A33" i="36"/>
  <c r="A32" i="36"/>
  <c r="A31" i="36"/>
  <c r="A30" i="36"/>
  <c r="A29" i="36"/>
  <c r="A28" i="36"/>
  <c r="A27" i="36"/>
  <c r="A26" i="36"/>
  <c r="A25" i="36"/>
  <c r="A24" i="36"/>
  <c r="A23" i="36"/>
  <c r="A22" i="36"/>
  <c r="A21" i="36"/>
  <c r="A20" i="36"/>
  <c r="A19" i="36"/>
  <c r="A15" i="36"/>
  <c r="A14" i="36"/>
  <c r="A13" i="36"/>
  <c r="A12" i="36"/>
  <c r="A11" i="36"/>
  <c r="A10" i="36"/>
  <c r="A9" i="36"/>
  <c r="A8" i="36"/>
  <c r="A7" i="36"/>
  <c r="A6" i="36"/>
  <c r="A5" i="36"/>
  <c r="A4" i="36"/>
  <c r="A3" i="36"/>
  <c r="A2" i="36"/>
  <c r="A1" i="36"/>
  <c r="A34" i="35"/>
  <c r="A33" i="35"/>
  <c r="A32" i="35"/>
  <c r="A31" i="35"/>
  <c r="A30" i="35"/>
  <c r="A29" i="35"/>
  <c r="A28" i="35"/>
  <c r="A27" i="35"/>
  <c r="A26" i="35"/>
  <c r="A25" i="35"/>
  <c r="A24" i="35"/>
  <c r="A23" i="35"/>
  <c r="A22" i="35"/>
  <c r="A21" i="35"/>
  <c r="A20" i="35"/>
  <c r="A19" i="35"/>
  <c r="A15" i="35"/>
  <c r="A14" i="35"/>
  <c r="A13" i="35"/>
  <c r="A12" i="35"/>
  <c r="A11" i="35"/>
  <c r="A10" i="35"/>
  <c r="A9" i="35"/>
  <c r="A8" i="35"/>
  <c r="A7" i="35"/>
  <c r="A6" i="35"/>
  <c r="A5" i="35"/>
  <c r="A4" i="35"/>
  <c r="A3" i="35"/>
  <c r="A2" i="35"/>
  <c r="A34" i="34"/>
  <c r="A33" i="34"/>
  <c r="A32" i="34"/>
  <c r="A31" i="34"/>
  <c r="A30" i="34"/>
  <c r="A29" i="34"/>
  <c r="A28" i="34"/>
  <c r="A27" i="34"/>
  <c r="A26" i="34"/>
  <c r="A25" i="34"/>
  <c r="A24" i="34"/>
  <c r="A23" i="34"/>
  <c r="A22" i="34"/>
  <c r="A21" i="34"/>
  <c r="A20" i="34"/>
  <c r="A19" i="34"/>
  <c r="A15" i="34"/>
  <c r="A14" i="34"/>
  <c r="A13" i="34"/>
  <c r="A12" i="34"/>
  <c r="A11" i="34"/>
  <c r="A10" i="34"/>
  <c r="A9" i="34"/>
  <c r="A8" i="34"/>
  <c r="A7" i="34"/>
  <c r="A6" i="34"/>
  <c r="A5" i="34"/>
  <c r="A4" i="34"/>
  <c r="A3" i="34"/>
  <c r="A2" i="34"/>
  <c r="A1" i="34"/>
  <c r="A19" i="3"/>
  <c r="A20" i="3"/>
  <c r="A21" i="3"/>
  <c r="A22" i="3"/>
  <c r="A23" i="3"/>
  <c r="A24" i="3"/>
  <c r="A25" i="3"/>
  <c r="A26" i="3"/>
  <c r="A27" i="3"/>
  <c r="A28" i="3"/>
  <c r="A29" i="3"/>
  <c r="A30" i="3"/>
  <c r="A31" i="3"/>
  <c r="A32" i="3"/>
  <c r="A33" i="3"/>
  <c r="A34" i="3"/>
  <c r="F19" i="35"/>
  <c r="F19" i="34"/>
  <c r="E49" i="1" l="1"/>
  <c r="F27" i="40"/>
  <c r="F27" i="41"/>
  <c r="F24" i="39"/>
  <c r="F22" i="38"/>
  <c r="F21" i="38"/>
  <c r="F20" i="37"/>
  <c r="F19" i="37"/>
  <c r="F20" i="36"/>
  <c r="F19" i="36"/>
  <c r="F21" i="35"/>
  <c r="F20" i="35"/>
  <c r="F21" i="34"/>
  <c r="F20" i="34"/>
  <c r="E33" i="11"/>
  <c r="C33" i="11"/>
  <c r="E48" i="1" l="1"/>
  <c r="F28" i="40"/>
  <c r="F28" i="41"/>
  <c r="F25" i="39"/>
  <c r="F23" i="38"/>
  <c r="F21" i="37"/>
  <c r="F21" i="36"/>
  <c r="F22" i="35"/>
  <c r="F22" i="34"/>
  <c r="E31" i="17"/>
  <c r="C33" i="17"/>
  <c r="C32" i="17"/>
  <c r="E33" i="17"/>
  <c r="E32" i="17"/>
  <c r="E27" i="17"/>
  <c r="E26" i="17"/>
  <c r="F29" i="40" l="1"/>
  <c r="F29" i="41"/>
  <c r="F22" i="37"/>
  <c r="F22" i="36"/>
  <c r="F23" i="35"/>
  <c r="F23" i="34"/>
  <c r="C32" i="11"/>
  <c r="C31" i="11"/>
  <c r="E32" i="11"/>
  <c r="E31" i="11"/>
  <c r="E27" i="11"/>
  <c r="E28" i="11"/>
  <c r="F34" i="42" l="1"/>
  <c r="F30" i="40"/>
  <c r="F30" i="41"/>
  <c r="F27" i="39"/>
  <c r="F23" i="37"/>
  <c r="F23" i="36"/>
  <c r="F24" i="35"/>
  <c r="A34" i="33"/>
  <c r="A33" i="33"/>
  <c r="A32" i="33"/>
  <c r="A31" i="33"/>
  <c r="A30" i="33"/>
  <c r="A29" i="33"/>
  <c r="A28" i="33"/>
  <c r="A27" i="33"/>
  <c r="A26" i="33"/>
  <c r="A25" i="33"/>
  <c r="A24" i="33"/>
  <c r="A23" i="33"/>
  <c r="A22" i="33"/>
  <c r="A21" i="33"/>
  <c r="A20" i="33"/>
  <c r="F19" i="33"/>
  <c r="A19" i="33"/>
  <c r="F31" i="40" l="1"/>
  <c r="F31" i="41"/>
  <c r="F28" i="39"/>
  <c r="F24" i="36"/>
  <c r="F25" i="35"/>
  <c r="F25" i="34"/>
  <c r="F21" i="33"/>
  <c r="F20" i="33"/>
  <c r="F26" i="24"/>
  <c r="F27" i="24"/>
  <c r="F28" i="24"/>
  <c r="E73" i="1" l="1"/>
  <c r="E72" i="1"/>
  <c r="F32" i="40"/>
  <c r="F32" i="41"/>
  <c r="F29" i="39"/>
  <c r="F25" i="37"/>
  <c r="F25" i="36"/>
  <c r="F26" i="35"/>
  <c r="F26" i="34"/>
  <c r="F22" i="33"/>
  <c r="M13" i="29"/>
  <c r="L13" i="29"/>
  <c r="K13" i="29"/>
  <c r="J13" i="29"/>
  <c r="I13" i="29"/>
  <c r="H13" i="29"/>
  <c r="G13" i="29"/>
  <c r="F13" i="29"/>
  <c r="E13" i="29"/>
  <c r="D13" i="29"/>
  <c r="C13" i="29"/>
  <c r="B13" i="29"/>
  <c r="A13" i="29"/>
  <c r="M10" i="29"/>
  <c r="L10" i="29"/>
  <c r="K10" i="29"/>
  <c r="J10" i="29"/>
  <c r="I10" i="29"/>
  <c r="H10" i="29"/>
  <c r="G10" i="29"/>
  <c r="F10" i="29"/>
  <c r="E10" i="29"/>
  <c r="D10" i="29"/>
  <c r="C10" i="29"/>
  <c r="B10" i="29"/>
  <c r="A10" i="29"/>
  <c r="M9" i="29"/>
  <c r="L9" i="29"/>
  <c r="K9" i="29"/>
  <c r="J9" i="29"/>
  <c r="I9" i="29"/>
  <c r="H9" i="29"/>
  <c r="G9" i="29"/>
  <c r="F9" i="29"/>
  <c r="E9" i="29"/>
  <c r="D9" i="29"/>
  <c r="C9" i="29"/>
  <c r="B9" i="29"/>
  <c r="A9" i="29"/>
  <c r="M8" i="29"/>
  <c r="L8" i="29"/>
  <c r="K8" i="29"/>
  <c r="J8" i="29"/>
  <c r="I8" i="29"/>
  <c r="H8" i="29"/>
  <c r="G8" i="29"/>
  <c r="F8" i="29"/>
  <c r="E8" i="29"/>
  <c r="D8" i="29"/>
  <c r="C8" i="29"/>
  <c r="B8" i="29"/>
  <c r="A8" i="29"/>
  <c r="F33" i="40" l="1"/>
  <c r="F33" i="41"/>
  <c r="F30" i="39"/>
  <c r="F26" i="37"/>
  <c r="F26" i="36"/>
  <c r="F27" i="35"/>
  <c r="F27" i="34"/>
  <c r="F23" i="33"/>
  <c r="B13" i="2"/>
  <c r="B12" i="2"/>
  <c r="O13" i="2"/>
  <c r="O12" i="2"/>
  <c r="N13" i="2"/>
  <c r="N12" i="2"/>
  <c r="M13" i="2"/>
  <c r="M12" i="2"/>
  <c r="L13" i="2"/>
  <c r="L12" i="2"/>
  <c r="K13" i="2"/>
  <c r="K12" i="2"/>
  <c r="J13" i="2"/>
  <c r="J12" i="2"/>
  <c r="I13" i="2"/>
  <c r="I12" i="2"/>
  <c r="H13" i="2"/>
  <c r="H12" i="2"/>
  <c r="G13" i="2"/>
  <c r="G12" i="2"/>
  <c r="F13" i="2"/>
  <c r="F12" i="2"/>
  <c r="E13" i="2"/>
  <c r="E12" i="2"/>
  <c r="D13" i="2"/>
  <c r="D12" i="2"/>
  <c r="C13" i="2"/>
  <c r="C12" i="2"/>
  <c r="A13" i="2"/>
  <c r="A12" i="2"/>
  <c r="E22" i="25"/>
  <c r="F34" i="40" l="1"/>
  <c r="F34" i="41"/>
  <c r="F29" i="38"/>
  <c r="F27" i="37"/>
  <c r="F27" i="36"/>
  <c r="F28" i="35"/>
  <c r="F28" i="34"/>
  <c r="F24" i="33"/>
  <c r="E21" i="15"/>
  <c r="C31" i="15"/>
  <c r="E22" i="26"/>
  <c r="E71" i="1" l="1"/>
  <c r="E70" i="1"/>
  <c r="F30" i="38"/>
  <c r="F28" i="37"/>
  <c r="F28" i="36"/>
  <c r="F29" i="35"/>
  <c r="F29" i="34"/>
  <c r="F25" i="33"/>
  <c r="F31" i="38" l="1"/>
  <c r="F29" i="37"/>
  <c r="F29" i="36"/>
  <c r="F30" i="35"/>
  <c r="F30" i="34"/>
  <c r="F26" i="33"/>
  <c r="E23" i="31"/>
  <c r="F34" i="39" l="1"/>
  <c r="E69" i="1"/>
  <c r="E68" i="1"/>
  <c r="F32" i="38"/>
  <c r="F30" i="37"/>
  <c r="F30" i="36"/>
  <c r="F31" i="35"/>
  <c r="F31" i="34"/>
  <c r="F27" i="33"/>
  <c r="E32" i="22"/>
  <c r="C32" i="22"/>
  <c r="B53" i="1"/>
  <c r="E19" i="26"/>
  <c r="E63" i="1" l="1"/>
  <c r="E62" i="1"/>
  <c r="E60" i="1"/>
  <c r="E61" i="1"/>
  <c r="F33" i="38"/>
  <c r="F31" i="37"/>
  <c r="F31" i="36"/>
  <c r="F32" i="35"/>
  <c r="F32" i="34"/>
  <c r="F28" i="33"/>
  <c r="E67" i="1" l="1"/>
  <c r="E66" i="1"/>
  <c r="E65" i="1"/>
  <c r="E64" i="1"/>
  <c r="F34" i="38"/>
  <c r="F32" i="37"/>
  <c r="F32" i="36"/>
  <c r="F33" i="35"/>
  <c r="F33" i="34"/>
  <c r="F29" i="33"/>
  <c r="D33" i="21"/>
  <c r="E33" i="21" s="1"/>
  <c r="B33" i="21"/>
  <c r="C32" i="16"/>
  <c r="E31" i="16"/>
  <c r="C31" i="16"/>
  <c r="E24" i="16"/>
  <c r="E21" i="16"/>
  <c r="F33" i="37" l="1"/>
  <c r="F33" i="36"/>
  <c r="F34" i="35"/>
  <c r="F34" i="34"/>
  <c r="F30" i="33"/>
  <c r="D33" i="14"/>
  <c r="E33" i="14" s="1"/>
  <c r="B33" i="14"/>
  <c r="C33" i="14" s="1"/>
  <c r="E33" i="15"/>
  <c r="D33" i="15"/>
  <c r="C33" i="15"/>
  <c r="B33" i="15"/>
  <c r="F34" i="37" l="1"/>
  <c r="F34" i="36"/>
  <c r="F31" i="33"/>
  <c r="E31" i="1" l="1"/>
  <c r="E30" i="1"/>
  <c r="F32" i="33"/>
  <c r="F33" i="33" l="1"/>
  <c r="O3" i="2"/>
  <c r="O16" i="2"/>
  <c r="O17" i="2"/>
  <c r="O19" i="2"/>
  <c r="O18" i="2"/>
  <c r="O11" i="2"/>
  <c r="O10" i="2"/>
  <c r="O9" i="2"/>
  <c r="O8" i="2"/>
  <c r="O6" i="2"/>
  <c r="O5" i="2"/>
  <c r="O4" i="2"/>
  <c r="N17" i="2"/>
  <c r="N16" i="2"/>
  <c r="N19" i="2"/>
  <c r="N18" i="2"/>
  <c r="N11" i="2"/>
  <c r="N10" i="2"/>
  <c r="N9" i="2"/>
  <c r="N8" i="2"/>
  <c r="N6" i="2"/>
  <c r="N5" i="2"/>
  <c r="N4" i="2"/>
  <c r="N3" i="2"/>
  <c r="B59" i="1"/>
  <c r="B58" i="1"/>
  <c r="B57" i="1"/>
  <c r="B56" i="1"/>
  <c r="B52" i="1"/>
  <c r="B47" i="1"/>
  <c r="B46" i="1"/>
  <c r="B45" i="1"/>
  <c r="B44" i="1"/>
  <c r="B43" i="1"/>
  <c r="B42" i="1"/>
  <c r="B41" i="1"/>
  <c r="B40" i="1"/>
  <c r="B39" i="1"/>
  <c r="B38" i="1"/>
  <c r="B37" i="1"/>
  <c r="B36" i="1"/>
  <c r="B35" i="1"/>
  <c r="B34" i="1"/>
  <c r="B33" i="1"/>
  <c r="B32" i="1"/>
  <c r="B29" i="1"/>
  <c r="B28" i="1"/>
  <c r="B27" i="1"/>
  <c r="B26" i="1"/>
  <c r="B25" i="1"/>
  <c r="B24" i="1"/>
  <c r="B23" i="1"/>
  <c r="B22" i="1"/>
  <c r="B21" i="1"/>
  <c r="B20" i="1"/>
  <c r="B19" i="1"/>
  <c r="B18" i="1"/>
  <c r="B17" i="1"/>
  <c r="B16" i="1"/>
  <c r="B15" i="1"/>
  <c r="B14" i="1"/>
  <c r="B13" i="1"/>
  <c r="B12" i="1"/>
  <c r="B11" i="1"/>
  <c r="B10" i="1"/>
  <c r="B9" i="1"/>
  <c r="B8" i="1"/>
  <c r="B54" i="1"/>
  <c r="B55" i="1"/>
  <c r="B7" i="1"/>
  <c r="B6" i="1"/>
  <c r="F34" i="33" l="1"/>
  <c r="M17" i="2"/>
  <c r="L17" i="2"/>
  <c r="K17" i="2"/>
  <c r="J17" i="2"/>
  <c r="I17" i="2"/>
  <c r="H17" i="2"/>
  <c r="G17" i="2"/>
  <c r="F17" i="2"/>
  <c r="E17" i="2"/>
  <c r="D17" i="2"/>
  <c r="C17" i="2"/>
  <c r="B17" i="2"/>
  <c r="E22" i="11"/>
  <c r="E19" i="11"/>
  <c r="C19" i="11"/>
  <c r="E33" i="30" l="1"/>
  <c r="E32" i="30"/>
  <c r="C32" i="30"/>
  <c r="E22" i="30"/>
  <c r="D59" i="1" l="1"/>
  <c r="D58" i="1"/>
  <c r="C58" i="1"/>
  <c r="C59" i="1"/>
  <c r="D57" i="1"/>
  <c r="D56" i="1"/>
  <c r="C56" i="1"/>
  <c r="C57" i="1"/>
  <c r="A34" i="31"/>
  <c r="A33" i="31"/>
  <c r="A32" i="31"/>
  <c r="A31" i="31"/>
  <c r="A30" i="31"/>
  <c r="A29" i="31"/>
  <c r="A28" i="31"/>
  <c r="A27" i="31"/>
  <c r="A26" i="31"/>
  <c r="A25" i="31"/>
  <c r="A24" i="31"/>
  <c r="A23" i="31"/>
  <c r="A22" i="31"/>
  <c r="A21" i="31"/>
  <c r="A20" i="31"/>
  <c r="F19" i="31"/>
  <c r="A19" i="31"/>
  <c r="F20" i="31" l="1"/>
  <c r="C33" i="10"/>
  <c r="C33" i="21"/>
  <c r="E33" i="18"/>
  <c r="E33" i="24"/>
  <c r="C33" i="23"/>
  <c r="C33" i="22"/>
  <c r="E33" i="22"/>
  <c r="E22" i="22"/>
  <c r="E21" i="22"/>
  <c r="F22" i="31" l="1"/>
  <c r="F21" i="31"/>
  <c r="M16" i="2"/>
  <c r="L16" i="2"/>
  <c r="K16" i="2"/>
  <c r="J16" i="2"/>
  <c r="I16" i="2"/>
  <c r="H16" i="2"/>
  <c r="G16" i="2"/>
  <c r="F16" i="2"/>
  <c r="E16" i="2"/>
  <c r="D16" i="2"/>
  <c r="C16" i="2"/>
  <c r="B16" i="2"/>
  <c r="A16" i="2"/>
  <c r="E19" i="3"/>
  <c r="D20" i="3" s="1"/>
  <c r="E20" i="3" s="1"/>
  <c r="D21" i="3" s="1"/>
  <c r="E21" i="3" s="1"/>
  <c r="D22" i="3" s="1"/>
  <c r="E22" i="3" s="1"/>
  <c r="D23" i="3" s="1"/>
  <c r="E23" i="3" s="1"/>
  <c r="D24" i="3" s="1"/>
  <c r="E24" i="3" s="1"/>
  <c r="D25" i="3" s="1"/>
  <c r="E25" i="3" s="1"/>
  <c r="D26" i="3" s="1"/>
  <c r="E26" i="3" s="1"/>
  <c r="D27" i="3" s="1"/>
  <c r="E27" i="3" s="1"/>
  <c r="D28" i="3" s="1"/>
  <c r="E28" i="3" s="1"/>
  <c r="D29" i="3" s="1"/>
  <c r="E29" i="3" s="1"/>
  <c r="D30" i="3" s="1"/>
  <c r="E30" i="3" s="1"/>
  <c r="D31" i="3" s="1"/>
  <c r="E31" i="3" s="1"/>
  <c r="D32" i="3" s="1"/>
  <c r="E32" i="3" s="1"/>
  <c r="D33" i="3" s="1"/>
  <c r="E33" i="3" s="1"/>
  <c r="D34" i="3" s="1"/>
  <c r="E34" i="3" s="1"/>
  <c r="C19" i="3"/>
  <c r="B20" i="3" s="1"/>
  <c r="C20" i="3" s="1"/>
  <c r="B21" i="3" s="1"/>
  <c r="C21" i="3" s="1"/>
  <c r="B22" i="3" s="1"/>
  <c r="C22" i="3" s="1"/>
  <c r="B23" i="3" s="1"/>
  <c r="C23" i="3" s="1"/>
  <c r="B24" i="3" s="1"/>
  <c r="C24" i="3" s="1"/>
  <c r="B25" i="3" s="1"/>
  <c r="C25" i="3" s="1"/>
  <c r="B26" i="3" s="1"/>
  <c r="C26" i="3" s="1"/>
  <c r="B27" i="3" s="1"/>
  <c r="C27" i="3" s="1"/>
  <c r="B28" i="3" s="1"/>
  <c r="C28" i="3" s="1"/>
  <c r="B29" i="3" s="1"/>
  <c r="C29" i="3" s="1"/>
  <c r="B30" i="3" s="1"/>
  <c r="C30" i="3" s="1"/>
  <c r="B31" i="3" s="1"/>
  <c r="C31" i="3" s="1"/>
  <c r="B32" i="3" s="1"/>
  <c r="C32" i="3" s="1"/>
  <c r="B33" i="3" s="1"/>
  <c r="C33" i="3" s="1"/>
  <c r="B34" i="3" s="1"/>
  <c r="C34" i="3" s="1"/>
  <c r="A34" i="30" l="1"/>
  <c r="A33" i="30"/>
  <c r="A32" i="30"/>
  <c r="A31" i="30"/>
  <c r="A30" i="30"/>
  <c r="A29" i="30"/>
  <c r="A28" i="30"/>
  <c r="A27" i="30"/>
  <c r="A26" i="30"/>
  <c r="A25" i="30"/>
  <c r="A24" i="30"/>
  <c r="A23" i="30"/>
  <c r="A22" i="30"/>
  <c r="A21" i="30"/>
  <c r="F20" i="30"/>
  <c r="A20" i="30"/>
  <c r="F19" i="30"/>
  <c r="A19" i="30"/>
  <c r="F23" i="31" l="1"/>
  <c r="F22" i="30"/>
  <c r="F21" i="30"/>
  <c r="F24" i="31" l="1"/>
  <c r="F25" i="31"/>
  <c r="F23" i="30"/>
  <c r="M12" i="29"/>
  <c r="L12" i="29"/>
  <c r="K12" i="29"/>
  <c r="J12" i="29"/>
  <c r="I12" i="29"/>
  <c r="H12" i="29"/>
  <c r="G12" i="29"/>
  <c r="F12" i="29"/>
  <c r="E12" i="29"/>
  <c r="D12" i="29"/>
  <c r="C12" i="29"/>
  <c r="B12" i="29"/>
  <c r="A12" i="29"/>
  <c r="M11" i="29"/>
  <c r="L11" i="29"/>
  <c r="K11" i="29"/>
  <c r="J11" i="29"/>
  <c r="I11" i="29"/>
  <c r="H11" i="29"/>
  <c r="G11" i="29"/>
  <c r="F11" i="29"/>
  <c r="E11" i="29"/>
  <c r="D11" i="29"/>
  <c r="C11" i="29"/>
  <c r="B11" i="29"/>
  <c r="A11" i="29"/>
  <c r="M7" i="29"/>
  <c r="L7" i="29"/>
  <c r="K7" i="29"/>
  <c r="J7" i="29"/>
  <c r="I7" i="29"/>
  <c r="H7" i="29"/>
  <c r="G7" i="29"/>
  <c r="F7" i="29"/>
  <c r="E7" i="29"/>
  <c r="D7" i="29"/>
  <c r="C7" i="29"/>
  <c r="B7" i="29"/>
  <c r="A7" i="29"/>
  <c r="M6" i="29"/>
  <c r="L6" i="29"/>
  <c r="K6" i="29"/>
  <c r="J6" i="29"/>
  <c r="I6" i="29"/>
  <c r="H6" i="29"/>
  <c r="G6" i="29"/>
  <c r="F6" i="29"/>
  <c r="E6" i="29"/>
  <c r="D6" i="29"/>
  <c r="C6" i="29"/>
  <c r="B6" i="29"/>
  <c r="A6" i="29"/>
  <c r="M5" i="29"/>
  <c r="L5" i="29"/>
  <c r="K5" i="29"/>
  <c r="J5" i="29"/>
  <c r="I5" i="29"/>
  <c r="H5" i="29"/>
  <c r="G5" i="29"/>
  <c r="F5" i="29"/>
  <c r="E5" i="29"/>
  <c r="D5" i="29"/>
  <c r="C5" i="29"/>
  <c r="B5" i="29"/>
  <c r="A5" i="29"/>
  <c r="M4" i="29"/>
  <c r="L4" i="29"/>
  <c r="K4" i="29"/>
  <c r="J4" i="29"/>
  <c r="I4" i="29"/>
  <c r="H4" i="29"/>
  <c r="G4" i="29"/>
  <c r="F4" i="29"/>
  <c r="E4" i="29"/>
  <c r="D4" i="29"/>
  <c r="C4" i="29"/>
  <c r="B4" i="29"/>
  <c r="A4" i="29"/>
  <c r="M3" i="29"/>
  <c r="L3" i="29"/>
  <c r="K3" i="29"/>
  <c r="J3" i="29"/>
  <c r="I3" i="29"/>
  <c r="H3" i="29"/>
  <c r="G3" i="29"/>
  <c r="F3" i="29"/>
  <c r="E3" i="29"/>
  <c r="D3" i="29"/>
  <c r="C3" i="29"/>
  <c r="B3" i="29"/>
  <c r="A3" i="29"/>
  <c r="E34" i="13"/>
  <c r="E33" i="13"/>
  <c r="F24" i="30" l="1"/>
  <c r="E32" i="23"/>
  <c r="C32" i="23"/>
  <c r="E31" i="23"/>
  <c r="E21" i="23"/>
  <c r="C21" i="23"/>
  <c r="E31" i="22"/>
  <c r="E27" i="22"/>
  <c r="F26" i="31" l="1"/>
  <c r="F25" i="30"/>
  <c r="E23" i="22"/>
  <c r="E20" i="22"/>
  <c r="E33" i="9"/>
  <c r="C33" i="9"/>
  <c r="E33" i="8"/>
  <c r="C33" i="8"/>
  <c r="E33" i="7"/>
  <c r="C33" i="7"/>
  <c r="E26" i="22"/>
  <c r="C20" i="22"/>
  <c r="F27" i="31" l="1"/>
  <c r="F28" i="31"/>
  <c r="F26" i="30"/>
  <c r="E32" i="24"/>
  <c r="E31" i="24"/>
  <c r="E21" i="24"/>
  <c r="C21" i="24"/>
  <c r="F27" i="30" l="1"/>
  <c r="D47" i="1"/>
  <c r="D46" i="1"/>
  <c r="D45" i="1"/>
  <c r="D44" i="1"/>
  <c r="C32" i="18"/>
  <c r="E32" i="18"/>
  <c r="E31" i="18"/>
  <c r="F29" i="31" l="1"/>
  <c r="F30" i="31"/>
  <c r="F28" i="30"/>
  <c r="C32" i="14"/>
  <c r="E27" i="14"/>
  <c r="E26" i="14"/>
  <c r="C32" i="15"/>
  <c r="F29" i="30" l="1"/>
  <c r="F34" i="24"/>
  <c r="A34" i="24"/>
  <c r="F33" i="24"/>
  <c r="A33" i="24"/>
  <c r="F32" i="24"/>
  <c r="A32" i="24"/>
  <c r="F31" i="24"/>
  <c r="A31" i="24"/>
  <c r="A30" i="24"/>
  <c r="A29" i="24"/>
  <c r="A28" i="24"/>
  <c r="A27" i="24"/>
  <c r="A26" i="24"/>
  <c r="A25" i="24"/>
  <c r="A24" i="24"/>
  <c r="F23" i="24"/>
  <c r="A23" i="24"/>
  <c r="A22" i="24"/>
  <c r="F21" i="24"/>
  <c r="A21" i="24"/>
  <c r="F20" i="24"/>
  <c r="A20" i="24"/>
  <c r="F19" i="24"/>
  <c r="A19" i="24"/>
  <c r="F34" i="23"/>
  <c r="A34" i="23"/>
  <c r="F33" i="23"/>
  <c r="A33" i="23"/>
  <c r="F32" i="23"/>
  <c r="A32" i="23"/>
  <c r="F31" i="23"/>
  <c r="A31" i="23"/>
  <c r="F30" i="23"/>
  <c r="A30" i="23"/>
  <c r="A29" i="23"/>
  <c r="A28" i="23"/>
  <c r="F27" i="23"/>
  <c r="A27" i="23"/>
  <c r="F26" i="23"/>
  <c r="A26" i="23"/>
  <c r="A25" i="23"/>
  <c r="A24" i="23"/>
  <c r="F23" i="23"/>
  <c r="A23" i="23"/>
  <c r="F22" i="23"/>
  <c r="A22" i="23"/>
  <c r="F21" i="23"/>
  <c r="A21" i="23"/>
  <c r="F20" i="23"/>
  <c r="A20" i="23"/>
  <c r="F19" i="23"/>
  <c r="A19" i="23"/>
  <c r="M19" i="2"/>
  <c r="L19" i="2"/>
  <c r="K19" i="2"/>
  <c r="J19" i="2"/>
  <c r="I19" i="2"/>
  <c r="H19" i="2"/>
  <c r="G19" i="2"/>
  <c r="F19" i="2"/>
  <c r="E19" i="2"/>
  <c r="D19" i="2"/>
  <c r="C19" i="2"/>
  <c r="B19" i="2"/>
  <c r="M18" i="2"/>
  <c r="L18" i="2"/>
  <c r="K18" i="2"/>
  <c r="J18" i="2"/>
  <c r="I18" i="2"/>
  <c r="H18" i="2"/>
  <c r="G18" i="2"/>
  <c r="F18" i="2"/>
  <c r="E18" i="2"/>
  <c r="D18" i="2"/>
  <c r="C18" i="2"/>
  <c r="B18" i="2"/>
  <c r="M9" i="2"/>
  <c r="L9" i="2"/>
  <c r="K9" i="2"/>
  <c r="J9" i="2"/>
  <c r="I9" i="2"/>
  <c r="H9" i="2"/>
  <c r="G9" i="2"/>
  <c r="F9" i="2"/>
  <c r="E9" i="2"/>
  <c r="D9" i="2"/>
  <c r="C9" i="2"/>
  <c r="B9" i="2"/>
  <c r="M11" i="2"/>
  <c r="L11" i="2"/>
  <c r="K11" i="2"/>
  <c r="J11" i="2"/>
  <c r="I11" i="2"/>
  <c r="H11" i="2"/>
  <c r="G11" i="2"/>
  <c r="F11" i="2"/>
  <c r="E11" i="2"/>
  <c r="D11" i="2"/>
  <c r="C11" i="2"/>
  <c r="B11" i="2"/>
  <c r="M10" i="2"/>
  <c r="L10" i="2"/>
  <c r="K10" i="2"/>
  <c r="J10" i="2"/>
  <c r="I10" i="2"/>
  <c r="H10" i="2"/>
  <c r="G10" i="2"/>
  <c r="F10" i="2"/>
  <c r="E10" i="2"/>
  <c r="D10" i="2"/>
  <c r="C10" i="2"/>
  <c r="B10" i="2"/>
  <c r="M8" i="2"/>
  <c r="L8" i="2"/>
  <c r="K8" i="2"/>
  <c r="J8" i="2"/>
  <c r="I8" i="2"/>
  <c r="H8" i="2"/>
  <c r="G8" i="2"/>
  <c r="F8" i="2"/>
  <c r="E8" i="2"/>
  <c r="D8" i="2"/>
  <c r="C8" i="2"/>
  <c r="B8" i="2"/>
  <c r="M6" i="2"/>
  <c r="L6" i="2"/>
  <c r="K6" i="2"/>
  <c r="J6" i="2"/>
  <c r="I6" i="2"/>
  <c r="H6" i="2"/>
  <c r="G6" i="2"/>
  <c r="F6" i="2"/>
  <c r="E6" i="2"/>
  <c r="D6" i="2"/>
  <c r="C6" i="2"/>
  <c r="B6" i="2"/>
  <c r="M5" i="2"/>
  <c r="L5" i="2"/>
  <c r="K5" i="2"/>
  <c r="J5" i="2"/>
  <c r="I5" i="2"/>
  <c r="H5" i="2"/>
  <c r="G5" i="2"/>
  <c r="F5" i="2"/>
  <c r="E5" i="2"/>
  <c r="D5" i="2"/>
  <c r="C5" i="2"/>
  <c r="B5" i="2"/>
  <c r="M4" i="2"/>
  <c r="L4" i="2"/>
  <c r="K4" i="2"/>
  <c r="J4" i="2"/>
  <c r="I4" i="2"/>
  <c r="H4" i="2"/>
  <c r="G4" i="2"/>
  <c r="F4" i="2"/>
  <c r="E4" i="2"/>
  <c r="D4" i="2"/>
  <c r="C4" i="2"/>
  <c r="B4" i="2"/>
  <c r="M3" i="2"/>
  <c r="L3" i="2"/>
  <c r="K3" i="2"/>
  <c r="J3" i="2"/>
  <c r="I3" i="2"/>
  <c r="H3" i="2"/>
  <c r="G3" i="2"/>
  <c r="F3" i="2"/>
  <c r="E3" i="2"/>
  <c r="D3" i="2"/>
  <c r="C3" i="2"/>
  <c r="B3" i="2"/>
  <c r="A19" i="2"/>
  <c r="A18" i="2"/>
  <c r="A9" i="2"/>
  <c r="A11" i="2"/>
  <c r="A8" i="2"/>
  <c r="A6" i="2"/>
  <c r="A5" i="2"/>
  <c r="A4" i="2"/>
  <c r="A3" i="2"/>
  <c r="D43" i="1"/>
  <c r="C43" i="1"/>
  <c r="D42" i="1"/>
  <c r="C42" i="1"/>
  <c r="D41" i="1"/>
  <c r="C41" i="1"/>
  <c r="D40" i="1"/>
  <c r="C40" i="1"/>
  <c r="E47" i="1" l="1"/>
  <c r="E46" i="1"/>
  <c r="E45" i="1"/>
  <c r="E44" i="1"/>
  <c r="F31" i="31"/>
  <c r="F32" i="31"/>
  <c r="F30" i="30"/>
  <c r="B18" i="26"/>
  <c r="C18" i="26"/>
  <c r="D18" i="26"/>
  <c r="E18" i="26"/>
  <c r="F18" i="26"/>
  <c r="G18" i="26"/>
  <c r="H18" i="26"/>
  <c r="I18" i="26"/>
  <c r="A18" i="26"/>
  <c r="B18" i="25"/>
  <c r="C18" i="25"/>
  <c r="D18" i="25"/>
  <c r="E18" i="25"/>
  <c r="F18" i="25"/>
  <c r="G18" i="25"/>
  <c r="H18" i="25"/>
  <c r="I18" i="25"/>
  <c r="A18" i="25"/>
  <c r="B18" i="22"/>
  <c r="C18" i="22"/>
  <c r="D18" i="22"/>
  <c r="E18" i="22"/>
  <c r="F18" i="22"/>
  <c r="G18" i="22"/>
  <c r="H18" i="22"/>
  <c r="I18" i="22"/>
  <c r="A18" i="22"/>
  <c r="B18" i="21"/>
  <c r="C18" i="21"/>
  <c r="D18" i="21"/>
  <c r="E18" i="21"/>
  <c r="F18" i="21"/>
  <c r="G18" i="21"/>
  <c r="H18" i="21"/>
  <c r="I18" i="21"/>
  <c r="A18" i="21"/>
  <c r="B18" i="20"/>
  <c r="C18" i="20"/>
  <c r="D18" i="20"/>
  <c r="E18" i="20"/>
  <c r="F18" i="20"/>
  <c r="G18" i="20"/>
  <c r="H18" i="20"/>
  <c r="I18" i="20"/>
  <c r="A18" i="20"/>
  <c r="B18" i="19"/>
  <c r="C18" i="19"/>
  <c r="D18" i="19"/>
  <c r="E18" i="19"/>
  <c r="F18" i="19"/>
  <c r="G18" i="19"/>
  <c r="H18" i="19"/>
  <c r="I18" i="19"/>
  <c r="A18" i="19"/>
  <c r="B18" i="18"/>
  <c r="C18" i="18"/>
  <c r="D18" i="18"/>
  <c r="E18" i="18"/>
  <c r="F18" i="18"/>
  <c r="G18" i="18"/>
  <c r="H18" i="18"/>
  <c r="I18" i="18"/>
  <c r="A18" i="18"/>
  <c r="B18" i="17"/>
  <c r="C18" i="17"/>
  <c r="D18" i="17"/>
  <c r="E18" i="17"/>
  <c r="F18" i="17"/>
  <c r="G18" i="17"/>
  <c r="H18" i="17"/>
  <c r="I18" i="17"/>
  <c r="A18" i="17"/>
  <c r="B18" i="16"/>
  <c r="C18" i="16"/>
  <c r="D18" i="16"/>
  <c r="E18" i="16"/>
  <c r="F18" i="16"/>
  <c r="G18" i="16"/>
  <c r="H18" i="16"/>
  <c r="I18" i="16"/>
  <c r="A18" i="16"/>
  <c r="B18" i="15"/>
  <c r="C18" i="15"/>
  <c r="D18" i="15"/>
  <c r="E18" i="15"/>
  <c r="F18" i="15"/>
  <c r="G18" i="15"/>
  <c r="H18" i="15"/>
  <c r="I18" i="15"/>
  <c r="A18" i="15"/>
  <c r="B18" i="14"/>
  <c r="C18" i="14"/>
  <c r="D18" i="14"/>
  <c r="E18" i="14"/>
  <c r="F18" i="14"/>
  <c r="G18" i="14"/>
  <c r="H18" i="14"/>
  <c r="I18" i="14"/>
  <c r="A18" i="14"/>
  <c r="B18" i="13"/>
  <c r="C18" i="13"/>
  <c r="D18" i="13"/>
  <c r="E18" i="13"/>
  <c r="F18" i="13"/>
  <c r="G18" i="13"/>
  <c r="H18" i="13"/>
  <c r="I18" i="13"/>
  <c r="A18" i="13"/>
  <c r="B18" i="12"/>
  <c r="C18" i="12"/>
  <c r="D18" i="12"/>
  <c r="E18" i="12"/>
  <c r="F18" i="12"/>
  <c r="G18" i="12"/>
  <c r="H18" i="12"/>
  <c r="I18" i="12"/>
  <c r="A18" i="12"/>
  <c r="B18" i="11"/>
  <c r="C18" i="11"/>
  <c r="D18" i="11"/>
  <c r="E18" i="11"/>
  <c r="F18" i="11"/>
  <c r="G18" i="11"/>
  <c r="H18" i="11"/>
  <c r="I18" i="11"/>
  <c r="A18" i="11"/>
  <c r="B18" i="10"/>
  <c r="C18" i="10"/>
  <c r="D18" i="10"/>
  <c r="E18" i="10"/>
  <c r="F18" i="10"/>
  <c r="G18" i="10"/>
  <c r="H18" i="10"/>
  <c r="I18" i="10"/>
  <c r="A18" i="10"/>
  <c r="B18" i="9"/>
  <c r="C18" i="9"/>
  <c r="D18" i="9"/>
  <c r="E18" i="9"/>
  <c r="F18" i="9"/>
  <c r="G18" i="9"/>
  <c r="H18" i="9"/>
  <c r="I18" i="9"/>
  <c r="A18" i="9"/>
  <c r="B18" i="8"/>
  <c r="C18" i="8"/>
  <c r="D18" i="8"/>
  <c r="E18" i="8"/>
  <c r="F18" i="8"/>
  <c r="G18" i="8"/>
  <c r="H18" i="8"/>
  <c r="I18" i="8"/>
  <c r="A18" i="8"/>
  <c r="B18" i="7"/>
  <c r="C18" i="7"/>
  <c r="D18" i="7"/>
  <c r="E18" i="7"/>
  <c r="F18" i="7"/>
  <c r="G18" i="7"/>
  <c r="H18" i="7"/>
  <c r="I18" i="7"/>
  <c r="A18" i="7"/>
  <c r="B18" i="6"/>
  <c r="C18" i="6"/>
  <c r="D18" i="6"/>
  <c r="E18" i="6"/>
  <c r="F18" i="6"/>
  <c r="G18" i="6"/>
  <c r="H18" i="6"/>
  <c r="I18" i="6"/>
  <c r="A18" i="6"/>
  <c r="B18" i="5"/>
  <c r="C18" i="5"/>
  <c r="D18" i="5"/>
  <c r="E18" i="5"/>
  <c r="F18" i="5"/>
  <c r="G18" i="5"/>
  <c r="H18" i="5"/>
  <c r="I18" i="5"/>
  <c r="A18" i="5"/>
  <c r="E58" i="1" l="1"/>
  <c r="E59" i="1"/>
  <c r="F31" i="30"/>
  <c r="C22" i="7"/>
  <c r="F22" i="7"/>
  <c r="E22" i="7"/>
  <c r="E20" i="17"/>
  <c r="E19" i="17"/>
  <c r="E23" i="17"/>
  <c r="C32" i="10"/>
  <c r="C32" i="7"/>
  <c r="C32" i="8"/>
  <c r="C32" i="9"/>
  <c r="E57" i="1" l="1"/>
  <c r="E56" i="1"/>
  <c r="F33" i="31"/>
  <c r="F34" i="31"/>
  <c r="F32" i="30"/>
  <c r="D55" i="1"/>
  <c r="D54" i="1"/>
  <c r="D53" i="1"/>
  <c r="D52" i="1"/>
  <c r="C55" i="1"/>
  <c r="C54" i="1"/>
  <c r="C53" i="1"/>
  <c r="C52" i="1"/>
  <c r="F33" i="30" l="1"/>
  <c r="A34" i="26"/>
  <c r="F33" i="26"/>
  <c r="A33" i="26"/>
  <c r="F32" i="26"/>
  <c r="A32" i="26"/>
  <c r="F31" i="26"/>
  <c r="A31" i="26"/>
  <c r="F30" i="26"/>
  <c r="A30" i="26"/>
  <c r="F29" i="26"/>
  <c r="A29" i="26"/>
  <c r="F28" i="26"/>
  <c r="A28" i="26"/>
  <c r="F27" i="26"/>
  <c r="A27" i="26"/>
  <c r="F26" i="26"/>
  <c r="A26" i="26"/>
  <c r="F25" i="26"/>
  <c r="A25" i="26"/>
  <c r="F24" i="26"/>
  <c r="A24" i="26"/>
  <c r="F23" i="26"/>
  <c r="A23" i="26"/>
  <c r="F22" i="26"/>
  <c r="A22" i="26"/>
  <c r="F21" i="26"/>
  <c r="A21" i="26"/>
  <c r="F20" i="26"/>
  <c r="A20" i="26"/>
  <c r="F19" i="26"/>
  <c r="A19" i="26"/>
  <c r="A34" i="25"/>
  <c r="A33" i="25"/>
  <c r="F32" i="25"/>
  <c r="A32" i="25"/>
  <c r="F31" i="25"/>
  <c r="A31" i="25"/>
  <c r="F30" i="25"/>
  <c r="A30" i="25"/>
  <c r="F29" i="25"/>
  <c r="A29" i="25"/>
  <c r="F28" i="25"/>
  <c r="A28" i="25"/>
  <c r="F27" i="25"/>
  <c r="A27" i="25"/>
  <c r="F26" i="25"/>
  <c r="A26" i="25"/>
  <c r="F25" i="25"/>
  <c r="A25" i="25"/>
  <c r="F24" i="25"/>
  <c r="A24" i="25"/>
  <c r="F23" i="25"/>
  <c r="A23" i="25"/>
  <c r="F22" i="25"/>
  <c r="A22" i="25"/>
  <c r="F21" i="25"/>
  <c r="A21" i="25"/>
  <c r="F20" i="25"/>
  <c r="A20" i="25"/>
  <c r="F19" i="25"/>
  <c r="A19" i="25"/>
  <c r="E32" i="20"/>
  <c r="E26" i="20"/>
  <c r="E31" i="21"/>
  <c r="C32" i="21"/>
  <c r="E32" i="21"/>
  <c r="F33" i="25" l="1"/>
  <c r="F34" i="30"/>
  <c r="E54" i="1"/>
  <c r="E55" i="1"/>
  <c r="E53" i="1"/>
  <c r="E52" i="1"/>
  <c r="F34" i="25" l="1"/>
  <c r="F34" i="26"/>
  <c r="E26" i="19"/>
  <c r="E22" i="19"/>
  <c r="E20" i="18"/>
  <c r="E26" i="18"/>
  <c r="D39" i="1" l="1"/>
  <c r="D38" i="1"/>
  <c r="D37" i="1"/>
  <c r="D36" i="1"/>
  <c r="D35" i="1"/>
  <c r="D34" i="1"/>
  <c r="C39" i="1"/>
  <c r="C38" i="1"/>
  <c r="C37" i="1"/>
  <c r="C36" i="1"/>
  <c r="C35" i="1"/>
  <c r="F34" i="20"/>
  <c r="A34" i="20"/>
  <c r="F33" i="20"/>
  <c r="A33" i="20"/>
  <c r="F32" i="20"/>
  <c r="A32" i="20"/>
  <c r="F31" i="20"/>
  <c r="E39" i="1" s="1"/>
  <c r="A31" i="20"/>
  <c r="F30" i="20"/>
  <c r="A30" i="20"/>
  <c r="F29" i="20"/>
  <c r="A29" i="20"/>
  <c r="F28" i="20"/>
  <c r="A28" i="20"/>
  <c r="F27" i="20"/>
  <c r="A27" i="20"/>
  <c r="F26" i="20"/>
  <c r="A26" i="20"/>
  <c r="F25" i="20"/>
  <c r="A25" i="20"/>
  <c r="F24" i="20"/>
  <c r="A24" i="20"/>
  <c r="F23" i="20"/>
  <c r="A23" i="20"/>
  <c r="F22" i="20"/>
  <c r="A22" i="20"/>
  <c r="F21" i="20"/>
  <c r="A21" i="20"/>
  <c r="F20" i="20"/>
  <c r="A20" i="20"/>
  <c r="F19" i="20"/>
  <c r="A19" i="20"/>
  <c r="F34" i="19"/>
  <c r="A34" i="19"/>
  <c r="F33" i="19"/>
  <c r="A33" i="19"/>
  <c r="F32" i="19"/>
  <c r="A32" i="19"/>
  <c r="F31" i="19"/>
  <c r="E37" i="1" s="1"/>
  <c r="A31" i="19"/>
  <c r="F30" i="19"/>
  <c r="A30" i="19"/>
  <c r="F29" i="19"/>
  <c r="A29" i="19"/>
  <c r="F28" i="19"/>
  <c r="A28" i="19"/>
  <c r="F27" i="19"/>
  <c r="A27" i="19"/>
  <c r="F26" i="19"/>
  <c r="A26" i="19"/>
  <c r="F25" i="19"/>
  <c r="A25" i="19"/>
  <c r="F24" i="19"/>
  <c r="A24" i="19"/>
  <c r="F23" i="19"/>
  <c r="A23" i="19"/>
  <c r="F22" i="19"/>
  <c r="A22" i="19"/>
  <c r="F21" i="19"/>
  <c r="A21" i="19"/>
  <c r="F20" i="19"/>
  <c r="A20" i="19"/>
  <c r="F19" i="19"/>
  <c r="A19" i="19"/>
  <c r="F34" i="18"/>
  <c r="A34" i="18"/>
  <c r="F33" i="18"/>
  <c r="A33" i="18"/>
  <c r="F32" i="18"/>
  <c r="A32" i="18"/>
  <c r="F31" i="18"/>
  <c r="E34" i="1" s="1"/>
  <c r="A31" i="18"/>
  <c r="F30" i="18"/>
  <c r="A30" i="18"/>
  <c r="F29" i="18"/>
  <c r="A29" i="18"/>
  <c r="F28" i="18"/>
  <c r="A28" i="18"/>
  <c r="F27" i="18"/>
  <c r="A27" i="18"/>
  <c r="F26" i="18"/>
  <c r="A26" i="18"/>
  <c r="F25" i="18"/>
  <c r="A25" i="18"/>
  <c r="F24" i="18"/>
  <c r="A24" i="18"/>
  <c r="F23" i="18"/>
  <c r="A23" i="18"/>
  <c r="F22" i="18"/>
  <c r="A22" i="18"/>
  <c r="F21" i="18"/>
  <c r="A21" i="18"/>
  <c r="F20" i="18"/>
  <c r="A20" i="18"/>
  <c r="F19" i="18"/>
  <c r="A19" i="18"/>
  <c r="C34" i="1"/>
  <c r="E35" i="1" l="1"/>
  <c r="E38" i="1"/>
  <c r="E36" i="1"/>
  <c r="C32" i="13"/>
  <c r="E32" i="13"/>
  <c r="E28" i="13"/>
  <c r="E26" i="13"/>
  <c r="E20" i="13"/>
  <c r="E22" i="13"/>
  <c r="F34" i="22"/>
  <c r="A34" i="22"/>
  <c r="F33" i="22"/>
  <c r="A33" i="22"/>
  <c r="F32" i="22"/>
  <c r="A32" i="22"/>
  <c r="F31" i="22"/>
  <c r="A31" i="22"/>
  <c r="F30" i="22"/>
  <c r="A30" i="22"/>
  <c r="F29" i="22"/>
  <c r="A29" i="22"/>
  <c r="F28" i="22"/>
  <c r="A28" i="22"/>
  <c r="F27" i="22"/>
  <c r="A27" i="22"/>
  <c r="F26" i="22"/>
  <c r="A26" i="22"/>
  <c r="F25" i="22"/>
  <c r="A25" i="22"/>
  <c r="F24" i="22"/>
  <c r="A24" i="22"/>
  <c r="F23" i="22"/>
  <c r="A23" i="22"/>
  <c r="F22" i="22"/>
  <c r="A22" i="22"/>
  <c r="F21" i="22"/>
  <c r="A21" i="22"/>
  <c r="F20" i="22"/>
  <c r="A20" i="22"/>
  <c r="F19" i="22"/>
  <c r="A19" i="22"/>
  <c r="E27" i="21"/>
  <c r="E26" i="21"/>
  <c r="E21" i="21"/>
  <c r="E20" i="21"/>
  <c r="E22" i="21"/>
  <c r="E21" i="17"/>
  <c r="C33" i="1"/>
  <c r="D33" i="1"/>
  <c r="D32" i="1"/>
  <c r="C32" i="1"/>
  <c r="F34" i="17"/>
  <c r="A34" i="17"/>
  <c r="F33" i="17"/>
  <c r="A33" i="17"/>
  <c r="F32" i="17"/>
  <c r="A32" i="17"/>
  <c r="F31" i="17"/>
  <c r="E32" i="1" s="1"/>
  <c r="A31" i="17"/>
  <c r="F30" i="17"/>
  <c r="A30" i="17"/>
  <c r="F29" i="17"/>
  <c r="A29" i="17"/>
  <c r="A28" i="17"/>
  <c r="F27" i="17"/>
  <c r="A27" i="17"/>
  <c r="F26" i="17"/>
  <c r="A26" i="17"/>
  <c r="F25" i="17"/>
  <c r="A25" i="17"/>
  <c r="F24" i="17"/>
  <c r="A24" i="17"/>
  <c r="F23" i="17"/>
  <c r="A23" i="17"/>
  <c r="F22" i="17"/>
  <c r="A22" i="17"/>
  <c r="F21" i="17"/>
  <c r="A21" i="17"/>
  <c r="F20" i="17"/>
  <c r="A20" i="17"/>
  <c r="F19" i="17"/>
  <c r="A19" i="17"/>
  <c r="C29" i="1"/>
  <c r="D29" i="1"/>
  <c r="D28" i="1"/>
  <c r="C28" i="1"/>
  <c r="F34" i="16"/>
  <c r="A34" i="16"/>
  <c r="F33" i="16"/>
  <c r="A33" i="16"/>
  <c r="F32" i="16"/>
  <c r="A32" i="16"/>
  <c r="F31" i="16"/>
  <c r="E28" i="1" s="1"/>
  <c r="A31" i="16"/>
  <c r="F30" i="16"/>
  <c r="A30" i="16"/>
  <c r="F29" i="16"/>
  <c r="A29" i="16"/>
  <c r="A28" i="16"/>
  <c r="F27" i="16"/>
  <c r="A27" i="16"/>
  <c r="F26" i="16"/>
  <c r="A26" i="16"/>
  <c r="A25" i="16"/>
  <c r="F24" i="16"/>
  <c r="A24" i="16"/>
  <c r="F23" i="16"/>
  <c r="A23" i="16"/>
  <c r="F22" i="16"/>
  <c r="A22" i="16"/>
  <c r="F21" i="16"/>
  <c r="A21" i="16"/>
  <c r="F20" i="16"/>
  <c r="A20" i="16"/>
  <c r="F19" i="16"/>
  <c r="A19" i="16"/>
  <c r="E31" i="15"/>
  <c r="E31" i="14"/>
  <c r="E22" i="14"/>
  <c r="E22" i="15"/>
  <c r="E32" i="15"/>
  <c r="E27" i="15"/>
  <c r="E26" i="15"/>
  <c r="E32" i="14"/>
  <c r="E21" i="14"/>
  <c r="C27" i="1"/>
  <c r="C26" i="1"/>
  <c r="C25" i="1"/>
  <c r="C24" i="1"/>
  <c r="D27" i="1"/>
  <c r="D26" i="1"/>
  <c r="D25" i="1"/>
  <c r="D24" i="1"/>
  <c r="F34" i="15"/>
  <c r="A34" i="15"/>
  <c r="F33" i="15"/>
  <c r="A33" i="15"/>
  <c r="F32" i="15"/>
  <c r="A32" i="15"/>
  <c r="F31" i="15"/>
  <c r="E27" i="1" s="1"/>
  <c r="A31" i="15"/>
  <c r="F30" i="15"/>
  <c r="A30" i="15"/>
  <c r="F29" i="15"/>
  <c r="A29" i="15"/>
  <c r="F28" i="15"/>
  <c r="A28" i="15"/>
  <c r="F27" i="15"/>
  <c r="A27" i="15"/>
  <c r="F26" i="15"/>
  <c r="A26" i="15"/>
  <c r="F25" i="15"/>
  <c r="A25" i="15"/>
  <c r="F24" i="15"/>
  <c r="A24" i="15"/>
  <c r="F23" i="15"/>
  <c r="A23" i="15"/>
  <c r="F22" i="15"/>
  <c r="A22" i="15"/>
  <c r="F21" i="15"/>
  <c r="A21" i="15"/>
  <c r="F20" i="15"/>
  <c r="A20" i="15"/>
  <c r="F19" i="15"/>
  <c r="A19" i="15"/>
  <c r="F34" i="14"/>
  <c r="A34" i="14"/>
  <c r="F33" i="14"/>
  <c r="A33" i="14"/>
  <c r="F32" i="14"/>
  <c r="A32" i="14"/>
  <c r="F31" i="14"/>
  <c r="E25" i="1" s="1"/>
  <c r="A31" i="14"/>
  <c r="F30" i="14"/>
  <c r="A30" i="14"/>
  <c r="F29" i="14"/>
  <c r="A29" i="14"/>
  <c r="F28" i="14"/>
  <c r="A28" i="14"/>
  <c r="F27" i="14"/>
  <c r="A27" i="14"/>
  <c r="F26" i="14"/>
  <c r="A26" i="14"/>
  <c r="F25" i="14"/>
  <c r="A25" i="14"/>
  <c r="F24" i="14"/>
  <c r="A24" i="14"/>
  <c r="F23" i="14"/>
  <c r="A23" i="14"/>
  <c r="F22" i="14"/>
  <c r="A22" i="14"/>
  <c r="F21" i="14"/>
  <c r="A21" i="14"/>
  <c r="F20" i="14"/>
  <c r="A20" i="14"/>
  <c r="F19" i="14"/>
  <c r="A19" i="14"/>
  <c r="E33" i="1" l="1"/>
  <c r="E42" i="1"/>
  <c r="E43" i="1"/>
  <c r="E29" i="1"/>
  <c r="E24" i="1"/>
  <c r="E26" i="1"/>
  <c r="C31" i="13"/>
  <c r="E31" i="13"/>
  <c r="E27" i="13"/>
  <c r="E20" i="5"/>
  <c r="D23" i="1"/>
  <c r="D22" i="1"/>
  <c r="C23" i="1"/>
  <c r="C22" i="1"/>
  <c r="F34" i="13"/>
  <c r="A34" i="13"/>
  <c r="F33" i="13"/>
  <c r="A33" i="13"/>
  <c r="F32" i="13"/>
  <c r="A32" i="13"/>
  <c r="F31" i="13"/>
  <c r="E22" i="1" s="1"/>
  <c r="A31" i="13"/>
  <c r="F30" i="13"/>
  <c r="A30" i="13"/>
  <c r="F29" i="13"/>
  <c r="A29" i="13"/>
  <c r="F28" i="13"/>
  <c r="A28" i="13"/>
  <c r="F27" i="13"/>
  <c r="A27" i="13"/>
  <c r="F26" i="13"/>
  <c r="A26" i="13"/>
  <c r="F25" i="13"/>
  <c r="A25" i="13"/>
  <c r="F24" i="13"/>
  <c r="A24" i="13"/>
  <c r="F23" i="13"/>
  <c r="A23" i="13"/>
  <c r="F22" i="13"/>
  <c r="A22" i="13"/>
  <c r="F21" i="13"/>
  <c r="A21" i="13"/>
  <c r="F20" i="13"/>
  <c r="A20" i="13"/>
  <c r="F19" i="13"/>
  <c r="A19" i="13"/>
  <c r="A20" i="12"/>
  <c r="A21" i="12"/>
  <c r="A22" i="12"/>
  <c r="A23" i="12"/>
  <c r="A24" i="12"/>
  <c r="A25" i="12"/>
  <c r="A26" i="12"/>
  <c r="A27" i="12"/>
  <c r="A28" i="12"/>
  <c r="A29" i="12"/>
  <c r="A30" i="12"/>
  <c r="A31" i="12"/>
  <c r="A32" i="12"/>
  <c r="A33" i="12"/>
  <c r="A34" i="12"/>
  <c r="A19" i="12"/>
  <c r="A20" i="11"/>
  <c r="A21" i="11"/>
  <c r="A22" i="11"/>
  <c r="A23" i="11"/>
  <c r="A24" i="11"/>
  <c r="A25" i="11"/>
  <c r="A26" i="11"/>
  <c r="A27" i="11"/>
  <c r="A28" i="11"/>
  <c r="A29" i="11"/>
  <c r="A30" i="11"/>
  <c r="A31" i="11"/>
  <c r="A32" i="11"/>
  <c r="A33" i="11"/>
  <c r="A34" i="11"/>
  <c r="A19" i="11"/>
  <c r="D21" i="1"/>
  <c r="D20" i="1"/>
  <c r="C21" i="1"/>
  <c r="C20" i="1"/>
  <c r="F34" i="12"/>
  <c r="F33" i="12"/>
  <c r="F32" i="12"/>
  <c r="F31" i="12"/>
  <c r="E21" i="1" s="1"/>
  <c r="F30" i="12"/>
  <c r="F29" i="12"/>
  <c r="F28" i="12"/>
  <c r="F27" i="12"/>
  <c r="F26" i="12"/>
  <c r="F25" i="12"/>
  <c r="F24" i="12"/>
  <c r="F23" i="12"/>
  <c r="F22" i="12"/>
  <c r="F21" i="12"/>
  <c r="F20" i="12"/>
  <c r="F19" i="12"/>
  <c r="D19" i="1"/>
  <c r="D18" i="1"/>
  <c r="D17" i="1"/>
  <c r="D16" i="1"/>
  <c r="D15" i="1"/>
  <c r="D14" i="1"/>
  <c r="C19" i="1"/>
  <c r="C18" i="1"/>
  <c r="E23" i="1" l="1"/>
  <c r="E20" i="1"/>
  <c r="F34" i="11"/>
  <c r="F33" i="11"/>
  <c r="F32" i="11"/>
  <c r="F31" i="11"/>
  <c r="F30" i="11"/>
  <c r="F29" i="11"/>
  <c r="F28" i="11"/>
  <c r="F27" i="11"/>
  <c r="F26" i="11"/>
  <c r="F25" i="11"/>
  <c r="F24" i="11"/>
  <c r="F23" i="11"/>
  <c r="F22" i="11"/>
  <c r="F21" i="11"/>
  <c r="F20" i="11"/>
  <c r="F19" i="11"/>
  <c r="E31" i="10"/>
  <c r="E33" i="10"/>
  <c r="E32" i="10"/>
  <c r="E26" i="10"/>
  <c r="E24" i="10"/>
  <c r="E22" i="10"/>
  <c r="A20" i="10"/>
  <c r="A21" i="10"/>
  <c r="A22" i="10"/>
  <c r="A23" i="10"/>
  <c r="A24" i="10"/>
  <c r="A25" i="10"/>
  <c r="A26" i="10"/>
  <c r="A27" i="10"/>
  <c r="A28" i="10"/>
  <c r="A29" i="10"/>
  <c r="A30" i="10"/>
  <c r="A31" i="10"/>
  <c r="A32" i="10"/>
  <c r="A33" i="10"/>
  <c r="A34" i="10"/>
  <c r="A19" i="10"/>
  <c r="A20" i="5"/>
  <c r="A21" i="5"/>
  <c r="A22" i="5"/>
  <c r="A23" i="5"/>
  <c r="A24" i="5"/>
  <c r="A25" i="5"/>
  <c r="A26" i="5"/>
  <c r="A27" i="5"/>
  <c r="A28" i="5"/>
  <c r="A29" i="5"/>
  <c r="A30" i="5"/>
  <c r="A31" i="5"/>
  <c r="A32" i="5"/>
  <c r="A33" i="5"/>
  <c r="A34" i="5"/>
  <c r="A19" i="5"/>
  <c r="A20" i="6"/>
  <c r="A21" i="6"/>
  <c r="A22" i="6"/>
  <c r="A23" i="6"/>
  <c r="A24" i="6"/>
  <c r="A25" i="6"/>
  <c r="A26" i="6"/>
  <c r="A27" i="6"/>
  <c r="A28" i="6"/>
  <c r="A29" i="6"/>
  <c r="A30" i="6"/>
  <c r="A31" i="6"/>
  <c r="A32" i="6"/>
  <c r="A33" i="6"/>
  <c r="A34" i="6"/>
  <c r="A19" i="6"/>
  <c r="A20" i="21"/>
  <c r="A21" i="21"/>
  <c r="A22" i="21"/>
  <c r="A23" i="21"/>
  <c r="A24" i="21"/>
  <c r="A25" i="21"/>
  <c r="A26" i="21"/>
  <c r="A27" i="21"/>
  <c r="A28" i="21"/>
  <c r="A29" i="21"/>
  <c r="A30" i="21"/>
  <c r="A31" i="21"/>
  <c r="A32" i="21"/>
  <c r="A33" i="21"/>
  <c r="A34" i="21"/>
  <c r="A19" i="21"/>
  <c r="A20" i="7"/>
  <c r="A21" i="7"/>
  <c r="A22" i="7"/>
  <c r="A23" i="7"/>
  <c r="A24" i="7"/>
  <c r="A25" i="7"/>
  <c r="A26" i="7"/>
  <c r="A27" i="7"/>
  <c r="A28" i="7"/>
  <c r="A29" i="7"/>
  <c r="A30" i="7"/>
  <c r="A31" i="7"/>
  <c r="A32" i="7"/>
  <c r="A33" i="7"/>
  <c r="A34" i="7"/>
  <c r="A19" i="7"/>
  <c r="A20" i="8"/>
  <c r="A21" i="8"/>
  <c r="A22" i="8"/>
  <c r="A23" i="8"/>
  <c r="A24" i="8"/>
  <c r="A25" i="8"/>
  <c r="A26" i="8"/>
  <c r="A27" i="8"/>
  <c r="A28" i="8"/>
  <c r="A29" i="8"/>
  <c r="A30" i="8"/>
  <c r="A31" i="8"/>
  <c r="A32" i="8"/>
  <c r="A33" i="8"/>
  <c r="A34" i="8"/>
  <c r="A19" i="8"/>
  <c r="A19" i="9"/>
  <c r="A20" i="9"/>
  <c r="A21" i="9"/>
  <c r="A22" i="9"/>
  <c r="A23" i="9"/>
  <c r="A24" i="9"/>
  <c r="A25" i="9"/>
  <c r="A26" i="9"/>
  <c r="A27" i="9"/>
  <c r="A28" i="9"/>
  <c r="A29" i="9"/>
  <c r="A30" i="9"/>
  <c r="A31" i="9"/>
  <c r="A32" i="9"/>
  <c r="A33" i="9"/>
  <c r="A34" i="9"/>
  <c r="C17" i="1"/>
  <c r="C16" i="1"/>
  <c r="C15" i="1"/>
  <c r="E32" i="9"/>
  <c r="E31" i="9"/>
  <c r="E26" i="9"/>
  <c r="C14" i="1"/>
  <c r="C13" i="1"/>
  <c r="C12" i="1"/>
  <c r="E19" i="1" l="1"/>
  <c r="E18" i="1"/>
  <c r="E32" i="8"/>
  <c r="E31" i="8"/>
  <c r="E26" i="8"/>
  <c r="C11" i="1"/>
  <c r="F34" i="9"/>
  <c r="F33" i="9"/>
  <c r="F32" i="9"/>
  <c r="F31" i="9"/>
  <c r="F30" i="9"/>
  <c r="F29" i="9"/>
  <c r="F28" i="9"/>
  <c r="F27" i="9"/>
  <c r="F26" i="9"/>
  <c r="F25" i="9"/>
  <c r="F24" i="9"/>
  <c r="F23" i="9"/>
  <c r="F22" i="9"/>
  <c r="F21" i="9"/>
  <c r="F20" i="9"/>
  <c r="F19" i="9"/>
  <c r="E26" i="7"/>
  <c r="F34" i="8"/>
  <c r="F33" i="8"/>
  <c r="F32" i="8"/>
  <c r="F31" i="8"/>
  <c r="E13" i="1" s="1"/>
  <c r="F30" i="8"/>
  <c r="F29" i="8"/>
  <c r="F28" i="8"/>
  <c r="F27" i="8"/>
  <c r="F26" i="8"/>
  <c r="F25" i="8"/>
  <c r="F24" i="8"/>
  <c r="F23" i="8"/>
  <c r="F22" i="8"/>
  <c r="F21" i="8"/>
  <c r="F20" i="8"/>
  <c r="F19" i="8"/>
  <c r="E32" i="7"/>
  <c r="E31" i="7"/>
  <c r="D13" i="1"/>
  <c r="D12" i="1"/>
  <c r="F34" i="10"/>
  <c r="F33" i="10"/>
  <c r="F32" i="10"/>
  <c r="F31" i="10"/>
  <c r="F30" i="10"/>
  <c r="F29" i="10"/>
  <c r="F28" i="10"/>
  <c r="F27" i="10"/>
  <c r="F26" i="10"/>
  <c r="F25" i="10"/>
  <c r="F24" i="10"/>
  <c r="F23" i="10"/>
  <c r="F22" i="10"/>
  <c r="F21" i="10"/>
  <c r="F20" i="10"/>
  <c r="F19" i="10"/>
  <c r="F34" i="21"/>
  <c r="F33" i="21"/>
  <c r="F32" i="21"/>
  <c r="F31" i="21"/>
  <c r="F30" i="21"/>
  <c r="F29" i="21"/>
  <c r="F28" i="21"/>
  <c r="F27" i="21"/>
  <c r="F26" i="21"/>
  <c r="F25" i="21"/>
  <c r="F24" i="21"/>
  <c r="F23" i="21"/>
  <c r="F22" i="21"/>
  <c r="F21" i="21"/>
  <c r="F20" i="21"/>
  <c r="F19" i="21"/>
  <c r="C10" i="1"/>
  <c r="D11" i="1"/>
  <c r="D10" i="1"/>
  <c r="F34" i="7"/>
  <c r="F33" i="7"/>
  <c r="F32" i="7"/>
  <c r="F31" i="7"/>
  <c r="E10" i="1" s="1"/>
  <c r="F30" i="7"/>
  <c r="F29" i="7"/>
  <c r="F28" i="7"/>
  <c r="F27" i="7"/>
  <c r="F26" i="7"/>
  <c r="F25" i="7"/>
  <c r="F24" i="7"/>
  <c r="F23" i="7"/>
  <c r="F21" i="7"/>
  <c r="F20" i="7"/>
  <c r="F19" i="7"/>
  <c r="E40" i="1" l="1"/>
  <c r="E41" i="1"/>
  <c r="E12" i="1"/>
  <c r="E15" i="1"/>
  <c r="E14" i="1"/>
  <c r="E11" i="1"/>
  <c r="E17" i="1"/>
  <c r="E16" i="1"/>
  <c r="E28" i="6"/>
  <c r="E31" i="6"/>
  <c r="E27" i="6"/>
  <c r="E26" i="6"/>
  <c r="E22" i="6"/>
  <c r="F19" i="6" l="1"/>
  <c r="F20" i="6"/>
  <c r="F21" i="6"/>
  <c r="F22" i="6"/>
  <c r="F23" i="6"/>
  <c r="F24" i="6"/>
  <c r="F25" i="6"/>
  <c r="F26" i="6"/>
  <c r="F27" i="6"/>
  <c r="F28" i="6"/>
  <c r="F29" i="6"/>
  <c r="F30" i="6"/>
  <c r="F31" i="6"/>
  <c r="F32" i="6"/>
  <c r="F33" i="6"/>
  <c r="F34" i="6"/>
  <c r="F22" i="3"/>
  <c r="F26" i="3"/>
  <c r="F30" i="3"/>
  <c r="F34" i="3"/>
  <c r="F33" i="3"/>
  <c r="F32" i="3"/>
  <c r="F31" i="3"/>
  <c r="F29" i="3"/>
  <c r="F28" i="3"/>
  <c r="F27" i="3"/>
  <c r="F25" i="3"/>
  <c r="F24" i="3"/>
  <c r="F23" i="3"/>
  <c r="F21" i="3"/>
  <c r="F20" i="3"/>
  <c r="F19" i="3"/>
  <c r="E9" i="1" l="1"/>
  <c r="E8" i="1"/>
  <c r="D9" i="1"/>
  <c r="D8" i="1"/>
  <c r="C9" i="1"/>
  <c r="C8" i="1"/>
  <c r="C7" i="1"/>
  <c r="C6" i="1"/>
  <c r="E19" i="5" l="1"/>
  <c r="F20" i="5"/>
  <c r="F21" i="5"/>
  <c r="F22" i="5"/>
  <c r="F23" i="5"/>
  <c r="F24" i="5"/>
  <c r="F25" i="5"/>
  <c r="F26" i="5"/>
  <c r="F27" i="5"/>
  <c r="F28" i="5"/>
  <c r="F29" i="5"/>
  <c r="F30" i="5"/>
  <c r="F31" i="5"/>
  <c r="F32" i="5"/>
  <c r="F33" i="5"/>
  <c r="F34" i="5"/>
  <c r="F19" i="5"/>
  <c r="E34" i="5"/>
  <c r="E33" i="5"/>
  <c r="E32" i="5"/>
  <c r="E27" i="5"/>
  <c r="E28" i="5"/>
  <c r="E29" i="5"/>
  <c r="E30" i="5"/>
  <c r="E26" i="5"/>
  <c r="E25" i="5"/>
  <c r="E24" i="5"/>
  <c r="E23" i="5"/>
  <c r="E31" i="5"/>
  <c r="D7" i="1"/>
  <c r="D6" i="1"/>
  <c r="E7" i="1" l="1"/>
  <c r="E6" i="1"/>
  <c r="O1" i="2"/>
  <c r="A15" i="15"/>
  <c r="A15" i="12"/>
  <c r="A15" i="10"/>
  <c r="A15" i="16"/>
  <c r="A15" i="26"/>
  <c r="A15" i="17"/>
  <c r="A15" i="18"/>
  <c r="A15" i="13"/>
  <c r="A15" i="5"/>
  <c r="A15" i="31"/>
  <c r="A15" i="25"/>
  <c r="A15" i="21"/>
  <c r="A15" i="14"/>
  <c r="A15" i="30"/>
  <c r="A15" i="11"/>
  <c r="A15" i="22"/>
  <c r="A15" i="23"/>
  <c r="A11" i="31"/>
  <c r="A11" i="21"/>
  <c r="A11" i="20"/>
  <c r="A11" i="5"/>
  <c r="A11" i="7"/>
  <c r="A11" i="19"/>
  <c r="A11" i="23"/>
  <c r="A11" i="26"/>
  <c r="A11" i="13"/>
  <c r="A11" i="18"/>
  <c r="A11" i="12"/>
  <c r="A11" i="15"/>
  <c r="A11" i="25"/>
  <c r="A11" i="17"/>
  <c r="K1" i="2"/>
  <c r="A11" i="22"/>
  <c r="A11" i="11"/>
  <c r="A11" i="14"/>
  <c r="A11" i="9"/>
  <c r="A11" i="30"/>
  <c r="A11" i="6"/>
  <c r="K2" i="29"/>
  <c r="A11" i="10"/>
  <c r="A11" i="16"/>
  <c r="A11" i="8"/>
  <c r="A7" i="30"/>
  <c r="A7" i="16"/>
  <c r="A7" i="25"/>
  <c r="A7" i="6"/>
  <c r="A7" i="14"/>
  <c r="A7" i="8"/>
  <c r="G1" i="2"/>
  <c r="G2" i="29"/>
  <c r="A7" i="22"/>
  <c r="A7" i="9"/>
  <c r="A7" i="11"/>
  <c r="A7" i="17"/>
  <c r="A7" i="10"/>
  <c r="A7" i="23"/>
  <c r="A7" i="13"/>
  <c r="A7" i="19"/>
  <c r="A7" i="21"/>
  <c r="A7" i="5"/>
  <c r="A7" i="15"/>
  <c r="A7" i="31"/>
  <c r="A7" i="7"/>
  <c r="A7" i="26"/>
  <c r="A7" i="12"/>
  <c r="A7" i="20"/>
  <c r="A7" i="18"/>
  <c r="A3" i="26"/>
  <c r="A3" i="20"/>
  <c r="A3" i="5"/>
  <c r="A3" i="7"/>
  <c r="A3" i="19"/>
  <c r="A3" i="12"/>
  <c r="A3" i="31"/>
  <c r="C2" i="29"/>
  <c r="A3" i="13"/>
  <c r="A3" i="18"/>
  <c r="A3" i="21"/>
  <c r="A3" i="15"/>
  <c r="A3" i="10"/>
  <c r="C1" i="2"/>
  <c r="A3" i="16"/>
  <c r="A3" i="6"/>
  <c r="A3" i="30"/>
  <c r="A3" i="9"/>
  <c r="A3" i="8"/>
  <c r="A3" i="22"/>
  <c r="A3" i="14"/>
  <c r="A3" i="25"/>
  <c r="A3" i="11"/>
  <c r="A3" i="17"/>
  <c r="A3" i="23"/>
  <c r="A10" i="30"/>
  <c r="A10" i="21"/>
  <c r="A10" i="14"/>
  <c r="A10" i="12"/>
  <c r="A10" i="20"/>
  <c r="A10" i="11"/>
  <c r="A10" i="23"/>
  <c r="A10" i="25"/>
  <c r="A10" i="19"/>
  <c r="A10" i="26"/>
  <c r="A10" i="16"/>
  <c r="A10" i="6"/>
  <c r="A10" i="8"/>
  <c r="A10" i="7"/>
  <c r="J1" i="2"/>
  <c r="A10" i="17"/>
  <c r="A10" i="22"/>
  <c r="A10" i="9"/>
  <c r="A10" i="15"/>
  <c r="A10" i="31"/>
  <c r="A10" i="18"/>
  <c r="J2" i="29"/>
  <c r="A10" i="13"/>
  <c r="A10" i="10"/>
  <c r="A10" i="5"/>
  <c r="A2" i="26"/>
  <c r="A2" i="22"/>
  <c r="A2" i="9"/>
  <c r="A2" i="11"/>
  <c r="A2" i="15"/>
  <c r="A2" i="8"/>
  <c r="B1" i="2"/>
  <c r="A2" i="23"/>
  <c r="A2" i="16"/>
  <c r="A2" i="21"/>
  <c r="A2" i="19"/>
  <c r="A2" i="12"/>
  <c r="A2" i="31"/>
  <c r="A2" i="25"/>
  <c r="A2" i="14"/>
  <c r="B2" i="29"/>
  <c r="A2" i="18"/>
  <c r="A2" i="10"/>
  <c r="A2" i="30"/>
  <c r="A2" i="17"/>
  <c r="A2" i="20"/>
  <c r="A2" i="6"/>
  <c r="A2" i="13"/>
  <c r="A2" i="5"/>
  <c r="A2" i="7"/>
  <c r="M1" i="2"/>
  <c r="M2" i="29"/>
  <c r="A13" i="6"/>
  <c r="A13" i="16"/>
  <c r="A13" i="25"/>
  <c r="A13" i="15"/>
  <c r="A13" i="31"/>
  <c r="A13" i="11"/>
  <c r="A13" i="22"/>
  <c r="A13" i="9"/>
  <c r="A13" i="19"/>
  <c r="A13" i="12"/>
  <c r="A13" i="30"/>
  <c r="A13" i="26"/>
  <c r="A13" i="21"/>
  <c r="A13" i="8"/>
  <c r="A13" i="23"/>
  <c r="A13" i="20"/>
  <c r="A13" i="17"/>
  <c r="A13" i="7"/>
  <c r="A13" i="10"/>
  <c r="A13" i="13"/>
  <c r="A13" i="5"/>
  <c r="A13" i="18"/>
  <c r="A13" i="14"/>
  <c r="A9" i="31"/>
  <c r="A9" i="21"/>
  <c r="A9" i="6"/>
  <c r="A9" i="20"/>
  <c r="A9" i="5"/>
  <c r="A9" i="14"/>
  <c r="A9" i="8"/>
  <c r="I1" i="2"/>
  <c r="I2" i="29"/>
  <c r="A9" i="11"/>
  <c r="A9" i="26"/>
  <c r="A9" i="13"/>
  <c r="A9" i="17"/>
  <c r="A9" i="10"/>
  <c r="A9" i="18"/>
  <c r="A9" i="16"/>
  <c r="A9" i="12"/>
  <c r="A9" i="30"/>
  <c r="A9" i="7"/>
  <c r="A9" i="9"/>
  <c r="A9" i="22"/>
  <c r="A9" i="23"/>
  <c r="A9" i="25"/>
  <c r="A9" i="15"/>
  <c r="A9" i="19"/>
  <c r="A5" i="31"/>
  <c r="A5" i="11"/>
  <c r="A5" i="19"/>
  <c r="A5" i="13"/>
  <c r="A5" i="17"/>
  <c r="A5" i="10"/>
  <c r="A5" i="30"/>
  <c r="E2" i="29"/>
  <c r="A5" i="6"/>
  <c r="A5" i="20"/>
  <c r="A5" i="5"/>
  <c r="A5" i="14"/>
  <c r="A5" i="8"/>
  <c r="A5" i="23"/>
  <c r="A5" i="22"/>
  <c r="A5" i="15"/>
  <c r="A5" i="18"/>
  <c r="A5" i="16"/>
  <c r="A5" i="26"/>
  <c r="A5" i="25"/>
  <c r="A5" i="7"/>
  <c r="A5" i="12"/>
  <c r="A5" i="21"/>
  <c r="A5" i="9"/>
  <c r="E1" i="2"/>
  <c r="A1" i="30"/>
  <c r="A1" i="15"/>
  <c r="A1" i="8"/>
  <c r="A1" i="25"/>
  <c r="A1" i="10"/>
  <c r="A1" i="13"/>
  <c r="A1" i="7"/>
  <c r="A1" i="26"/>
  <c r="A1" i="19"/>
  <c r="A1" i="22"/>
  <c r="A1" i="17"/>
  <c r="A1" i="18"/>
  <c r="A1" i="9"/>
  <c r="A1" i="31"/>
  <c r="A1" i="5"/>
  <c r="A1" i="6"/>
  <c r="A1" i="23"/>
  <c r="A1" i="21"/>
  <c r="A2" i="29"/>
  <c r="A1" i="14"/>
  <c r="A1" i="20"/>
  <c r="A1" i="16"/>
  <c r="A1" i="2"/>
  <c r="A1" i="11"/>
  <c r="A1" i="12"/>
  <c r="A12" i="23"/>
  <c r="A12" i="12"/>
  <c r="A12" i="20"/>
  <c r="A12" i="14"/>
  <c r="A12" i="6"/>
  <c r="A12" i="7"/>
  <c r="A12" i="30"/>
  <c r="A12" i="19"/>
  <c r="A12" i="26"/>
  <c r="A12" i="21"/>
  <c r="A12" i="16"/>
  <c r="A12" i="13"/>
  <c r="A12" i="5"/>
  <c r="L1" i="2"/>
  <c r="A12" i="8"/>
  <c r="A12" i="10"/>
  <c r="A12" i="22"/>
  <c r="A12" i="18"/>
  <c r="A12" i="31"/>
  <c r="A12" i="25"/>
  <c r="A12" i="9"/>
  <c r="A12" i="15"/>
  <c r="A12" i="17"/>
  <c r="A12" i="11"/>
  <c r="L2" i="29"/>
  <c r="A8" i="30"/>
  <c r="A8" i="12"/>
  <c r="A8" i="20"/>
  <c r="A8" i="10"/>
  <c r="A8" i="23"/>
  <c r="A8" i="19"/>
  <c r="A8" i="26"/>
  <c r="A8" i="17"/>
  <c r="A8" i="16"/>
  <c r="A8" i="7"/>
  <c r="A8" i="21"/>
  <c r="A8" i="25"/>
  <c r="A8" i="11"/>
  <c r="A8" i="6"/>
  <c r="H2" i="29"/>
  <c r="A8" i="14"/>
  <c r="A8" i="5"/>
  <c r="A8" i="15"/>
  <c r="A8" i="18"/>
  <c r="A8" i="31"/>
  <c r="A8" i="9"/>
  <c r="A8" i="8"/>
  <c r="A8" i="22"/>
  <c r="H1" i="2"/>
  <c r="A8" i="13"/>
  <c r="D1" i="2"/>
  <c r="A4" i="23"/>
  <c r="A4" i="15"/>
  <c r="A4" i="20"/>
  <c r="A4" i="10"/>
  <c r="A4" i="7"/>
  <c r="D2" i="29"/>
  <c r="A4" i="8"/>
  <c r="A4" i="14"/>
  <c r="A4" i="6"/>
  <c r="A4" i="31"/>
  <c r="A4" i="22"/>
  <c r="A4" i="13"/>
  <c r="A4" i="5"/>
  <c r="A4" i="21"/>
  <c r="A4" i="25"/>
  <c r="A4" i="9"/>
  <c r="A4" i="12"/>
  <c r="A4" i="11"/>
  <c r="A4" i="26"/>
  <c r="A4" i="17"/>
  <c r="A4" i="30"/>
  <c r="A4" i="18"/>
  <c r="A4" i="19"/>
  <c r="A4" i="16"/>
  <c r="A14" i="31"/>
  <c r="N1" i="2"/>
  <c r="A14" i="21"/>
  <c r="A14" i="19"/>
  <c r="A14" i="26"/>
  <c r="A14" i="13"/>
  <c r="A14" i="5"/>
  <c r="A14" i="17"/>
  <c r="A14" i="12"/>
  <c r="A14" i="16"/>
  <c r="A14" i="20"/>
  <c r="A14" i="30"/>
  <c r="A14" i="14"/>
  <c r="A14" i="8"/>
  <c r="A14" i="11"/>
  <c r="A14" i="15"/>
  <c r="A14" i="7"/>
  <c r="A14" i="23"/>
  <c r="A14" i="22"/>
  <c r="A14" i="6"/>
  <c r="A14" i="25"/>
  <c r="A14" i="18"/>
  <c r="A14" i="10"/>
  <c r="A14" i="9"/>
  <c r="F1" i="2"/>
  <c r="A6" i="23"/>
  <c r="A6" i="25"/>
  <c r="A6" i="19"/>
  <c r="A6" i="22"/>
  <c r="A6" i="13"/>
  <c r="A6" i="5"/>
  <c r="A6" i="31"/>
  <c r="A6" i="15"/>
  <c r="A6" i="18"/>
  <c r="A6" i="7"/>
  <c r="A6" i="26"/>
  <c r="A6" i="17"/>
  <c r="A6" i="12"/>
  <c r="A6" i="16"/>
  <c r="A6" i="21"/>
  <c r="A6" i="20"/>
  <c r="A6" i="14"/>
  <c r="A6" i="11"/>
  <c r="A6" i="30"/>
  <c r="A6" i="10"/>
  <c r="A6" i="9"/>
  <c r="F2" i="29"/>
  <c r="A6" i="8"/>
  <c r="A6" i="6"/>
</calcChain>
</file>

<file path=xl/comments1.xml><?xml version="1.0" encoding="utf-8"?>
<comments xmlns="http://schemas.openxmlformats.org/spreadsheetml/2006/main">
  <authors>
    <author>Scott Barfield</author>
    <author>Scott Barfield-McGinnis</author>
  </authors>
  <commentList>
    <comment ref="F3" authorId="0" shapeId="0">
      <text>
        <r>
          <rPr>
            <sz val="9"/>
            <color indexed="81"/>
            <rFont val="Tahoma"/>
            <family val="2"/>
          </rPr>
          <t xml:space="preserve">Click for Note 6.
</t>
        </r>
      </text>
    </comment>
    <comment ref="E4" authorId="0" shapeId="0">
      <text>
        <r>
          <rPr>
            <sz val="8"/>
            <color indexed="81"/>
            <rFont val="Tahoma"/>
            <family val="2"/>
          </rPr>
          <t>Date driven off Final Ballot date.</t>
        </r>
      </text>
    </comment>
    <comment ref="B5" authorId="0" shapeId="0">
      <text>
        <r>
          <rPr>
            <sz val="9"/>
            <color indexed="81"/>
            <rFont val="Tahoma"/>
            <family val="2"/>
          </rPr>
          <t>Data Freshness Indicator:
Green &lt; 14 days since update
Yellow &gt;= 15 days since update
Red &gt; 30 days since update</t>
        </r>
      </text>
    </comment>
    <comment ref="D77" authorId="1" shapeId="0">
      <text>
        <r>
          <rPr>
            <b/>
            <sz val="9"/>
            <color indexed="81"/>
            <rFont val="Tahoma"/>
            <charset val="1"/>
          </rPr>
          <t>NOTE: THIS PROJECT HAS A COMPRESSED TIME LINE.</t>
        </r>
      </text>
    </comment>
  </commentList>
</comments>
</file>

<file path=xl/comments2.xml><?xml version="1.0" encoding="utf-8"?>
<comments xmlns="http://schemas.openxmlformats.org/spreadsheetml/2006/main">
  <authors>
    <author>Scott Barfield</author>
  </authors>
  <commentList>
    <comment ref="O1" authorId="0" shapeId="0">
      <text>
        <r>
          <rPr>
            <b/>
            <sz val="9"/>
            <color indexed="81"/>
            <rFont val="Tahoma"/>
            <family val="2"/>
          </rPr>
          <t>Data Freshness Indicator:
Green &lt; 14 days since update
Yellow &gt;= 15 days since update
Red &gt; 30 days since update</t>
        </r>
        <r>
          <rPr>
            <sz val="9"/>
            <color indexed="81"/>
            <rFont val="Tahoma"/>
            <family val="2"/>
          </rPr>
          <t xml:space="preserve">
</t>
        </r>
      </text>
    </comment>
  </commentList>
</comments>
</file>

<file path=xl/comments3.xml><?xml version="1.0" encoding="utf-8"?>
<comments xmlns="http://schemas.openxmlformats.org/spreadsheetml/2006/main">
  <authors>
    <author>Scott Barfield</author>
  </authors>
  <commentList>
    <comment ref="E33" authorId="0" shapeId="0">
      <text>
        <r>
          <rPr>
            <b/>
            <sz val="9"/>
            <color indexed="81"/>
            <rFont val="Tahoma"/>
            <family val="2"/>
          </rPr>
          <t>FERC Deadline</t>
        </r>
      </text>
    </comment>
  </commentList>
</comments>
</file>

<file path=xl/comments4.xml><?xml version="1.0" encoding="utf-8"?>
<comments xmlns="http://schemas.openxmlformats.org/spreadsheetml/2006/main">
  <authors>
    <author>Scott Barfield</author>
  </authors>
  <commentList>
    <comment ref="B19" authorId="0" shapeId="0">
      <text>
        <r>
          <rPr>
            <sz val="9"/>
            <color indexed="81"/>
            <rFont val="Tahoma"/>
            <family val="2"/>
          </rPr>
          <t xml:space="preserve">Add the new project, then goto the dashboard and construct the project with conditional formatting.
Change only this date as needed for testing conditional formatting of new projects.
Delete this note wihen finished and associated dates, then fill in with appropriate project dates.
</t>
        </r>
      </text>
    </comment>
  </commentList>
</comments>
</file>

<file path=xl/sharedStrings.xml><?xml version="1.0" encoding="utf-8"?>
<sst xmlns="http://schemas.openxmlformats.org/spreadsheetml/2006/main" count="1687" uniqueCount="571">
  <si>
    <t>Jan</t>
  </si>
  <si>
    <t>Feb</t>
  </si>
  <si>
    <t>Mar</t>
  </si>
  <si>
    <t>Apr</t>
  </si>
  <si>
    <t>May</t>
  </si>
  <si>
    <t>Jun</t>
  </si>
  <si>
    <t>Jul</t>
  </si>
  <si>
    <t>Aug</t>
  </si>
  <si>
    <t>Sep</t>
  </si>
  <si>
    <t>Oct</t>
  </si>
  <si>
    <t>Nov</t>
  </si>
  <si>
    <t>Dec</t>
  </si>
  <si>
    <t>2007-06.2</t>
  </si>
  <si>
    <t>Project</t>
  </si>
  <si>
    <t>Phase 2 System Protection Coordination</t>
  </si>
  <si>
    <t>Deliverable</t>
  </si>
  <si>
    <t>NERC-imposed deadline of 12/31/2015</t>
  </si>
  <si>
    <t>Deadline</t>
  </si>
  <si>
    <t>N/A</t>
  </si>
  <si>
    <t>P81 Req (2013)</t>
  </si>
  <si>
    <t>Comments</t>
  </si>
  <si>
    <t>Number of Directives</t>
  </si>
  <si>
    <t>No. of Guidances (see Note 2)</t>
  </si>
  <si>
    <t>Yes - PRC-001-1.1(ii), R1 was noted as duplicative of TOP-006-2 R3, but TOP-006 was retired without addressing R1 under TOP/IRO in 2015.</t>
  </si>
  <si>
    <t>Developer</t>
  </si>
  <si>
    <t>Scott Barfield-McGinnis</t>
  </si>
  <si>
    <t>Brenda Hampton</t>
  </si>
  <si>
    <t>No. of Days
Ahead (Behind)</t>
  </si>
  <si>
    <t>Delays</t>
  </si>
  <si>
    <t>Missed SC Delivery</t>
  </si>
  <si>
    <t>Team Availability</t>
  </si>
  <si>
    <t>Additional Outreach</t>
  </si>
  <si>
    <t>Schedule too Constrictive</t>
  </si>
  <si>
    <t>Change in Approach</t>
  </si>
  <si>
    <t>x-Future</t>
  </si>
  <si>
    <t>Scheduling Dates</t>
  </si>
  <si>
    <t>Regulatory Meeting</t>
  </si>
  <si>
    <t>Baseline Reset</t>
  </si>
  <si>
    <t>Note 1</t>
  </si>
  <si>
    <t>Note 2</t>
  </si>
  <si>
    <t>Note 3</t>
  </si>
  <si>
    <t>Note 4</t>
  </si>
  <si>
    <t>Note 5</t>
  </si>
  <si>
    <t>Note 6</t>
  </si>
  <si>
    <t>Note 7</t>
  </si>
  <si>
    <t>Note 8</t>
  </si>
  <si>
    <t>Note 9</t>
  </si>
  <si>
    <t>Note 10</t>
  </si>
  <si>
    <t>Refers to guidances from regulatory orders for standards activity to consider, but that do not carry the same effect as a directive.</t>
  </si>
  <si>
    <t>In the columns at right, in some cases, an "additional ballot" is not indicated for planning purposes, but if consensus is not supported on an initial ballot, or if substantive changes occur, one will be scheduled.</t>
  </si>
  <si>
    <t>In the columns at right, there are  no "plan" milestones in some cases  because the project was originally planned to be complete in 2014, and the project's "actual" milestones  have extended into 2015).</t>
  </si>
  <si>
    <t>In the column labeled "directionally consistent with IERP findings," directionally consistent indicates whether the Standard Drafting Team, when the project is completed, considered the recommendations from the Independent Expert Review Project and the Paragraph 81 project. After the Standard Drafting Team has considered the recommendations, the materials posted with the standards will describe the Standard Drafting Team's consideration of the findings.</t>
  </si>
  <si>
    <t>No.</t>
  </si>
  <si>
    <t>Description</t>
  </si>
  <si>
    <t>Filing - Filing with Regulators</t>
  </si>
  <si>
    <t>PTB - Present to BOT</t>
  </si>
  <si>
    <t>CP1 - Comment Period 1</t>
  </si>
  <si>
    <t>FB - Final Ballot</t>
  </si>
  <si>
    <t>QR - Quality Review</t>
  </si>
  <si>
    <t>1 - Move PRC-001, R1 to Training</t>
  </si>
  <si>
    <t>Nominations - DT</t>
  </si>
  <si>
    <t>CP2 - Comment Period 2</t>
  </si>
  <si>
    <t>CIB - Com/Ballot 1 (Initial)</t>
  </si>
  <si>
    <t>Index</t>
  </si>
  <si>
    <t>PT - Post Approval Training</t>
  </si>
  <si>
    <t xml:space="preserve">CAB - Com/Add Ballot 2 </t>
  </si>
  <si>
    <t>CAB - Com/Add Ballot 3</t>
  </si>
  <si>
    <t>CAB - Com/Add Ballot 4</t>
  </si>
  <si>
    <t>CAB - Com/Add Ballot 5</t>
  </si>
  <si>
    <t>Projected
 or Actual
Start</t>
  </si>
  <si>
    <t>Projected or Actual
End</t>
  </si>
  <si>
    <t>Ballot
or
Other</t>
  </si>
  <si>
    <t>Date</t>
  </si>
  <si>
    <t>PTS Change Control</t>
  </si>
  <si>
    <t>Reason for Update</t>
  </si>
  <si>
    <t>Notes</t>
  </si>
  <si>
    <t>Project Name</t>
  </si>
  <si>
    <t>Status</t>
  </si>
  <si>
    <t>Nominations</t>
  </si>
  <si>
    <t>SAR</t>
  </si>
  <si>
    <t>Working to Additional Ballot</t>
  </si>
  <si>
    <t>Working to Comment Posting</t>
  </si>
  <si>
    <t>Working to Final Ballot</t>
  </si>
  <si>
    <t>Inactive</t>
  </si>
  <si>
    <t>Standing Review Team</t>
  </si>
  <si>
    <t>SDT Development</t>
  </si>
  <si>
    <t>LOOKUP LISTS</t>
  </si>
  <si>
    <t>FOOTNOTES</t>
  </si>
  <si>
    <t>Affected Standards</t>
  </si>
  <si>
    <t>Home</t>
  </si>
  <si>
    <t>Real-time Reliability Monitoring and Analysis Capabilities</t>
  </si>
  <si>
    <t>2009-02</t>
  </si>
  <si>
    <t>Mark Olson</t>
  </si>
  <si>
    <t>Jennifer Sterling</t>
  </si>
  <si>
    <t>New IRO-018-1 and TOP-010-1</t>
  </si>
  <si>
    <t>None</t>
  </si>
  <si>
    <t>75.68% &amp; 73.87%</t>
  </si>
  <si>
    <t>47.38% &amp; 48.00%</t>
  </si>
  <si>
    <t>72.13% &amp; 68.01%</t>
  </si>
  <si>
    <t>Test</t>
  </si>
  <si>
    <t>Pending Regulatory Filing</t>
  </si>
  <si>
    <t>Test-001-1</t>
  </si>
  <si>
    <t>Test 1, 2016</t>
  </si>
  <si>
    <t>Test Priority</t>
  </si>
  <si>
    <t>Test P81</t>
  </si>
  <si>
    <t>Test Directives</t>
  </si>
  <si>
    <t>Test Guidance</t>
  </si>
  <si>
    <t>Test Comment</t>
  </si>
  <si>
    <t>Test IERP</t>
  </si>
  <si>
    <t>Test Developer</t>
  </si>
  <si>
    <t>Test PMOS</t>
  </si>
  <si>
    <t>Test Affected Standards</t>
  </si>
  <si>
    <t>2010-14.2.2</t>
  </si>
  <si>
    <t>Filter</t>
  </si>
  <si>
    <t>DO NOT SORT (Filtering Ok)</t>
  </si>
  <si>
    <t>Phase 2 of Balancing Authority Reliability-based Controls - BAL-004-2</t>
  </si>
  <si>
    <t>BAL-004</t>
  </si>
  <si>
    <t>Ken Goldsmith</t>
  </si>
  <si>
    <t>2016-01</t>
  </si>
  <si>
    <t>Modifications to TOP and IRO Standards</t>
  </si>
  <si>
    <t>2013-03</t>
  </si>
  <si>
    <t>2015-04</t>
  </si>
  <si>
    <t>2015-07</t>
  </si>
  <si>
    <t>2015-09</t>
  </si>
  <si>
    <t>2016-02</t>
  </si>
  <si>
    <t>2015-INT-01</t>
  </si>
  <si>
    <t>2015-INT-02</t>
  </si>
  <si>
    <t>2015-INT-03</t>
  </si>
  <si>
    <t>2016-EPR-01</t>
  </si>
  <si>
    <t>2016-EPR-02</t>
  </si>
  <si>
    <t>Phase 2 of Balancing Authority Reliability-based Controls – BAL-005, BAL-006, FAC-001</t>
  </si>
  <si>
    <t>BAL-005</t>
  </si>
  <si>
    <t>Passed final ballot with 72% approval February 2016.  Adopted by NERC BOT in February 2016.  Filed with FERC in April 2016.</t>
  </si>
  <si>
    <t>FAC-001</t>
  </si>
  <si>
    <t>Passed final ballot with 80% approval February 2016.  Adopted by NERC BOT in February 2016.  Filed with FERC in April 2016.</t>
  </si>
  <si>
    <t>BAL-006</t>
  </si>
  <si>
    <t>Posting Comment &amp; Ballot</t>
  </si>
  <si>
    <t>Final Ballot</t>
  </si>
  <si>
    <t>Present to BOT</t>
  </si>
  <si>
    <t>Posting-Comment Only</t>
  </si>
  <si>
    <t>Filing / Post Approval Train</t>
  </si>
  <si>
    <t>Posting-SAR or PR</t>
  </si>
  <si>
    <t>Periods</t>
  </si>
  <si>
    <t>Geomagnetic Disturbance Mitigation</t>
  </si>
  <si>
    <t>TPL-007-1</t>
  </si>
  <si>
    <t>SP1 - SAR/PR/WP Posting 1</t>
  </si>
  <si>
    <t>SP2 - SAR/PR/WP Posting 2</t>
  </si>
  <si>
    <t>Alignment of Terms</t>
  </si>
  <si>
    <t>Lacey Ourso</t>
  </si>
  <si>
    <t>Internal Communications Capabilities</t>
  </si>
  <si>
    <t>COM-001-3</t>
  </si>
  <si>
    <t>Darrel Richardson</t>
  </si>
  <si>
    <t>2015-08</t>
  </si>
  <si>
    <t>Emergency Operations</t>
  </si>
  <si>
    <t>EOP-005, EOP-006, and EOP-008</t>
  </si>
  <si>
    <t>Laura Anderson</t>
  </si>
  <si>
    <t>Medium</t>
  </si>
  <si>
    <t>EOP-004</t>
  </si>
  <si>
    <t>Establish and Communicate System Operating Limits</t>
  </si>
  <si>
    <t>The delay was to reduce industry burden by simplifying the event reporting process such that a single form and submission system satisfies both EOP-004 and the U.S. Department of Energy’s reporting requirements, the Project 2015-08 EOP SDT is collaborating with the U.S. Department of Energy to harmonize reporting requirements/reports. This collaboration has changed the project schedule for EOP-004. The project’s PMOS representative, Ken Goldsmith, supports this project timeline change.</t>
  </si>
  <si>
    <t>Explain delay in project</t>
  </si>
  <si>
    <t xml:space="preserve">Going to final ballot end of January 2016 and planned for presentation at February 2016 Board meeting. </t>
  </si>
  <si>
    <t>Explain delay</t>
  </si>
  <si>
    <t>Working to Initial Ballot</t>
  </si>
  <si>
    <t>2015-10</t>
  </si>
  <si>
    <t>Single Points of Failure TPL-001</t>
  </si>
  <si>
    <t>Mark Pratt</t>
  </si>
  <si>
    <t>High</t>
  </si>
  <si>
    <r>
      <t xml:space="preserve">Deliverables </t>
    </r>
    <r>
      <rPr>
        <b/>
        <sz val="11"/>
        <color theme="0" tint="-0.249977111117893"/>
        <rFont val="Calibri"/>
        <family val="2"/>
        <scheme val="minor"/>
      </rPr>
      <t xml:space="preserve"> (Filter)</t>
    </r>
  </si>
  <si>
    <r>
      <t>Project</t>
    </r>
    <r>
      <rPr>
        <b/>
        <sz val="11"/>
        <color theme="0" tint="-0.249977111117893"/>
        <rFont val="Calibri"/>
        <family val="2"/>
        <scheme val="minor"/>
      </rPr>
      <t xml:space="preserve">  (Filter)</t>
    </r>
  </si>
  <si>
    <t>Brian Murphy</t>
  </si>
  <si>
    <t>TOP/IRO Standards</t>
  </si>
  <si>
    <t>Modifications to CIP Standards</t>
  </si>
  <si>
    <t>Order 822 was issued on January 21, 2016. The SC authorized posting the SAR and to request nominations for additional team members at March 9, 2016 meeting. The SAR posting ended April 21, 2016 and the SDT is reviewing the comments received. A CIP Technical Conference was held on April 19, 2016 in Atlanta. Seven additional members were appointed to the SDT at the April 20, 2016 SC meeting. Initial SDT meeting May 24-26, 2016 in Atlanta.</t>
  </si>
  <si>
    <t>Did not pass Septmber 2015 ballot and will plan to conduct another SDT meeting and post for additional ballot. Goal to post end of January 2016; however, the SDT's plan to present a PER-005-2 revision met industry opposition during informal outreach. The SDT held a technical conference to resolve - resulting in PER-006-1 and definition changes to OPA and RTA. The first formal comment period for PER-006-1 runs March 10 to April 25 with an initial ballot.</t>
  </si>
  <si>
    <t>Explain the delay</t>
  </si>
  <si>
    <t>Not needed</t>
  </si>
  <si>
    <t>Interpretation of CIP-002-5.1 for Energy Sector Security Consortium (EnergySec)</t>
  </si>
  <si>
    <t>Interpretation of CIP-007-5 for Foxguard Solutions</t>
  </si>
  <si>
    <t>Interpretation of TOP-002-2.1b for FMPP</t>
  </si>
  <si>
    <t>Updated:</t>
  </si>
  <si>
    <t>CIP-002-5.1</t>
  </si>
  <si>
    <t>CIP-007-5</t>
  </si>
  <si>
    <t>IDT nominees to be presented at February 2016 SC meeting.</t>
  </si>
  <si>
    <t>TOP-002-2.1b</t>
  </si>
  <si>
    <t>Explain early finish</t>
  </si>
  <si>
    <t>PER-006-1 did not require an additional planned ballot, passed on initial.</t>
  </si>
  <si>
    <t>Pending Regulatory Approval</t>
  </si>
  <si>
    <t>No dates provided</t>
  </si>
  <si>
    <t>Project finished prior to 2015.</t>
  </si>
  <si>
    <t>Last Status</t>
  </si>
  <si>
    <t>Mike Brytowski</t>
  </si>
  <si>
    <t>Enhanced Periodic Review of Personnel Performance, Training, and Qualifications Standards</t>
  </si>
  <si>
    <t>Enhanced Periodic Review of Voltage and Reactive Standards</t>
  </si>
  <si>
    <t>Amy Casuscelli</t>
  </si>
  <si>
    <t>HOME</t>
  </si>
  <si>
    <t>Glossary/ROP</t>
  </si>
  <si>
    <t>Reason for Change or Delay</t>
  </si>
  <si>
    <t>SUMMARY</t>
  </si>
  <si>
    <t>Baseline</t>
  </si>
  <si>
    <t>Current</t>
  </si>
  <si>
    <t>Early/(Late)</t>
  </si>
  <si>
    <t>Passed final ballot with 94% approval February 2016.  Adopted by NERC BOT in February 2016.  Filed with FERC in April 2016.</t>
  </si>
  <si>
    <t>The apparent delay in the project is due to missing an earlier update to the PMOS Annual Project Calendar. Baseline Schedule has not been adjusted.</t>
  </si>
  <si>
    <t>Currently on hold. Interpretation drafting team recommendations were submitted to the SC in February 2016.</t>
  </si>
  <si>
    <t>Currently on hold. SC approved RFI and for the interpretation drafting team to be formed in April 2016.</t>
  </si>
  <si>
    <t>Baseline
Start</t>
  </si>
  <si>
    <t>Baseline
End</t>
  </si>
  <si>
    <t>PRC-001-1.1.(ret.), PER-006-1 (new)</t>
  </si>
  <si>
    <t>2010-14.2.1</t>
  </si>
  <si>
    <t>Directionally consistent with IERP findings (See Note 5)</t>
  </si>
  <si>
    <t>Back to:</t>
  </si>
  <si>
    <t>Transfer RFI to the CIP SDT and update the SC</t>
  </si>
  <si>
    <t>Schedule updated to CIP SDT timeline.</t>
  </si>
  <si>
    <t>Interpretation CIP-002-5.1</t>
  </si>
  <si>
    <t>Archived comments</t>
  </si>
  <si>
    <t>Added CIP Schedule for approval</t>
  </si>
  <si>
    <t>Baseline/</t>
  </si>
  <si>
    <t>(Filter)</t>
  </si>
  <si>
    <r>
      <rPr>
        <b/>
        <sz val="11"/>
        <rFont val="Calibri"/>
        <family val="2"/>
        <scheme val="minor"/>
      </rPr>
      <t>Days</t>
    </r>
    <r>
      <rPr>
        <b/>
        <sz val="11"/>
        <color theme="0" tint="-0.249977111117893"/>
        <rFont val="Calibri"/>
        <family val="2"/>
        <scheme val="minor"/>
      </rPr>
      <t xml:space="preserve"> (Filter)         </t>
    </r>
  </si>
  <si>
    <t>PMOS Liaison</t>
  </si>
  <si>
    <t>Andrew Gallo</t>
  </si>
  <si>
    <t>Archive</t>
  </si>
  <si>
    <t>Moved to archives at PMOS meeting 6/14/2016.</t>
  </si>
  <si>
    <t>Pending Board Adoption</t>
  </si>
  <si>
    <t>Report on process (Phase II Improvement Report)</t>
  </si>
  <si>
    <t>Other</t>
  </si>
  <si>
    <t>Update to SC</t>
  </si>
  <si>
    <t xml:space="preserve">Update given to SC concerning delay. </t>
  </si>
  <si>
    <t>The SDT slowed development.</t>
  </si>
  <si>
    <t>Expanded Scope</t>
  </si>
  <si>
    <t>Expansion of Scope</t>
  </si>
  <si>
    <t>Rod Kinard</t>
  </si>
  <si>
    <t>(Sorting okay)</t>
  </si>
  <si>
    <t>Update SC that schedule was approved by SDT, SDT leadership, developer, and PMOS Liaison. Second SAR posting was required due to expansion of scope.</t>
  </si>
  <si>
    <t>Update SC that schedule was approved by SDT, SDT leadership, developer, and PMOS Liaison.</t>
  </si>
  <si>
    <t xml:space="preserve">Update SC that schedule was approved by SDT, SDT leadership, developer, and PMOS Liaison. </t>
  </si>
  <si>
    <t>Add CIP Schedule for approval</t>
  </si>
  <si>
    <t>PMOS agreed to archive. Project was eliminated.</t>
  </si>
  <si>
    <t>Posted</t>
  </si>
  <si>
    <t>VAR-001-4.1 &amp; VAR-002-4</t>
  </si>
  <si>
    <t>Tutorial Video (11 min)</t>
  </si>
  <si>
    <t>Archive_Baseline</t>
  </si>
  <si>
    <t>Archive_Current</t>
  </si>
  <si>
    <t>ARCHIVE SUMMARY</t>
  </si>
  <si>
    <t>Nom-SAR/DT</t>
  </si>
  <si>
    <t>QR</t>
  </si>
  <si>
    <t>2016-03</t>
  </si>
  <si>
    <t>Cyber Security Supply Chain Management</t>
  </si>
  <si>
    <t>Nominations &amp; SAR</t>
  </si>
  <si>
    <t>New and revised Standard(s)</t>
  </si>
  <si>
    <t>Create project record</t>
  </si>
  <si>
    <t>Added project to PTS.</t>
  </si>
  <si>
    <t>IRO-002-5 (67.25%)
TOP-001-4 (64.59%)</t>
  </si>
  <si>
    <t>Al McMeekin</t>
  </si>
  <si>
    <t>Directive: March 31, 2017 (LERC only) (March 31 in SAR)</t>
  </si>
  <si>
    <t xml:space="preserve">SDT is developing recommendations to present to SC.
The Phase II work was completed in February 2016 and the proposed recommendations were submitted for consideration at the March 2016 meeting.  The item was pulled from the SC agenda based on a request from the SC chair, Brian Murphy.  The SDT reviewed the revisions proposed by the SC chair, and determined to move forward with submitting the recommendations as developed by the SDT. The Phase II recommendation document will be resubmitted for inclusion on the September 2016 SC agenda.  </t>
  </si>
  <si>
    <t>FERC deadline of July 27, 2017</t>
  </si>
  <si>
    <t>Periodic Update</t>
  </si>
  <si>
    <t>Developer updated FERC deadline from 5/19/17 to 7/27/17</t>
  </si>
  <si>
    <t>Filing anticipated in late August.</t>
  </si>
  <si>
    <t>The standard passed overwhelmingly along with the definitions. BOT adopted August 11, 2016 and filed with FERC on September 2, 2016.</t>
  </si>
  <si>
    <t>PRC-001-1.1.(Ret), PER-006-1 (New), and revision to definitions of Operational Planning Analysis and Real-time Assessment.</t>
  </si>
  <si>
    <t>2016-04</t>
  </si>
  <si>
    <t>Modifications to PRC-025-1</t>
  </si>
  <si>
    <t>SC Authorized Posting</t>
  </si>
  <si>
    <t>SAR and SAR SDT nominations.</t>
  </si>
  <si>
    <t>PRC-025-2</t>
  </si>
  <si>
    <t>Yes</t>
  </si>
  <si>
    <t>PRC-025-1</t>
  </si>
  <si>
    <t>Brian Murphy and Andrew Gallo</t>
  </si>
  <si>
    <t>Charles Yeung</t>
  </si>
  <si>
    <t>Last Updated</t>
  </si>
  <si>
    <t>Update status</t>
  </si>
  <si>
    <t>Baseline Schedule</t>
  </si>
  <si>
    <t>SDT determined the schedule.</t>
  </si>
  <si>
    <t>Present Schedule to SC</t>
  </si>
  <si>
    <t>TPL-007-2</t>
  </si>
  <si>
    <t>Archived</t>
  </si>
  <si>
    <t>Project is complete.</t>
  </si>
  <si>
    <t>Filed with regulators on November 10, 2016.</t>
  </si>
  <si>
    <t>Interpretation passed. FERC Approved, RD docket.</t>
  </si>
  <si>
    <t xml:space="preserve">Preparing for final ballot in Dec 2016. NOPR issued June 18, 2015 (under previous project 2014-03). Final Rule issued November 19, 2015 with three directives with an associated 18 month regulatory filing deadline. The SC authorized posting at the June 2016 SC meeting. Standards passed additional ballot ending October 17 2016 and will be posted for final ballot early December 2016. </t>
  </si>
  <si>
    <t>Archive Projectg</t>
  </si>
  <si>
    <t>Directed to archive at December 13, 2016 PMOS Meeting.</t>
  </si>
  <si>
    <t>Proposed</t>
  </si>
  <si>
    <t>2 directives at P40 &amp; P89 (Click this link for FERC Order)</t>
  </si>
  <si>
    <t>PMOS request</t>
  </si>
  <si>
    <t>List only the EPR nomination period and recommendation posting dates.</t>
  </si>
  <si>
    <t>CIP-003-7</t>
  </si>
  <si>
    <t>PER-003-1 and PER-004-2, but PER-001-0.2 was not evaluated due to retirement on April 17, 2017.</t>
  </si>
  <si>
    <t>Archive Project</t>
  </si>
  <si>
    <t>Standard was filed on 11/28/2016 and may come off active monitoring by PMOS</t>
  </si>
  <si>
    <t>PER-003-1 and PER-004-2</t>
  </si>
  <si>
    <t>FERC directives added (P40 &amp; P89) additional scoping in addition to industry comments following the second SAR posting. The MOD references are being updated due to some retiring in July 2016.</t>
  </si>
  <si>
    <t>Developer change</t>
  </si>
  <si>
    <t>Transition from Lacey Ourso to Darrel Richardson.</t>
  </si>
  <si>
    <t>SAR / PR / WP</t>
  </si>
  <si>
    <t>Responding to Comment</t>
  </si>
  <si>
    <t>Transition from Lacey Ourso to Soo Jin Kim until a new developer is assigned.</t>
  </si>
  <si>
    <t>By PMOS action</t>
  </si>
  <si>
    <t>83.65% (EOP-005) &amp; 80.56% (EOP-006)</t>
  </si>
  <si>
    <t>Delay - Other</t>
  </si>
  <si>
    <t>Team cleaned up templates via conference calls after in-person meeting adding two weeks, plus the Standards Committee's Standing Review Team asked for a minimum of two weeks to review.</t>
  </si>
  <si>
    <t>Ken Lanehome</t>
  </si>
  <si>
    <r>
      <rPr>
        <b/>
        <sz val="11"/>
        <color theme="1"/>
        <rFont val="Calibri"/>
        <family val="2"/>
        <scheme val="minor"/>
      </rPr>
      <t>2015-2017 RSDP</t>
    </r>
    <r>
      <rPr>
        <sz val="11"/>
        <color theme="1"/>
        <rFont val="Calibri"/>
        <family val="2"/>
        <scheme val="minor"/>
      </rPr>
      <t xml:space="preserve"> The prioritizations here reflect those prioritizations assigned as part of the 2015-2017 Reliability Standards Development Plan (RSDP).  In its approach to prioritizing Reliability Standards projects, the RSDP considered how Reliability Standard family priorities are applied to individual projects and outstanding work. Specific elements included: (1) RISC Category Rankings; (2) regulatory directives; (3) regulatory deadlines; (4) Reliability Standard requirement candidates for retirement; (5) the IERP content and quality assessments; and (6) additional considerations (fill-in-the-blank status and five-year assessment commitments).  Some projects were not prioritized in the RSDP, as they were originally anticipated to be complete before the end of the first quarter of 2015, and those projects have an "N/A" designation in this column.  Other projects have been added to the Project Tracking Spreadsheet that were not prioritized in the RSDP.  These were added in response to regulatory directives that were issued following completion of the RSDP, and they will be prioritized according to the same process during the first quarter of 2015 according to the same process described in the RSDP.  Those projects are designated as "Pending Prioritization in 1Q 2015."  As discussed in the 2015-2017 RSDP, the prioritization will occur in collaboration between NERC Staff and the Standards Committee.  </t>
    </r>
  </si>
  <si>
    <t>Priority in RSDP, click to see applicable Footnote</t>
  </si>
  <si>
    <t>Low</t>
  </si>
  <si>
    <r>
      <rPr>
        <b/>
        <sz val="11"/>
        <color theme="1"/>
        <rFont val="Calibri"/>
        <family val="2"/>
        <scheme val="minor"/>
      </rPr>
      <t>2016-2018 RSDP</t>
    </r>
    <r>
      <rPr>
        <sz val="11"/>
        <color theme="1"/>
        <rFont val="Calibri"/>
        <family val="2"/>
        <scheme val="minor"/>
      </rPr>
      <t xml:space="preserve"> The following projects are planned to continue from 2015 along with any 2015 projects that are planned to be
completed in that year but need additional time. As in the 2015–2017 RSDP, the approach to prioritizing
Reliability Standards projects in this RSDP addressed how Reliability Standard family priorities are applied to
individual projects and outstanding work. Specific elements included: (1) RISC Category Rankings; (2) regulatory
directives; (3) regulatory deadlines; (4) Reliability Standard requirement candidates for retirement; (5) the IERP
content and quality assessments; and (6) additional considerations (fill‐in‐the‐blank status and five‐year
assessment commitments). The prioritization gave primary consideration to RISC category rankings, regulatory
directives, and regulatory deadlines. Based on the application of these elements, this section prioritizes each
Reliability Standard project as high, medium, low, or pending technical committee input.</t>
    </r>
  </si>
  <si>
    <r>
      <rPr>
        <b/>
        <sz val="11"/>
        <color theme="1"/>
        <rFont val="Calibri"/>
        <family val="2"/>
        <scheme val="minor"/>
      </rPr>
      <t>2017-2019 RSDP</t>
    </r>
    <r>
      <rPr>
        <sz val="11"/>
        <color theme="1"/>
        <rFont val="Calibri"/>
        <family val="2"/>
        <scheme val="minor"/>
      </rPr>
      <t xml:space="preserve"> The approach to prioritizing Reliability Standards projects in this RSDP is consistent with previous RSDPs. Specific elements include: (1) RISC Category Rankings; (2) regulatory directives and deadlines; (3) Reliability Standard requirements recommended for retirement; (4) the IERP content and quality assessments; and (5) additional considerations (fill-in-the-blank status and five-year assessment commitments). The prioritization considers RISC category rankings, regulatory directives, and regulatory deadlines. Based on the application of these elements, this section prioritizes each Reliability Standard project as high, medium, low, or pending technical committee input.</t>
    </r>
  </si>
  <si>
    <t>Presented to BOT February 2017, preparing the filing.</t>
  </si>
  <si>
    <t>Petition was filed on March 3, 2017 requesting approval.
TD at Lows resulted in a balloted CIP-003-7(i), which was not captured in the dates. "(i)" was dropped in the BOT presentation and filing and the standard was filed as CIP-003-7</t>
  </si>
  <si>
    <t>LERC Definition &amp; CIP-003-7</t>
  </si>
  <si>
    <t>Added to schedule, reduced period - SDT needed feedback</t>
  </si>
  <si>
    <t>PMOS WECC Meeting</t>
  </si>
  <si>
    <t>PMOS WECC meeting.</t>
  </si>
  <si>
    <t>Liaison Change</t>
  </si>
  <si>
    <t>Updated B. Murpy and A. Gallow to K. Lanehome and A. Mayfield</t>
  </si>
  <si>
    <t>Ken Lanehome and Ash Mayfield</t>
  </si>
  <si>
    <t>Bifurcate Project</t>
  </si>
  <si>
    <t>Split the IRO portion into this section for tracking.</t>
  </si>
  <si>
    <t>Accept Baseline Schedule</t>
  </si>
  <si>
    <t>Latrice Harkness</t>
  </si>
  <si>
    <t>Added Al McMeekin to the project.</t>
  </si>
  <si>
    <t>Developer Change</t>
  </si>
  <si>
    <t>Replaced Al McMeekin with Mat Bunch and Katherine Street.</t>
  </si>
  <si>
    <t>Accept Schedule</t>
  </si>
  <si>
    <t>Project was filed with regulators.</t>
  </si>
  <si>
    <t>Removed Liaison</t>
  </si>
  <si>
    <t>Removed R. Kinard due to resigning from PMOS.</t>
  </si>
  <si>
    <t>Added FERC deadline.</t>
  </si>
  <si>
    <t>Accepted the SDT project schedule.</t>
  </si>
  <si>
    <t>2017-04</t>
  </si>
  <si>
    <t>Footnote 8, Medium</t>
  </si>
  <si>
    <t>2017-01</t>
  </si>
  <si>
    <t>2017-02</t>
  </si>
  <si>
    <t xml:space="preserve">Modifications to Personnel Performance, Training, and Qualifications Standards </t>
  </si>
  <si>
    <t>PER-003-1 &amp; PER-004-2</t>
  </si>
  <si>
    <t>INT-004, INT-006, INT-009, and INT-010</t>
  </si>
  <si>
    <t>Periodic Review of FAC-008-3 Standard</t>
  </si>
  <si>
    <t>2017-05</t>
  </si>
  <si>
    <t>Mat Bunch</t>
  </si>
  <si>
    <t>NUC-001-3</t>
  </si>
  <si>
    <t>Created Project in PTS</t>
  </si>
  <si>
    <t>Created Project record.</t>
  </si>
  <si>
    <t>FAC-008-3</t>
  </si>
  <si>
    <t>Periodic Review of Interchange Scheduling and Coordination Standards</t>
  </si>
  <si>
    <t>Nominations - SAR / PR</t>
  </si>
  <si>
    <t>CIP-005-6, CIP-010-3, and CIP-013-1</t>
  </si>
  <si>
    <t>Team added informal comment period</t>
  </si>
  <si>
    <t>Accepted by PMOS.</t>
  </si>
  <si>
    <t>Assign PMOS Liaison</t>
  </si>
  <si>
    <t>Approved</t>
  </si>
  <si>
    <t>Project 2017-02 initiated to address the EPR recommendation(s).</t>
  </si>
  <si>
    <t>The team will be requesting the Standards Committee at the June 14, 2017 meeting to accept a SAR to revise a Standard and to activate Project 2017-02.</t>
  </si>
  <si>
    <t>The periodic review team (PRT) responded to industry comments that affirm the PRT's recommendations. The PRT maintained its initial recommendation that the standards are sufficient to protect reliablity and although some things could be cleaned up, the recommendation is to not open the standards for revisions (i.e., yellow rating). The PRT will present their recommendations for acceptance to the Standards Committee on June 14, 2017 and to re-affirm the two VAR standards.</t>
  </si>
  <si>
    <t>Recommendations accepted by the SC and the standards were re-affirmed.</t>
  </si>
  <si>
    <t>2017-06</t>
  </si>
  <si>
    <t>Project 2017-06 Modifications to BAL-002-2</t>
  </si>
  <si>
    <t>BAL-002-2</t>
  </si>
  <si>
    <t>BAL-002-3</t>
  </si>
  <si>
    <t>Baseline initial ballot of 7/5/2017 moved to 9/7/2017 due addressing comments and scope of SAR. Schedule accounts for SC not meeting in August.</t>
  </si>
  <si>
    <t>Schedule deviation</t>
  </si>
  <si>
    <t>Accepted by unamious consent.</t>
  </si>
  <si>
    <t>CIP-005-6 89.84%
CIP-010-3 82.92%
CIP-013-1 88.64%</t>
  </si>
  <si>
    <t>June</t>
  </si>
  <si>
    <t>2017-03</t>
  </si>
  <si>
    <t>EPR SDT appointed as SDT</t>
  </si>
  <si>
    <t>BAL-003-2</t>
  </si>
  <si>
    <t>PER-003-2, retire PER-004-2</t>
  </si>
  <si>
    <t>Click here to report errors or issues</t>
  </si>
  <si>
    <t>2017-07</t>
  </si>
  <si>
    <t>2017-08</t>
  </si>
  <si>
    <t>2016-02b</t>
  </si>
  <si>
    <t>2016-02c</t>
  </si>
  <si>
    <t>Team decided to create CIP-012-1 and not modiifying CIP-006 for Communcation Networks.</t>
  </si>
  <si>
    <t>CIP-014-4</t>
  </si>
  <si>
    <t>Open - Available</t>
  </si>
  <si>
    <t>Open-Baseline</t>
  </si>
  <si>
    <t>Added SDT schedule</t>
  </si>
  <si>
    <t>Updated initial, additional, final, BOT, and filing projected dates.</t>
  </si>
  <si>
    <t>Footnote 8, High</t>
  </si>
  <si>
    <t>Footnote 9, Medium</t>
  </si>
  <si>
    <t>Footnote 9, Low (was Medium previously)</t>
  </si>
  <si>
    <t>Footnote 7, Medium</t>
  </si>
  <si>
    <t>CIP-005-6 88.79%
CIP-010-3 81.40%
CIP-013-1 884.19%</t>
  </si>
  <si>
    <t>Supplemental Nominations</t>
  </si>
  <si>
    <t>A. Kimmey due to leaving company.</t>
  </si>
  <si>
    <t>Schedule Adjustment</t>
  </si>
  <si>
    <t>Changed from 9/11 to 9/22 to stagger 2013-03, 2015-09, and 2015-10.</t>
  </si>
  <si>
    <t>Held at 9/7 to stagger 2013-03 and 2015-09.</t>
  </si>
  <si>
    <t>Accept Baseline Realignment</t>
  </si>
  <si>
    <t>TPL-001-4</t>
  </si>
  <si>
    <t>TPL-001-5</t>
  </si>
  <si>
    <t>Address TO Control Centers Performing Transmission Operator (TOP) Obligations.</t>
  </si>
  <si>
    <t>Segmented project</t>
  </si>
  <si>
    <t>This fourth segment of the project was made to address all remaining V5TAG issues: Cyber Asset and BES CA (BCA) definitions, Network and Externally Accessible Devices (ESP, ERC, IRA), Obligations, Virtualization,  and CIP Exceptional Circumstances.</t>
  </si>
  <si>
    <t>Charles Yeung accepted appointment as PMOS liaison.</t>
  </si>
  <si>
    <t>Amy Casuscelli accepted appointment as PMOS liaison.</t>
  </si>
  <si>
    <t>Mike Brytowski accepted appointment as PMOS liaison.</t>
  </si>
  <si>
    <t>Mark Pratt accepted appointment as PMOS liaison.</t>
  </si>
  <si>
    <t>Ken Lanehome accepted appointment as PMOS liaison.</t>
  </si>
  <si>
    <t>Address all remaining V5TAG issues: Cyber Asset and BES CA (BCA) definitions, Network and Externally Accessible Devices (ESP, ERC, IRA), Obligations, Virtualization, and CIP Exceptional Circumstances.</t>
  </si>
  <si>
    <t>Changed from 9/7 to 9/12 to stagger 2013-03, 2015-09,  2015-10, and 2016-02c.</t>
  </si>
  <si>
    <t>No adjustment required 2013-03, 2015-09, and 2016-02 were staggered to spread postings out.</t>
  </si>
  <si>
    <t>The original 5/15/2017 planned posting was accepted for 9/18 to stagger 2013-03, 2015-09, and 2015-10.</t>
  </si>
  <si>
    <t>Passed</t>
  </si>
  <si>
    <t>The SOL team needed additional time to complete reviews of whitepapers; therefore, adjusted their schedule from 9/12 as accepted by the PMOS on August 10 to 9/30. The change does not impact their December team meeting plans.</t>
  </si>
  <si>
    <t>Posting date changed see notes  8/10 and 8/25.</t>
  </si>
  <si>
    <t>See notes for 8/10 and 8/25.</t>
  </si>
  <si>
    <t>The posting was advanced due to 2015-09 (SOL) being moved from its 9/12 posting to 9/30.</t>
  </si>
  <si>
    <t>Worksheet created</t>
  </si>
  <si>
    <t>TBD - On Hold</t>
  </si>
  <si>
    <t>The IROL portion of the project has been placed on hold pending additional information.</t>
  </si>
  <si>
    <t>IROL Stds.</t>
  </si>
  <si>
    <t>Baseline - SC Approved project schedule.
Current - Standards Developer managed schedule.
Proposed - Not approved, used for planning purposes.
Archived-Current - Project completed or abandoned.
Archived-Baseline - Project completed or abandoned.
Open-Baseline - Reserved for future project.
Open-Current - Reserved for future project.
N/A - Scheduling is not applicable.</t>
  </si>
  <si>
    <t>Informal definition posting</t>
  </si>
  <si>
    <t>The informal posting of the definitions is not reflected in the above dates grid.</t>
  </si>
  <si>
    <t>Filed</t>
  </si>
  <si>
    <t>Unplanned</t>
  </si>
  <si>
    <t>Informal for definition</t>
  </si>
  <si>
    <t>The petition was filed on September 26, 2017.</t>
  </si>
  <si>
    <t>PMOS Archived the project as it was file on 9/26/2017.</t>
  </si>
  <si>
    <t>Amy Casuscelli &amp; Linda Lynch</t>
  </si>
  <si>
    <t>Add Linda Lynch to support Amy Casuscelli.</t>
  </si>
  <si>
    <t>Ken Lanehome, Ash Mayfield, and Kirk Rosener</t>
  </si>
  <si>
    <t>Amy Casuscelli and Colby Bellville</t>
  </si>
  <si>
    <t>Assigned Colby Bellville to support Amy Casuscelli (new SC vice chair)</t>
  </si>
  <si>
    <t>Assigned Kirk Rosener to support Ken Lanehome and Ash Mayfield.</t>
  </si>
  <si>
    <t>Scott Barfield</t>
  </si>
  <si>
    <t>Adopted</t>
  </si>
  <si>
    <t>By NERC RS</t>
  </si>
  <si>
    <t>By NWPP FRSG</t>
  </si>
  <si>
    <t>CIP-002-5.1a</t>
  </si>
  <si>
    <t>Stds Alignment with Registration</t>
  </si>
  <si>
    <t>Does not include the informal 21 day comment on Implementation Guidance ending on 12/11/2017</t>
  </si>
  <si>
    <t>CIP-012-1</t>
  </si>
  <si>
    <t>PMOS archived the project now that it is complete.</t>
  </si>
  <si>
    <t>Standards with PSE, IA, or LSE</t>
  </si>
  <si>
    <t>FERC issued Order No. 830 on September 22, 2016 approving TPL-007-1 and directing modifications. The SDT will develop revised or new requirements to enhance the benchmark GMD event used in GMD assessments, require collection of GMD data, and establish deadlines for GMD Corrective Action Plans and mitigation measures. Revisions must be filed by May 29, 2018.  The SAR was accepted by the Standards Committee on March 15, 2017.
The standard was adopted by the NERC Board at their November 2017 meeting and filed on January 22, 2018.</t>
  </si>
  <si>
    <t>Accept Baseline</t>
  </si>
  <si>
    <t>The project baseline was over a year behind (454 days as measured by the planned final ballot) in the original schedule due to developing additional information in support of the team's approach. The team also split off the IROL portion of the project. Whether this will be a 2015-09b, 2015-09.1, or a new project is yet to be determined.</t>
  </si>
  <si>
    <t>PMOS accepted baseline.</t>
  </si>
  <si>
    <t>Replaced Katherine Street with Jordan Mallory</t>
  </si>
  <si>
    <r>
      <rPr>
        <sz val="11"/>
        <rFont val="Calibri"/>
        <family val="2"/>
        <scheme val="minor"/>
      </rPr>
      <t xml:space="preserve">Directives, </t>
    </r>
    <r>
      <rPr>
        <sz val="11"/>
        <color theme="1"/>
        <rFont val="Calibri"/>
        <family val="2"/>
        <scheme val="minor"/>
      </rPr>
      <t xml:space="preserve">Control Center Comm Nets (CIP-012-1)/ Control Center definition </t>
    </r>
  </si>
  <si>
    <t>2016-02d</t>
  </si>
  <si>
    <t>SC accepts the final SAR.</t>
  </si>
  <si>
    <t>Accept baseline</t>
  </si>
  <si>
    <t>PMOS accepted baseline project schedule.</t>
  </si>
  <si>
    <t>On Hold</t>
  </si>
  <si>
    <t>X-Future</t>
  </si>
  <si>
    <t>PMOS Archived the project following the filing.</t>
  </si>
  <si>
    <t>Providing the SC an update on a non-substantive correction (Vlowside to Vhighside) to the Guidelines and Technical Basis before filing.</t>
  </si>
  <si>
    <t>2018-01</t>
  </si>
  <si>
    <t>2018-02</t>
  </si>
  <si>
    <t>TPL-007-3</t>
  </si>
  <si>
    <t>Period extended from 4/9 to 4/23 due to changes</t>
  </si>
  <si>
    <t>Canadian-specific Revisions to TPL-007-2</t>
  </si>
  <si>
    <t>The periodic review team delivered their review recommendation to the SC in March 2018. The recommendation is to reaffirm with an action to revise, but at a later time. No action will be taken or archiving of the PTS item until the Standards Efficiency Reviews are complete.</t>
  </si>
  <si>
    <t>Katherin Street was replaced by Darrel Richardson.</t>
  </si>
  <si>
    <t>Al McMeeking and Darrel Richardson were replaced by Katherin Street.</t>
  </si>
  <si>
    <t>Worksheet made visible</t>
  </si>
  <si>
    <t>PMOS requested that the IRO portion be tracked going forward.</t>
  </si>
  <si>
    <t>PMOS suggested visibility on this IROL portion.</t>
  </si>
  <si>
    <t>Accept baseline schedule</t>
  </si>
  <si>
    <t>C. Yeung acccept to follow project.</t>
  </si>
  <si>
    <t>Pending SC Action</t>
  </si>
  <si>
    <t>Modifications to BAL-003-1.1</t>
  </si>
  <si>
    <t>BAL-003-1.1</t>
  </si>
  <si>
    <t>Updated Standard Number</t>
  </si>
  <si>
    <t>Changed standard from BAL-003-1 to BAL-003-1.1.</t>
  </si>
  <si>
    <t>The review template 45-day posting for preliminary recommendations ended January 29, 2018. There is a meeting scheduled for March 19 to review industry comments and discuss the team’s final recommendation. Given the overwhelming industry support for the team’s Preliminary Recommendation (Yellow-Revise), they do not anticipate a change in the recommended “color” of the standard. The PRT recommends to reaffirm the standard and has placed the project on hold pending the Standards Efficiency Reivew outcomes.</t>
  </si>
  <si>
    <t>Jordan Mallory</t>
  </si>
  <si>
    <t>SC Action</t>
  </si>
  <si>
    <t>The SC accepted the SAR to address recommended revisions to CIP-002 provided by Project 2015-09 Establish and Communicate System Operating Limits (FAC SOL) SDT; authorize the Project 2016-02 SDT to revise the CIP Reliability Standards based on the modifications provided by the FAC SOL SDT; and authorize posting of the SAR for a 30-day informal comment period.</t>
  </si>
  <si>
    <t>SC appoint drafting team as recommended by NERC staff.</t>
  </si>
  <si>
    <t>Updated Proposed Schedule</t>
  </si>
  <si>
    <t>Project going to 3rd ballot week of 7/16/2018, adjusted final ballot, BOT, and filing accordingly.</t>
  </si>
  <si>
    <t>not in original baseline</t>
  </si>
  <si>
    <t>IROL for CIP-002</t>
  </si>
  <si>
    <t>Mat Bunch was removed from the project.</t>
  </si>
  <si>
    <t>&lt;future&gt;</t>
  </si>
  <si>
    <t>Standards added</t>
  </si>
  <si>
    <t>Added CIP-014-3 FAC-003-5, FAC-013-3, PRC-023-5, and PRC-026-2 to affected and deliverable standards.</t>
  </si>
  <si>
    <t xml:space="preserve">The response to comments are complete. Comments were in favor of the recommendations being made by the team which is to retire one standard and drop terms which are unclear in the standards. Periodic Review of subset INT Standards will provide the Standards Efficiency Review Team (SER)  (Gary Nolan is the contact person) with the initial recommendations of the INT periodic review team, as well as all associated documents this week. No future meetings or postings expected for now. Project 2017-04 will then be placed on hold pending Standards Efficiency Review team recommendations/findings. No recommendations have been made to the Standards Committee.
</t>
  </si>
  <si>
    <t>PMOS archived project as it was filed on July 23, 2018</t>
  </si>
  <si>
    <t>Project schedule baseline was never submitted to PMOS.</t>
  </si>
  <si>
    <t>Going back to initial ballot</t>
  </si>
  <si>
    <t>CIP-005, CIP-007 and CIP-010</t>
  </si>
  <si>
    <t>CIP-003 for malicous code was segmented into its own tracking worksheet.</t>
  </si>
  <si>
    <t>Additional period</t>
  </si>
  <si>
    <t>Modifications to CIP-008 Cyber Security Incident Reporting</t>
  </si>
  <si>
    <t>CIP-008-5</t>
  </si>
  <si>
    <t>CIP-008-6</t>
  </si>
  <si>
    <t>TBD</t>
  </si>
  <si>
    <t>Order No. 848 (1 Directive, 4 elements)</t>
  </si>
  <si>
    <t>SCEC authorized posting of the SAR and solicitation of nominations.</t>
  </si>
  <si>
    <t>Project added to PTS</t>
  </si>
  <si>
    <t>Added project for tracking by PMOS.</t>
  </si>
  <si>
    <t>PMOS archived project as it was filed on August 17, 2018.</t>
  </si>
  <si>
    <t>Alison Oswald</t>
  </si>
  <si>
    <t>Unscheduled posting</t>
  </si>
  <si>
    <t>Delay</t>
  </si>
  <si>
    <t>Project delayed from August 2018 to January 2019 (tentatively) for 2018-02, CIP-008 to finish.</t>
  </si>
  <si>
    <t>2018-04</t>
  </si>
  <si>
    <t>PRC-024-2 and Inverter Based Resources</t>
  </si>
  <si>
    <t>New Project</t>
  </si>
  <si>
    <t>SC authorized project.</t>
  </si>
  <si>
    <t>PRC-024-2</t>
  </si>
  <si>
    <t>2018-03</t>
  </si>
  <si>
    <t>PMOS accepted the baseline following appointment of additional members in July 2018.</t>
  </si>
  <si>
    <t>CIP-014-3, FAC-003-5, FAC-013-3, PRC-002-3, PRC-023-5, PRC-026 and the retirement of FAC-010</t>
  </si>
  <si>
    <t>2019-2021 RSDP (Draft)</t>
  </si>
  <si>
    <t>2018-2020 RSDP</t>
  </si>
  <si>
    <t>Footnote 10, High</t>
  </si>
  <si>
    <t>Footnote 10, Medium</t>
  </si>
  <si>
    <t>Footnote 9, Low</t>
  </si>
  <si>
    <t>NERC filed a petition for approval of PER-003 on July 23, 2018. Project archived by PMOS on Spetmber 13, 2018.</t>
  </si>
  <si>
    <t>NERC filed a petition for approval on August 17, 2018. The project was archived by the PMOS on September 13, 2018.</t>
  </si>
  <si>
    <t>PMOS accepted based line as presented to the members.</t>
  </si>
  <si>
    <t>PMOS accepted the baseline schedule as presented to the members.</t>
  </si>
  <si>
    <t>Colby Bellville &amp; Amy Casuscelli</t>
  </si>
  <si>
    <t>PMOS appointed Colby Belleville and Amy Casuscelli to the project.</t>
  </si>
  <si>
    <t>The two SARs were presented to the SC on September 13, 2018. Both SARs were rejected by the SC due to other industry work that is underway. A rejection letter was sent to CAISO by the SC Chair on September 21, 2018.</t>
  </si>
  <si>
    <t>Project is indefinitely on hold due to SC rejecting the SARs.</t>
  </si>
  <si>
    <t>CIP-012-1 was approved by industry and the NERC Board adopted the standard at its August 2018 meeting and filed with regulatory authorities on September 18, 2018.</t>
  </si>
  <si>
    <t>Project archived per instructions at the September 13, 2018 PMOS meeting.</t>
  </si>
  <si>
    <t>PR Recommendations</t>
  </si>
  <si>
    <t>Standards Efficiency Review</t>
  </si>
  <si>
    <t>Retirement of various requirements</t>
  </si>
  <si>
    <t>Chris Larson</t>
  </si>
  <si>
    <t>Mark Pratt &amp; Michael Brytowski</t>
  </si>
  <si>
    <t>See SAR (too many to list)</t>
  </si>
  <si>
    <t>N/A, not priorized in the RSDP</t>
  </si>
  <si>
    <t>2015-09b</t>
  </si>
  <si>
    <t>2016-02e</t>
  </si>
  <si>
    <r>
      <rPr>
        <b/>
        <sz val="11"/>
        <color rgb="FFFF0000"/>
        <rFont val="Calibri"/>
        <family val="2"/>
        <scheme val="minor"/>
      </rPr>
      <t>Real-time Operations</t>
    </r>
    <r>
      <rPr>
        <b/>
        <sz val="11"/>
        <color theme="1"/>
        <rFont val="Calibri"/>
        <family val="2"/>
        <scheme val="minor"/>
      </rPr>
      <t xml:space="preserve"> Subteam</t>
    </r>
  </si>
  <si>
    <r>
      <rPr>
        <b/>
        <sz val="11"/>
        <color rgb="FFFF0000"/>
        <rFont val="Calibri"/>
        <family val="2"/>
        <scheme val="minor"/>
      </rPr>
      <t>Long-term Planning</t>
    </r>
    <r>
      <rPr>
        <b/>
        <sz val="11"/>
        <color theme="1"/>
        <rFont val="Calibri"/>
        <family val="2"/>
        <scheme val="minor"/>
      </rPr>
      <t xml:space="preserve"> Subteam</t>
    </r>
  </si>
  <si>
    <r>
      <rPr>
        <b/>
        <sz val="11"/>
        <color rgb="FFFF0000"/>
        <rFont val="Calibri"/>
        <family val="2"/>
        <scheme val="minor"/>
      </rPr>
      <t>Operations</t>
    </r>
    <r>
      <rPr>
        <b/>
        <sz val="11"/>
        <color theme="1"/>
        <rFont val="Calibri"/>
        <family val="2"/>
        <scheme val="minor"/>
      </rPr>
      <t xml:space="preserve"> </t>
    </r>
    <r>
      <rPr>
        <b/>
        <sz val="11"/>
        <color rgb="FFFF0000"/>
        <rFont val="Calibri"/>
        <family val="2"/>
        <scheme val="minor"/>
      </rPr>
      <t>Planning</t>
    </r>
    <r>
      <rPr>
        <b/>
        <sz val="11"/>
        <color theme="1"/>
        <rFont val="Calibri"/>
        <family val="2"/>
        <scheme val="minor"/>
      </rPr>
      <t xml:space="preserve"> Subteam</t>
    </r>
  </si>
  <si>
    <r>
      <rPr>
        <b/>
        <sz val="11"/>
        <color rgb="FFFF0000"/>
        <rFont val="Calibri"/>
        <family val="2"/>
        <scheme val="minor"/>
      </rPr>
      <t>Primary</t>
    </r>
    <r>
      <rPr>
        <b/>
        <sz val="11"/>
        <rFont val="Calibri"/>
        <family val="2"/>
        <scheme val="minor"/>
      </rPr>
      <t xml:space="preserve"> PMOS Liaison(s)</t>
    </r>
  </si>
  <si>
    <t>PMOS agreed to re-baseline if project did not go to final ballot following the September 2018 posting.</t>
  </si>
  <si>
    <t>Corrected BOT Date</t>
  </si>
  <si>
    <t>Baseline incorrectly listed BOT delivery for May 2019 and it should have been Feb 2019.</t>
  </si>
  <si>
    <t>SCEC authorized posting with shortened (waiver) posting periods.</t>
  </si>
  <si>
    <t>Phase 1</t>
  </si>
  <si>
    <t>(Ops Plan) Amy Casuscelli &amp; Charles Yeung</t>
  </si>
  <si>
    <t>(RT Ops) Mike Brytowski</t>
  </si>
  <si>
    <t>(LT Plan) Linda Lynch</t>
  </si>
  <si>
    <t>Periodic Review NUC-001-3</t>
  </si>
  <si>
    <t>CIP-003-8 (FERC Order No. 843 Malicious Code Example Directive)</t>
  </si>
  <si>
    <t>The team met in September to respond to stakeholder comments. The standard is posted for a 45-day initial comment period and initial ballot through November 15, 2018.</t>
  </si>
  <si>
    <t>PMOS accepted the baseline schedule (periods are compressed as approved by SC).</t>
  </si>
  <si>
    <t>The standards were posted for formal comment through October 17, 2018 (extended from the 9th). The SDT plans to meet with the CIP SDT in November 6-8 to coordinate alignment with CIP-002.</t>
  </si>
  <si>
    <t>The SDT will be meeting with the 2015-9 SOL SDT on November 6-8 to align the CIP-002 standard with the SOL work.</t>
  </si>
  <si>
    <t>3rd Informal posting</t>
  </si>
  <si>
    <t>The CIP-003 standard was posted for comment and initial ballot through October 9, 2018. The ballot passed at 90.06%. The drafting team will meet through November and December to respond to comments and to determine next steps.</t>
  </si>
  <si>
    <t>Latrice Harkness &amp; Darrel Richardson</t>
  </si>
  <si>
    <t>Latrice Harkness will be assuming the developer role from Darrel as he is working in a different area now.</t>
  </si>
  <si>
    <t>CIP-014-3, FAC-003-5, FAC-013-3, PRC-002-3, PRC-023-5, PRC-026-1 and the retirement of FAC-010</t>
  </si>
  <si>
    <t xml:space="preserve">The project is on a temporary hold for coordination with other projects (such as Standards Efficiency Review and CIP) because many of the requirements that address these functional entities, are being considered for retirement. The project is not as simple as just removing a requirement with PSE, IA or LSE.  The removal of the requirement may create a gap that would need to be addressed by another functional entity such as Distribution Provider (DP) or Transmission Owner (TO). This project is not addressing a reliability issue and has a low priority in the RSDP; therefore, the project is in a holding pattern in the interim.   
</t>
  </si>
  <si>
    <t>The SDT will be posting for a 45-day informal comment period on November 2 through December 18, 2018.</t>
  </si>
  <si>
    <t xml:space="preserve">The Standards Authorization Request was posted through September 26, 2018. The drafting team will be having the kick-off meeting on November 6, 2018, see the NERC calendar for details. </t>
  </si>
  <si>
    <t>Schedule adjustment</t>
  </si>
  <si>
    <t>The PMOS removed the "projected schedule" as it was inaccurate and misleading.</t>
  </si>
  <si>
    <t>The standard was posted through September 22, 2018 and was approved by industry with a 66.67% vote. The standard was adopted by the NERC Board of Trustees at its November 2018 meeting. Next step is to filing with regulatory authorities.</t>
  </si>
  <si>
    <t>The SDT held a conference call on October 19 to finalize documentation for authorization of a formal posting for comment and initial ballot to the SC at its November meeting.</t>
  </si>
  <si>
    <t>The abbreviated comment period and initial ballot ended on October 22, 2018. The ballot failed considerably at 20.02%. NOTE: The second posting is scheduled for November 14, 2018. The comment period and ballot period considerably shorter to be able to work toward the January 2019 deadline.</t>
  </si>
  <si>
    <t>Standards Efficiency Review - Phase I</t>
  </si>
  <si>
    <t>Various</t>
  </si>
  <si>
    <t>Retirements Only</t>
  </si>
  <si>
    <t>PMOS accepted the baseline provided by the SDT.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</si>
</sst>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Red]\(0\)"/>
    <numFmt numFmtId="165" formatCode="[$-F800]dddd\,\ mmmm\ dd\,\ yyyy"/>
  </numFmts>
  <fonts count="27"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b/>
      <sz val="11"/>
      <color rgb="FF000000"/>
      <name val="Calibri"/>
      <family val="2"/>
      <scheme val="minor"/>
    </font>
    <font>
      <u/>
      <sz val="14"/>
      <color theme="10"/>
      <name val="Calibri"/>
      <family val="2"/>
      <scheme val="minor"/>
    </font>
    <font>
      <sz val="14"/>
      <color theme="1"/>
      <name val="Calibri"/>
      <family val="2"/>
      <scheme val="minor"/>
    </font>
    <font>
      <b/>
      <sz val="11"/>
      <color rgb="FFFF0000"/>
      <name val="Calibri"/>
      <family val="2"/>
      <scheme val="minor"/>
    </font>
    <font>
      <b/>
      <sz val="14"/>
      <color rgb="FFFF0000"/>
      <name val="Calibri"/>
      <family val="2"/>
      <scheme val="minor"/>
    </font>
    <font>
      <b/>
      <sz val="14"/>
      <name val="Calibri"/>
      <family val="2"/>
      <scheme val="minor"/>
    </font>
    <font>
      <b/>
      <sz val="11"/>
      <color theme="0" tint="-0.249977111117893"/>
      <name val="Calibri"/>
      <family val="2"/>
      <scheme val="minor"/>
    </font>
    <font>
      <b/>
      <sz val="11"/>
      <color theme="0"/>
      <name val="Calibri"/>
      <family val="2"/>
      <scheme val="minor"/>
    </font>
    <font>
      <b/>
      <u/>
      <sz val="14"/>
      <color theme="10"/>
      <name val="Calibri"/>
      <family val="2"/>
      <scheme val="minor"/>
    </font>
    <font>
      <b/>
      <sz val="13"/>
      <name val="Calibri"/>
      <family val="2"/>
      <scheme val="minor"/>
    </font>
    <font>
      <b/>
      <u/>
      <sz val="13"/>
      <color theme="10"/>
      <name val="Calibri"/>
      <family val="2"/>
      <scheme val="minor"/>
    </font>
    <font>
      <u/>
      <sz val="12"/>
      <color theme="10"/>
      <name val="Calibri"/>
      <family val="2"/>
      <scheme val="minor"/>
    </font>
    <font>
      <sz val="12"/>
      <color theme="1"/>
      <name val="Calibri"/>
      <family val="2"/>
      <scheme val="minor"/>
    </font>
    <font>
      <sz val="10"/>
      <color theme="1"/>
      <name val="Calibri"/>
      <family val="2"/>
      <scheme val="minor"/>
    </font>
    <font>
      <b/>
      <u/>
      <sz val="10"/>
      <color theme="10"/>
      <name val="Calibri"/>
      <family val="2"/>
      <scheme val="minor"/>
    </font>
    <font>
      <b/>
      <sz val="10"/>
      <color theme="1"/>
      <name val="Calibri"/>
      <family val="2"/>
      <scheme val="minor"/>
    </font>
    <font>
      <b/>
      <sz val="10"/>
      <color theme="0"/>
      <name val="Calibri"/>
      <family val="2"/>
      <scheme val="minor"/>
    </font>
    <font>
      <sz val="9"/>
      <color indexed="81"/>
      <name val="Tahoma"/>
      <family val="2"/>
    </font>
    <font>
      <b/>
      <sz val="9"/>
      <color indexed="81"/>
      <name val="Tahoma"/>
      <family val="2"/>
    </font>
    <font>
      <sz val="8"/>
      <color indexed="81"/>
      <name val="Tahoma"/>
      <family val="2"/>
    </font>
    <font>
      <sz val="11"/>
      <color theme="1"/>
      <name val="Calibri"/>
      <family val="2"/>
      <scheme val="minor"/>
    </font>
    <font>
      <b/>
      <sz val="9"/>
      <color indexed="81"/>
      <name val="Tahoma"/>
      <charset val="1"/>
    </font>
  </fonts>
  <fills count="29">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5" tint="0.59996337778862885"/>
        <bgColor indexed="64"/>
      </patternFill>
    </fill>
    <fill>
      <patternFill patternType="solid">
        <fgColor theme="4" tint="-0.24994659260841701"/>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499984740745262"/>
        <bgColor indexed="64"/>
      </patternFill>
    </fill>
    <fill>
      <patternFill patternType="solid">
        <fgColor rgb="FF002060"/>
        <bgColor indexed="64"/>
      </patternFill>
    </fill>
    <fill>
      <patternFill patternType="solid">
        <fgColor rgb="FF7030A0"/>
        <bgColor indexed="64"/>
      </patternFill>
    </fill>
    <fill>
      <patternFill patternType="lightVertical">
        <fgColor theme="0" tint="-0.14996795556505021"/>
        <bgColor indexed="65"/>
      </patternFill>
    </fill>
    <fill>
      <patternFill patternType="lightVertical">
        <fgColor theme="0" tint="-0.14996795556505021"/>
        <bgColor theme="0" tint="-0.249977111117893"/>
      </patternFill>
    </fill>
    <fill>
      <patternFill patternType="solid">
        <fgColor theme="0" tint="-0.249977111117893"/>
        <bgColor theme="0" tint="-0.14993743705557422"/>
      </patternFill>
    </fill>
    <fill>
      <patternFill patternType="solid">
        <fgColor theme="4" tint="0.79998168889431442"/>
        <bgColor indexed="64"/>
      </patternFill>
    </fill>
    <fill>
      <patternFill patternType="solid">
        <fgColor theme="0" tint="-0.14990691854609822"/>
        <bgColor indexed="64"/>
      </patternFill>
    </fill>
    <fill>
      <patternFill patternType="solid">
        <fgColor theme="0" tint="-0.14990691854609822"/>
        <bgColor theme="0" tint="-0.14993743705557422"/>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FFFF00"/>
        <bgColor indexed="64"/>
      </patternFill>
    </fill>
    <fill>
      <patternFill patternType="solid">
        <fgColor theme="0" tint="-0.14996795556505021"/>
        <bgColor theme="0" tint="-0.14996795556505021"/>
      </patternFill>
    </fill>
    <fill>
      <patternFill patternType="solid">
        <fgColor theme="5" tint="-0.249977111117893"/>
        <bgColor indexed="64"/>
      </patternFill>
    </fill>
    <fill>
      <patternFill patternType="solid">
        <fgColor theme="0" tint="-0.14996795556505021"/>
        <bgColor theme="0" tint="-0.14993743705557422"/>
      </patternFill>
    </fill>
    <fill>
      <patternFill patternType="solid">
        <fgColor rgb="FFFF0000"/>
        <bgColor indexed="64"/>
      </patternFill>
    </fill>
    <fill>
      <patternFill patternType="solid">
        <fgColor indexed="65"/>
        <bgColor theme="0" tint="-0.14993743705557422"/>
      </patternFill>
    </fill>
    <fill>
      <patternFill patternType="solid">
        <fgColor theme="0" tint="-0.14999847407452621"/>
        <bgColor theme="0" tint="-0.14993743705557422"/>
      </patternFill>
    </fill>
    <fill>
      <patternFill patternType="solid">
        <fgColor theme="0" tint="-0.14999847407452621"/>
        <bgColor theme="0" tint="-0.14996795556505021"/>
      </patternFill>
    </fill>
    <fill>
      <patternFill patternType="solid">
        <fgColor indexed="65"/>
        <bgColor theme="0" tint="-0.14996795556505021"/>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ck">
        <color auto="1"/>
      </top>
      <bottom/>
      <diagonal/>
    </border>
    <border>
      <left style="thin">
        <color indexed="64"/>
      </left>
      <right/>
      <top/>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double">
        <color auto="1"/>
      </bottom>
      <diagonal/>
    </border>
    <border>
      <left style="thin">
        <color indexed="64"/>
      </left>
      <right style="thin">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24">
    <xf numFmtId="0" fontId="0" fillId="0" borderId="0" xfId="0"/>
    <xf numFmtId="0" fontId="1" fillId="0" borderId="0" xfId="0" applyFont="1"/>
    <xf numFmtId="14" fontId="0" fillId="0" borderId="0" xfId="0" applyNumberFormat="1"/>
    <xf numFmtId="0" fontId="0" fillId="0" borderId="0" xfId="0" applyBorder="1"/>
    <xf numFmtId="0" fontId="1" fillId="0" borderId="0" xfId="0" applyFont="1" applyAlignment="1">
      <alignment wrapText="1"/>
    </xf>
    <xf numFmtId="0" fontId="3" fillId="0" borderId="0" xfId="0" applyFont="1" applyFill="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horizontal="left" vertical="top"/>
    </xf>
    <xf numFmtId="0" fontId="0" fillId="0" borderId="0" xfId="0" applyBorder="1" applyAlignment="1">
      <alignment horizontal="left" vertical="top" wrapText="1"/>
    </xf>
    <xf numFmtId="0" fontId="0" fillId="0" borderId="1" xfId="0" applyBorder="1" applyAlignment="1">
      <alignment horizontal="left" vertical="top"/>
    </xf>
    <xf numFmtId="0" fontId="0" fillId="0" borderId="0" xfId="0" applyAlignment="1">
      <alignment vertical="top"/>
    </xf>
    <xf numFmtId="0" fontId="0" fillId="0" borderId="0" xfId="0" applyBorder="1" applyAlignment="1">
      <alignment horizontal="left" vertical="top" wrapText="1"/>
    </xf>
    <xf numFmtId="0" fontId="0" fillId="0" borderId="0" xfId="0" applyAlignment="1">
      <alignment horizontal="left" vertical="top"/>
    </xf>
    <xf numFmtId="0" fontId="0" fillId="0" borderId="0" xfId="0" applyNumberFormat="1"/>
    <xf numFmtId="0" fontId="6" fillId="0" borderId="0" xfId="1" applyFont="1" applyAlignment="1">
      <alignment horizontal="left" vertical="top"/>
    </xf>
    <xf numFmtId="0" fontId="7" fillId="0" borderId="0" xfId="0" applyFont="1"/>
    <xf numFmtId="14" fontId="0" fillId="0" borderId="1" xfId="0" applyNumberFormat="1" applyFont="1" applyBorder="1" applyAlignment="1">
      <alignment vertical="top" wrapText="1"/>
    </xf>
    <xf numFmtId="0" fontId="0" fillId="0" borderId="1" xfId="0" applyBorder="1" applyAlignment="1">
      <alignment vertical="top"/>
    </xf>
    <xf numFmtId="14" fontId="0" fillId="0" borderId="1" xfId="0" applyNumberFormat="1" applyBorder="1" applyAlignment="1">
      <alignment vertical="top"/>
    </xf>
    <xf numFmtId="10" fontId="0" fillId="0" borderId="1" xfId="0" applyNumberFormat="1" applyBorder="1" applyAlignment="1">
      <alignment vertical="top"/>
    </xf>
    <xf numFmtId="0" fontId="0" fillId="0" borderId="3" xfId="0" applyNumberFormat="1" applyFont="1" applyBorder="1" applyAlignment="1">
      <alignment vertical="top" wrapText="1"/>
    </xf>
    <xf numFmtId="0" fontId="0" fillId="0" borderId="3" xfId="0" applyNumberFormat="1" applyBorder="1" applyAlignment="1">
      <alignment vertical="top"/>
    </xf>
    <xf numFmtId="14" fontId="0" fillId="0" borderId="5" xfId="0" applyNumberFormat="1" applyBorder="1" applyAlignment="1">
      <alignment vertical="top"/>
    </xf>
    <xf numFmtId="14" fontId="0" fillId="0" borderId="5" xfId="0" applyNumberFormat="1" applyFont="1" applyBorder="1" applyAlignment="1">
      <alignment vertical="top" wrapText="1"/>
    </xf>
    <xf numFmtId="0" fontId="0" fillId="0" borderId="5" xfId="0" applyBorder="1" applyAlignment="1">
      <alignment vertical="top"/>
    </xf>
    <xf numFmtId="0" fontId="0" fillId="0" borderId="6" xfId="0" applyNumberFormat="1" applyBorder="1" applyAlignment="1">
      <alignment vertical="top"/>
    </xf>
    <xf numFmtId="14" fontId="0" fillId="0" borderId="8" xfId="0" applyNumberFormat="1" applyFont="1" applyBorder="1" applyAlignment="1">
      <alignment vertical="top" wrapText="1"/>
    </xf>
    <xf numFmtId="0" fontId="0" fillId="0" borderId="8" xfId="0" applyBorder="1" applyAlignment="1">
      <alignment vertical="top"/>
    </xf>
    <xf numFmtId="0" fontId="0" fillId="0" borderId="9" xfId="0" applyNumberFormat="1" applyFont="1" applyBorder="1" applyAlignment="1">
      <alignment vertical="top" wrapText="1"/>
    </xf>
    <xf numFmtId="14" fontId="0" fillId="0" borderId="1" xfId="0" applyNumberFormat="1" applyBorder="1"/>
    <xf numFmtId="0" fontId="1" fillId="0" borderId="2" xfId="0" applyFont="1" applyBorder="1" applyAlignment="1">
      <alignment wrapText="1"/>
    </xf>
    <xf numFmtId="0" fontId="1" fillId="0" borderId="4" xfId="0" applyFont="1" applyBorder="1" applyAlignment="1">
      <alignment wrapText="1"/>
    </xf>
    <xf numFmtId="0" fontId="1" fillId="0" borderId="7" xfId="0" applyFont="1" applyBorder="1" applyAlignment="1">
      <alignment wrapText="1"/>
    </xf>
    <xf numFmtId="14" fontId="0" fillId="0" borderId="8" xfId="0" applyNumberFormat="1" applyBorder="1"/>
    <xf numFmtId="0" fontId="1" fillId="0" borderId="10" xfId="0" applyFont="1" applyBorder="1" applyAlignment="1">
      <alignment vertical="top"/>
    </xf>
    <xf numFmtId="0" fontId="8" fillId="0" borderId="0" xfId="0" applyFont="1" applyAlignment="1">
      <alignment vertical="top" wrapText="1"/>
    </xf>
    <xf numFmtId="0" fontId="9" fillId="0" borderId="0" xfId="0" applyFont="1" applyAlignment="1">
      <alignment horizontal="left" vertical="top" wrapText="1"/>
    </xf>
    <xf numFmtId="0" fontId="3" fillId="0" borderId="0" xfId="0" applyFont="1" applyAlignment="1">
      <alignment horizontal="left" vertical="top" wrapText="1"/>
    </xf>
    <xf numFmtId="0" fontId="8" fillId="0" borderId="0" xfId="0" applyFont="1"/>
    <xf numFmtId="0" fontId="0" fillId="0" borderId="0" xfId="0" applyBorder="1" applyAlignment="1">
      <alignment horizontal="left" vertical="top" wrapText="1"/>
    </xf>
    <xf numFmtId="0" fontId="0" fillId="0" borderId="0" xfId="0" applyAlignment="1">
      <alignment horizontal="left" vertical="top"/>
    </xf>
    <xf numFmtId="0" fontId="1" fillId="0" borderId="0" xfId="0" applyFont="1"/>
    <xf numFmtId="0" fontId="0" fillId="0" borderId="0" xfId="0" applyBorder="1" applyAlignment="1">
      <alignment horizontal="left" vertical="top" wrapText="1"/>
    </xf>
    <xf numFmtId="0" fontId="0" fillId="0" borderId="0" xfId="0" applyAlignment="1">
      <alignment horizontal="left" vertical="top"/>
    </xf>
    <xf numFmtId="0" fontId="1" fillId="0" borderId="11" xfId="0" applyFont="1" applyBorder="1" applyAlignment="1">
      <alignment vertical="top"/>
    </xf>
    <xf numFmtId="0" fontId="0" fillId="0" borderId="1" xfId="0" applyBorder="1"/>
    <xf numFmtId="0" fontId="0" fillId="0" borderId="5" xfId="0" applyBorder="1"/>
    <xf numFmtId="0" fontId="5" fillId="6" borderId="2" xfId="0" applyFont="1" applyFill="1" applyBorder="1" applyAlignment="1">
      <alignment vertical="center" wrapText="1"/>
    </xf>
    <xf numFmtId="0" fontId="5" fillId="4" borderId="7" xfId="0" applyFont="1" applyFill="1" applyBorder="1" applyAlignment="1">
      <alignment vertical="center" wrapText="1"/>
    </xf>
    <xf numFmtId="0" fontId="5" fillId="4" borderId="2" xfId="0" applyFont="1" applyFill="1" applyBorder="1" applyAlignment="1">
      <alignment vertical="center" wrapText="1"/>
    </xf>
    <xf numFmtId="0" fontId="5" fillId="7" borderId="2" xfId="0" applyFont="1" applyFill="1" applyBorder="1" applyAlignment="1">
      <alignment vertical="center" wrapText="1"/>
    </xf>
    <xf numFmtId="0" fontId="3" fillId="0" borderId="0" xfId="0" applyFont="1"/>
    <xf numFmtId="0" fontId="12" fillId="5" borderId="2" xfId="0" applyFont="1" applyFill="1" applyBorder="1" applyAlignment="1">
      <alignment vertical="center" wrapText="1"/>
    </xf>
    <xf numFmtId="0" fontId="12" fillId="8" borderId="2" xfId="0" applyFont="1" applyFill="1" applyBorder="1" applyAlignment="1">
      <alignment vertical="center" wrapText="1"/>
    </xf>
    <xf numFmtId="0" fontId="12" fillId="9" borderId="2" xfId="0" applyFont="1" applyFill="1" applyBorder="1" applyAlignment="1">
      <alignment vertical="center" wrapText="1"/>
    </xf>
    <xf numFmtId="0" fontId="12" fillId="10" borderId="2" xfId="0" applyFont="1" applyFill="1" applyBorder="1" applyAlignment="1">
      <alignment vertical="center" wrapText="1"/>
    </xf>
    <xf numFmtId="0" fontId="12" fillId="10" borderId="4" xfId="0" applyFont="1" applyFill="1" applyBorder="1" applyAlignment="1">
      <alignment vertical="top" wrapText="1"/>
    </xf>
    <xf numFmtId="0" fontId="0" fillId="0" borderId="0" xfId="0" applyBorder="1" applyAlignment="1">
      <alignment horizontal="left" vertical="top" wrapText="1"/>
    </xf>
    <xf numFmtId="0" fontId="0" fillId="0" borderId="0" xfId="0" applyAlignment="1">
      <alignment horizontal="left" vertical="top"/>
    </xf>
    <xf numFmtId="0" fontId="1" fillId="0" borderId="11" xfId="0" applyFont="1" applyBorder="1" applyAlignment="1">
      <alignment vertical="top"/>
    </xf>
    <xf numFmtId="0" fontId="0" fillId="11" borderId="0" xfId="0" applyFill="1"/>
    <xf numFmtId="0" fontId="2" fillId="11" borderId="0" xfId="1" applyFill="1"/>
    <xf numFmtId="0" fontId="4" fillId="11" borderId="0" xfId="1" applyFont="1" applyFill="1"/>
    <xf numFmtId="1" fontId="0" fillId="12" borderId="0" xfId="0" applyNumberFormat="1" applyFill="1"/>
    <xf numFmtId="0" fontId="1" fillId="0" borderId="0" xfId="0" applyFont="1"/>
    <xf numFmtId="0" fontId="1" fillId="0" borderId="0" xfId="0" applyFont="1" applyAlignment="1">
      <alignment horizontal="center" wrapText="1"/>
    </xf>
    <xf numFmtId="0" fontId="1" fillId="0" borderId="0" xfId="0" applyFont="1" applyAlignment="1">
      <alignment horizontal="center"/>
    </xf>
    <xf numFmtId="0" fontId="0" fillId="0" borderId="0" xfId="0" applyBorder="1" applyAlignment="1">
      <alignment horizontal="left" vertical="top" wrapText="1"/>
    </xf>
    <xf numFmtId="0" fontId="0" fillId="0" borderId="0" xfId="0" applyAlignment="1">
      <alignment horizontal="left" vertical="top"/>
    </xf>
    <xf numFmtId="164" fontId="0" fillId="0" borderId="8" xfId="0" applyNumberFormat="1" applyBorder="1" applyAlignment="1">
      <alignment vertical="top"/>
    </xf>
    <xf numFmtId="164" fontId="0" fillId="0" borderId="1" xfId="0" applyNumberFormat="1" applyBorder="1" applyAlignment="1">
      <alignment vertical="top"/>
    </xf>
    <xf numFmtId="164" fontId="0" fillId="0" borderId="5" xfId="0" applyNumberFormat="1" applyBorder="1" applyAlignment="1">
      <alignment vertical="top"/>
    </xf>
    <xf numFmtId="0" fontId="1" fillId="0" borderId="0" xfId="0" applyFont="1" applyAlignment="1">
      <alignment horizontal="center"/>
    </xf>
    <xf numFmtId="0" fontId="0" fillId="0" borderId="0" xfId="0" applyBorder="1" applyAlignment="1">
      <alignment horizontal="left" vertical="top" wrapText="1"/>
    </xf>
    <xf numFmtId="0" fontId="0" fillId="0" borderId="0" xfId="0" applyAlignment="1">
      <alignment horizontal="left" vertical="top"/>
    </xf>
    <xf numFmtId="14" fontId="0" fillId="20" borderId="1" xfId="0" applyNumberFormat="1" applyFill="1" applyBorder="1" applyAlignment="1">
      <alignment vertical="top"/>
    </xf>
    <xf numFmtId="14" fontId="0" fillId="20" borderId="1" xfId="0" applyNumberFormat="1" applyFont="1" applyFill="1" applyBorder="1" applyAlignment="1">
      <alignment vertical="top" wrapText="1"/>
    </xf>
    <xf numFmtId="0" fontId="0" fillId="0" borderId="0" xfId="0" applyBorder="1" applyAlignment="1">
      <alignment horizontal="left" vertical="top" wrapText="1"/>
    </xf>
    <xf numFmtId="0" fontId="0" fillId="0" borderId="0" xfId="0" applyAlignment="1">
      <alignment horizontal="left" vertical="top"/>
    </xf>
    <xf numFmtId="0" fontId="0" fillId="2" borderId="13" xfId="0" applyFill="1" applyBorder="1"/>
    <xf numFmtId="0" fontId="2" fillId="2" borderId="13" xfId="1" applyFill="1" applyBorder="1"/>
    <xf numFmtId="0" fontId="4" fillId="2" borderId="13" xfId="1" applyFont="1" applyFill="1" applyBorder="1"/>
    <xf numFmtId="1" fontId="0" fillId="2" borderId="13" xfId="0" applyNumberFormat="1" applyFill="1" applyBorder="1"/>
    <xf numFmtId="1" fontId="0" fillId="13" borderId="13" xfId="0" applyNumberFormat="1" applyFill="1" applyBorder="1"/>
    <xf numFmtId="0" fontId="0" fillId="15" borderId="13" xfId="0" applyFill="1" applyBorder="1"/>
    <xf numFmtId="0" fontId="2" fillId="15" borderId="13" xfId="1" applyFill="1" applyBorder="1"/>
    <xf numFmtId="1" fontId="0" fillId="16" borderId="13" xfId="0" applyNumberFormat="1" applyFill="1" applyBorder="1"/>
    <xf numFmtId="0" fontId="0" fillId="0" borderId="0" xfId="0" applyBorder="1" applyAlignment="1">
      <alignment horizontal="left" vertical="top" wrapText="1"/>
    </xf>
    <xf numFmtId="0" fontId="0" fillId="0" borderId="0" xfId="0" applyAlignment="1">
      <alignment horizontal="left" vertical="top"/>
    </xf>
    <xf numFmtId="0" fontId="2" fillId="21" borderId="13" xfId="1" applyFill="1" applyBorder="1"/>
    <xf numFmtId="0" fontId="4" fillId="21" borderId="13" xfId="1" applyFont="1" applyFill="1" applyBorder="1"/>
    <xf numFmtId="1" fontId="0" fillId="21" borderId="13" xfId="0" applyNumberFormat="1" applyFill="1" applyBorder="1"/>
    <xf numFmtId="0" fontId="0" fillId="3" borderId="13" xfId="0" applyFill="1" applyBorder="1"/>
    <xf numFmtId="14" fontId="0" fillId="0" borderId="1" xfId="0" applyNumberFormat="1" applyFill="1" applyBorder="1" applyAlignment="1">
      <alignment vertical="top"/>
    </xf>
    <xf numFmtId="14" fontId="0" fillId="0" borderId="1" xfId="0" applyNumberFormat="1" applyFont="1" applyFill="1" applyBorder="1" applyAlignment="1">
      <alignment vertical="top" wrapText="1"/>
    </xf>
    <xf numFmtId="0" fontId="0" fillId="0" borderId="0" xfId="0"/>
    <xf numFmtId="0" fontId="0" fillId="0" borderId="0" xfId="0" applyBorder="1" applyAlignment="1">
      <alignment horizontal="left" vertical="top" wrapText="1"/>
    </xf>
    <xf numFmtId="0" fontId="0" fillId="0" borderId="0" xfId="0" applyAlignment="1">
      <alignment horizontal="left" vertical="top"/>
    </xf>
    <xf numFmtId="0" fontId="0" fillId="0" borderId="0" xfId="0"/>
    <xf numFmtId="0" fontId="9" fillId="0" borderId="0" xfId="0" applyFont="1"/>
    <xf numFmtId="0" fontId="1" fillId="0" borderId="23" xfId="0" applyFont="1" applyBorder="1" applyAlignment="1">
      <alignment horizontal="center" vertical="center" wrapText="1"/>
    </xf>
    <xf numFmtId="0" fontId="3"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2" fillId="0" borderId="0" xfId="1" applyAlignment="1">
      <alignment horizontal="left" vertical="top" wrapText="1"/>
    </xf>
    <xf numFmtId="0" fontId="2" fillId="0" borderId="0" xfId="1" applyFill="1" applyBorder="1" applyAlignment="1">
      <alignment horizontal="left" vertical="top" wrapText="1"/>
    </xf>
    <xf numFmtId="0" fontId="13" fillId="0" borderId="0" xfId="1" applyFont="1" applyAlignment="1">
      <alignment horizontal="left" vertical="top"/>
    </xf>
    <xf numFmtId="0" fontId="9" fillId="0" borderId="25" xfId="0" applyFont="1" applyBorder="1" applyAlignment="1">
      <alignment vertical="top"/>
    </xf>
    <xf numFmtId="0" fontId="7" fillId="0" borderId="25" xfId="0" applyFont="1" applyBorder="1" applyAlignment="1">
      <alignment vertical="top" wrapText="1"/>
    </xf>
    <xf numFmtId="0" fontId="7" fillId="0" borderId="25" xfId="0" applyFont="1" applyBorder="1" applyAlignment="1">
      <alignment vertical="top"/>
    </xf>
    <xf numFmtId="0" fontId="6" fillId="0" borderId="25" xfId="1" applyFont="1" applyBorder="1" applyAlignment="1">
      <alignment vertical="top" wrapText="1"/>
    </xf>
    <xf numFmtId="0" fontId="13" fillId="0" borderId="25" xfId="1" applyFont="1" applyBorder="1" applyAlignment="1">
      <alignment vertical="top"/>
    </xf>
    <xf numFmtId="0" fontId="13" fillId="0" borderId="0" xfId="1" applyFont="1"/>
    <xf numFmtId="0" fontId="17" fillId="0" borderId="1" xfId="0" applyFont="1" applyBorder="1" applyAlignment="1">
      <alignment horizontal="left" vertical="top" wrapText="1"/>
    </xf>
    <xf numFmtId="0" fontId="17" fillId="0" borderId="8" xfId="0" applyFont="1" applyBorder="1" applyAlignment="1">
      <alignment horizontal="left" vertical="top" wrapText="1"/>
    </xf>
    <xf numFmtId="0" fontId="10" fillId="3" borderId="23" xfId="0" applyFont="1" applyFill="1" applyBorder="1" applyAlignment="1">
      <alignment horizontal="center" vertical="center" wrapText="1"/>
    </xf>
    <xf numFmtId="0" fontId="15" fillId="3" borderId="23" xfId="1" applyFont="1" applyFill="1" applyBorder="1" applyAlignment="1">
      <alignment horizontal="center" vertical="center" wrapText="1"/>
    </xf>
    <xf numFmtId="0" fontId="14" fillId="3" borderId="23" xfId="0" applyFont="1" applyFill="1" applyBorder="1" applyAlignment="1">
      <alignment horizontal="center" vertical="center" wrapText="1"/>
    </xf>
    <xf numFmtId="0" fontId="0" fillId="3" borderId="11" xfId="0" applyFill="1" applyBorder="1" applyAlignment="1">
      <alignment horizontal="center" vertical="center"/>
    </xf>
    <xf numFmtId="0" fontId="0" fillId="0" borderId="0" xfId="0" applyFill="1" applyBorder="1"/>
    <xf numFmtId="14" fontId="0" fillId="0" borderId="0" xfId="0" applyNumberFormat="1" applyFont="1" applyFill="1" applyBorder="1" applyAlignment="1">
      <alignment vertical="top" wrapText="1"/>
    </xf>
    <xf numFmtId="14" fontId="0" fillId="0" borderId="0" xfId="0" applyNumberFormat="1" applyFill="1" applyBorder="1" applyAlignment="1">
      <alignment vertical="top"/>
    </xf>
    <xf numFmtId="0" fontId="1" fillId="0" borderId="27" xfId="0" applyFont="1" applyBorder="1" applyAlignment="1">
      <alignment horizontal="center" vertical="center" wrapText="1"/>
    </xf>
    <xf numFmtId="0" fontId="0" fillId="0" borderId="28" xfId="0" applyNumberFormat="1" applyFont="1" applyBorder="1" applyAlignment="1">
      <alignment vertical="top" wrapText="1"/>
    </xf>
    <xf numFmtId="0" fontId="0" fillId="0" borderId="19" xfId="0" applyNumberFormat="1" applyBorder="1" applyAlignment="1">
      <alignment vertical="top"/>
    </xf>
    <xf numFmtId="0" fontId="0" fillId="0" borderId="19" xfId="0" applyNumberFormat="1" applyFont="1" applyBorder="1" applyAlignment="1">
      <alignment vertical="top" wrapText="1"/>
    </xf>
    <xf numFmtId="0" fontId="0" fillId="0" borderId="16" xfId="0" applyNumberFormat="1" applyBorder="1" applyAlignment="1">
      <alignment vertical="top"/>
    </xf>
    <xf numFmtId="0" fontId="1" fillId="0" borderId="23" xfId="0" applyFont="1" applyBorder="1" applyAlignment="1">
      <alignment vertical="top"/>
    </xf>
    <xf numFmtId="0" fontId="3" fillId="0" borderId="27" xfId="0" applyFont="1" applyBorder="1" applyAlignment="1">
      <alignment horizontal="center" vertical="center" wrapText="1"/>
    </xf>
    <xf numFmtId="0" fontId="1" fillId="0" borderId="26" xfId="0" applyFont="1" applyBorder="1" applyAlignment="1">
      <alignment horizontal="center" vertical="center" wrapText="1"/>
    </xf>
    <xf numFmtId="0" fontId="5" fillId="4" borderId="31" xfId="0" applyFont="1" applyFill="1" applyBorder="1" applyAlignment="1">
      <alignment vertical="center" wrapText="1"/>
    </xf>
    <xf numFmtId="14" fontId="0" fillId="0" borderId="32" xfId="0" applyNumberFormat="1" applyFont="1" applyBorder="1" applyAlignment="1">
      <alignment vertical="top" wrapText="1"/>
    </xf>
    <xf numFmtId="164" fontId="0" fillId="0" borderId="32" xfId="0" applyNumberFormat="1" applyBorder="1" applyAlignment="1">
      <alignment vertical="top"/>
    </xf>
    <xf numFmtId="14" fontId="0" fillId="0" borderId="8" xfId="0" applyNumberFormat="1" applyFont="1" applyBorder="1" applyAlignment="1" applyProtection="1">
      <alignment vertical="top" wrapText="1"/>
      <protection locked="0"/>
    </xf>
    <xf numFmtId="14" fontId="0" fillId="0" borderId="1" xfId="0" applyNumberFormat="1" applyBorder="1" applyAlignment="1" applyProtection="1">
      <alignment vertical="top"/>
      <protection locked="0"/>
    </xf>
    <xf numFmtId="14" fontId="0" fillId="0" borderId="5" xfId="0" applyNumberFormat="1" applyBorder="1" applyAlignment="1" applyProtection="1">
      <alignment vertical="top"/>
      <protection locked="0"/>
    </xf>
    <xf numFmtId="0" fontId="0" fillId="0" borderId="7" xfId="0" applyFont="1" applyBorder="1" applyAlignment="1" applyProtection="1">
      <alignment horizontal="left" vertical="top" wrapText="1"/>
      <protection locked="0"/>
    </xf>
    <xf numFmtId="14" fontId="0" fillId="0" borderId="8" xfId="0" applyNumberFormat="1" applyFont="1" applyBorder="1" applyAlignment="1" applyProtection="1">
      <alignment horizontal="left" vertical="top" wrapText="1"/>
      <protection locked="0"/>
    </xf>
    <xf numFmtId="0" fontId="0" fillId="0" borderId="2" xfId="0" applyFont="1" applyBorder="1" applyAlignment="1" applyProtection="1">
      <alignment horizontal="left" vertical="top" wrapText="1"/>
      <protection locked="0"/>
    </xf>
    <xf numFmtId="14" fontId="0" fillId="0" borderId="1" xfId="0" applyNumberFormat="1" applyFont="1" applyBorder="1" applyAlignment="1" applyProtection="1">
      <alignment horizontal="left" vertical="top" wrapText="1"/>
      <protection locked="0"/>
    </xf>
    <xf numFmtId="0" fontId="0" fillId="0" borderId="4" xfId="0" applyFont="1" applyBorder="1" applyAlignment="1" applyProtection="1">
      <alignment horizontal="left" vertical="top" wrapText="1"/>
      <protection locked="0"/>
    </xf>
    <xf numFmtId="0" fontId="0" fillId="0" borderId="5" xfId="0" applyFont="1" applyBorder="1" applyAlignment="1" applyProtection="1">
      <alignment horizontal="left" vertical="top" wrapText="1"/>
      <protection locked="0"/>
    </xf>
    <xf numFmtId="0" fontId="0" fillId="0" borderId="8" xfId="0" applyBorder="1" applyAlignment="1" applyProtection="1">
      <alignment vertical="top"/>
      <protection locked="0"/>
    </xf>
    <xf numFmtId="0" fontId="0" fillId="0" borderId="1" xfId="0" applyBorder="1" applyAlignment="1" applyProtection="1">
      <alignment vertical="top"/>
      <protection locked="0"/>
    </xf>
    <xf numFmtId="0" fontId="0" fillId="0" borderId="5" xfId="0" applyBorder="1" applyAlignment="1" applyProtection="1">
      <alignment vertical="top"/>
      <protection locked="0"/>
    </xf>
    <xf numFmtId="0" fontId="0" fillId="0" borderId="1" xfId="0" applyFont="1" applyBorder="1" applyAlignment="1" applyProtection="1">
      <alignment horizontal="left" vertical="top" wrapText="1"/>
      <protection locked="0"/>
    </xf>
    <xf numFmtId="14" fontId="0" fillId="0" borderId="1" xfId="0" applyNumberFormat="1" applyFont="1" applyBorder="1" applyAlignment="1" applyProtection="1">
      <alignment vertical="top" wrapText="1"/>
      <protection locked="0"/>
    </xf>
    <xf numFmtId="10" fontId="2" fillId="0" borderId="1" xfId="1" applyNumberFormat="1" applyBorder="1" applyAlignment="1" applyProtection="1">
      <alignment vertical="top"/>
      <protection locked="0"/>
    </xf>
    <xf numFmtId="0" fontId="0" fillId="0" borderId="9" xfId="0" applyBorder="1" applyAlignment="1" applyProtection="1">
      <alignment vertical="top"/>
      <protection locked="0"/>
    </xf>
    <xf numFmtId="0" fontId="0" fillId="0" borderId="3" xfId="0" applyBorder="1" applyAlignment="1" applyProtection="1">
      <alignment vertical="top"/>
      <protection locked="0"/>
    </xf>
    <xf numFmtId="0" fontId="0" fillId="0" borderId="3" xfId="0" applyBorder="1" applyAlignment="1" applyProtection="1">
      <alignment vertical="top" wrapText="1"/>
      <protection locked="0"/>
    </xf>
    <xf numFmtId="10" fontId="2" fillId="0" borderId="3" xfId="1" applyNumberFormat="1" applyBorder="1" applyAlignment="1" applyProtection="1">
      <alignment vertical="top" wrapText="1"/>
      <protection locked="0"/>
    </xf>
    <xf numFmtId="0" fontId="2" fillId="0" borderId="3" xfId="1" applyBorder="1" applyAlignment="1" applyProtection="1">
      <alignment vertical="top" wrapText="1"/>
      <protection locked="0"/>
    </xf>
    <xf numFmtId="0" fontId="0" fillId="0" borderId="6" xfId="0" applyBorder="1" applyAlignment="1" applyProtection="1">
      <alignment vertical="top"/>
      <protection locked="0"/>
    </xf>
    <xf numFmtId="10" fontId="2" fillId="0" borderId="3" xfId="1" applyNumberFormat="1" applyBorder="1" applyAlignment="1" applyProtection="1">
      <alignment vertical="top"/>
      <protection locked="0"/>
    </xf>
    <xf numFmtId="10" fontId="2" fillId="0" borderId="3" xfId="1" applyNumberFormat="1" applyBorder="1" applyProtection="1">
      <protection locked="0"/>
    </xf>
    <xf numFmtId="0" fontId="0" fillId="0" borderId="0" xfId="0" applyProtection="1">
      <protection locked="0"/>
    </xf>
    <xf numFmtId="0" fontId="1" fillId="0" borderId="7" xfId="0" applyFont="1" applyBorder="1" applyAlignment="1" applyProtection="1">
      <alignment wrapText="1"/>
      <protection locked="0"/>
    </xf>
    <xf numFmtId="14" fontId="0" fillId="0" borderId="8" xfId="0" applyNumberFormat="1" applyBorder="1" applyProtection="1">
      <protection locked="0"/>
    </xf>
    <xf numFmtId="0" fontId="1" fillId="0" borderId="4" xfId="0" applyFont="1" applyBorder="1" applyAlignment="1" applyProtection="1">
      <alignment wrapText="1"/>
      <protection locked="0"/>
    </xf>
    <xf numFmtId="0" fontId="0" fillId="0" borderId="5" xfId="0" applyBorder="1" applyProtection="1">
      <protection locked="0"/>
    </xf>
    <xf numFmtId="0" fontId="0" fillId="0" borderId="29" xfId="0" applyBorder="1" applyProtection="1">
      <protection locked="0"/>
    </xf>
    <xf numFmtId="14" fontId="0" fillId="0" borderId="1" xfId="0" applyNumberFormat="1" applyFill="1" applyBorder="1" applyAlignment="1" applyProtection="1">
      <alignment vertical="top"/>
      <protection locked="0"/>
    </xf>
    <xf numFmtId="14" fontId="0" fillId="20" borderId="1" xfId="0" applyNumberFormat="1" applyFill="1" applyBorder="1" applyAlignment="1" applyProtection="1">
      <alignment vertical="top"/>
      <protection locked="0"/>
    </xf>
    <xf numFmtId="10" fontId="0" fillId="0" borderId="3" xfId="0" applyNumberFormat="1" applyBorder="1" applyAlignment="1" applyProtection="1">
      <alignment vertical="top"/>
      <protection locked="0"/>
    </xf>
    <xf numFmtId="0" fontId="1" fillId="0" borderId="2" xfId="0" applyFont="1" applyBorder="1" applyAlignment="1" applyProtection="1">
      <alignment wrapText="1"/>
      <protection locked="0"/>
    </xf>
    <xf numFmtId="14" fontId="0" fillId="0" borderId="1" xfId="0" applyNumberFormat="1" applyBorder="1" applyProtection="1">
      <protection locked="0"/>
    </xf>
    <xf numFmtId="0" fontId="0" fillId="0" borderId="1" xfId="0" applyBorder="1" applyProtection="1">
      <protection locked="0"/>
    </xf>
    <xf numFmtId="0" fontId="0" fillId="0" borderId="7" xfId="0" applyFont="1" applyBorder="1" applyAlignment="1" applyProtection="1">
      <alignment wrapText="1"/>
      <protection locked="0"/>
    </xf>
    <xf numFmtId="14" fontId="0" fillId="0" borderId="8" xfId="0" applyNumberFormat="1" applyFont="1" applyBorder="1" applyProtection="1">
      <protection locked="0"/>
    </xf>
    <xf numFmtId="0" fontId="0" fillId="0" borderId="2" xfId="0" applyFont="1" applyBorder="1" applyAlignment="1" applyProtection="1">
      <alignment wrapText="1"/>
      <protection locked="0"/>
    </xf>
    <xf numFmtId="14" fontId="0" fillId="0" borderId="1" xfId="0" applyNumberFormat="1" applyFont="1" applyBorder="1" applyProtection="1">
      <protection locked="0"/>
    </xf>
    <xf numFmtId="0" fontId="0" fillId="0" borderId="1" xfId="0" applyFont="1" applyBorder="1" applyProtection="1">
      <protection locked="0"/>
    </xf>
    <xf numFmtId="0" fontId="0" fillId="0" borderId="4" xfId="0" applyFont="1" applyBorder="1" applyAlignment="1" applyProtection="1">
      <alignment wrapText="1"/>
      <protection locked="0"/>
    </xf>
    <xf numFmtId="0" fontId="0" fillId="0" borderId="5" xfId="0" applyFont="1" applyBorder="1" applyProtection="1">
      <protection locked="0"/>
    </xf>
    <xf numFmtId="0" fontId="0" fillId="0" borderId="7" xfId="0" applyFont="1" applyBorder="1" applyAlignment="1" applyProtection="1">
      <alignment vertical="top" wrapText="1"/>
      <protection locked="0"/>
    </xf>
    <xf numFmtId="0" fontId="0" fillId="0" borderId="2" xfId="0" applyFont="1" applyBorder="1" applyAlignment="1" applyProtection="1">
      <alignment vertical="top" wrapText="1"/>
      <protection locked="0"/>
    </xf>
    <xf numFmtId="0" fontId="0" fillId="0" borderId="1" xfId="0" applyFont="1" applyBorder="1" applyAlignment="1" applyProtection="1">
      <alignment vertical="top" wrapText="1"/>
      <protection locked="0"/>
    </xf>
    <xf numFmtId="0" fontId="0" fillId="0" borderId="4" xfId="0" applyFont="1" applyBorder="1" applyAlignment="1" applyProtection="1">
      <alignment vertical="top" wrapText="1"/>
      <protection locked="0"/>
    </xf>
    <xf numFmtId="0" fontId="0" fillId="0" borderId="5" xfId="0" applyFont="1" applyBorder="1" applyAlignment="1" applyProtection="1">
      <alignment vertical="top" wrapText="1"/>
      <protection locked="0"/>
    </xf>
    <xf numFmtId="0" fontId="1" fillId="0" borderId="0" xfId="0" applyFont="1" applyAlignment="1" applyProtection="1">
      <alignment wrapText="1"/>
      <protection locked="0"/>
    </xf>
    <xf numFmtId="14" fontId="0" fillId="0" borderId="8" xfId="0" applyNumberFormat="1" applyBorder="1" applyAlignment="1" applyProtection="1">
      <alignment horizontal="left" vertical="top" wrapText="1"/>
      <protection locked="0"/>
    </xf>
    <xf numFmtId="14" fontId="0" fillId="0" borderId="1" xfId="0" applyNumberFormat="1"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14" fontId="0" fillId="0" borderId="1" xfId="0" applyNumberFormat="1" applyFont="1" applyFill="1" applyBorder="1" applyAlignment="1" applyProtection="1">
      <alignment vertical="top" wrapText="1"/>
      <protection locked="0"/>
    </xf>
    <xf numFmtId="0" fontId="1" fillId="0" borderId="7" xfId="0" applyFont="1" applyBorder="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 fillId="0" borderId="4" xfId="0" applyFont="1" applyBorder="1" applyAlignment="1" applyProtection="1">
      <alignment horizontal="left" vertical="top" wrapText="1"/>
      <protection locked="0"/>
    </xf>
    <xf numFmtId="0" fontId="0" fillId="0" borderId="3" xfId="0" applyBorder="1" applyProtection="1">
      <protection locked="0"/>
    </xf>
    <xf numFmtId="0" fontId="0" fillId="0" borderId="32" xfId="0" applyBorder="1" applyAlignment="1" applyProtection="1">
      <alignment vertical="top"/>
      <protection locked="0"/>
    </xf>
    <xf numFmtId="0" fontId="0" fillId="0" borderId="33" xfId="0" applyBorder="1" applyAlignment="1" applyProtection="1">
      <alignment vertical="top"/>
      <protection locked="0"/>
    </xf>
    <xf numFmtId="0" fontId="0" fillId="0" borderId="8" xfId="0" applyBorder="1" applyAlignment="1">
      <alignment horizontal="left" vertical="top"/>
    </xf>
    <xf numFmtId="0" fontId="0" fillId="0" borderId="2" xfId="0" applyBorder="1" applyAlignment="1">
      <alignment horizontal="left" vertical="top"/>
    </xf>
    <xf numFmtId="0" fontId="1" fillId="0" borderId="23" xfId="0" applyFont="1" applyBorder="1" applyAlignment="1">
      <alignment horizontal="left" vertical="top"/>
    </xf>
    <xf numFmtId="0" fontId="9" fillId="0" borderId="30" xfId="0" applyFont="1" applyBorder="1" applyAlignment="1">
      <alignment horizontal="left" vertical="top"/>
    </xf>
    <xf numFmtId="0" fontId="0" fillId="0" borderId="34" xfId="0" applyBorder="1" applyAlignment="1">
      <alignment vertical="top"/>
    </xf>
    <xf numFmtId="0" fontId="17" fillId="0" borderId="9" xfId="0" applyFont="1" applyBorder="1" applyAlignment="1">
      <alignment horizontal="left" vertical="top" wrapText="1"/>
    </xf>
    <xf numFmtId="0" fontId="17" fillId="0" borderId="3" xfId="0" applyFont="1" applyBorder="1" applyAlignment="1">
      <alignment horizontal="left" vertical="top" wrapText="1"/>
    </xf>
    <xf numFmtId="0" fontId="10" fillId="3" borderId="27" xfId="0" applyFont="1" applyFill="1" applyBorder="1" applyAlignment="1">
      <alignment horizontal="center" vertical="center" wrapText="1"/>
    </xf>
    <xf numFmtId="0" fontId="17" fillId="0" borderId="35" xfId="0" applyFont="1" applyBorder="1" applyAlignment="1">
      <alignment horizontal="left" vertical="top" wrapText="1"/>
    </xf>
    <xf numFmtId="0" fontId="17" fillId="0" borderId="34" xfId="0" applyFont="1" applyBorder="1" applyAlignment="1">
      <alignment horizontal="left" vertical="top" wrapText="1"/>
    </xf>
    <xf numFmtId="0" fontId="16" fillId="0" borderId="36" xfId="1" applyFont="1" applyBorder="1" applyAlignment="1">
      <alignment horizontal="left" vertical="top" wrapText="1"/>
    </xf>
    <xf numFmtId="0" fontId="16" fillId="0" borderId="37" xfId="1" applyFont="1" applyBorder="1" applyAlignment="1">
      <alignment horizontal="left" vertical="top" wrapText="1"/>
    </xf>
    <xf numFmtId="0" fontId="17" fillId="0" borderId="2" xfId="0" applyFont="1" applyBorder="1" applyAlignment="1">
      <alignment horizontal="left" vertical="top" wrapText="1"/>
    </xf>
    <xf numFmtId="0" fontId="12" fillId="10" borderId="2" xfId="0" applyFont="1" applyFill="1" applyBorder="1" applyAlignment="1">
      <alignment vertical="top" wrapText="1"/>
    </xf>
    <xf numFmtId="0" fontId="12" fillId="10" borderId="4" xfId="0" applyFont="1" applyFill="1" applyBorder="1" applyAlignment="1">
      <alignment vertical="center" wrapText="1"/>
    </xf>
    <xf numFmtId="0" fontId="0" fillId="0" borderId="0" xfId="0"/>
    <xf numFmtId="0" fontId="19" fillId="0" borderId="0" xfId="1" applyFont="1"/>
    <xf numFmtId="14" fontId="20" fillId="0" borderId="0" xfId="0" applyNumberFormat="1" applyFont="1" applyAlignment="1">
      <alignment horizontal="right"/>
    </xf>
    <xf numFmtId="0" fontId="20" fillId="0" borderId="0" xfId="0" applyFont="1" applyFill="1"/>
    <xf numFmtId="0" fontId="20" fillId="17" borderId="0" xfId="0" applyFont="1" applyFill="1"/>
    <xf numFmtId="0" fontId="20" fillId="14" borderId="0" xfId="0" applyFont="1" applyFill="1"/>
    <xf numFmtId="0" fontId="20" fillId="18" borderId="0" xfId="0" applyFont="1" applyFill="1"/>
    <xf numFmtId="0" fontId="21" fillId="19" borderId="0" xfId="0" applyFont="1" applyFill="1"/>
    <xf numFmtId="0" fontId="21" fillId="8" borderId="0" xfId="0" applyFont="1" applyFill="1"/>
    <xf numFmtId="0" fontId="21" fillId="9" borderId="0" xfId="0" applyFont="1" applyFill="1"/>
    <xf numFmtId="0" fontId="21" fillId="10" borderId="0" xfId="0" applyFont="1" applyFill="1"/>
    <xf numFmtId="0" fontId="21" fillId="10" borderId="0" xfId="0" applyFont="1" applyFill="1" applyBorder="1"/>
    <xf numFmtId="0" fontId="18" fillId="0" borderId="0" xfId="0" applyFont="1"/>
    <xf numFmtId="0" fontId="2" fillId="0" borderId="0" xfId="1"/>
    <xf numFmtId="14" fontId="0" fillId="0" borderId="1" xfId="0" applyNumberFormat="1" applyFill="1" applyBorder="1" applyAlignment="1" applyProtection="1">
      <alignment vertical="top"/>
    </xf>
    <xf numFmtId="0" fontId="0" fillId="0" borderId="0" xfId="0"/>
    <xf numFmtId="0" fontId="12" fillId="22" borderId="2" xfId="0" applyFont="1" applyFill="1" applyBorder="1" applyAlignment="1">
      <alignment vertical="center" wrapText="1"/>
    </xf>
    <xf numFmtId="0" fontId="20" fillId="22" borderId="0" xfId="0" applyFont="1" applyFill="1"/>
    <xf numFmtId="0" fontId="21" fillId="22" borderId="0" xfId="0" applyFont="1" applyFill="1"/>
    <xf numFmtId="0" fontId="0" fillId="0" borderId="0" xfId="0"/>
    <xf numFmtId="0" fontId="0" fillId="0" borderId="0" xfId="0"/>
    <xf numFmtId="0" fontId="0" fillId="0" borderId="0" xfId="0" applyBorder="1" applyAlignment="1">
      <alignment horizontal="left" vertical="top" wrapText="1"/>
    </xf>
    <xf numFmtId="0" fontId="0" fillId="0" borderId="0" xfId="0" applyAlignment="1">
      <alignment horizontal="left" vertical="top"/>
    </xf>
    <xf numFmtId="0" fontId="0" fillId="0" borderId="9" xfId="0" applyBorder="1" applyAlignment="1">
      <alignment vertical="top"/>
    </xf>
    <xf numFmtId="0" fontId="0" fillId="0" borderId="3" xfId="0" applyBorder="1" applyAlignment="1">
      <alignment vertical="top"/>
    </xf>
    <xf numFmtId="10" fontId="0" fillId="0" borderId="3" xfId="0" applyNumberFormat="1" applyBorder="1" applyAlignment="1">
      <alignment vertical="top"/>
    </xf>
    <xf numFmtId="0" fontId="0" fillId="0" borderId="6" xfId="0" applyBorder="1" applyAlignment="1">
      <alignment vertical="top"/>
    </xf>
    <xf numFmtId="0" fontId="0" fillId="0" borderId="7" xfId="0" applyFont="1" applyBorder="1" applyAlignment="1">
      <alignment wrapText="1"/>
    </xf>
    <xf numFmtId="14" fontId="4" fillId="0" borderId="1" xfId="0" applyNumberFormat="1" applyFont="1" applyFill="1" applyBorder="1" applyAlignment="1">
      <alignment vertical="top"/>
    </xf>
    <xf numFmtId="14" fontId="4" fillId="0" borderId="1" xfId="0" applyNumberFormat="1" applyFont="1" applyFill="1" applyBorder="1" applyAlignment="1">
      <alignment vertical="top" wrapText="1"/>
    </xf>
    <xf numFmtId="0" fontId="21" fillId="0" borderId="0" xfId="0" applyFont="1" applyFill="1"/>
    <xf numFmtId="0" fontId="0" fillId="0" borderId="0" xfId="0"/>
    <xf numFmtId="0" fontId="0" fillId="0" borderId="0" xfId="0" applyAlignment="1">
      <alignment horizontal="left" vertical="top"/>
    </xf>
    <xf numFmtId="0" fontId="0" fillId="0" borderId="0" xfId="0" applyBorder="1" applyAlignment="1">
      <alignment horizontal="left" vertical="top" wrapText="1"/>
    </xf>
    <xf numFmtId="0" fontId="1" fillId="0" borderId="11" xfId="0" applyFont="1" applyBorder="1" applyAlignment="1">
      <alignment vertical="top"/>
    </xf>
    <xf numFmtId="0" fontId="0" fillId="0" borderId="5" xfId="0" applyBorder="1"/>
    <xf numFmtId="0" fontId="0" fillId="11" borderId="0" xfId="0" applyFont="1" applyFill="1"/>
    <xf numFmtId="0" fontId="0" fillId="2" borderId="13" xfId="0" applyFont="1" applyFill="1" applyBorder="1"/>
    <xf numFmtId="0" fontId="2" fillId="11" borderId="38" xfId="1" applyFill="1" applyBorder="1"/>
    <xf numFmtId="0" fontId="4" fillId="11" borderId="38" xfId="1" applyFont="1" applyFill="1" applyBorder="1"/>
    <xf numFmtId="1" fontId="0" fillId="12" borderId="38" xfId="0" applyNumberFormat="1" applyFill="1" applyBorder="1"/>
    <xf numFmtId="0" fontId="0" fillId="11" borderId="38" xfId="0" applyFont="1" applyFill="1" applyBorder="1"/>
    <xf numFmtId="0" fontId="0" fillId="0" borderId="38" xfId="0" applyBorder="1"/>
    <xf numFmtId="0" fontId="0" fillId="21" borderId="13" xfId="0" applyFont="1" applyFill="1" applyBorder="1"/>
    <xf numFmtId="14" fontId="0" fillId="0" borderId="0" xfId="0" applyNumberFormat="1" applyBorder="1" applyAlignment="1">
      <alignment horizontal="left" vertical="top" wrapText="1"/>
    </xf>
    <xf numFmtId="14" fontId="0" fillId="0" borderId="0" xfId="0" applyNumberFormat="1" applyFont="1" applyBorder="1" applyAlignment="1" applyProtection="1">
      <alignment vertical="top" wrapText="1"/>
      <protection locked="0"/>
    </xf>
    <xf numFmtId="14" fontId="0" fillId="0" borderId="0" xfId="0" applyNumberFormat="1" applyBorder="1" applyAlignment="1" applyProtection="1">
      <alignment vertical="top"/>
      <protection locked="0"/>
    </xf>
    <xf numFmtId="14" fontId="0" fillId="0" borderId="0" xfId="0" applyNumberFormat="1" applyBorder="1" applyAlignment="1">
      <alignment vertical="top"/>
    </xf>
    <xf numFmtId="14" fontId="20" fillId="0" borderId="0" xfId="0" applyNumberFormat="1" applyFont="1" applyFill="1" applyAlignment="1">
      <alignment horizontal="left"/>
    </xf>
    <xf numFmtId="14" fontId="17" fillId="0" borderId="3" xfId="0" applyNumberFormat="1" applyFont="1" applyBorder="1" applyAlignment="1">
      <alignment horizontal="left" vertical="top" wrapText="1"/>
    </xf>
    <xf numFmtId="14" fontId="0" fillId="0" borderId="0" xfId="0" applyNumberFormat="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6" fillId="0" borderId="2" xfId="1" applyFont="1" applyBorder="1" applyAlignment="1">
      <alignment horizontal="left" vertical="top" wrapText="1"/>
    </xf>
    <xf numFmtId="0" fontId="16" fillId="0" borderId="40" xfId="1" applyFont="1" applyBorder="1" applyAlignment="1">
      <alignment horizontal="left" vertical="top" wrapText="1"/>
    </xf>
    <xf numFmtId="0" fontId="17" fillId="0" borderId="32" xfId="0" applyFont="1" applyBorder="1" applyAlignment="1">
      <alignment horizontal="left" vertical="top" wrapText="1"/>
    </xf>
    <xf numFmtId="14" fontId="0" fillId="0" borderId="5" xfId="0" applyNumberFormat="1" applyBorder="1" applyProtection="1">
      <protection locked="0"/>
    </xf>
    <xf numFmtId="0" fontId="2" fillId="0" borderId="0" xfId="1" applyAlignment="1">
      <alignment horizontal="center"/>
    </xf>
    <xf numFmtId="14" fontId="12" fillId="24" borderId="1" xfId="0" applyNumberFormat="1" applyFont="1" applyFill="1" applyBorder="1" applyAlignment="1">
      <alignment vertical="top"/>
    </xf>
    <xf numFmtId="0" fontId="0" fillId="0" borderId="0" xfId="0"/>
    <xf numFmtId="14" fontId="0" fillId="0" borderId="1" xfId="0" applyNumberFormat="1" applyFont="1" applyFill="1" applyBorder="1" applyAlignment="1" applyProtection="1">
      <alignment horizontal="left" vertical="top" wrapText="1"/>
      <protection locked="0"/>
    </xf>
    <xf numFmtId="0" fontId="2" fillId="0" borderId="1" xfId="1" applyBorder="1"/>
    <xf numFmtId="0" fontId="2" fillId="0" borderId="8" xfId="1" applyBorder="1" applyAlignment="1">
      <alignment horizontal="left" vertical="top" wrapText="1"/>
    </xf>
    <xf numFmtId="0" fontId="0" fillId="0" borderId="0" xfId="0" applyAlignment="1">
      <alignment wrapText="1"/>
    </xf>
    <xf numFmtId="0" fontId="2" fillId="0" borderId="2" xfId="1" applyBorder="1" applyAlignment="1">
      <alignment horizontal="left" vertical="top"/>
    </xf>
    <xf numFmtId="14" fontId="17" fillId="0" borderId="1" xfId="0" applyNumberFormat="1" applyFont="1" applyBorder="1" applyAlignment="1">
      <alignment horizontal="left" vertical="top" wrapText="1"/>
    </xf>
    <xf numFmtId="0" fontId="0" fillId="0" borderId="0" xfId="0"/>
    <xf numFmtId="14" fontId="0" fillId="0" borderId="5" xfId="0" applyNumberFormat="1" applyFont="1" applyBorder="1" applyAlignment="1" applyProtection="1">
      <alignment horizontal="left" vertical="top" wrapText="1"/>
      <protection locked="0"/>
    </xf>
    <xf numFmtId="0" fontId="2" fillId="0" borderId="31" xfId="1" applyBorder="1" applyAlignment="1">
      <alignment vertical="top"/>
    </xf>
    <xf numFmtId="14" fontId="12" fillId="24" borderId="1" xfId="0" applyNumberFormat="1" applyFont="1" applyFill="1" applyBorder="1" applyAlignment="1" applyProtection="1">
      <alignment vertical="top"/>
      <protection locked="0"/>
    </xf>
    <xf numFmtId="0" fontId="2" fillId="0" borderId="0" xfId="1" applyAlignment="1">
      <alignment wrapText="1"/>
    </xf>
    <xf numFmtId="10" fontId="0" fillId="0" borderId="3" xfId="0" applyNumberFormat="1" applyBorder="1" applyAlignment="1" applyProtection="1">
      <alignment vertical="top" wrapText="1"/>
      <protection locked="0"/>
    </xf>
    <xf numFmtId="0" fontId="0" fillId="0" borderId="1" xfId="0" applyBorder="1" applyAlignment="1">
      <alignment wrapText="1"/>
    </xf>
    <xf numFmtId="10" fontId="0" fillId="0" borderId="3" xfId="0" applyNumberFormat="1" applyBorder="1" applyAlignment="1">
      <alignment vertical="top" wrapText="1"/>
    </xf>
    <xf numFmtId="0" fontId="0" fillId="0" borderId="2" xfId="0" applyFont="1" applyFill="1" applyBorder="1" applyAlignment="1" applyProtection="1">
      <alignment wrapText="1"/>
      <protection locked="0"/>
    </xf>
    <xf numFmtId="14" fontId="0" fillId="0" borderId="1" xfId="0" applyNumberFormat="1" applyFill="1" applyBorder="1" applyProtection="1">
      <protection locked="0"/>
    </xf>
    <xf numFmtId="0" fontId="0" fillId="11" borderId="45" xfId="0" applyFill="1" applyBorder="1"/>
    <xf numFmtId="0" fontId="0" fillId="0" borderId="0" xfId="0"/>
    <xf numFmtId="0" fontId="0" fillId="0" borderId="0" xfId="0" applyAlignment="1">
      <alignment horizontal="left" vertical="top"/>
    </xf>
    <xf numFmtId="0" fontId="0" fillId="0" borderId="0" xfId="0" applyBorder="1" applyAlignment="1">
      <alignment horizontal="left" vertical="top" wrapText="1"/>
    </xf>
    <xf numFmtId="0" fontId="1" fillId="0" borderId="11" xfId="0" applyFont="1" applyBorder="1" applyAlignment="1">
      <alignment vertical="top"/>
    </xf>
    <xf numFmtId="0" fontId="0" fillId="0" borderId="5" xfId="0" applyBorder="1"/>
    <xf numFmtId="0" fontId="0" fillId="0" borderId="1" xfId="0" applyBorder="1"/>
    <xf numFmtId="0" fontId="0" fillId="0" borderId="0" xfId="0"/>
    <xf numFmtId="0" fontId="18" fillId="0" borderId="0" xfId="0" applyFont="1" applyFill="1" applyBorder="1"/>
    <xf numFmtId="0" fontId="1" fillId="0" borderId="0" xfId="0" applyFont="1" applyFill="1" applyBorder="1"/>
    <xf numFmtId="0" fontId="0" fillId="0" borderId="3" xfId="0" applyBorder="1" applyAlignment="1">
      <alignment vertical="top" wrapText="1"/>
    </xf>
    <xf numFmtId="0" fontId="0" fillId="0" borderId="2" xfId="0" applyFont="1" applyFill="1" applyBorder="1" applyAlignment="1">
      <alignment wrapText="1"/>
    </xf>
    <xf numFmtId="14" fontId="0" fillId="0" borderId="1" xfId="0" applyNumberFormat="1" applyFill="1" applyBorder="1"/>
    <xf numFmtId="0" fontId="0" fillId="0" borderId="7" xfId="0" applyFont="1" applyFill="1" applyBorder="1" applyAlignment="1">
      <alignment wrapText="1"/>
    </xf>
    <xf numFmtId="14" fontId="0" fillId="0" borderId="8" xfId="0" applyNumberFormat="1" applyFill="1" applyBorder="1" applyAlignment="1">
      <alignment horizontal="right"/>
    </xf>
    <xf numFmtId="0" fontId="1" fillId="0" borderId="11" xfId="0" applyFont="1" applyBorder="1" applyAlignment="1">
      <alignment vertical="top"/>
    </xf>
    <xf numFmtId="14" fontId="0" fillId="0" borderId="8" xfId="0" applyNumberFormat="1" applyBorder="1" applyAlignment="1" applyProtection="1">
      <alignment vertical="top"/>
      <protection locked="0"/>
    </xf>
    <xf numFmtId="0" fontId="0" fillId="0" borderId="43" xfId="0" applyFont="1" applyFill="1" applyBorder="1" applyAlignment="1" applyProtection="1">
      <alignment vertical="top" wrapText="1"/>
      <protection locked="0"/>
    </xf>
    <xf numFmtId="14" fontId="0" fillId="0" borderId="25" xfId="0" applyNumberFormat="1" applyFill="1" applyBorder="1" applyAlignment="1" applyProtection="1">
      <alignment vertical="top"/>
      <protection locked="0"/>
    </xf>
    <xf numFmtId="14" fontId="0" fillId="0" borderId="1" xfId="0" applyNumberFormat="1" applyBorder="1" applyAlignment="1" applyProtection="1">
      <alignment horizontal="right" vertical="top"/>
      <protection locked="0"/>
    </xf>
    <xf numFmtId="0" fontId="2" fillId="11" borderId="0" xfId="1" applyFill="1" applyBorder="1"/>
    <xf numFmtId="0" fontId="4" fillId="11" borderId="0" xfId="1" applyFont="1" applyFill="1" applyBorder="1"/>
    <xf numFmtId="1" fontId="0" fillId="12" borderId="0" xfId="0" applyNumberFormat="1" applyFill="1" applyBorder="1"/>
    <xf numFmtId="0" fontId="0" fillId="11" borderId="0" xfId="0" applyFont="1" applyFill="1" applyBorder="1"/>
    <xf numFmtId="0" fontId="2" fillId="0" borderId="0" xfId="1"/>
    <xf numFmtId="0" fontId="0" fillId="0" borderId="1" xfId="0" applyFont="1" applyFill="1" applyBorder="1" applyAlignment="1">
      <alignment vertical="top" wrapText="1"/>
    </xf>
    <xf numFmtId="0" fontId="0" fillId="0" borderId="0" xfId="0"/>
    <xf numFmtId="14" fontId="0" fillId="0" borderId="5" xfId="0" applyNumberFormat="1" applyFill="1" applyBorder="1" applyProtection="1">
      <protection locked="0"/>
    </xf>
    <xf numFmtId="0" fontId="0" fillId="0" borderId="0" xfId="0"/>
    <xf numFmtId="0" fontId="25" fillId="0" borderId="1" xfId="0" applyFont="1" applyBorder="1" applyAlignment="1">
      <alignment horizontal="left" vertical="top" wrapText="1"/>
    </xf>
    <xf numFmtId="14" fontId="25" fillId="0" borderId="1" xfId="0" applyNumberFormat="1" applyFont="1" applyBorder="1" applyAlignment="1">
      <alignment horizontal="left" vertical="top" wrapText="1"/>
    </xf>
    <xf numFmtId="0" fontId="0" fillId="0" borderId="0" xfId="0"/>
    <xf numFmtId="0" fontId="0" fillId="0" borderId="0" xfId="0" applyAlignment="1">
      <alignment horizontal="left" vertical="top"/>
    </xf>
    <xf numFmtId="0" fontId="0" fillId="0" borderId="0" xfId="0" applyBorder="1" applyAlignment="1">
      <alignment horizontal="left" vertical="top" wrapText="1"/>
    </xf>
    <xf numFmtId="0" fontId="1" fillId="0" borderId="11" xfId="0" applyFont="1" applyBorder="1" applyAlignment="1">
      <alignment vertical="top"/>
    </xf>
    <xf numFmtId="0" fontId="0" fillId="0" borderId="5" xfId="0" applyBorder="1" applyAlignment="1">
      <alignment vertical="top"/>
    </xf>
    <xf numFmtId="0" fontId="0" fillId="0" borderId="1" xfId="0" applyBorder="1" applyAlignment="1">
      <alignment vertical="top"/>
    </xf>
    <xf numFmtId="0" fontId="0" fillId="2" borderId="0" xfId="0" applyFill="1" applyBorder="1"/>
    <xf numFmtId="0" fontId="0" fillId="11" borderId="38" xfId="0" applyFill="1" applyBorder="1"/>
    <xf numFmtId="0" fontId="13" fillId="0" borderId="0" xfId="1" applyFont="1" applyAlignment="1" applyProtection="1">
      <alignment horizontal="left" vertical="top"/>
      <protection locked="0"/>
    </xf>
    <xf numFmtId="0" fontId="9" fillId="0" borderId="0" xfId="0" applyFont="1" applyAlignment="1" applyProtection="1">
      <alignment horizontal="left" vertical="top" wrapText="1"/>
    </xf>
    <xf numFmtId="0" fontId="7" fillId="0" borderId="0" xfId="0" applyFont="1" applyProtection="1"/>
    <xf numFmtId="0" fontId="3" fillId="0" borderId="0" xfId="0" applyFont="1" applyAlignment="1" applyProtection="1">
      <alignment horizontal="left" vertical="top" wrapText="1"/>
    </xf>
    <xf numFmtId="0" fontId="6" fillId="0" borderId="0" xfId="1" applyFont="1" applyAlignment="1" applyProtection="1">
      <alignment horizontal="left" vertical="top"/>
    </xf>
    <xf numFmtId="0" fontId="0" fillId="0" borderId="0" xfId="0" applyAlignment="1" applyProtection="1">
      <alignment horizontal="left" vertical="top"/>
    </xf>
    <xf numFmtId="0" fontId="0" fillId="0" borderId="0" xfId="0" applyProtection="1"/>
    <xf numFmtId="0" fontId="2" fillId="0" borderId="0" xfId="1" applyAlignment="1" applyProtection="1">
      <alignment horizontal="left" vertical="top" wrapText="1"/>
    </xf>
    <xf numFmtId="0" fontId="0" fillId="0" borderId="0" xfId="0" applyBorder="1" applyAlignment="1" applyProtection="1">
      <alignment horizontal="left" vertical="top" wrapText="1"/>
    </xf>
    <xf numFmtId="14" fontId="0" fillId="0" borderId="0" xfId="0" applyNumberFormat="1" applyProtection="1"/>
    <xf numFmtId="0" fontId="3" fillId="0" borderId="0" xfId="0" applyFont="1" applyFill="1" applyBorder="1" applyAlignment="1" applyProtection="1">
      <alignment horizontal="left" vertical="top" wrapText="1"/>
    </xf>
    <xf numFmtId="0" fontId="1" fillId="0" borderId="0" xfId="0" applyFont="1" applyAlignment="1" applyProtection="1">
      <alignment horizontal="left" vertical="top" wrapText="1"/>
    </xf>
    <xf numFmtId="0" fontId="1" fillId="0" borderId="23" xfId="0" applyFont="1" applyBorder="1" applyAlignment="1" applyProtection="1">
      <alignment horizontal="center" vertical="center" wrapText="1"/>
    </xf>
    <xf numFmtId="0" fontId="1" fillId="0" borderId="26" xfId="0" applyFont="1" applyBorder="1" applyAlignment="1" applyProtection="1">
      <alignment horizontal="center" vertical="center" wrapText="1"/>
    </xf>
    <xf numFmtId="0" fontId="1" fillId="0" borderId="0" xfId="0" applyFont="1" applyAlignment="1" applyProtection="1">
      <alignment vertical="top" wrapText="1"/>
    </xf>
    <xf numFmtId="0" fontId="5" fillId="4" borderId="7" xfId="0" applyFont="1" applyFill="1" applyBorder="1" applyAlignment="1" applyProtection="1">
      <alignment vertical="center" wrapText="1"/>
    </xf>
    <xf numFmtId="14" fontId="0" fillId="0" borderId="1" xfId="0" applyNumberFormat="1" applyBorder="1" applyAlignment="1" applyProtection="1">
      <alignment vertical="top"/>
    </xf>
    <xf numFmtId="14" fontId="0" fillId="0" borderId="8" xfId="0" applyNumberFormat="1" applyFont="1" applyBorder="1" applyAlignment="1" applyProtection="1">
      <alignment vertical="top" wrapText="1"/>
    </xf>
    <xf numFmtId="164" fontId="0" fillId="0" borderId="8" xfId="0" applyNumberFormat="1" applyBorder="1" applyAlignment="1" applyProtection="1">
      <alignment vertical="top"/>
    </xf>
    <xf numFmtId="0" fontId="0" fillId="0" borderId="8" xfId="0" applyBorder="1" applyAlignment="1" applyProtection="1">
      <alignment vertical="top"/>
    </xf>
    <xf numFmtId="0" fontId="0" fillId="0" borderId="9" xfId="0" applyBorder="1" applyAlignment="1" applyProtection="1">
      <alignment vertical="top"/>
    </xf>
    <xf numFmtId="0" fontId="0" fillId="0" borderId="28" xfId="0" applyNumberFormat="1" applyFont="1" applyBorder="1" applyAlignment="1" applyProtection="1">
      <alignment vertical="top" wrapText="1"/>
    </xf>
    <xf numFmtId="0" fontId="0" fillId="0" borderId="0" xfId="0" applyNumberFormat="1" applyProtection="1"/>
    <xf numFmtId="0" fontId="5" fillId="4" borderId="2" xfId="0" applyFont="1" applyFill="1" applyBorder="1" applyAlignment="1" applyProtection="1">
      <alignment vertical="center" wrapText="1"/>
    </xf>
    <xf numFmtId="14" fontId="0" fillId="0" borderId="1" xfId="0" applyNumberFormat="1" applyFont="1" applyBorder="1" applyAlignment="1" applyProtection="1">
      <alignment vertical="top" wrapText="1"/>
    </xf>
    <xf numFmtId="164" fontId="0" fillId="0" borderId="1" xfId="0" applyNumberFormat="1" applyBorder="1" applyAlignment="1" applyProtection="1">
      <alignment vertical="top"/>
    </xf>
    <xf numFmtId="0" fontId="0" fillId="0" borderId="1" xfId="0" applyBorder="1" applyAlignment="1" applyProtection="1">
      <alignment vertical="top"/>
    </xf>
    <xf numFmtId="0" fontId="0" fillId="0" borderId="3" xfId="0" applyBorder="1" applyAlignment="1" applyProtection="1">
      <alignment vertical="top"/>
    </xf>
    <xf numFmtId="0" fontId="0" fillId="0" borderId="19" xfId="0" applyNumberFormat="1" applyBorder="1" applyAlignment="1" applyProtection="1">
      <alignment vertical="top"/>
    </xf>
    <xf numFmtId="0" fontId="12" fillId="22" borderId="2" xfId="0" applyFont="1" applyFill="1" applyBorder="1" applyAlignment="1" applyProtection="1">
      <alignment vertical="center" wrapText="1"/>
    </xf>
    <xf numFmtId="0" fontId="0" fillId="0" borderId="19" xfId="0" applyNumberFormat="1" applyFont="1" applyBorder="1" applyAlignment="1" applyProtection="1">
      <alignment vertical="top" wrapText="1"/>
    </xf>
    <xf numFmtId="0" fontId="5" fillId="6" borderId="2" xfId="0" applyFont="1" applyFill="1" applyBorder="1" applyAlignment="1" applyProtection="1">
      <alignment vertical="center" wrapText="1"/>
    </xf>
    <xf numFmtId="0" fontId="5" fillId="7" borderId="2" xfId="0" applyFont="1" applyFill="1" applyBorder="1" applyAlignment="1" applyProtection="1">
      <alignment vertical="center" wrapText="1"/>
    </xf>
    <xf numFmtId="0" fontId="12" fillId="5" borderId="2" xfId="0" applyFont="1" applyFill="1" applyBorder="1" applyAlignment="1" applyProtection="1">
      <alignment vertical="center" wrapText="1"/>
    </xf>
    <xf numFmtId="10" fontId="0" fillId="0" borderId="3" xfId="0" applyNumberFormat="1" applyBorder="1" applyAlignment="1" applyProtection="1">
      <alignment vertical="top" wrapText="1"/>
    </xf>
    <xf numFmtId="10" fontId="0" fillId="0" borderId="3" xfId="0" applyNumberFormat="1" applyBorder="1" applyAlignment="1" applyProtection="1">
      <alignment vertical="top"/>
    </xf>
    <xf numFmtId="0" fontId="12" fillId="8" borderId="2" xfId="0" applyFont="1" applyFill="1" applyBorder="1" applyAlignment="1" applyProtection="1">
      <alignment vertical="center" wrapText="1"/>
    </xf>
    <xf numFmtId="0" fontId="12" fillId="9" borderId="2" xfId="0" applyFont="1" applyFill="1" applyBorder="1" applyAlignment="1" applyProtection="1">
      <alignment vertical="center" wrapText="1"/>
    </xf>
    <xf numFmtId="0" fontId="12" fillId="10" borderId="2" xfId="0" applyFont="1" applyFill="1" applyBorder="1" applyAlignment="1" applyProtection="1">
      <alignment vertical="center" wrapText="1"/>
    </xf>
    <xf numFmtId="0" fontId="12" fillId="10" borderId="4" xfId="0" applyFont="1" applyFill="1" applyBorder="1" applyAlignment="1" applyProtection="1">
      <alignment vertical="top" wrapText="1"/>
    </xf>
    <xf numFmtId="14" fontId="0" fillId="0" borderId="5" xfId="0" applyNumberFormat="1" applyBorder="1" applyAlignment="1" applyProtection="1">
      <alignment vertical="top"/>
    </xf>
    <xf numFmtId="14" fontId="0" fillId="0" borderId="5" xfId="0" applyNumberFormat="1" applyFont="1" applyBorder="1" applyAlignment="1" applyProtection="1">
      <alignment vertical="top" wrapText="1"/>
    </xf>
    <xf numFmtId="164" fontId="0" fillId="0" borderId="5" xfId="0" applyNumberFormat="1" applyBorder="1" applyAlignment="1" applyProtection="1">
      <alignment vertical="top"/>
    </xf>
    <xf numFmtId="0" fontId="0" fillId="0" borderId="5" xfId="0" applyBorder="1" applyAlignment="1" applyProtection="1">
      <alignment vertical="top"/>
    </xf>
    <xf numFmtId="0" fontId="0" fillId="0" borderId="6" xfId="0" applyBorder="1" applyAlignment="1" applyProtection="1">
      <alignment vertical="top"/>
    </xf>
    <xf numFmtId="0" fontId="0" fillId="0" borderId="16" xfId="0" applyNumberFormat="1" applyBorder="1" applyAlignment="1" applyProtection="1">
      <alignment vertical="top"/>
    </xf>
    <xf numFmtId="0" fontId="0" fillId="0" borderId="0" xfId="0" applyAlignment="1" applyProtection="1">
      <alignment vertical="top"/>
    </xf>
    <xf numFmtId="0" fontId="8" fillId="0" borderId="0" xfId="0" applyFont="1" applyAlignment="1" applyProtection="1">
      <alignment vertical="top" wrapText="1"/>
    </xf>
    <xf numFmtId="0" fontId="1" fillId="0" borderId="23" xfId="0" applyFont="1" applyBorder="1" applyAlignment="1" applyProtection="1">
      <alignment vertical="top"/>
    </xf>
    <xf numFmtId="0" fontId="0" fillId="0" borderId="32" xfId="0" applyFont="1" applyBorder="1" applyAlignment="1" applyProtection="1">
      <alignment horizontal="left" vertical="top" wrapText="1"/>
    </xf>
    <xf numFmtId="14" fontId="0" fillId="0" borderId="32" xfId="0" applyNumberFormat="1" applyFont="1" applyBorder="1" applyAlignment="1" applyProtection="1">
      <alignment horizontal="right" vertical="top" wrapText="1"/>
    </xf>
    <xf numFmtId="0" fontId="0" fillId="0" borderId="1" xfId="0" applyFont="1" applyFill="1" applyBorder="1" applyAlignment="1" applyProtection="1">
      <alignment horizontal="left" vertical="top" wrapText="1"/>
    </xf>
    <xf numFmtId="14" fontId="0" fillId="0" borderId="1" xfId="0" applyNumberFormat="1" applyFont="1" applyBorder="1" applyAlignment="1" applyProtection="1">
      <alignment horizontal="right" vertical="top" wrapText="1"/>
    </xf>
    <xf numFmtId="0" fontId="0" fillId="0" borderId="1" xfId="0" applyFont="1" applyBorder="1" applyAlignment="1" applyProtection="1">
      <alignment vertical="top" wrapText="1"/>
    </xf>
    <xf numFmtId="14" fontId="0" fillId="0" borderId="1" xfId="0" applyNumberFormat="1" applyBorder="1" applyAlignment="1" applyProtection="1">
      <alignment horizontal="right" vertical="top"/>
    </xf>
    <xf numFmtId="14" fontId="0" fillId="0" borderId="1" xfId="0" applyNumberFormat="1" applyFill="1" applyBorder="1" applyAlignment="1" applyProtection="1">
      <alignment horizontal="right" vertical="top"/>
    </xf>
    <xf numFmtId="14" fontId="0" fillId="0" borderId="1" xfId="0" applyNumberFormat="1" applyBorder="1" applyProtection="1"/>
    <xf numFmtId="0" fontId="1" fillId="0" borderId="0" xfId="0" applyFont="1" applyAlignment="1" applyProtection="1">
      <alignment wrapText="1"/>
    </xf>
    <xf numFmtId="0" fontId="0" fillId="0" borderId="0" xfId="0" applyAlignment="1" applyProtection="1">
      <alignment wrapText="1"/>
    </xf>
    <xf numFmtId="0" fontId="2" fillId="0" borderId="0" xfId="1" applyFill="1" applyBorder="1" applyAlignment="1" applyProtection="1">
      <alignment horizontal="left" vertical="top" wrapText="1"/>
    </xf>
    <xf numFmtId="0" fontId="1" fillId="0" borderId="24" xfId="0" applyFont="1" applyBorder="1" applyAlignment="1" applyProtection="1">
      <alignment horizontal="center" vertical="center" wrapText="1"/>
    </xf>
    <xf numFmtId="0" fontId="0" fillId="0" borderId="9" xfId="0" applyNumberFormat="1" applyFont="1" applyBorder="1" applyAlignment="1" applyProtection="1">
      <alignment vertical="top" wrapText="1"/>
    </xf>
    <xf numFmtId="0" fontId="0" fillId="0" borderId="3" xfId="0" applyNumberFormat="1" applyBorder="1" applyAlignment="1" applyProtection="1">
      <alignment vertical="top"/>
    </xf>
    <xf numFmtId="0" fontId="0" fillId="0" borderId="3" xfId="0" applyNumberFormat="1" applyFont="1" applyBorder="1" applyAlignment="1" applyProtection="1">
      <alignment vertical="top" wrapText="1"/>
    </xf>
    <xf numFmtId="10" fontId="0" fillId="0" borderId="1" xfId="0" applyNumberFormat="1" applyBorder="1" applyAlignment="1" applyProtection="1">
      <alignment vertical="top"/>
    </xf>
    <xf numFmtId="0" fontId="0" fillId="0" borderId="6" xfId="0" applyNumberFormat="1" applyBorder="1" applyAlignment="1" applyProtection="1">
      <alignment vertical="top"/>
    </xf>
    <xf numFmtId="0" fontId="1" fillId="0" borderId="10" xfId="0" applyFont="1" applyBorder="1" applyAlignment="1" applyProtection="1">
      <alignment vertical="top"/>
    </xf>
    <xf numFmtId="0" fontId="1" fillId="0" borderId="11" xfId="0" applyFont="1" applyBorder="1" applyAlignment="1" applyProtection="1">
      <alignment vertical="top"/>
    </xf>
    <xf numFmtId="0" fontId="0" fillId="0" borderId="7" xfId="0" applyFont="1" applyBorder="1" applyAlignment="1" applyProtection="1">
      <alignment horizontal="left" vertical="top" wrapText="1"/>
    </xf>
    <xf numFmtId="14" fontId="0" fillId="0" borderId="8" xfId="0" applyNumberFormat="1" applyBorder="1" applyAlignment="1" applyProtection="1">
      <alignment horizontal="left" vertical="top"/>
    </xf>
    <xf numFmtId="0" fontId="0" fillId="0" borderId="2" xfId="0" applyFont="1" applyBorder="1" applyAlignment="1" applyProtection="1">
      <alignment horizontal="left" vertical="top" wrapText="1"/>
    </xf>
    <xf numFmtId="14" fontId="0" fillId="0" borderId="1" xfId="0" applyNumberFormat="1" applyBorder="1" applyAlignment="1" applyProtection="1">
      <alignment horizontal="left" vertical="top"/>
    </xf>
    <xf numFmtId="0" fontId="1" fillId="0" borderId="4" xfId="0" applyFont="1" applyBorder="1" applyAlignment="1" applyProtection="1">
      <alignment horizontal="left" vertical="top" wrapText="1"/>
    </xf>
    <xf numFmtId="0" fontId="0" fillId="0" borderId="5" xfId="0" applyBorder="1" applyAlignment="1" applyProtection="1">
      <alignment horizontal="left" vertical="top"/>
    </xf>
    <xf numFmtId="0" fontId="1" fillId="0" borderId="27" xfId="0" applyFont="1" applyBorder="1" applyAlignment="1" applyProtection="1">
      <alignment horizontal="center" vertical="center" wrapText="1"/>
    </xf>
    <xf numFmtId="0" fontId="0" fillId="0" borderId="9" xfId="0" applyBorder="1" applyAlignment="1" applyProtection="1">
      <alignment vertical="top" wrapText="1"/>
    </xf>
    <xf numFmtId="0" fontId="0" fillId="0" borderId="3" xfId="0" applyBorder="1" applyAlignment="1" applyProtection="1">
      <alignment vertical="top" wrapText="1"/>
    </xf>
    <xf numFmtId="14" fontId="0" fillId="0" borderId="1" xfId="0" applyNumberFormat="1" applyFont="1" applyFill="1" applyBorder="1" applyAlignment="1" applyProtection="1">
      <alignment vertical="top" wrapText="1"/>
    </xf>
    <xf numFmtId="0" fontId="0" fillId="0" borderId="6" xfId="0" applyBorder="1" applyAlignment="1" applyProtection="1">
      <alignment vertical="top" wrapText="1"/>
    </xf>
    <xf numFmtId="0" fontId="0" fillId="0" borderId="7" xfId="0" applyFont="1" applyBorder="1" applyAlignment="1" applyProtection="1">
      <alignment vertical="top" wrapText="1"/>
    </xf>
    <xf numFmtId="0" fontId="0" fillId="0" borderId="2" xfId="0" applyFont="1" applyFill="1" applyBorder="1" applyAlignment="1" applyProtection="1">
      <alignment horizontal="left" vertical="top" wrapText="1"/>
    </xf>
    <xf numFmtId="0" fontId="0" fillId="0" borderId="43" xfId="0" applyFont="1" applyFill="1" applyBorder="1" applyAlignment="1" applyProtection="1">
      <alignment horizontal="left" vertical="top" wrapText="1"/>
    </xf>
    <xf numFmtId="14" fontId="0" fillId="0" borderId="25" xfId="0" applyNumberFormat="1" applyFont="1" applyBorder="1" applyAlignment="1" applyProtection="1">
      <alignment vertical="top" wrapText="1"/>
    </xf>
    <xf numFmtId="0" fontId="0" fillId="0" borderId="2" xfId="0" applyFont="1" applyBorder="1" applyAlignment="1" applyProtection="1">
      <alignment wrapText="1"/>
    </xf>
    <xf numFmtId="14" fontId="0" fillId="0" borderId="1" xfId="0" applyNumberFormat="1" applyFill="1" applyBorder="1" applyAlignment="1" applyProtection="1">
      <alignment horizontal="right"/>
    </xf>
    <xf numFmtId="14" fontId="0" fillId="0" borderId="9" xfId="0" applyNumberFormat="1" applyBorder="1" applyAlignment="1" applyProtection="1">
      <alignment vertical="top"/>
    </xf>
    <xf numFmtId="14" fontId="0" fillId="0" borderId="3" xfId="0" applyNumberFormat="1" applyBorder="1" applyAlignment="1" applyProtection="1">
      <alignment vertical="top"/>
    </xf>
    <xf numFmtId="14" fontId="0" fillId="0" borderId="3" xfId="0" applyNumberFormat="1" applyBorder="1" applyAlignment="1" applyProtection="1">
      <alignment vertical="top" wrapText="1"/>
    </xf>
    <xf numFmtId="10" fontId="2" fillId="0" borderId="3" xfId="1" applyNumberFormat="1" applyBorder="1" applyAlignment="1" applyProtection="1">
      <alignment vertical="top"/>
    </xf>
    <xf numFmtId="14" fontId="0" fillId="0" borderId="6" xfId="0" applyNumberFormat="1" applyBorder="1" applyAlignment="1" applyProtection="1">
      <alignment vertical="top"/>
    </xf>
    <xf numFmtId="14" fontId="0" fillId="0" borderId="8" xfId="0" applyNumberFormat="1" applyFont="1" applyBorder="1" applyAlignment="1" applyProtection="1">
      <alignment horizontal="right" vertical="top" wrapText="1"/>
    </xf>
    <xf numFmtId="14" fontId="0" fillId="0" borderId="1" xfId="0" applyNumberFormat="1" applyBorder="1" applyAlignment="1" applyProtection="1">
      <alignment horizontal="right" vertical="top" wrapText="1"/>
    </xf>
    <xf numFmtId="0" fontId="0" fillId="0" borderId="43" xfId="0" applyFont="1" applyBorder="1" applyAlignment="1" applyProtection="1">
      <alignment horizontal="left" vertical="top" wrapText="1"/>
    </xf>
    <xf numFmtId="14" fontId="0" fillId="0" borderId="25" xfId="0" applyNumberFormat="1" applyFont="1" applyBorder="1" applyAlignment="1" applyProtection="1">
      <alignment horizontal="right" vertical="top" wrapText="1"/>
    </xf>
    <xf numFmtId="0" fontId="1" fillId="0" borderId="23" xfId="0" applyFont="1" applyBorder="1" applyAlignment="1" applyProtection="1">
      <alignment horizontal="left" vertical="top"/>
    </xf>
    <xf numFmtId="0" fontId="0" fillId="0" borderId="7" xfId="0" applyFont="1" applyBorder="1" applyAlignment="1" applyProtection="1">
      <alignment horizontal="left" wrapText="1"/>
    </xf>
    <xf numFmtId="0" fontId="0" fillId="0" borderId="2" xfId="0" applyFont="1" applyFill="1" applyBorder="1" applyAlignment="1" applyProtection="1">
      <alignment horizontal="left" wrapText="1"/>
    </xf>
    <xf numFmtId="0" fontId="0" fillId="0" borderId="4" xfId="0" applyFont="1" applyBorder="1" applyAlignment="1" applyProtection="1">
      <alignment horizontal="left" vertical="top" wrapText="1"/>
    </xf>
    <xf numFmtId="14" fontId="0" fillId="0" borderId="8" xfId="0" applyNumberFormat="1" applyBorder="1" applyAlignment="1" applyProtection="1">
      <alignment horizontal="right" vertical="top"/>
    </xf>
    <xf numFmtId="0" fontId="0" fillId="0" borderId="2" xfId="0" applyFont="1" applyBorder="1" applyAlignment="1" applyProtection="1">
      <alignment vertical="top" wrapText="1"/>
    </xf>
    <xf numFmtId="0" fontId="13" fillId="0" borderId="0" xfId="1" applyFont="1" applyAlignment="1" applyProtection="1">
      <alignment horizontal="left" vertical="top" wrapText="1"/>
      <protection locked="0"/>
    </xf>
    <xf numFmtId="0" fontId="6" fillId="0" borderId="0" xfId="1" applyFont="1" applyAlignment="1" applyProtection="1">
      <alignment horizontal="left" vertical="top" wrapText="1"/>
    </xf>
    <xf numFmtId="0" fontId="0" fillId="0" borderId="0" xfId="0" applyAlignment="1" applyProtection="1">
      <alignment horizontal="left" vertical="top" wrapText="1"/>
    </xf>
    <xf numFmtId="0" fontId="2" fillId="0" borderId="0" xfId="1" applyAlignment="1" applyProtection="1">
      <alignment wrapText="1"/>
    </xf>
    <xf numFmtId="0" fontId="0" fillId="0" borderId="8" xfId="0" applyBorder="1" applyAlignment="1" applyProtection="1">
      <alignment vertical="top" wrapText="1"/>
    </xf>
    <xf numFmtId="0" fontId="0" fillId="0" borderId="1" xfId="0" applyBorder="1" applyAlignment="1" applyProtection="1">
      <alignment vertical="top" wrapText="1"/>
    </xf>
    <xf numFmtId="10" fontId="0" fillId="0" borderId="1" xfId="0" applyNumberFormat="1" applyBorder="1" applyAlignment="1" applyProtection="1">
      <alignment vertical="top" wrapText="1"/>
    </xf>
    <xf numFmtId="0" fontId="0" fillId="0" borderId="5" xfId="0" applyBorder="1" applyAlignment="1" applyProtection="1">
      <alignment vertical="top" wrapText="1"/>
    </xf>
    <xf numFmtId="0" fontId="0" fillId="0" borderId="0" xfId="0" applyAlignment="1" applyProtection="1">
      <alignment vertical="top" wrapText="1"/>
    </xf>
    <xf numFmtId="0" fontId="0" fillId="0" borderId="7" xfId="0" applyFont="1" applyBorder="1" applyAlignment="1" applyProtection="1">
      <alignment wrapText="1"/>
    </xf>
    <xf numFmtId="14" fontId="0" fillId="0" borderId="8" xfId="0" applyNumberFormat="1" applyBorder="1" applyProtection="1"/>
    <xf numFmtId="0" fontId="0" fillId="0" borderId="4" xfId="0" applyFont="1" applyBorder="1" applyAlignment="1" applyProtection="1">
      <alignment wrapText="1"/>
    </xf>
    <xf numFmtId="14" fontId="0" fillId="0" borderId="1" xfId="0" applyNumberFormat="1" applyFill="1" applyBorder="1" applyProtection="1"/>
    <xf numFmtId="0" fontId="1" fillId="0" borderId="4" xfId="0" applyFont="1" applyBorder="1" applyAlignment="1" applyProtection="1">
      <alignment wrapText="1"/>
    </xf>
    <xf numFmtId="0" fontId="0" fillId="0" borderId="5" xfId="0" applyBorder="1" applyProtection="1"/>
    <xf numFmtId="0" fontId="1" fillId="0" borderId="2" xfId="0" applyFont="1" applyBorder="1" applyAlignment="1" applyProtection="1">
      <alignment wrapText="1"/>
    </xf>
    <xf numFmtId="0" fontId="0" fillId="0" borderId="1" xfId="0" applyBorder="1" applyProtection="1"/>
    <xf numFmtId="14" fontId="4" fillId="0" borderId="8" xfId="0" applyNumberFormat="1" applyFont="1" applyFill="1" applyBorder="1" applyProtection="1"/>
    <xf numFmtId="0" fontId="2" fillId="0" borderId="46" xfId="1" applyFill="1" applyBorder="1" applyAlignment="1" applyProtection="1">
      <alignment horizontal="left" vertical="top" wrapText="1"/>
      <protection locked="0"/>
    </xf>
    <xf numFmtId="0" fontId="1" fillId="0" borderId="47" xfId="0" applyFont="1" applyBorder="1" applyAlignment="1">
      <alignment horizontal="left" vertical="top" wrapText="1"/>
    </xf>
    <xf numFmtId="0" fontId="0" fillId="0" borderId="48" xfId="0" applyBorder="1" applyAlignment="1">
      <alignment horizontal="left" vertical="top" wrapText="1"/>
    </xf>
    <xf numFmtId="0" fontId="0" fillId="0" borderId="17" xfId="0" applyBorder="1" applyAlignment="1">
      <alignment horizontal="left" vertical="top" wrapText="1"/>
    </xf>
    <xf numFmtId="0" fontId="0" fillId="0" borderId="17" xfId="0" applyFill="1" applyBorder="1" applyAlignment="1">
      <alignment horizontal="left" vertical="top" wrapText="1"/>
    </xf>
    <xf numFmtId="0" fontId="13" fillId="0" borderId="46" xfId="1" applyFont="1" applyFill="1" applyBorder="1" applyProtection="1">
      <protection locked="0"/>
    </xf>
    <xf numFmtId="0" fontId="1" fillId="0" borderId="46" xfId="0" applyFont="1" applyFill="1" applyBorder="1" applyProtection="1">
      <protection locked="0"/>
    </xf>
    <xf numFmtId="0" fontId="2" fillId="0" borderId="46" xfId="1" applyFill="1" applyBorder="1" applyProtection="1">
      <protection locked="0"/>
    </xf>
    <xf numFmtId="0" fontId="0" fillId="0" borderId="46" xfId="0" applyFill="1" applyBorder="1" applyProtection="1">
      <protection locked="0"/>
    </xf>
    <xf numFmtId="0" fontId="10" fillId="3" borderId="31" xfId="0" applyFont="1" applyFill="1" applyBorder="1" applyAlignment="1" applyProtection="1">
      <alignment horizontal="center" vertical="center" wrapText="1"/>
    </xf>
    <xf numFmtId="0" fontId="10" fillId="3" borderId="10" xfId="0" applyFont="1" applyFill="1" applyBorder="1" applyAlignment="1" applyProtection="1">
      <alignment horizontal="center" vertical="center" wrapText="1"/>
    </xf>
    <xf numFmtId="0" fontId="10" fillId="3" borderId="11" xfId="0" applyFont="1" applyFill="1" applyBorder="1" applyAlignment="1" applyProtection="1">
      <alignment horizontal="center" vertical="center" wrapText="1"/>
    </xf>
    <xf numFmtId="0" fontId="15" fillId="3" borderId="11" xfId="1" applyFont="1" applyFill="1" applyBorder="1" applyAlignment="1" applyProtection="1">
      <alignment horizontal="center" vertical="center" wrapText="1"/>
    </xf>
    <xf numFmtId="0" fontId="14" fillId="3" borderId="11" xfId="0" applyFont="1" applyFill="1" applyBorder="1" applyAlignment="1" applyProtection="1">
      <alignment horizontal="center" vertical="center" wrapText="1"/>
    </xf>
    <xf numFmtId="0" fontId="10" fillId="3" borderId="12" xfId="0" applyFont="1" applyFill="1" applyBorder="1" applyAlignment="1" applyProtection="1">
      <alignment horizontal="center" vertical="center" wrapText="1"/>
    </xf>
    <xf numFmtId="0" fontId="0" fillId="0" borderId="39" xfId="0" applyBorder="1" applyAlignment="1" applyProtection="1">
      <alignment vertical="top"/>
    </xf>
    <xf numFmtId="0" fontId="0" fillId="0" borderId="25" xfId="0" applyBorder="1" applyAlignment="1" applyProtection="1">
      <alignment vertical="top"/>
    </xf>
    <xf numFmtId="0" fontId="9" fillId="0" borderId="41" xfId="0" applyFont="1" applyBorder="1" applyAlignment="1" applyProtection="1">
      <alignment horizontal="center" vertical="center"/>
    </xf>
    <xf numFmtId="0" fontId="7" fillId="0" borderId="23" xfId="0" applyFont="1" applyBorder="1" applyAlignment="1" applyProtection="1">
      <alignment horizontal="center" vertical="center" wrapText="1"/>
    </xf>
    <xf numFmtId="0" fontId="13" fillId="0" borderId="42" xfId="1" applyFont="1" applyBorder="1" applyAlignment="1" applyProtection="1">
      <alignment horizontal="center" vertical="center"/>
    </xf>
    <xf numFmtId="0" fontId="7" fillId="0" borderId="39" xfId="0" applyFont="1" applyBorder="1" applyAlignment="1" applyProtection="1">
      <alignment horizontal="center" vertical="center"/>
    </xf>
    <xf numFmtId="0" fontId="7" fillId="0" borderId="25" xfId="0" applyFont="1" applyBorder="1" applyAlignment="1" applyProtection="1">
      <alignment horizontal="center" vertical="center"/>
    </xf>
    <xf numFmtId="0" fontId="25" fillId="0" borderId="1" xfId="0" applyFont="1" applyBorder="1" applyAlignment="1" applyProtection="1">
      <alignment horizontal="left" vertical="top" wrapText="1"/>
    </xf>
    <xf numFmtId="14" fontId="25" fillId="0" borderId="1" xfId="0" applyNumberFormat="1" applyFont="1" applyBorder="1" applyAlignment="1" applyProtection="1">
      <alignment horizontal="left" vertical="top" wrapText="1"/>
    </xf>
    <xf numFmtId="14" fontId="25" fillId="0" borderId="3" xfId="0" applyNumberFormat="1" applyFont="1" applyBorder="1" applyAlignment="1" applyProtection="1">
      <alignment horizontal="left" vertical="top" wrapText="1"/>
    </xf>
    <xf numFmtId="0" fontId="0" fillId="0" borderId="34" xfId="0" applyBorder="1" applyAlignment="1" applyProtection="1">
      <alignment vertical="top"/>
    </xf>
    <xf numFmtId="0" fontId="25" fillId="0" borderId="1" xfId="0" applyFont="1" applyBorder="1" applyAlignment="1" applyProtection="1">
      <alignment wrapText="1"/>
    </xf>
    <xf numFmtId="0" fontId="25" fillId="0" borderId="1" xfId="0" applyFont="1" applyBorder="1" applyProtection="1"/>
    <xf numFmtId="14" fontId="25" fillId="0" borderId="1" xfId="0" applyNumberFormat="1" applyFont="1" applyBorder="1" applyProtection="1"/>
    <xf numFmtId="0" fontId="2" fillId="0" borderId="2" xfId="1" applyBorder="1" applyAlignment="1">
      <alignment vertical="center"/>
    </xf>
    <xf numFmtId="0" fontId="16" fillId="0" borderId="2" xfId="1" applyFont="1" applyBorder="1" applyAlignment="1">
      <alignment horizontal="left" vertical="center" wrapText="1"/>
    </xf>
    <xf numFmtId="0" fontId="2" fillId="0" borderId="2" xfId="1" applyFont="1" applyBorder="1" applyAlignment="1" applyProtection="1">
      <alignment horizontal="left" vertical="center" wrapText="1"/>
    </xf>
    <xf numFmtId="0" fontId="16" fillId="0" borderId="1" xfId="1" applyFont="1" applyBorder="1" applyAlignment="1">
      <alignment horizontal="left" vertical="center" wrapText="1"/>
    </xf>
    <xf numFmtId="0" fontId="2" fillId="0" borderId="1" xfId="1" applyFont="1" applyBorder="1" applyAlignment="1">
      <alignment vertical="center"/>
    </xf>
    <xf numFmtId="0" fontId="2" fillId="0" borderId="1" xfId="1" applyFont="1" applyBorder="1" applyAlignment="1" applyProtection="1">
      <alignment vertical="center"/>
    </xf>
    <xf numFmtId="0" fontId="2" fillId="0" borderId="2" xfId="1" applyBorder="1" applyAlignment="1" applyProtection="1">
      <alignment horizontal="left" vertical="center" wrapText="1"/>
    </xf>
    <xf numFmtId="0" fontId="0" fillId="0" borderId="1" xfId="0" applyBorder="1" applyAlignment="1" applyProtection="1">
      <alignment vertical="center"/>
    </xf>
    <xf numFmtId="0" fontId="7" fillId="0" borderId="23" xfId="0" applyFont="1" applyBorder="1" applyAlignment="1" applyProtection="1">
      <alignment horizontal="left" vertical="center" wrapText="1"/>
    </xf>
    <xf numFmtId="0" fontId="0" fillId="0" borderId="1" xfId="0" applyBorder="1" applyAlignment="1">
      <alignment horizontal="left" vertical="center" wrapText="1"/>
    </xf>
    <xf numFmtId="0" fontId="17" fillId="0" borderId="1" xfId="0" applyFont="1" applyBorder="1" applyAlignment="1">
      <alignment horizontal="left" vertical="center" wrapText="1"/>
    </xf>
    <xf numFmtId="0" fontId="25" fillId="0" borderId="1" xfId="0" applyFont="1" applyBorder="1" applyAlignment="1" applyProtection="1">
      <alignment horizontal="left" vertical="center" wrapText="1"/>
    </xf>
    <xf numFmtId="0" fontId="25" fillId="0" borderId="1" xfId="0" applyFont="1" applyBorder="1" applyAlignment="1">
      <alignment horizontal="left" vertical="center" wrapText="1"/>
    </xf>
    <xf numFmtId="0" fontId="0" fillId="0" borderId="1" xfId="0" applyBorder="1" applyAlignment="1" applyProtection="1">
      <alignment horizontal="left" vertical="center" wrapText="1"/>
    </xf>
    <xf numFmtId="0" fontId="0" fillId="0" borderId="1" xfId="0" applyBorder="1" applyAlignment="1">
      <alignment vertical="center" wrapText="1"/>
    </xf>
    <xf numFmtId="0" fontId="25" fillId="0" borderId="1" xfId="0" applyFont="1" applyBorder="1" applyAlignment="1" applyProtection="1">
      <alignment vertical="center" wrapText="1"/>
    </xf>
    <xf numFmtId="14" fontId="25" fillId="0" borderId="3" xfId="0" applyNumberFormat="1" applyFont="1" applyBorder="1" applyAlignment="1" applyProtection="1">
      <alignment horizontal="left" wrapText="1"/>
    </xf>
    <xf numFmtId="0" fontId="0" fillId="0" borderId="43" xfId="0" applyFont="1" applyBorder="1" applyAlignment="1" applyProtection="1">
      <alignment wrapText="1"/>
    </xf>
    <xf numFmtId="14" fontId="0" fillId="0" borderId="25" xfId="0" applyNumberFormat="1" applyBorder="1" applyProtection="1"/>
    <xf numFmtId="0" fontId="2" fillId="0" borderId="2" xfId="1" applyFont="1" applyBorder="1" applyAlignment="1" applyProtection="1">
      <alignment vertical="center" wrapText="1"/>
    </xf>
    <xf numFmtId="0" fontId="2" fillId="0" borderId="1" xfId="1" applyFont="1" applyBorder="1" applyAlignment="1" applyProtection="1">
      <alignment vertical="center" wrapText="1"/>
    </xf>
    <xf numFmtId="14" fontId="25" fillId="0" borderId="1" xfId="0" applyNumberFormat="1" applyFont="1" applyBorder="1" applyAlignment="1" applyProtection="1">
      <alignment wrapText="1"/>
    </xf>
    <xf numFmtId="14" fontId="0" fillId="0" borderId="5" xfId="0" applyNumberFormat="1" applyFill="1" applyBorder="1" applyProtection="1"/>
    <xf numFmtId="0" fontId="1" fillId="0" borderId="11" xfId="0" applyFont="1" applyBorder="1" applyAlignment="1" applyProtection="1">
      <alignment vertical="top"/>
    </xf>
    <xf numFmtId="14" fontId="0" fillId="0" borderId="5" xfId="0" applyNumberFormat="1" applyBorder="1" applyAlignment="1" applyProtection="1">
      <alignment horizontal="right" vertical="top" wrapText="1"/>
    </xf>
    <xf numFmtId="0" fontId="0" fillId="0" borderId="25" xfId="0" applyFill="1" applyBorder="1" applyProtection="1"/>
    <xf numFmtId="0" fontId="0" fillId="0" borderId="3" xfId="0" applyBorder="1" applyAlignment="1" applyProtection="1">
      <alignment horizontal="left" vertical="top" wrapText="1"/>
    </xf>
    <xf numFmtId="0" fontId="0" fillId="0" borderId="1" xfId="0" applyBorder="1" applyAlignment="1" applyProtection="1">
      <alignment vertical="top"/>
    </xf>
    <xf numFmtId="0" fontId="0" fillId="0" borderId="1" xfId="0" applyBorder="1"/>
    <xf numFmtId="0" fontId="2" fillId="0" borderId="1" xfId="1" applyBorder="1" applyAlignment="1">
      <alignment horizontal="left" vertical="center" wrapText="1"/>
    </xf>
    <xf numFmtId="0" fontId="25" fillId="0" borderId="5" xfId="0" applyFont="1" applyBorder="1" applyAlignment="1" applyProtection="1">
      <alignment horizontal="left" vertical="center" wrapText="1"/>
    </xf>
    <xf numFmtId="0" fontId="25" fillId="0" borderId="5" xfId="0" applyFont="1" applyBorder="1" applyAlignment="1" applyProtection="1">
      <alignment horizontal="left" vertical="top" wrapText="1"/>
    </xf>
    <xf numFmtId="14" fontId="25" fillId="0" borderId="5" xfId="0" applyNumberFormat="1" applyFont="1" applyBorder="1" applyAlignment="1" applyProtection="1">
      <alignment horizontal="left" vertical="top" wrapText="1"/>
    </xf>
    <xf numFmtId="14" fontId="25" fillId="0" borderId="6" xfId="0" applyNumberFormat="1" applyFont="1" applyBorder="1" applyAlignment="1" applyProtection="1">
      <alignment horizontal="left" vertical="top" wrapText="1"/>
    </xf>
    <xf numFmtId="0" fontId="9" fillId="0" borderId="0" xfId="0" applyFont="1" applyAlignment="1" applyProtection="1">
      <alignment horizontal="left" vertical="center" wrapText="1"/>
    </xf>
    <xf numFmtId="0" fontId="7" fillId="0" borderId="0" xfId="0" applyFont="1" applyAlignment="1">
      <alignment vertical="center"/>
    </xf>
    <xf numFmtId="0" fontId="0" fillId="0" borderId="0" xfId="0" applyAlignment="1">
      <alignment vertical="center"/>
    </xf>
    <xf numFmtId="0" fontId="3" fillId="0" borderId="0" xfId="0" applyFont="1" applyAlignment="1" applyProtection="1">
      <alignment horizontal="left" vertical="center" wrapText="1"/>
    </xf>
    <xf numFmtId="0" fontId="6" fillId="0" borderId="0" xfId="1" applyFont="1" applyAlignment="1">
      <alignment horizontal="left" vertical="center"/>
    </xf>
    <xf numFmtId="0" fontId="3"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xf>
    <xf numFmtId="0" fontId="1" fillId="0" borderId="0" xfId="0" applyFont="1" applyAlignment="1">
      <alignment vertical="center" wrapText="1"/>
    </xf>
    <xf numFmtId="0" fontId="3" fillId="0" borderId="0" xfId="0" applyFont="1" applyFill="1" applyBorder="1" applyAlignment="1">
      <alignment horizontal="left" vertical="center" wrapText="1"/>
    </xf>
    <xf numFmtId="0" fontId="2" fillId="0" borderId="0" xfId="1" applyFill="1" applyBorder="1" applyAlignment="1">
      <alignment horizontal="left" vertical="center" wrapText="1"/>
    </xf>
    <xf numFmtId="0" fontId="0" fillId="0" borderId="0" xfId="0" applyBorder="1" applyAlignment="1">
      <alignment horizontal="left" vertical="center" wrapText="1"/>
    </xf>
    <xf numFmtId="14" fontId="0" fillId="0" borderId="0" xfId="0" applyNumberFormat="1" applyBorder="1" applyAlignment="1" applyProtection="1">
      <alignment horizontal="left" vertical="center" wrapText="1"/>
      <protection locked="0"/>
    </xf>
    <xf numFmtId="14" fontId="0" fillId="0" borderId="8" xfId="0" applyNumberFormat="1" applyFont="1" applyBorder="1" applyAlignment="1" applyProtection="1">
      <alignment vertical="center" wrapText="1"/>
      <protection locked="0"/>
    </xf>
    <xf numFmtId="14" fontId="0" fillId="0" borderId="8" xfId="0" applyNumberFormat="1" applyFont="1" applyBorder="1" applyAlignment="1">
      <alignment vertical="center" wrapText="1"/>
    </xf>
    <xf numFmtId="164" fontId="0" fillId="0" borderId="8" xfId="0" applyNumberFormat="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28" xfId="0" applyNumberFormat="1" applyFont="1" applyBorder="1" applyAlignment="1">
      <alignment vertical="center" wrapText="1"/>
    </xf>
    <xf numFmtId="14" fontId="0" fillId="0" borderId="1" xfId="0" applyNumberFormat="1" applyBorder="1" applyAlignment="1" applyProtection="1">
      <alignment vertical="center"/>
      <protection locked="0"/>
    </xf>
    <xf numFmtId="164" fontId="0" fillId="0" borderId="1" xfId="0" applyNumberFormat="1"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0" borderId="19" xfId="0" applyNumberFormat="1" applyBorder="1" applyAlignment="1">
      <alignment vertical="center"/>
    </xf>
    <xf numFmtId="0" fontId="0" fillId="0" borderId="19" xfId="0" applyNumberFormat="1" applyFont="1" applyBorder="1" applyAlignment="1">
      <alignment vertical="center" wrapText="1"/>
    </xf>
    <xf numFmtId="10" fontId="0" fillId="0" borderId="3" xfId="0" applyNumberFormat="1" applyBorder="1" applyAlignment="1">
      <alignment vertical="center"/>
    </xf>
    <xf numFmtId="14" fontId="0" fillId="0" borderId="5" xfId="0" applyNumberFormat="1" applyBorder="1" applyAlignment="1" applyProtection="1">
      <alignment vertical="center"/>
      <protection locked="0"/>
    </xf>
    <xf numFmtId="164" fontId="0" fillId="0" borderId="5" xfId="0" applyNumberFormat="1" applyBorder="1" applyAlignment="1">
      <alignment vertical="center"/>
    </xf>
    <xf numFmtId="0" fontId="0" fillId="0" borderId="5" xfId="0" applyBorder="1" applyAlignment="1">
      <alignment vertical="center"/>
    </xf>
    <xf numFmtId="0" fontId="0" fillId="0" borderId="16" xfId="0" applyNumberFormat="1" applyBorder="1" applyAlignment="1">
      <alignment vertical="center"/>
    </xf>
    <xf numFmtId="0" fontId="8" fillId="0" borderId="0" xfId="0" applyFont="1" applyAlignment="1">
      <alignment vertical="center" wrapText="1"/>
    </xf>
    <xf numFmtId="0" fontId="1" fillId="0" borderId="10" xfId="0" applyFont="1" applyBorder="1" applyAlignment="1">
      <alignment vertical="center"/>
    </xf>
    <xf numFmtId="0" fontId="1" fillId="0" borderId="11" xfId="0" applyFont="1" applyBorder="1" applyAlignment="1">
      <alignment vertical="center"/>
    </xf>
    <xf numFmtId="0" fontId="0" fillId="0" borderId="7" xfId="0" applyFont="1" applyBorder="1" applyAlignment="1">
      <alignment vertical="center" wrapText="1"/>
    </xf>
    <xf numFmtId="14" fontId="0" fillId="0" borderId="8" xfId="0" applyNumberFormat="1" applyBorder="1" applyAlignment="1">
      <alignment vertical="center"/>
    </xf>
    <xf numFmtId="0" fontId="0" fillId="11" borderId="0" xfId="0" applyFill="1" applyBorder="1"/>
    <xf numFmtId="0" fontId="0" fillId="0" borderId="0" xfId="0"/>
    <xf numFmtId="0" fontId="0" fillId="0" borderId="1" xfId="0" applyBorder="1" applyAlignment="1" applyProtection="1">
      <alignment vertical="top"/>
    </xf>
    <xf numFmtId="0" fontId="2" fillId="21" borderId="0" xfId="1" applyFill="1" applyBorder="1"/>
    <xf numFmtId="0" fontId="4" fillId="21" borderId="0" xfId="1" applyFont="1" applyFill="1" applyBorder="1"/>
    <xf numFmtId="1" fontId="0" fillId="21" borderId="0" xfId="0" applyNumberFormat="1" applyFill="1" applyBorder="1"/>
    <xf numFmtId="0" fontId="0" fillId="0" borderId="13" xfId="0" applyBorder="1"/>
    <xf numFmtId="0" fontId="0" fillId="0" borderId="38" xfId="0" applyFill="1" applyBorder="1"/>
    <xf numFmtId="0" fontId="0" fillId="2" borderId="0" xfId="0" applyFont="1" applyFill="1" applyBorder="1"/>
    <xf numFmtId="0" fontId="0" fillId="3" borderId="0" xfId="0" applyFill="1" applyBorder="1"/>
    <xf numFmtId="0" fontId="2" fillId="27" borderId="13" xfId="1" applyFill="1" applyBorder="1"/>
    <xf numFmtId="0" fontId="4" fillId="27" borderId="13" xfId="1" applyFont="1" applyFill="1" applyBorder="1"/>
    <xf numFmtId="1" fontId="0" fillId="27" borderId="13" xfId="0" applyNumberFormat="1" applyFill="1" applyBorder="1"/>
    <xf numFmtId="0" fontId="2" fillId="21" borderId="18" xfId="1" applyFill="1" applyBorder="1"/>
    <xf numFmtId="0" fontId="4" fillId="21" borderId="18" xfId="1" applyFont="1" applyFill="1" applyBorder="1"/>
    <xf numFmtId="1" fontId="0" fillId="21" borderId="18" xfId="0" applyNumberFormat="1" applyFill="1" applyBorder="1"/>
    <xf numFmtId="0" fontId="0" fillId="21" borderId="18" xfId="0" applyFont="1" applyFill="1" applyBorder="1"/>
    <xf numFmtId="0" fontId="0" fillId="3" borderId="18" xfId="0" applyFill="1" applyBorder="1"/>
    <xf numFmtId="14" fontId="0" fillId="0" borderId="5" xfId="0" applyNumberFormat="1" applyFont="1" applyBorder="1" applyAlignment="1" applyProtection="1">
      <alignment vertical="top" wrapText="1"/>
      <protection locked="0"/>
    </xf>
    <xf numFmtId="0" fontId="2" fillId="0" borderId="0" xfId="1" applyBorder="1" applyAlignment="1">
      <alignment horizontal="left" vertical="top" wrapText="1"/>
    </xf>
    <xf numFmtId="0" fontId="13" fillId="0" borderId="0" xfId="1" applyFont="1" applyAlignment="1" applyProtection="1">
      <alignment horizontal="left" vertical="center"/>
      <protection locked="0"/>
    </xf>
    <xf numFmtId="0" fontId="0" fillId="0" borderId="0" xfId="0"/>
    <xf numFmtId="0" fontId="0" fillId="0" borderId="0" xfId="0" applyAlignment="1">
      <alignment horizontal="left" vertical="top"/>
    </xf>
    <xf numFmtId="0" fontId="0" fillId="0" borderId="0" xfId="0" applyBorder="1" applyAlignment="1">
      <alignment horizontal="left" vertical="top" wrapText="1"/>
    </xf>
    <xf numFmtId="0" fontId="1" fillId="0" borderId="11" xfId="0" applyFont="1" applyBorder="1" applyAlignment="1">
      <alignment vertical="top"/>
    </xf>
    <xf numFmtId="0" fontId="0" fillId="0" borderId="1" xfId="0" applyBorder="1" applyAlignment="1" applyProtection="1">
      <alignment vertical="top"/>
    </xf>
    <xf numFmtId="0" fontId="0" fillId="0" borderId="5" xfId="0" applyBorder="1"/>
    <xf numFmtId="0" fontId="0" fillId="0" borderId="1" xfId="0" applyBorder="1"/>
    <xf numFmtId="14" fontId="0" fillId="0" borderId="0" xfId="0" applyNumberFormat="1" applyBorder="1" applyAlignment="1" applyProtection="1">
      <alignment horizontal="left" vertical="top" wrapText="1"/>
      <protection locked="0"/>
    </xf>
    <xf numFmtId="14" fontId="0" fillId="0" borderId="8" xfId="0" applyNumberFormat="1" applyFill="1" applyBorder="1" applyAlignment="1" applyProtection="1">
      <alignment horizontal="right"/>
    </xf>
    <xf numFmtId="0" fontId="0" fillId="0" borderId="2" xfId="0" applyFont="1" applyBorder="1" applyAlignment="1">
      <alignment wrapText="1"/>
    </xf>
    <xf numFmtId="0" fontId="0" fillId="0" borderId="4" xfId="0" applyFont="1" applyBorder="1" applyAlignment="1">
      <alignment wrapText="1"/>
    </xf>
    <xf numFmtId="0" fontId="0" fillId="0" borderId="33" xfId="0" applyBorder="1" applyAlignment="1">
      <alignment vertical="top"/>
    </xf>
    <xf numFmtId="0" fontId="2" fillId="0" borderId="2" xfId="1" applyBorder="1" applyAlignment="1" applyProtection="1">
      <alignment vertical="center" wrapText="1"/>
    </xf>
    <xf numFmtId="0" fontId="0" fillId="0" borderId="0" xfId="0"/>
    <xf numFmtId="0" fontId="0" fillId="0" borderId="2" xfId="0" applyFont="1" applyBorder="1" applyAlignment="1">
      <alignment vertical="center" wrapText="1"/>
    </xf>
    <xf numFmtId="0" fontId="0" fillId="0" borderId="4" xfId="0" applyFont="1" applyBorder="1" applyAlignment="1">
      <alignment vertical="center" wrapText="1"/>
    </xf>
    <xf numFmtId="0" fontId="1" fillId="0" borderId="23" xfId="0" applyFont="1" applyBorder="1" applyAlignment="1" applyProtection="1">
      <alignment vertical="top"/>
    </xf>
    <xf numFmtId="0" fontId="0" fillId="0" borderId="5" xfId="0" applyBorder="1" applyAlignment="1">
      <alignment vertical="center"/>
    </xf>
    <xf numFmtId="0" fontId="0" fillId="0" borderId="6" xfId="0" applyBorder="1" applyAlignment="1">
      <alignment vertical="center"/>
    </xf>
    <xf numFmtId="14" fontId="0" fillId="0" borderId="0" xfId="0" applyNumberFormat="1" applyBorder="1" applyAlignment="1" applyProtection="1">
      <alignment horizontal="left" vertical="top" wrapText="1"/>
      <protection locked="0"/>
    </xf>
    <xf numFmtId="14" fontId="0" fillId="0" borderId="5" xfId="0" applyNumberFormat="1" applyFont="1" applyBorder="1" applyAlignment="1" applyProtection="1">
      <alignment vertical="center" wrapText="1"/>
      <protection locked="0"/>
    </xf>
    <xf numFmtId="14" fontId="4" fillId="0" borderId="1" xfId="0" applyNumberFormat="1" applyFont="1" applyFill="1" applyBorder="1" applyProtection="1"/>
    <xf numFmtId="14" fontId="0" fillId="0" borderId="8" xfId="0" applyNumberFormat="1" applyFill="1" applyBorder="1"/>
    <xf numFmtId="14" fontId="0" fillId="0" borderId="25" xfId="0" applyNumberFormat="1" applyBorder="1" applyAlignment="1" applyProtection="1">
      <alignment horizontal="right" vertical="top" wrapText="1"/>
    </xf>
    <xf numFmtId="14" fontId="0" fillId="0" borderId="5" xfId="0" applyNumberFormat="1" applyBorder="1" applyProtection="1"/>
    <xf numFmtId="0" fontId="0" fillId="0" borderId="0" xfId="0"/>
    <xf numFmtId="0" fontId="0" fillId="0" borderId="0" xfId="0" applyAlignment="1">
      <alignment horizontal="left" vertical="top"/>
    </xf>
    <xf numFmtId="0" fontId="0" fillId="0" borderId="0" xfId="0" applyBorder="1" applyAlignment="1">
      <alignment horizontal="left" vertical="top" wrapText="1"/>
    </xf>
    <xf numFmtId="0" fontId="1" fillId="0" borderId="11" xfId="0" applyFont="1" applyBorder="1" applyAlignment="1">
      <alignment vertical="top"/>
    </xf>
    <xf numFmtId="0" fontId="0" fillId="0" borderId="5" xfId="0" applyBorder="1"/>
    <xf numFmtId="0" fontId="0" fillId="0" borderId="1" xfId="0" applyBorder="1"/>
    <xf numFmtId="0" fontId="1" fillId="0" borderId="0" xfId="0" applyFont="1" applyAlignment="1">
      <alignment horizontal="left" vertical="top"/>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2" fillId="0" borderId="0" xfId="1" applyBorder="1" applyAlignment="1">
      <alignment horizontal="left" vertical="center" wrapText="1"/>
    </xf>
    <xf numFmtId="0" fontId="2" fillId="0" borderId="4" xfId="1" applyBorder="1" applyAlignment="1">
      <alignment horizontal="left" vertical="top"/>
    </xf>
    <xf numFmtId="0" fontId="0" fillId="0" borderId="0" xfId="0"/>
    <xf numFmtId="0" fontId="1" fillId="0" borderId="0" xfId="0" applyFont="1" applyBorder="1" applyAlignment="1">
      <alignment vertical="top" wrapText="1"/>
    </xf>
    <xf numFmtId="0" fontId="0" fillId="0" borderId="0" xfId="0" applyBorder="1" applyAlignment="1">
      <alignment vertical="top"/>
    </xf>
    <xf numFmtId="0" fontId="8" fillId="0" borderId="30" xfId="0" applyFont="1" applyBorder="1" applyAlignment="1">
      <alignment vertical="top" wrapText="1"/>
    </xf>
    <xf numFmtId="0" fontId="0" fillId="0" borderId="30" xfId="0" applyBorder="1"/>
    <xf numFmtId="0" fontId="0" fillId="0" borderId="30" xfId="0" applyBorder="1" applyAlignment="1">
      <alignment vertical="top"/>
    </xf>
    <xf numFmtId="0" fontId="1" fillId="0" borderId="43" xfId="0" applyFont="1" applyBorder="1" applyAlignment="1">
      <alignment wrapText="1"/>
    </xf>
    <xf numFmtId="14" fontId="0" fillId="0" borderId="25" xfId="0" applyNumberFormat="1" applyFill="1" applyBorder="1"/>
    <xf numFmtId="0" fontId="4" fillId="0" borderId="0" xfId="0" applyFont="1"/>
    <xf numFmtId="0" fontId="4" fillId="25" borderId="0" xfId="0" applyFont="1" applyFill="1"/>
    <xf numFmtId="0" fontId="4" fillId="25" borderId="13" xfId="0" applyFont="1" applyFill="1" applyBorder="1"/>
    <xf numFmtId="0" fontId="4" fillId="26" borderId="13" xfId="0" applyFont="1" applyFill="1" applyBorder="1"/>
    <xf numFmtId="0" fontId="0" fillId="0" borderId="1" xfId="0" applyBorder="1" applyAlignment="1" applyProtection="1">
      <alignment vertical="top"/>
    </xf>
    <xf numFmtId="1" fontId="0" fillId="11" borderId="0" xfId="0" applyNumberFormat="1" applyFill="1" applyBorder="1"/>
    <xf numFmtId="0" fontId="1" fillId="0" borderId="49" xfId="0" applyFont="1" applyBorder="1"/>
    <xf numFmtId="0" fontId="3" fillId="0" borderId="49" xfId="0" applyFont="1" applyBorder="1"/>
    <xf numFmtId="0" fontId="11" fillId="0" borderId="49" xfId="0" applyFont="1" applyBorder="1" applyAlignment="1">
      <alignment horizontal="center" wrapText="1"/>
    </xf>
    <xf numFmtId="0" fontId="11" fillId="0" borderId="49" xfId="0" applyFont="1" applyBorder="1"/>
    <xf numFmtId="14" fontId="0" fillId="2" borderId="49" xfId="0" applyNumberFormat="1" applyFill="1" applyBorder="1"/>
    <xf numFmtId="0" fontId="0" fillId="0" borderId="49" xfId="0" applyFill="1" applyBorder="1"/>
    <xf numFmtId="0" fontId="0" fillId="21" borderId="0" xfId="0" applyFill="1" applyBorder="1"/>
    <xf numFmtId="0" fontId="4" fillId="21" borderId="13" xfId="0" applyFont="1" applyFill="1" applyBorder="1"/>
    <xf numFmtId="0" fontId="0" fillId="21" borderId="13" xfId="0" applyFill="1" applyBorder="1"/>
    <xf numFmtId="0" fontId="4" fillId="21" borderId="18" xfId="0" applyFont="1" applyFill="1" applyBorder="1"/>
    <xf numFmtId="0" fontId="0" fillId="21" borderId="18" xfId="0" applyFill="1" applyBorder="1"/>
    <xf numFmtId="0" fontId="4" fillId="23" borderId="0" xfId="0" applyFont="1" applyFill="1"/>
    <xf numFmtId="0" fontId="0" fillId="3" borderId="0" xfId="0" applyFont="1" applyFill="1" applyBorder="1"/>
    <xf numFmtId="0" fontId="0" fillId="3" borderId="0" xfId="0" applyFill="1"/>
    <xf numFmtId="0" fontId="4" fillId="23" borderId="18" xfId="0" applyFont="1" applyFill="1" applyBorder="1"/>
    <xf numFmtId="0" fontId="0" fillId="3" borderId="18" xfId="0" applyFont="1" applyFill="1" applyBorder="1"/>
    <xf numFmtId="0" fontId="4" fillId="23" borderId="13" xfId="0" applyFont="1" applyFill="1" applyBorder="1"/>
    <xf numFmtId="0" fontId="0" fillId="3" borderId="13" xfId="0" applyFont="1" applyFill="1" applyBorder="1"/>
    <xf numFmtId="0" fontId="4" fillId="28" borderId="0" xfId="0" applyFont="1" applyFill="1" applyBorder="1"/>
    <xf numFmtId="0" fontId="4" fillId="28" borderId="0" xfId="0" applyFont="1" applyFill="1"/>
    <xf numFmtId="0" fontId="4" fillId="28" borderId="38" xfId="0" applyFont="1" applyFill="1" applyBorder="1"/>
    <xf numFmtId="14" fontId="0" fillId="0" borderId="49" xfId="0" applyNumberFormat="1" applyFill="1" applyBorder="1"/>
    <xf numFmtId="0" fontId="10" fillId="3" borderId="11" xfId="0" applyFont="1" applyFill="1" applyBorder="1" applyAlignment="1" applyProtection="1">
      <alignment horizontal="left" vertical="center" wrapText="1"/>
    </xf>
    <xf numFmtId="14" fontId="0" fillId="0" borderId="50" xfId="0" applyNumberFormat="1" applyFont="1" applyBorder="1" applyAlignment="1" applyProtection="1">
      <alignment vertical="top" wrapText="1"/>
      <protection locked="0"/>
    </xf>
    <xf numFmtId="0" fontId="0" fillId="0" borderId="1" xfId="0" applyBorder="1" applyAlignment="1" applyProtection="1">
      <alignment vertical="top" wrapText="1"/>
    </xf>
    <xf numFmtId="14" fontId="0" fillId="20" borderId="5" xfId="0" applyNumberFormat="1" applyFill="1" applyBorder="1"/>
    <xf numFmtId="0" fontId="18" fillId="0" borderId="0" xfId="0" applyFont="1"/>
    <xf numFmtId="0" fontId="2" fillId="0" borderId="0" xfId="1" applyBorder="1" applyAlignment="1" applyProtection="1">
      <alignment vertical="center" wrapText="1"/>
    </xf>
    <xf numFmtId="14" fontId="0" fillId="0" borderId="1" xfId="0" applyNumberFormat="1" applyFill="1" applyBorder="1" applyAlignment="1">
      <alignment vertical="center"/>
    </xf>
    <xf numFmtId="0" fontId="1" fillId="0" borderId="0" xfId="0" applyFont="1" applyFill="1" applyBorder="1" applyAlignment="1">
      <alignment horizontal="center"/>
    </xf>
    <xf numFmtId="0" fontId="18" fillId="0" borderId="0" xfId="0" applyFont="1"/>
    <xf numFmtId="0" fontId="0" fillId="0" borderId="0" xfId="0"/>
    <xf numFmtId="0" fontId="1" fillId="0" borderId="0" xfId="0" applyFont="1" applyAlignment="1">
      <alignment horizontal="center"/>
    </xf>
    <xf numFmtId="0" fontId="1" fillId="0" borderId="0" xfId="0" applyFont="1" applyBorder="1" applyAlignment="1">
      <alignment horizontal="center"/>
    </xf>
    <xf numFmtId="0" fontId="2" fillId="0" borderId="0" xfId="1" applyBorder="1" applyAlignment="1">
      <alignment horizontal="left" vertical="top" wrapText="1"/>
    </xf>
    <xf numFmtId="0" fontId="0" fillId="0" borderId="0" xfId="0" applyAlignment="1">
      <alignment horizontal="left" vertical="top"/>
    </xf>
    <xf numFmtId="0" fontId="9" fillId="0" borderId="0" xfId="0" quotePrefix="1" applyFont="1"/>
    <xf numFmtId="0" fontId="9" fillId="0" borderId="0" xfId="0" applyFont="1"/>
    <xf numFmtId="0" fontId="0" fillId="0" borderId="0" xfId="0" applyBorder="1" applyAlignment="1">
      <alignment horizontal="left" vertical="top" wrapText="1"/>
    </xf>
    <xf numFmtId="0" fontId="0" fillId="0" borderId="0" xfId="0" applyBorder="1" applyAlignment="1" applyProtection="1">
      <alignment horizontal="left" vertical="top" wrapText="1"/>
      <protection locked="0"/>
    </xf>
    <xf numFmtId="0" fontId="4" fillId="0" borderId="0" xfId="1" applyFont="1" applyAlignment="1" applyProtection="1">
      <alignment horizontal="left" vertical="top"/>
      <protection locked="0"/>
    </xf>
    <xf numFmtId="0" fontId="0" fillId="0" borderId="0" xfId="0" applyAlignment="1">
      <alignment horizontal="left" vertical="top" wrapText="1"/>
    </xf>
    <xf numFmtId="0" fontId="2" fillId="0" borderId="0" xfId="1" applyFont="1" applyAlignment="1">
      <alignment horizontal="left" vertical="top"/>
    </xf>
    <xf numFmtId="0" fontId="0" fillId="0" borderId="5" xfId="0" applyFont="1" applyBorder="1" applyAlignment="1" applyProtection="1">
      <alignment horizontal="left" vertical="top" wrapText="1"/>
      <protection locked="0"/>
    </xf>
    <xf numFmtId="0" fontId="0" fillId="0" borderId="6" xfId="0" applyFont="1" applyBorder="1" applyAlignment="1" applyProtection="1">
      <alignment horizontal="left" vertical="top" wrapText="1"/>
      <protection locked="0"/>
    </xf>
    <xf numFmtId="0" fontId="0" fillId="0" borderId="1" xfId="0" applyFont="1" applyBorder="1" applyAlignment="1" applyProtection="1">
      <alignment horizontal="left" vertical="top" wrapText="1"/>
      <protection locked="0"/>
    </xf>
    <xf numFmtId="0" fontId="0" fillId="0" borderId="3" xfId="0" applyFont="1" applyBorder="1" applyAlignment="1" applyProtection="1">
      <alignment horizontal="left" vertical="top" wrapText="1"/>
      <protection locked="0"/>
    </xf>
    <xf numFmtId="0" fontId="1" fillId="0" borderId="23" xfId="0" applyFont="1" applyBorder="1" applyAlignment="1">
      <alignment vertical="top"/>
    </xf>
    <xf numFmtId="0" fontId="0" fillId="0" borderId="8" xfId="0" applyFont="1" applyBorder="1" applyAlignment="1" applyProtection="1">
      <alignment horizontal="left" vertical="top" wrapText="1"/>
      <protection locked="0"/>
    </xf>
    <xf numFmtId="0" fontId="0" fillId="0" borderId="9" xfId="0" applyFont="1" applyBorder="1" applyAlignment="1" applyProtection="1">
      <alignment horizontal="left" vertical="top" wrapText="1"/>
      <protection locked="0"/>
    </xf>
    <xf numFmtId="0" fontId="2" fillId="0" borderId="0" xfId="1" applyAlignment="1">
      <alignment horizontal="left" vertical="top"/>
    </xf>
    <xf numFmtId="0" fontId="0" fillId="0" borderId="17" xfId="0" applyFont="1" applyBorder="1" applyAlignment="1" applyProtection="1">
      <alignment horizontal="left" vertical="top" wrapText="1"/>
      <protection locked="0"/>
    </xf>
    <xf numFmtId="0" fontId="0" fillId="0" borderId="18" xfId="0" applyFont="1" applyBorder="1" applyAlignment="1" applyProtection="1">
      <alignment horizontal="left" vertical="top" wrapText="1"/>
      <protection locked="0"/>
    </xf>
    <xf numFmtId="0" fontId="0" fillId="0" borderId="19" xfId="0" applyFont="1" applyBorder="1" applyAlignment="1" applyProtection="1">
      <alignment horizontal="left" vertical="top" wrapText="1"/>
      <protection locked="0"/>
    </xf>
    <xf numFmtId="0" fontId="0" fillId="0" borderId="14" xfId="0" applyFont="1" applyBorder="1" applyAlignment="1" applyProtection="1">
      <alignment horizontal="left" vertical="top" wrapText="1"/>
      <protection locked="0"/>
    </xf>
    <xf numFmtId="0" fontId="0" fillId="0" borderId="15" xfId="0" applyFont="1" applyBorder="1" applyAlignment="1" applyProtection="1">
      <alignment horizontal="left" vertical="top" wrapText="1"/>
      <protection locked="0"/>
    </xf>
    <xf numFmtId="0" fontId="0" fillId="0" borderId="16" xfId="0" applyFont="1" applyBorder="1" applyAlignment="1" applyProtection="1">
      <alignment horizontal="left" vertical="top" wrapText="1"/>
      <protection locked="0"/>
    </xf>
    <xf numFmtId="0" fontId="1" fillId="0" borderId="11" xfId="0" applyFont="1" applyBorder="1" applyAlignment="1">
      <alignment vertical="top"/>
    </xf>
    <xf numFmtId="0" fontId="1" fillId="0" borderId="12" xfId="0" applyFont="1" applyBorder="1" applyAlignment="1">
      <alignment vertical="top"/>
    </xf>
    <xf numFmtId="0" fontId="0" fillId="0" borderId="8" xfId="0" applyBorder="1" applyProtection="1">
      <protection locked="0"/>
    </xf>
    <xf numFmtId="0" fontId="0" fillId="0" borderId="9" xfId="0" applyBorder="1" applyProtection="1">
      <protection locked="0"/>
    </xf>
    <xf numFmtId="0" fontId="0" fillId="0" borderId="5" xfId="0" applyBorder="1" applyProtection="1">
      <protection locked="0"/>
    </xf>
    <xf numFmtId="0" fontId="0" fillId="0" borderId="6" xfId="0" applyBorder="1" applyProtection="1">
      <protection locked="0"/>
    </xf>
    <xf numFmtId="0" fontId="2" fillId="0" borderId="0" xfId="1" applyBorder="1" applyAlignment="1" applyProtection="1">
      <alignment horizontal="left" vertical="top" wrapText="1"/>
    </xf>
    <xf numFmtId="165" fontId="8" fillId="0" borderId="0" xfId="0" applyNumberFormat="1" applyFont="1" applyAlignment="1">
      <alignment horizontal="left" vertical="top"/>
    </xf>
    <xf numFmtId="0" fontId="0" fillId="0" borderId="0" xfId="0" applyFill="1" applyAlignment="1">
      <alignment horizontal="left" vertical="top"/>
    </xf>
    <xf numFmtId="0" fontId="0" fillId="0" borderId="8" xfId="0" applyFill="1" applyBorder="1"/>
    <xf numFmtId="0" fontId="0" fillId="0" borderId="9" xfId="0" applyFill="1" applyBorder="1"/>
    <xf numFmtId="0" fontId="0" fillId="0" borderId="1" xfId="0" applyFill="1" applyBorder="1" applyProtection="1">
      <protection locked="0"/>
    </xf>
    <xf numFmtId="0" fontId="0" fillId="0" borderId="3" xfId="0" applyFill="1" applyBorder="1" applyProtection="1">
      <protection locked="0"/>
    </xf>
    <xf numFmtId="0" fontId="0" fillId="0" borderId="1" xfId="0" applyBorder="1" applyProtection="1">
      <protection locked="0"/>
    </xf>
    <xf numFmtId="0" fontId="0" fillId="0" borderId="3" xfId="0" applyBorder="1" applyProtection="1">
      <protection locked="0"/>
    </xf>
    <xf numFmtId="0" fontId="0" fillId="0" borderId="1" xfId="0" applyFont="1" applyFill="1" applyBorder="1" applyAlignment="1" applyProtection="1">
      <alignment horizontal="left" vertical="top" wrapText="1"/>
      <protection locked="0"/>
    </xf>
    <xf numFmtId="0" fontId="0" fillId="0" borderId="3" xfId="0" applyFont="1" applyFill="1" applyBorder="1" applyAlignment="1" applyProtection="1">
      <alignment horizontal="left" vertical="top" wrapText="1"/>
      <protection locked="0"/>
    </xf>
    <xf numFmtId="0" fontId="0" fillId="0" borderId="1" xfId="0" applyFont="1" applyBorder="1" applyProtection="1">
      <protection locked="0"/>
    </xf>
    <xf numFmtId="0" fontId="0" fillId="0" borderId="3" xfId="0" applyFont="1" applyBorder="1" applyProtection="1">
      <protection locked="0"/>
    </xf>
    <xf numFmtId="0" fontId="0" fillId="0" borderId="5" xfId="0" applyFont="1" applyBorder="1" applyProtection="1">
      <protection locked="0"/>
    </xf>
    <xf numFmtId="0" fontId="0" fillId="0" borderId="6" xfId="0" applyFont="1" applyBorder="1" applyProtection="1">
      <protection locked="0"/>
    </xf>
    <xf numFmtId="0" fontId="0" fillId="0" borderId="8" xfId="0" applyFont="1" applyBorder="1" applyProtection="1">
      <protection locked="0"/>
    </xf>
    <xf numFmtId="0" fontId="0" fillId="0" borderId="9" xfId="0" applyFont="1" applyBorder="1" applyProtection="1">
      <protection locked="0"/>
    </xf>
    <xf numFmtId="0" fontId="0" fillId="0" borderId="1" xfId="0" applyFont="1" applyBorder="1" applyAlignment="1" applyProtection="1">
      <alignment vertical="top" wrapText="1"/>
      <protection locked="0"/>
    </xf>
    <xf numFmtId="0" fontId="0" fillId="0" borderId="3" xfId="0" applyFont="1" applyBorder="1" applyAlignment="1" applyProtection="1">
      <alignment vertical="top" wrapText="1"/>
      <protection locked="0"/>
    </xf>
    <xf numFmtId="0" fontId="0" fillId="0" borderId="5" xfId="0" applyFont="1" applyBorder="1" applyAlignment="1" applyProtection="1">
      <alignment vertical="top" wrapText="1"/>
      <protection locked="0"/>
    </xf>
    <xf numFmtId="0" fontId="0" fillId="0" borderId="6" xfId="0" applyFont="1" applyBorder="1" applyAlignment="1" applyProtection="1">
      <alignment vertical="top" wrapText="1"/>
      <protection locked="0"/>
    </xf>
    <xf numFmtId="0" fontId="0" fillId="0" borderId="8" xfId="0" applyFont="1" applyBorder="1" applyAlignment="1" applyProtection="1">
      <alignment vertical="top" wrapText="1"/>
      <protection locked="0"/>
    </xf>
    <xf numFmtId="0" fontId="0" fillId="0" borderId="9" xfId="0" applyFont="1" applyBorder="1" applyAlignment="1" applyProtection="1">
      <alignment vertical="top" wrapText="1"/>
      <protection locked="0"/>
    </xf>
    <xf numFmtId="0" fontId="0" fillId="0" borderId="5" xfId="0" applyBorder="1" applyAlignment="1" applyProtection="1">
      <alignment horizontal="left" vertical="top" wrapText="1"/>
      <protection locked="0"/>
    </xf>
    <xf numFmtId="0" fontId="0" fillId="0" borderId="6" xfId="0" applyBorder="1" applyAlignment="1" applyProtection="1">
      <alignment horizontal="left" vertical="top" wrapText="1"/>
      <protection locked="0"/>
    </xf>
    <xf numFmtId="0" fontId="0" fillId="0" borderId="1"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5" xfId="0" applyBorder="1"/>
    <xf numFmtId="0" fontId="0" fillId="0" borderId="6" xfId="0" applyBorder="1"/>
    <xf numFmtId="0" fontId="0" fillId="0" borderId="8" xfId="0" applyBorder="1"/>
    <xf numFmtId="0" fontId="0" fillId="0" borderId="9" xfId="0" applyBorder="1"/>
    <xf numFmtId="0" fontId="0" fillId="0" borderId="1" xfId="0" applyBorder="1"/>
    <xf numFmtId="0" fontId="0" fillId="0" borderId="3" xfId="0" applyBorder="1"/>
    <xf numFmtId="0" fontId="0" fillId="0" borderId="1" xfId="0" applyBorder="1" applyAlignment="1" applyProtection="1">
      <alignment vertical="top" wrapText="1"/>
    </xf>
    <xf numFmtId="0" fontId="0" fillId="0" borderId="1" xfId="0" applyBorder="1" applyAlignment="1">
      <alignment vertical="top" wrapText="1"/>
    </xf>
    <xf numFmtId="0" fontId="0" fillId="0" borderId="0" xfId="0" applyBorder="1" applyAlignment="1" applyProtection="1">
      <alignment horizontal="left" vertical="top" wrapText="1"/>
    </xf>
    <xf numFmtId="0" fontId="0" fillId="0" borderId="0" xfId="0" applyAlignment="1" applyProtection="1">
      <alignment horizontal="left" vertical="top"/>
    </xf>
    <xf numFmtId="0" fontId="0" fillId="0" borderId="1" xfId="0" applyFont="1" applyBorder="1" applyAlignment="1" applyProtection="1">
      <alignment horizontal="left" vertical="top" wrapText="1"/>
    </xf>
    <xf numFmtId="0" fontId="2" fillId="0" borderId="0" xfId="1" applyBorder="1" applyAlignment="1" applyProtection="1">
      <alignment horizontal="left" vertical="top" wrapText="1"/>
      <protection locked="0"/>
    </xf>
    <xf numFmtId="0" fontId="2" fillId="0" borderId="0" xfId="1" applyProtection="1">
      <protection locked="0"/>
    </xf>
    <xf numFmtId="0" fontId="1" fillId="0" borderId="23" xfId="0" applyFont="1" applyBorder="1" applyAlignment="1" applyProtection="1">
      <alignment vertical="top"/>
    </xf>
    <xf numFmtId="0" fontId="0" fillId="0" borderId="32" xfId="0" applyFont="1" applyBorder="1" applyAlignment="1" applyProtection="1">
      <alignment horizontal="left" vertical="top" wrapText="1"/>
    </xf>
    <xf numFmtId="0" fontId="9" fillId="0" borderId="0" xfId="0" quotePrefix="1" applyFont="1" applyProtection="1"/>
    <xf numFmtId="0" fontId="9" fillId="0" borderId="0" xfId="0" applyFont="1" applyProtection="1"/>
    <xf numFmtId="0" fontId="2" fillId="0" borderId="0" xfId="1" applyAlignment="1" applyProtection="1">
      <alignment horizontal="left" vertical="top"/>
      <protection locked="0"/>
    </xf>
    <xf numFmtId="0" fontId="0" fillId="0" borderId="1" xfId="0" applyBorder="1" applyAlignment="1" applyProtection="1">
      <alignment vertical="top"/>
    </xf>
    <xf numFmtId="0" fontId="0" fillId="0" borderId="1" xfId="0" applyBorder="1" applyAlignment="1" applyProtection="1">
      <alignment horizontal="left" vertical="top" wrapText="1"/>
    </xf>
    <xf numFmtId="0" fontId="0" fillId="0" borderId="1" xfId="0" applyFill="1" applyBorder="1" applyAlignment="1" applyProtection="1">
      <alignment vertical="top" wrapText="1"/>
    </xf>
    <xf numFmtId="0" fontId="0" fillId="0" borderId="5" xfId="0" applyBorder="1" applyAlignment="1" applyProtection="1">
      <alignment horizontal="left" vertical="top"/>
    </xf>
    <xf numFmtId="0" fontId="0" fillId="0" borderId="6" xfId="0" applyBorder="1" applyAlignment="1" applyProtection="1">
      <alignment horizontal="left" vertical="top"/>
    </xf>
    <xf numFmtId="0" fontId="1" fillId="0" borderId="11" xfId="0" applyFont="1" applyBorder="1" applyAlignment="1" applyProtection="1">
      <alignment vertical="top"/>
    </xf>
    <xf numFmtId="0" fontId="1" fillId="0" borderId="12" xfId="0" applyFont="1" applyBorder="1" applyAlignment="1" applyProtection="1">
      <alignment vertical="top"/>
    </xf>
    <xf numFmtId="0" fontId="0" fillId="0" borderId="8" xfId="0" applyBorder="1" applyAlignment="1" applyProtection="1">
      <alignment horizontal="left" vertical="top"/>
    </xf>
    <xf numFmtId="0" fontId="0" fillId="0" borderId="9" xfId="0" applyBorder="1" applyAlignment="1" applyProtection="1">
      <alignment horizontal="left" vertical="top"/>
    </xf>
    <xf numFmtId="0" fontId="0" fillId="0" borderId="1" xfId="0" applyBorder="1" applyAlignment="1" applyProtection="1">
      <alignment horizontal="left" vertical="top"/>
    </xf>
    <xf numFmtId="0" fontId="0" fillId="0" borderId="3" xfId="0" applyBorder="1" applyAlignment="1" applyProtection="1">
      <alignment horizontal="left" vertical="top"/>
    </xf>
    <xf numFmtId="0" fontId="0" fillId="0" borderId="0" xfId="0" applyAlignment="1" applyProtection="1">
      <alignment horizontal="left" vertical="top" wrapText="1"/>
    </xf>
    <xf numFmtId="0" fontId="2" fillId="0" borderId="0" xfId="1" applyAlignment="1" applyProtection="1">
      <alignment horizontal="left" vertical="top"/>
    </xf>
    <xf numFmtId="0" fontId="0" fillId="0" borderId="1" xfId="0" applyBorder="1" applyAlignment="1" applyProtection="1">
      <alignment horizontal="left" wrapText="1"/>
    </xf>
    <xf numFmtId="0" fontId="0" fillId="0" borderId="3" xfId="0" applyFont="1" applyBorder="1" applyAlignment="1" applyProtection="1">
      <alignment horizontal="left" vertical="top" wrapText="1"/>
    </xf>
    <xf numFmtId="0" fontId="0" fillId="0" borderId="8" xfId="0" applyFill="1" applyBorder="1" applyAlignment="1" applyProtection="1">
      <alignment wrapText="1"/>
    </xf>
    <xf numFmtId="0" fontId="0" fillId="0" borderId="9" xfId="0" applyFill="1" applyBorder="1" applyAlignment="1" applyProtection="1">
      <alignment wrapText="1"/>
    </xf>
    <xf numFmtId="0" fontId="0" fillId="0" borderId="8" xfId="0" applyFont="1" applyBorder="1" applyAlignment="1" applyProtection="1">
      <alignment vertical="top" wrapText="1"/>
    </xf>
    <xf numFmtId="0" fontId="0" fillId="0" borderId="9" xfId="0" applyFont="1" applyBorder="1" applyAlignment="1" applyProtection="1">
      <alignment vertical="top" wrapText="1"/>
    </xf>
    <xf numFmtId="0" fontId="0" fillId="0" borderId="17" xfId="0" applyFont="1" applyFill="1" applyBorder="1" applyAlignment="1" applyProtection="1">
      <alignment horizontal="left" vertical="top" wrapText="1"/>
    </xf>
    <xf numFmtId="0" fontId="0" fillId="0" borderId="18" xfId="0" applyFont="1" applyFill="1" applyBorder="1" applyAlignment="1" applyProtection="1">
      <alignment horizontal="left" vertical="top" wrapText="1"/>
    </xf>
    <xf numFmtId="0" fontId="0" fillId="0" borderId="19" xfId="0" applyFont="1" applyFill="1" applyBorder="1" applyAlignment="1" applyProtection="1">
      <alignment horizontal="left" vertical="top" wrapText="1"/>
    </xf>
    <xf numFmtId="0" fontId="0" fillId="0" borderId="17" xfId="0" applyFont="1" applyBorder="1" applyAlignment="1" applyProtection="1">
      <alignment horizontal="left" vertical="top" wrapText="1"/>
    </xf>
    <xf numFmtId="0" fontId="0" fillId="0" borderId="18" xfId="0" applyFont="1" applyBorder="1" applyAlignment="1" applyProtection="1">
      <alignment horizontal="left" vertical="top" wrapText="1"/>
    </xf>
    <xf numFmtId="0" fontId="0" fillId="0" borderId="19" xfId="0" applyFont="1" applyBorder="1" applyAlignment="1" applyProtection="1">
      <alignment horizontal="left" vertical="top" wrapText="1"/>
    </xf>
    <xf numFmtId="0" fontId="0" fillId="0" borderId="20"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2" fillId="0" borderId="0" xfId="1"/>
    <xf numFmtId="0" fontId="0" fillId="0" borderId="0" xfId="0" applyFill="1" applyAlignment="1" applyProtection="1">
      <alignment horizontal="left" vertical="top"/>
    </xf>
    <xf numFmtId="0" fontId="0" fillId="0" borderId="5" xfId="0" applyBorder="1" applyAlignment="1" applyProtection="1">
      <alignment horizontal="left"/>
    </xf>
    <xf numFmtId="0" fontId="0" fillId="0" borderId="6" xfId="0" applyBorder="1" applyAlignment="1" applyProtection="1">
      <alignment horizontal="left"/>
    </xf>
    <xf numFmtId="0" fontId="0" fillId="0" borderId="25" xfId="0" applyBorder="1" applyAlignment="1" applyProtection="1">
      <alignment horizontal="left" vertical="top" wrapText="1"/>
    </xf>
    <xf numFmtId="0" fontId="0" fillId="0" borderId="44" xfId="0" applyBorder="1" applyAlignment="1" applyProtection="1">
      <alignment horizontal="left" vertical="top" wrapText="1"/>
    </xf>
    <xf numFmtId="0" fontId="0" fillId="0" borderId="8" xfId="0" applyBorder="1" applyAlignment="1" applyProtection="1">
      <alignment horizontal="left" vertical="top" wrapText="1"/>
    </xf>
    <xf numFmtId="0" fontId="0" fillId="0" borderId="9" xfId="0" applyBorder="1" applyAlignment="1" applyProtection="1">
      <alignment horizontal="left" vertical="top" wrapText="1"/>
    </xf>
    <xf numFmtId="0" fontId="0" fillId="0" borderId="3" xfId="0" applyBorder="1" applyAlignment="1" applyProtection="1">
      <alignment horizontal="left" vertical="top" wrapText="1"/>
    </xf>
    <xf numFmtId="0" fontId="0" fillId="0" borderId="5" xfId="0" applyBorder="1" applyAlignment="1" applyProtection="1">
      <alignment horizontal="left" vertical="top" wrapText="1"/>
    </xf>
    <xf numFmtId="0" fontId="0" fillId="0" borderId="6" xfId="0" applyBorder="1" applyAlignment="1" applyProtection="1">
      <alignment horizontal="left" vertical="top" wrapText="1"/>
    </xf>
    <xf numFmtId="0" fontId="0" fillId="0" borderId="0" xfId="0" applyFill="1" applyBorder="1" applyAlignment="1" applyProtection="1">
      <alignment horizontal="left" vertical="top" wrapText="1"/>
    </xf>
    <xf numFmtId="0" fontId="1" fillId="0" borderId="23" xfId="0" applyFont="1" applyBorder="1" applyAlignment="1" applyProtection="1">
      <alignment horizontal="left" vertical="top"/>
    </xf>
    <xf numFmtId="0" fontId="0" fillId="0" borderId="1" xfId="0" applyFill="1" applyBorder="1" applyAlignment="1" applyProtection="1">
      <alignment horizontal="left" wrapText="1"/>
    </xf>
    <xf numFmtId="0" fontId="0" fillId="0" borderId="3" xfId="0" applyFill="1" applyBorder="1" applyAlignment="1" applyProtection="1">
      <alignment horizontal="left" wrapText="1"/>
    </xf>
    <xf numFmtId="0" fontId="0" fillId="0" borderId="8" xfId="0" applyFill="1" applyBorder="1" applyAlignment="1" applyProtection="1">
      <alignment horizontal="left" wrapText="1"/>
    </xf>
    <xf numFmtId="0" fontId="0" fillId="0" borderId="9" xfId="0" applyFill="1" applyBorder="1" applyAlignment="1" applyProtection="1">
      <alignment horizontal="left" wrapText="1"/>
    </xf>
    <xf numFmtId="0" fontId="0" fillId="0" borderId="1" xfId="0" applyBorder="1" applyAlignment="1" applyProtection="1">
      <alignment wrapText="1"/>
      <protection locked="0"/>
    </xf>
    <xf numFmtId="0" fontId="0" fillId="0" borderId="3" xfId="0" applyBorder="1" applyAlignment="1" applyProtection="1">
      <alignment wrapText="1"/>
      <protection locked="0"/>
    </xf>
    <xf numFmtId="0" fontId="0" fillId="0" borderId="8" xfId="0" applyBorder="1" applyAlignment="1" applyProtection="1">
      <alignment vertical="top" wrapText="1"/>
    </xf>
    <xf numFmtId="0" fontId="0" fillId="0" borderId="9" xfId="0" applyBorder="1" applyAlignment="1" applyProtection="1">
      <alignment vertical="top" wrapText="1"/>
    </xf>
    <xf numFmtId="0" fontId="0" fillId="0" borderId="3" xfId="0" applyBorder="1" applyAlignment="1" applyProtection="1">
      <alignment vertical="top"/>
    </xf>
    <xf numFmtId="0" fontId="0" fillId="0" borderId="0" xfId="0" applyAlignment="1" applyProtection="1">
      <alignment horizontal="left" vertical="top" wrapText="1"/>
      <protection locked="0"/>
    </xf>
    <xf numFmtId="14" fontId="0" fillId="0" borderId="18" xfId="0" applyNumberFormat="1" applyBorder="1" applyAlignment="1" applyProtection="1">
      <alignment horizontal="left" vertical="top"/>
      <protection locked="0"/>
    </xf>
    <xf numFmtId="14" fontId="0" fillId="0" borderId="19" xfId="0" applyNumberFormat="1" applyBorder="1" applyAlignment="1" applyProtection="1">
      <alignment horizontal="left" vertical="top"/>
      <protection locked="0"/>
    </xf>
    <xf numFmtId="0" fontId="0" fillId="0" borderId="8" xfId="0" applyBorder="1" applyAlignment="1" applyProtection="1">
      <alignment vertical="top"/>
      <protection locked="0"/>
    </xf>
    <xf numFmtId="0" fontId="0" fillId="0" borderId="9" xfId="0" applyBorder="1" applyAlignment="1" applyProtection="1">
      <alignment vertical="top"/>
      <protection locked="0"/>
    </xf>
    <xf numFmtId="0" fontId="0" fillId="0" borderId="1" xfId="0" applyBorder="1" applyAlignment="1" applyProtection="1">
      <alignment vertical="top"/>
      <protection locked="0"/>
    </xf>
    <xf numFmtId="0" fontId="0" fillId="0" borderId="3" xfId="0" applyBorder="1" applyAlignment="1" applyProtection="1">
      <alignment vertical="top"/>
      <protection locked="0"/>
    </xf>
    <xf numFmtId="0" fontId="0" fillId="0" borderId="25" xfId="0" applyFill="1" applyBorder="1" applyAlignment="1" applyProtection="1">
      <alignment vertical="top"/>
      <protection locked="0"/>
    </xf>
    <xf numFmtId="0" fontId="0" fillId="0" borderId="44" xfId="0" applyFill="1" applyBorder="1" applyAlignment="1" applyProtection="1">
      <alignment vertical="top"/>
      <protection locked="0"/>
    </xf>
    <xf numFmtId="0" fontId="0" fillId="0" borderId="1" xfId="0" applyFill="1" applyBorder="1" applyAlignment="1">
      <alignment horizontal="left" vertical="top"/>
    </xf>
    <xf numFmtId="0" fontId="0" fillId="0" borderId="1" xfId="0" applyFill="1" applyBorder="1"/>
    <xf numFmtId="0" fontId="0" fillId="0" borderId="3" xfId="0" applyFill="1" applyBorder="1"/>
    <xf numFmtId="0" fontId="0" fillId="0" borderId="5" xfId="0" applyBorder="1" applyAlignment="1">
      <alignment vertical="center"/>
    </xf>
    <xf numFmtId="0" fontId="0" fillId="0" borderId="6" xfId="0" applyBorder="1" applyAlignment="1">
      <alignment vertical="center"/>
    </xf>
    <xf numFmtId="0" fontId="2" fillId="0" borderId="0" xfId="1" applyBorder="1" applyAlignment="1" applyProtection="1">
      <alignment horizontal="left" vertical="center" wrapText="1"/>
    </xf>
    <xf numFmtId="0" fontId="0" fillId="0" borderId="0" xfId="0" applyFill="1" applyBorder="1" applyAlignment="1" applyProtection="1">
      <alignment horizontal="left" vertical="center" wrapText="1"/>
    </xf>
    <xf numFmtId="0" fontId="1" fillId="0" borderId="11" xfId="0" applyFont="1" applyBorder="1" applyAlignment="1">
      <alignment vertical="center"/>
    </xf>
    <xf numFmtId="0" fontId="1" fillId="0" borderId="12" xfId="0" applyFont="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9" fillId="0" borderId="0" xfId="0" quotePrefix="1" applyFont="1" applyAlignment="1" applyProtection="1">
      <alignment vertical="center"/>
    </xf>
    <xf numFmtId="0" fontId="9" fillId="0" borderId="0" xfId="0" applyFont="1" applyAlignment="1" applyProtection="1">
      <alignment vertical="center"/>
    </xf>
    <xf numFmtId="0" fontId="2" fillId="0" borderId="0" xfId="1" applyAlignment="1" applyProtection="1">
      <alignment horizontal="left" vertical="center"/>
      <protection locked="0"/>
    </xf>
    <xf numFmtId="0" fontId="4" fillId="0" borderId="0" xfId="1" applyFont="1" applyAlignment="1" applyProtection="1">
      <alignment horizontal="left" vertical="center"/>
      <protection locked="0"/>
    </xf>
    <xf numFmtId="0" fontId="0" fillId="0" borderId="0" xfId="0" applyFill="1" applyBorder="1" applyAlignment="1" applyProtection="1">
      <alignment horizontal="left" vertical="top" wrapText="1"/>
      <protection locked="0"/>
    </xf>
    <xf numFmtId="0" fontId="0" fillId="0" borderId="0" xfId="0" applyAlignment="1" applyProtection="1">
      <alignment horizontal="left" vertical="center"/>
    </xf>
    <xf numFmtId="0" fontId="0" fillId="0" borderId="5" xfId="0" applyBorder="1" applyProtection="1"/>
    <xf numFmtId="0" fontId="0" fillId="0" borderId="6" xfId="0" applyBorder="1" applyProtection="1"/>
    <xf numFmtId="0" fontId="0" fillId="0" borderId="8" xfId="0" applyBorder="1" applyProtection="1"/>
    <xf numFmtId="0" fontId="0" fillId="0" borderId="9" xfId="0" applyBorder="1" applyProtection="1"/>
    <xf numFmtId="0" fontId="0" fillId="0" borderId="1" xfId="0" applyFill="1" applyBorder="1" applyProtection="1"/>
    <xf numFmtId="0" fontId="0" fillId="0" borderId="3" xfId="0" applyFill="1" applyBorder="1" applyProtection="1"/>
    <xf numFmtId="0" fontId="0" fillId="0" borderId="1" xfId="0" applyBorder="1" applyProtection="1"/>
    <xf numFmtId="0" fontId="0" fillId="0" borderId="3" xfId="0" applyBorder="1" applyProtection="1"/>
    <xf numFmtId="0" fontId="0" fillId="0" borderId="17" xfId="0" applyBorder="1" applyAlignment="1" applyProtection="1"/>
    <xf numFmtId="0" fontId="0" fillId="0" borderId="18" xfId="0" applyBorder="1" applyAlignment="1"/>
    <xf numFmtId="0" fontId="0" fillId="0" borderId="19" xfId="0" applyBorder="1" applyAlignment="1"/>
    <xf numFmtId="0" fontId="2" fillId="0" borderId="0" xfId="1" applyProtection="1"/>
    <xf numFmtId="0" fontId="0" fillId="0" borderId="5" xfId="0" applyBorder="1" applyAlignment="1" applyProtection="1"/>
    <xf numFmtId="0" fontId="0" fillId="0" borderId="5" xfId="0" applyBorder="1" applyAlignment="1"/>
    <xf numFmtId="0" fontId="0" fillId="0" borderId="6" xfId="0" applyBorder="1" applyAlignment="1"/>
    <xf numFmtId="0" fontId="0" fillId="0" borderId="25" xfId="0" applyBorder="1" applyProtection="1"/>
    <xf numFmtId="0" fontId="0" fillId="0" borderId="44" xfId="0" applyBorder="1" applyProtection="1"/>
    <xf numFmtId="0" fontId="0" fillId="0" borderId="8" xfId="0" applyFill="1" applyBorder="1" applyProtection="1"/>
    <xf numFmtId="0" fontId="0" fillId="0" borderId="9" xfId="0" applyFill="1" applyBorder="1" applyProtection="1"/>
    <xf numFmtId="0" fontId="4" fillId="0" borderId="8" xfId="0" applyFont="1" applyFill="1" applyBorder="1" applyProtection="1"/>
    <xf numFmtId="0" fontId="4" fillId="0" borderId="9" xfId="0" applyFont="1" applyFill="1" applyBorder="1" applyProtection="1"/>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2" fillId="0" borderId="0" xfId="1" applyBorder="1" applyAlignment="1" applyProtection="1">
      <alignment horizontal="left" vertical="center" wrapText="1"/>
      <protection locked="0"/>
    </xf>
    <xf numFmtId="14" fontId="0" fillId="0" borderId="0" xfId="0" applyNumberFormat="1" applyAlignment="1">
      <alignment horizontal="left" vertical="top"/>
    </xf>
    <xf numFmtId="0" fontId="0" fillId="20" borderId="0" xfId="0" applyFill="1" applyBorder="1" applyAlignment="1">
      <alignment horizontal="left" vertical="top" wrapText="1"/>
    </xf>
    <xf numFmtId="0" fontId="0" fillId="20" borderId="8" xfId="0" applyFill="1" applyBorder="1"/>
    <xf numFmtId="0" fontId="0" fillId="20" borderId="9" xfId="0" applyFill="1" applyBorder="1"/>
  </cellXfs>
  <cellStyles count="2">
    <cellStyle name="Hyperlink" xfId="1" builtinId="8"/>
    <cellStyle name="Normal" xfId="0" builtinId="0"/>
  </cellStyles>
  <dxfs count="2120">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val="0"/>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color rgb="FFFF0000"/>
      </font>
    </dxf>
    <dxf>
      <font>
        <b/>
        <i/>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FFC000"/>
        </patternFill>
      </fill>
    </dxf>
    <dxf>
      <font>
        <color auto="1"/>
      </font>
      <fill>
        <patternFill>
          <bgColor rgb="FFFF0000"/>
        </patternFill>
      </fill>
    </dxf>
    <dxf>
      <fill>
        <patternFill>
          <bgColor rgb="FF92D050"/>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theme="4" tint="-0.499984740745262"/>
        </patternFill>
      </fill>
    </dxf>
    <dxf>
      <fill>
        <patternFill>
          <bgColor rgb="FF002060"/>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theme="4" tint="-0.499984740745262"/>
        </patternFill>
      </fill>
    </dxf>
    <dxf>
      <fill>
        <patternFill>
          <bgColor rgb="FF002060"/>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theme="4" tint="-0.24994659260841701"/>
        </patternFill>
      </fill>
    </dxf>
    <dxf>
      <fill>
        <patternFill>
          <bgColor theme="4" tint="-0.24994659260841701"/>
        </patternFill>
      </fill>
    </dxf>
    <dxf>
      <fill>
        <patternFill>
          <bgColor theme="4" tint="0.79998168889431442"/>
        </patternFill>
      </fill>
    </dxf>
    <dxf>
      <fill>
        <patternFill>
          <bgColor rgb="FF7030A0"/>
        </patternFill>
      </fill>
    </dxf>
    <dxf>
      <fill>
        <patternFill>
          <bgColor rgb="FF7030A0"/>
        </patternFill>
      </fill>
    </dxf>
    <dxf>
      <fill>
        <patternFill>
          <bgColor theme="4" tint="-0.499984740745262"/>
        </patternFill>
      </fill>
    </dxf>
    <dxf>
      <fill>
        <patternFill>
          <bgColor rgb="FF002060"/>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theme="4" tint="-0.24994659260841701"/>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ill>
        <patternFill>
          <bgColor theme="5" tint="0.59996337778862885"/>
        </patternFill>
      </fill>
    </dxf>
    <dxf>
      <fill>
        <patternFill>
          <bgColor theme="5" tint="0.59996337778862885"/>
        </patternFill>
      </fill>
    </dxf>
    <dxf>
      <fill>
        <patternFill>
          <bgColor rgb="FF7030A0"/>
        </patternFill>
      </fill>
    </dxf>
    <dxf>
      <fill>
        <patternFill>
          <bgColor rgb="FF7030A0"/>
        </patternFill>
      </fill>
    </dxf>
    <dxf>
      <fill>
        <patternFill patternType="solid">
          <bgColor rgb="FF002060"/>
        </patternFill>
      </fill>
    </dxf>
    <dxf>
      <fill>
        <patternFill patternType="solid">
          <bgColor theme="4" tint="-0.499984740745262"/>
        </patternFill>
      </fill>
    </dxf>
    <dxf>
      <fill>
        <patternFill patternType="solid">
          <bgColor theme="4" tint="-0.24994659260841701"/>
        </patternFill>
      </fill>
    </dxf>
    <dxf>
      <fill>
        <patternFill patternType="solid">
          <bgColor theme="4" tint="-0.24994659260841701"/>
        </patternFill>
      </fill>
    </dxf>
    <dxf>
      <fill>
        <patternFill patternType="solid">
          <bgColor theme="4" tint="-0.24994659260841701"/>
        </patternFill>
      </fill>
    </dxf>
    <dxf>
      <fill>
        <patternFill patternType="solid">
          <bgColor theme="4" tint="-0.24994659260841701"/>
        </patternFill>
      </fill>
    </dxf>
    <dxf>
      <fill>
        <patternFill patternType="solid">
          <bgColor theme="4" tint="-0.24994659260841701"/>
        </patternFill>
      </fill>
    </dxf>
    <dxf>
      <fill>
        <patternFill patternType="solid">
          <bgColor theme="4" tint="0.39994506668294322"/>
        </patternFill>
      </fill>
    </dxf>
    <dxf>
      <fill>
        <patternFill patternType="solid">
          <bgColor theme="4" tint="0.39994506668294322"/>
        </patternFill>
      </fill>
    </dxf>
    <dxf>
      <fill>
        <patternFill patternType="solid">
          <bgColor theme="4" tint="0.79998168889431442"/>
        </patternFill>
      </fill>
    </dxf>
    <dxf>
      <fill>
        <patternFill patternType="solid">
          <bgColor theme="4" tint="0.79998168889431442"/>
        </patternFill>
      </fill>
    </dxf>
    <dxf>
      <fill>
        <patternFill patternType="solid">
          <bgColor theme="5" tint="-0.24994659260841701"/>
        </patternFill>
      </fill>
    </dxf>
    <dxf>
      <fill>
        <patternFill patternType="solid">
          <bgColor theme="5" tint="0.59996337778862885"/>
        </patternFill>
      </fill>
    </dxf>
    <dxf>
      <fill>
        <patternFill patternType="solid">
          <bgColor theme="5" tint="0.59996337778862885"/>
        </patternFill>
      </fill>
    </dxf>
    <dxf>
      <fill>
        <patternFill>
          <bgColor rgb="FF7030A0"/>
        </patternFill>
      </fill>
    </dxf>
    <dxf>
      <fill>
        <patternFill>
          <bgColor rgb="FF7030A0"/>
        </patternFill>
      </fill>
    </dxf>
    <dxf>
      <fill>
        <patternFill>
          <bgColor rgb="FF002060"/>
        </patternFill>
      </fill>
    </dxf>
    <dxf>
      <fill>
        <patternFill>
          <bgColor theme="4" tint="-0.499984740745262"/>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39994506668294322"/>
        </patternFill>
      </fill>
    </dxf>
    <dxf>
      <fill>
        <patternFill patternType="solid">
          <bgColor theme="4" tint="0.39994506668294322"/>
        </patternFill>
      </fill>
    </dxf>
    <dxf>
      <fill>
        <patternFill>
          <bgColor theme="4" tint="0.79998168889431442"/>
        </patternFill>
      </fill>
    </dxf>
    <dxf>
      <fill>
        <patternFill>
          <bgColor theme="4" tint="0.79998168889431442"/>
        </patternFill>
      </fill>
    </dxf>
    <dxf>
      <fill>
        <patternFill>
          <bgColor theme="5" tint="-0.24994659260841701"/>
        </patternFill>
      </fill>
    </dxf>
    <dxf>
      <font>
        <strike val="0"/>
      </font>
      <fill>
        <patternFill>
          <bgColor theme="5" tint="0.59996337778862885"/>
        </patternFill>
      </fill>
    </dxf>
    <dxf>
      <fill>
        <patternFill>
          <bgColor theme="5" tint="0.59996337778862885"/>
        </patternFill>
      </fill>
    </dxf>
    <dxf>
      <font>
        <color rgb="FFFFC000"/>
      </font>
    </dxf>
    <dxf>
      <font>
        <color rgb="FF92D050"/>
      </font>
    </dxf>
    <dxf>
      <font>
        <color rgb="FFFF000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FF0000"/>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ill>
        <patternFill>
          <bgColor rgb="FFFF0000"/>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ill>
        <patternFill>
          <bgColor rgb="FFFF0000"/>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ill>
        <patternFill>
          <bgColor rgb="FFFF0000"/>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ill>
        <patternFill>
          <bgColor rgb="FF7030A0"/>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
      <font>
        <color rgb="FF006100"/>
      </font>
      <numFmt numFmtId="166" formatCode="0_);\(0\)"/>
      <fill>
        <patternFill>
          <bgColor rgb="FFC6EFCE"/>
        </patternFill>
      </fill>
    </dxf>
    <dxf>
      <font>
        <color rgb="FF9C6500"/>
      </font>
      <numFmt numFmtId="166" formatCode="0_);\(0\)"/>
      <fill>
        <patternFill>
          <bgColor rgb="FFFFEB9C"/>
        </patternFill>
      </fill>
    </dxf>
    <dxf>
      <font>
        <color rgb="FF9C0006"/>
      </font>
      <numFmt numFmtId="166" formatCode="0_);\(0\)"/>
      <fill>
        <patternFill>
          <bgColor rgb="FFFFC7CE"/>
        </patternFill>
      </fill>
    </dxf>
  </dxfs>
  <tableStyles count="0" defaultTableStyle="TableStyleMedium2" defaultPivotStyle="PivotStyleLight16"/>
  <colors>
    <mruColors>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55"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89647</xdr:colOff>
      <xdr:row>0</xdr:row>
      <xdr:rowOff>59829</xdr:rowOff>
    </xdr:from>
    <xdr:to>
      <xdr:col>2</xdr:col>
      <xdr:colOff>1676400</xdr:colOff>
      <xdr:row>2</xdr:row>
      <xdr:rowOff>155646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647" y="59829"/>
          <a:ext cx="1586753" cy="4544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meopro.com/nerclearning/pmos-workbook-tutorial/video/171806088" TargetMode="External"/><Relationship Id="rId7" Type="http://schemas.openxmlformats.org/officeDocument/2006/relationships/comments" Target="../comments1.xml"/><Relationship Id="rId2" Type="http://schemas.openxmlformats.org/officeDocument/2006/relationships/hyperlink" Target="mailto:scott.barfield@nerc.net,cyeung@spp.org?subject=Technical%20Issue%20or%20Error%20with%20PTS" TargetMode="External"/><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nerc.com/pa/Stand/Pages/Project-2013-03-Geomagnetic-Disturbance-Mitigation.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18.bin"/><Relationship Id="rId6" Type="http://schemas.openxmlformats.org/officeDocument/2006/relationships/printerSettings" Target="../printerSettings/printerSettings19.bin"/><Relationship Id="rId5" Type="http://schemas.openxmlformats.org/officeDocument/2006/relationships/hyperlink" Target="mailto:jennifer.sterling@exeloncorp.com?subject=Project%202013-03%20(Project%20Tracking%20Spreadsheet)" TargetMode="External"/><Relationship Id="rId4" Type="http://schemas.openxmlformats.org/officeDocument/2006/relationships/hyperlink" Target="mailto:scott.barfield@nerc.net?subject=Project%202013-03%20(Project%20Tracking%20Spreadshee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nerc.com/pa/Stand/Pages/Project-2015-04-Alignment-of-Glossary-of-Terms-(NERC-Reliability-Standards-and-the-Rules-of-Procedure).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20.bin"/><Relationship Id="rId6" Type="http://schemas.openxmlformats.org/officeDocument/2006/relationships/printerSettings" Target="../printerSettings/printerSettings21.bin"/><Relationship Id="rId5" Type="http://schemas.openxmlformats.org/officeDocument/2006/relationships/hyperlink" Target="mailto:andrew.gallo@austinenergy.com?subject=Project%202015-04%20(Project%20Tracking%20Spreadsheet)" TargetMode="External"/><Relationship Id="rId4" Type="http://schemas.openxmlformats.org/officeDocument/2006/relationships/hyperlink" Target="mailto:lacey.ourso@nerc.net?subject=Project%202015-04%20(Project%20Tracking%20Spreadsheet)"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nerc.com/pa/Stand/Pages/Project%202015-07_Internal_Communications_Capabilities.aspx" TargetMode="External"/><Relationship Id="rId7" Type="http://schemas.openxmlformats.org/officeDocument/2006/relationships/printerSettings" Target="../printerSettings/printerSettings23.bin"/><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22.bin"/><Relationship Id="rId6" Type="http://schemas.openxmlformats.org/officeDocument/2006/relationships/hyperlink" Target="http://www.nerc.com/pa/Stand/Project%20201507%20Internal%20Communications%20Capabilitie/2015-07_Final_Ballot_Results_Word_Announce_062716.pdf" TargetMode="External"/><Relationship Id="rId5" Type="http://schemas.openxmlformats.org/officeDocument/2006/relationships/hyperlink" Target="mailto:brenda.hampton@energyfutureholdings.com?subject=Project%202015-07%20(Project%20Tracking%20Spreadsheet)" TargetMode="External"/><Relationship Id="rId4" Type="http://schemas.openxmlformats.org/officeDocument/2006/relationships/hyperlink" Target="mailto:darrel.richardson@nerc.net?subject=Project%202015-07%20(Project%20Tracking%20Spreadsheet)"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nerc.com/pa/Stand/Pages/Project-2015-08-Emergency-Operations.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24.bin"/><Relationship Id="rId6" Type="http://schemas.openxmlformats.org/officeDocument/2006/relationships/printerSettings" Target="../printerSettings/printerSettings25.bin"/><Relationship Id="rId5" Type="http://schemas.openxmlformats.org/officeDocument/2006/relationships/hyperlink" Target="mailto:laura.anderson@nerc.net?subject=Project%202015-08%20(Project%20Tracking%20Spreadsheet,%20EOP-005,%20EOP-006,%20and%20EOP-008)" TargetMode="External"/><Relationship Id="rId4" Type="http://schemas.openxmlformats.org/officeDocument/2006/relationships/hyperlink" Target="mailto:KenGoldsmith@alliantenergy.com?subject=Project%202015-08%20(Project%20Tracking%20Spreadsheet,%20EOP-005,%20EOP-006,%20and%20EOP-008)"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www.nerc.com/pa/Stand/Pages/Project-2015-08-Emergency-Operations.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26.bin"/><Relationship Id="rId6" Type="http://schemas.openxmlformats.org/officeDocument/2006/relationships/printerSettings" Target="../printerSettings/printerSettings27.bin"/><Relationship Id="rId5" Type="http://schemas.openxmlformats.org/officeDocument/2006/relationships/hyperlink" Target="mailto:KenGoldsmith@alliantenergy.com?subject=Project%202015-08%20(Project%20Tracking%20Spreadsheet,%20EOP-004)" TargetMode="External"/><Relationship Id="rId4" Type="http://schemas.openxmlformats.org/officeDocument/2006/relationships/hyperlink" Target="mailto:laura.anderson@nerc.net?subject=Project%202015-08%20(Project%20Tracking%20Spreadsheet,%20EOP-004)" TargetMode="Externa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hris.Larson@nerc.net?subject=Project%20Tracking%20Spreadsheet%20-%20SER%20Project" TargetMode="External"/><Relationship Id="rId7" Type="http://schemas.openxmlformats.org/officeDocument/2006/relationships/hyperlink" Target="mailto:amy.r.casuscelli@xcelenergy.com,cyeung@spp.org?subject=PMOS-PTS%20SER%20(Operations%20Planning%20Subteam)" TargetMode="External"/><Relationship Id="rId2" Type="http://schemas.openxmlformats.org/officeDocument/2006/relationships/hyperlink" Target="https://www.nerc.com/pa/Stand/Pages/Standards-Efficiency-Review.aspx" TargetMode="External"/><Relationship Id="rId1" Type="http://schemas.openxmlformats.org/officeDocument/2006/relationships/hyperlink" Target="http://www.nerc.com/pa/Stand/Pages/Project-2007-06_2-System-Protection-Coordination.aspx" TargetMode="External"/><Relationship Id="rId6" Type="http://schemas.openxmlformats.org/officeDocument/2006/relationships/hyperlink" Target="mailto:PMOS-PTS%20SER%20(Real-time%20Opeations%20Subteam)?subject=PMOS-PTS%20SER%20(Long-term%20Planning%20Subteam)" TargetMode="External"/><Relationship Id="rId5" Type="http://schemas.openxmlformats.org/officeDocument/2006/relationships/hyperlink" Target="mailto:mbrytowski@grenergy.com?subject=PMOS-PTS%20SER%20(Real-time%20Opeations%20Subteam)" TargetMode="External"/><Relationship Id="rId4" Type="http://schemas.openxmlformats.org/officeDocument/2006/relationships/hyperlink" Target="mailto:mbrytowski@grenergy.com,mapratt@southernco.com?subject=Project%20Tracking%20Spreadsheet%20-%20SER%20Project"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www.nerc.com/pa/Stand/Pages/Project-2015-09-Establish-and-Communicate-System-Operating-Limits.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29.bin"/><Relationship Id="rId6" Type="http://schemas.openxmlformats.org/officeDocument/2006/relationships/printerSettings" Target="../printerSettings/printerSettings30.bin"/><Relationship Id="rId5" Type="http://schemas.openxmlformats.org/officeDocument/2006/relationships/hyperlink" Target="mailto:darrel.richardson@nerc.net,Latrice.Harkness@nerc.net?subject=Project%202015-09%20(Project%20Tracking%20Spreadsheet)" TargetMode="External"/><Relationship Id="rId4" Type="http://schemas.openxmlformats.org/officeDocument/2006/relationships/hyperlink" Target="mailto:kxlanehome@bpa.gov?subject=Project%202015-09%20(Project%20Tracking%20Spreadsheet,%20FAC%20Std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al.mcmeekin@nerc.net?subject=Project%202015-09%20(Project%20Tracking%20Spreadsheet)" TargetMode="External"/><Relationship Id="rId2" Type="http://schemas.openxmlformats.org/officeDocument/2006/relationships/hyperlink" Target="http://www.nerc.com/pa/Stand/Pages/Project-2015-09-Establish-and-Communicate-System-Operating-Limits.aspx" TargetMode="External"/><Relationship Id="rId1" Type="http://schemas.openxmlformats.org/officeDocument/2006/relationships/hyperlink" Target="http://www.nerc.com/pa/Stand/Pages/Project-2007-06_2-System-Protection-Coordination.aspx" TargetMode="External"/><Relationship Id="rId4" Type="http://schemas.openxmlformats.org/officeDocument/2006/relationships/printerSettings" Target="../printerSettings/printerSettings31.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nerc.com/pa/Stand/Pages/Project-2015-10-Single-Points-of-Failure-TPL-001.aspx" TargetMode="External"/><Relationship Id="rId7" Type="http://schemas.openxmlformats.org/officeDocument/2006/relationships/printerSettings" Target="../printerSettings/printerSettings33.bin"/><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32.bin"/><Relationship Id="rId6" Type="http://schemas.openxmlformats.org/officeDocument/2006/relationships/hyperlink" Target="https://www.ferc.gov/whats-new/comm-meet/2013/101713/e-2.pdf" TargetMode="External"/><Relationship Id="rId5" Type="http://schemas.openxmlformats.org/officeDocument/2006/relationships/hyperlink" Target="mailto:mapratt@southernco.com?subject=Project%202015-10%20(Project%20Tracking%20Spreadsheet)" TargetMode="External"/><Relationship Id="rId4" Type="http://schemas.openxmlformats.org/officeDocument/2006/relationships/hyperlink" Target="mailto:latrice.harkness@nerc.net?subject=Project%202015-10%20(Project%20Tracking%20Spreadsheet)"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nerc.com/pa/Stand/Pages/Project-2015-INT-01-Interpretation-of-CIP-002-5-1-for-EnergySec.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34.bin"/><Relationship Id="rId6" Type="http://schemas.openxmlformats.org/officeDocument/2006/relationships/printerSettings" Target="../printerSettings/printerSettings35.bin"/><Relationship Id="rId5" Type="http://schemas.openxmlformats.org/officeDocument/2006/relationships/hyperlink" Target="mailto:Brian.J.Murphy@nexteraenergy.com;%20andrew.gallo@austinenergy.com?subject=Project%202015-INT-01%20(Project%20Tracking%20Spreadsheet)" TargetMode="External"/><Relationship Id="rId4" Type="http://schemas.openxmlformats.org/officeDocument/2006/relationships/hyperlink" Target="mailto:al.mcmeekin@nerc.net?subject=Project%202015-INT-01%20(Project%20Tracking%20Spreadshee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hyperlink" Target="http://www.nerc.com/pa/Stand/Pages/Project-2015-INT-02-Interpretation-of-CIP-007-5-for-Foxguard-Solutions.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36.bin"/><Relationship Id="rId6" Type="http://schemas.openxmlformats.org/officeDocument/2006/relationships/printerSettings" Target="../printerSettings/printerSettings37.bin"/><Relationship Id="rId5" Type="http://schemas.openxmlformats.org/officeDocument/2006/relationships/hyperlink" Target="mailto:Brian.J.Murphy@nexteraenergy.com?subject=Project%202015-INT-02%20(Project%20Tracking%20Spreadsheet)" TargetMode="External"/><Relationship Id="rId4" Type="http://schemas.openxmlformats.org/officeDocument/2006/relationships/hyperlink" Target="mailto:lacey.ourso@nerc.net?subject=Project%202015-INT-02%20(Project%20Tracking%20Spreadsheet)"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www.nerc.com/pa/Stand/Pages/Project-2015-INT-03-Interpretation-of-TOP-002-2-1b-for-FMPP.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38.bin"/><Relationship Id="rId6" Type="http://schemas.openxmlformats.org/officeDocument/2006/relationships/printerSettings" Target="../printerSettings/printerSettings39.bin"/><Relationship Id="rId5" Type="http://schemas.openxmlformats.org/officeDocument/2006/relationships/hyperlink" Target="mailto:Brian.J.Murphy@nexteraenergy.com?subject=Project%202015-INT-03%20(Project%20Tracking%20Spreadsheet)" TargetMode="External"/><Relationship Id="rId4" Type="http://schemas.openxmlformats.org/officeDocument/2006/relationships/hyperlink" Target="mailto:lacey.ourso@nerc.net?subject=Project%202015-INT-03%20(Project%20Tracking%20Spreadsheet)"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www.nerc.com/pa/Stand/Pages/Project-2016-01-Modifications-to-TOP-and-IRO-Standards.aspx" TargetMode="External"/><Relationship Id="rId7" Type="http://schemas.openxmlformats.org/officeDocument/2006/relationships/printerSettings" Target="../printerSettings/printerSettings41.bin"/><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40.bin"/><Relationship Id="rId6" Type="http://schemas.openxmlformats.org/officeDocument/2006/relationships/hyperlink" Target="https://sbs.nerc.net/Ballot/BallotResults" TargetMode="External"/><Relationship Id="rId5" Type="http://schemas.openxmlformats.org/officeDocument/2006/relationships/hyperlink" Target="mailto:r.kinard@oncor.com?subject=Project%202016-01%20(Project%20Tracking%20Spreadsheet)" TargetMode="External"/><Relationship Id="rId4" Type="http://schemas.openxmlformats.org/officeDocument/2006/relationships/hyperlink" Target="mailto:mark.olson@nerc.net?subject=Project%202016-01%20(Project%20Tracking%20Spreadsheet)"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www.nerc.com/pa/Stand/Pages/Project%202016-02%20Modifications%20to%20CIP%20Standards.aspx" TargetMode="External"/><Relationship Id="rId7" Type="http://schemas.openxmlformats.org/officeDocument/2006/relationships/printerSettings" Target="../printerSettings/printerSettings43.bin"/><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42.bin"/><Relationship Id="rId6" Type="http://schemas.openxmlformats.org/officeDocument/2006/relationships/hyperlink" Target="mailto:kxlanehome@bpa.gov;ash.mayfield@grda.com?subject=Project%202016-02%20(Project%20Tracking%20Spreadsheet)" TargetMode="External"/><Relationship Id="rId5" Type="http://schemas.openxmlformats.org/officeDocument/2006/relationships/hyperlink" Target="https://sbs.nerc.net/BallotResults/Index/177" TargetMode="External"/><Relationship Id="rId4" Type="http://schemas.openxmlformats.org/officeDocument/2006/relationships/hyperlink" Target="mailto:al.mcmeekin@nerc.net?subject=Project%202016-02%20(Project%20Tracking%20Spreadsheet)"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nerc.com/pa/Stand/Pages/Project%202016-02%20Modifications%20to%20CIP%20Standards.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44.bin"/><Relationship Id="rId6" Type="http://schemas.openxmlformats.org/officeDocument/2006/relationships/printerSettings" Target="../printerSettings/printerSettings45.bin"/><Relationship Id="rId5" Type="http://schemas.openxmlformats.org/officeDocument/2006/relationships/hyperlink" Target="mailto:kxlanehome@bpa.gov;ash.mayfield@grda.com;kwrosener@cpsenergy.com?subject=Project%202016-02%20(Project%20Tracking%20Spreadsheet)%20CIP-012" TargetMode="External"/><Relationship Id="rId4" Type="http://schemas.openxmlformats.org/officeDocument/2006/relationships/hyperlink" Target="mailto:Jordan.Mallory@nerc.net?subject=Project%202016-02%20CIP-012-1%20(Project%20Tracking%20Spreadsheet)"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www.nerc.com/pa/Stand/Pages/Project%202016-02%20Modifications%20to%20CIP%20Standards.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46.bin"/><Relationship Id="rId6" Type="http://schemas.openxmlformats.org/officeDocument/2006/relationships/printerSettings" Target="../printerSettings/printerSettings47.bin"/><Relationship Id="rId5" Type="http://schemas.openxmlformats.org/officeDocument/2006/relationships/hyperlink" Target="mailto:kxlanehome@bpa.gov;ash.mayfield@grda.com;kwrosener@cpsenergy.com?subject=Project%202016-02%20(Project%20Tracking%20Spreadsheet)%20CIP-002" TargetMode="External"/><Relationship Id="rId4" Type="http://schemas.openxmlformats.org/officeDocument/2006/relationships/hyperlink" Target="mailto:Jordan.Mallory@nerc.net?subject=Project%202016-02%20CIP-002-6%20(Project%20Tracking%20Spreadsheet)"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www.nerc.com/pa/Stand/Pages/Project-2016-EPR-01-Enhanced-Periodic-Review-of-Personnel-Performance,-Training,-and-Qualifications-Standards.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48.bin"/><Relationship Id="rId6" Type="http://schemas.openxmlformats.org/officeDocument/2006/relationships/printerSettings" Target="../printerSettings/printerSettings49.bin"/><Relationship Id="rId5" Type="http://schemas.openxmlformats.org/officeDocument/2006/relationships/hyperlink" Target="mailto:mbrytowski@grenergy.com?subject=Project%202016-EPR-01%20(Project%20Tracking%20Spreadsheet)" TargetMode="External"/><Relationship Id="rId4" Type="http://schemas.openxmlformats.org/officeDocument/2006/relationships/hyperlink" Target="mailto:darrel.richardson@nerc.net?subject=Project%202016-EPR-01%20(Project%20Tracking%20Spreadsheet)"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www.nerc.com/pa/Stand/Pages/Project-2016-EPR-02-Enhanced-Periodic-Review-of-Voltage-and-Reactive-Standards.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50.bin"/><Relationship Id="rId6" Type="http://schemas.openxmlformats.org/officeDocument/2006/relationships/printerSettings" Target="../printerSettings/printerSettings51.bin"/><Relationship Id="rId5" Type="http://schemas.openxmlformats.org/officeDocument/2006/relationships/hyperlink" Target="mailto:Amy.R.Casuscelli@xcelenergy.com?subject=Project%202016-EPR-02%20(Project%20Tracking%20Spreadsheet)" TargetMode="External"/><Relationship Id="rId4" Type="http://schemas.openxmlformats.org/officeDocument/2006/relationships/hyperlink" Target="mailto:scott.barfield@nerc.net?subject=Project%202016-EPR-02%20(Project%20Tracking%20Spreadsheet)"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kxlanehome@bpa.gov;ash.mayfield@grda.com;kwrosener@cpsenergy.com?subject=Project%202016-02%20(Project%20Tracking%20Spreadsheet)%20CIP-005,%20CIP-007%20and%20CIP-010" TargetMode="External"/><Relationship Id="rId2" Type="http://schemas.openxmlformats.org/officeDocument/2006/relationships/hyperlink" Target="http://www.nerc.com/pa/Stand/Pages/Project%202016-02%20Modifications%20to%20CIP%20Standards.aspx" TargetMode="External"/><Relationship Id="rId1" Type="http://schemas.openxmlformats.org/officeDocument/2006/relationships/hyperlink" Target="http://www.nerc.com/pa/Stand/Pages/Project-2007-06_2-System-Protection-Coordination.aspx" TargetMode="External"/><Relationship Id="rId5" Type="http://schemas.openxmlformats.org/officeDocument/2006/relationships/printerSettings" Target="../printerSettings/printerSettings52.bin"/><Relationship Id="rId4" Type="http://schemas.openxmlformats.org/officeDocument/2006/relationships/hyperlink" Target="mailto:Jordan.Mallory@nerc.net?subject=Project%202016-02%20CIP-012-1%20(Project%20Tracking%20Spreadsheet)"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brenda.hampton@energyfutureholdings.com?subject=Project%202016-03%20(Project%20Tracking%20Spreadsheet)" TargetMode="External"/><Relationship Id="rId7" Type="http://schemas.openxmlformats.org/officeDocument/2006/relationships/comments" Target="../comments3.xml"/><Relationship Id="rId2" Type="http://schemas.openxmlformats.org/officeDocument/2006/relationships/hyperlink" Target="http://www.nerc.com/pa/Stand/Pages/Project201603CyberSecuritySupplyChainManagement.aspx" TargetMode="External"/><Relationship Id="rId1" Type="http://schemas.openxmlformats.org/officeDocument/2006/relationships/hyperlink" Target="http://www.nerc.com/pa/Stand/Pages/Project-2007-06_2-System-Protection-Coordination.aspx" TargetMode="External"/><Relationship Id="rId6" Type="http://schemas.openxmlformats.org/officeDocument/2006/relationships/vmlDrawing" Target="../drawings/vmlDrawing3.vml"/><Relationship Id="rId5" Type="http://schemas.openxmlformats.org/officeDocument/2006/relationships/printerSettings" Target="../printerSettings/printerSettings53.bin"/><Relationship Id="rId4" Type="http://schemas.openxmlformats.org/officeDocument/2006/relationships/hyperlink" Target="mailto:mark.olson@nerc.net?subject=Project%202016-03%20(Project%20Tracking%20Spreadshe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3" Type="http://schemas.openxmlformats.org/officeDocument/2006/relationships/hyperlink" Target="mailto:scott.barfield@nerc.net?subject=Project%202016-04%20(Project%20Tracking%20Spreadsheet)" TargetMode="External"/><Relationship Id="rId2" Type="http://schemas.openxmlformats.org/officeDocument/2006/relationships/hyperlink" Target="http://www.nerc.com/pa/Stand/Pages/Project-2016-04-Modifications-to-PRC-025-1.aspx" TargetMode="External"/><Relationship Id="rId1" Type="http://schemas.openxmlformats.org/officeDocument/2006/relationships/hyperlink" Target="http://www.nerc.com/pa/Stand/Pages/Project-2007-06_2-System-Protection-Coordination.aspx" TargetMode="External"/><Relationship Id="rId5" Type="http://schemas.openxmlformats.org/officeDocument/2006/relationships/printerSettings" Target="../printerSettings/printerSettings54.bin"/><Relationship Id="rId4" Type="http://schemas.openxmlformats.org/officeDocument/2006/relationships/hyperlink" Target="mailto:cyeung@spp.org?subject=Project%202016-04%20(Project%20Tracking%20Spreadsheet)"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kxlanehome@bpa.gov;ash.mayfield@grda.com;kwrosener@cpsenergy.com?subject=Project%202016-02%20(Project%20Tracking%20Spreadsheet)%20CIP-003" TargetMode="External"/><Relationship Id="rId2" Type="http://schemas.openxmlformats.org/officeDocument/2006/relationships/hyperlink" Target="http://www.nerc.com/pa/Stand/Pages/Project%202016-02%20Modifications%20to%20CIP%20Standards.aspx" TargetMode="External"/><Relationship Id="rId1" Type="http://schemas.openxmlformats.org/officeDocument/2006/relationships/hyperlink" Target="http://www.nerc.com/pa/Stand/Pages/Project-2007-06_2-System-Protection-Coordination.aspx" TargetMode="External"/><Relationship Id="rId5" Type="http://schemas.openxmlformats.org/officeDocument/2006/relationships/printerSettings" Target="../printerSettings/printerSettings55.bin"/><Relationship Id="rId4" Type="http://schemas.openxmlformats.org/officeDocument/2006/relationships/hyperlink" Target="mailto:Jordan.Mallory@nerc.net?subject=Project%202016-02%20CIP-012-1%20(Project%20Tracking%20Spreadsheet)" TargetMode="Externa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hyperlink" Target="mailto:amy.r.casuscelli@xcelenergy.com;Linda.Lynch@fpl.com?subject=Project%202017-01%20(Project%20Tracking%20Spreadsheet)" TargetMode="External"/><Relationship Id="rId1" Type="http://schemas.openxmlformats.org/officeDocument/2006/relationships/hyperlink" Target="http://www.nerc.com/pa/Stand/Pages/Project201701ModificationstoBAL00311.aspx"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mbrytowski@grenergy.com?subject=Project%202017-02%20(Project%20Tracking%20Spreadsheet,%20FAC%20Stds.)" TargetMode="External"/><Relationship Id="rId2" Type="http://schemas.openxmlformats.org/officeDocument/2006/relationships/hyperlink" Target="http://www.nerc.com/pa/Stand/Pages/Project-2017-02-Modifications-to-PER-Standards.aspx" TargetMode="External"/><Relationship Id="rId1" Type="http://schemas.openxmlformats.org/officeDocument/2006/relationships/hyperlink" Target="mailto:darrel.richardson@nerc.net?subject=Project%202017-02%20(Project%20Tracking%20Spreadsheet)" TargetMode="External"/><Relationship Id="rId4" Type="http://schemas.openxmlformats.org/officeDocument/2006/relationships/printerSettings" Target="../printerSettings/printerSettings57.bin"/></Relationships>
</file>

<file path=xl/worksheets/_rels/sheet34.xml.rels><?xml version="1.0" encoding="UTF-8" standalone="yes"?>
<Relationships xmlns="http://schemas.openxmlformats.org/package/2006/relationships"><Relationship Id="rId3" Type="http://schemas.openxmlformats.org/officeDocument/2006/relationships/hyperlink" Target="mailto:mailtot;al.mcmeekin@nerc.net?subject=Project%202017-03%20(Project%20Tracking%20Spreadsheet)" TargetMode="External"/><Relationship Id="rId2" Type="http://schemas.openxmlformats.org/officeDocument/2006/relationships/hyperlink" Target="http://www.nerc.com/pa/Stand/Pages/Project201703FAC0083PeriodicReview.aspx" TargetMode="External"/><Relationship Id="rId1" Type="http://schemas.openxmlformats.org/officeDocument/2006/relationships/hyperlink" Target="http://www.nerc.com/pa/Stand/Pages/Project-2007-06_2-System-Protection-Coordination.aspx" TargetMode="External"/><Relationship Id="rId5" Type="http://schemas.openxmlformats.org/officeDocument/2006/relationships/printerSettings" Target="../printerSettings/printerSettings58.bin"/><Relationship Id="rId4" Type="http://schemas.openxmlformats.org/officeDocument/2006/relationships/hyperlink" Target="mailto:mapratt@southernco.com?subject=Project%202017-03%20(Project%20Tracking%20Spreadsheet)"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cyeung@spp.org?subject=Project%202017-04%20(Project%20Tracking%20Spreadsheet)" TargetMode="External"/><Relationship Id="rId2" Type="http://schemas.openxmlformats.org/officeDocument/2006/relationships/hyperlink" Target="mailto:laura.anderson@nerc.net?subject=Project%202017-04%20(Project%20Tracking%20Spreadsheet)" TargetMode="External"/><Relationship Id="rId1" Type="http://schemas.openxmlformats.org/officeDocument/2006/relationships/hyperlink" Target="http://www.nerc.com/pa/Stand/Pages/Project-2017-04-Periodic-Review-of-Interchange-Scheduling-and-Coordination-Standards.aspx" TargetMode="External"/><Relationship Id="rId4" Type="http://schemas.openxmlformats.org/officeDocument/2006/relationships/printerSettings" Target="../printerSettings/printerSettings59.bin"/></Relationships>
</file>

<file path=xl/worksheets/_rels/sheet36.xml.rels><?xml version="1.0" encoding="UTF-8" standalone="yes"?>
<Relationships xmlns="http://schemas.openxmlformats.org/package/2006/relationships"><Relationship Id="rId3" Type="http://schemas.openxmlformats.org/officeDocument/2006/relationships/hyperlink" Target="mailto:mat.bunch@nerc.net?subject=Project%202017-05%20(Project%20Tracking%20Spreadsheet)" TargetMode="External"/><Relationship Id="rId2" Type="http://schemas.openxmlformats.org/officeDocument/2006/relationships/hyperlink" Target="http://www.nerc.com/pa/Stand/Pages/Project201705NUC0013PeriodicReview.aspx" TargetMode="External"/><Relationship Id="rId1" Type="http://schemas.openxmlformats.org/officeDocument/2006/relationships/hyperlink" Target="http://www.nerc.com/pa/Stand/Pages/Project-2007-06_2-System-Protection-Coordination.aspx" TargetMode="External"/><Relationship Id="rId5" Type="http://schemas.openxmlformats.org/officeDocument/2006/relationships/printerSettings" Target="../printerSettings/printerSettings60.bin"/><Relationship Id="rId4" Type="http://schemas.openxmlformats.org/officeDocument/2006/relationships/hyperlink" Target="mailto:amy.r.casuscelli@xcelenergy.com;Colby.Bellville@duke-energy.com?subject=Project%202017-05%20(Project%20Tracking%20Spreadsheet)"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darrel.richardson@nerc.net?subject=Project%202017-06%20(Project%20Tracking%20Spreadsheet)" TargetMode="External"/><Relationship Id="rId2" Type="http://schemas.openxmlformats.org/officeDocument/2006/relationships/hyperlink" Target="http://www.nerc.com/pa/Stand/Pages/Project-2017-06-Modifications-to-BAL-002-2.aspx" TargetMode="External"/><Relationship Id="rId1" Type="http://schemas.openxmlformats.org/officeDocument/2006/relationships/hyperlink" Target="http://www.nerc.com/pa/Stand/Pages/Project-2007-06_2-System-Protection-Coordination.aspx" TargetMode="External"/><Relationship Id="rId5" Type="http://schemas.openxmlformats.org/officeDocument/2006/relationships/printerSettings" Target="../printerSettings/printerSettings61.bin"/><Relationship Id="rId4" Type="http://schemas.openxmlformats.org/officeDocument/2006/relationships/hyperlink" Target="mailto:kxlanehome@bpa.gov?subject=Project%202017-06%20(Project%20Tracking%20Spreadsheet,%20FAC%20Stds.)"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http://www.nerc.com/pa/Stand/Pages/Project201707StandardsAlignmentwithRegistration.aspx" TargetMode="External"/><Relationship Id="rId2" Type="http://schemas.openxmlformats.org/officeDocument/2006/relationships/hyperlink" Target="mailto:mbrytowski@grenergy.com?subject=Project%202017-07%20(Project%20Tracking%20Spreadsheet,%20FAC%20Stds.)" TargetMode="External"/><Relationship Id="rId1" Type="http://schemas.openxmlformats.org/officeDocument/2006/relationships/hyperlink" Target="mailto:laura.anderson@nerc.net?subject=Project%202017-07%20(Project%20Tracking%20Spreadsheet)" TargetMode="External"/><Relationship Id="rId4" Type="http://schemas.openxmlformats.org/officeDocument/2006/relationships/printerSettings" Target="../printerSettings/printerSettings62.bin"/></Relationships>
</file>

<file path=xl/worksheets/_rels/sheet39.xml.rels><?xml version="1.0" encoding="UTF-8" standalone="yes"?>
<Relationships xmlns="http://schemas.openxmlformats.org/package/2006/relationships"><Relationship Id="rId3" Type="http://schemas.openxmlformats.org/officeDocument/2006/relationships/hyperlink" Target="mailto:mat.bunch@nerc.net?subject=Project%202018-01%20(Project%20Tracking%20Spreadsheet)" TargetMode="External"/><Relationship Id="rId2" Type="http://schemas.openxmlformats.org/officeDocument/2006/relationships/hyperlink" Target="https://www.nerc.com/pa/Stand/Pages/Project201801CanadianspecificRevisionstoTPL0072.aspx" TargetMode="External"/><Relationship Id="rId1" Type="http://schemas.openxmlformats.org/officeDocument/2006/relationships/hyperlink" Target="http://www.nerc.com/pa/Stand/Pages/Project-2007-06_2-System-Protection-Coordination.aspx" TargetMode="External"/><Relationship Id="rId5" Type="http://schemas.openxmlformats.org/officeDocument/2006/relationships/printerSettings" Target="../printerSettings/printerSettings63.bin"/><Relationship Id="rId4" Type="http://schemas.openxmlformats.org/officeDocument/2006/relationships/hyperlink" Target="mailto:cyeung@spp.org?subject=Project%202018-01%20(Project%20Tracking%20Spreadshee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brenda.hampton@energyfutureholdings.com?subject=Project%202007-06.2%20(Project%20Tracking%20Spreadsheet)" TargetMode="External"/><Relationship Id="rId3" Type="http://schemas.openxmlformats.org/officeDocument/2006/relationships/hyperlink" Target="http://www.nerc.com/pa/Stand/Project200706_2SystemProtectionCoordinationDL/2007-06.2_FB_Results_Word_Announce_05272016.pdf" TargetMode="External"/><Relationship Id="rId7" Type="http://schemas.openxmlformats.org/officeDocument/2006/relationships/hyperlink" Target="mailto:scott.barfield@nerc.net?subject=Project%202007-06.2%20(Project%20Tracking%20Spreadsheet)"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6.bin"/><Relationship Id="rId6" Type="http://schemas.openxmlformats.org/officeDocument/2006/relationships/hyperlink" Target="http://www.nerc.com/pa/Stand/Project200706_2SystemProtectionCoordinationDL/2007-06.2_TOP-009-1_AB_NBP_Results_Word_Announc_11242015.pdf" TargetMode="External"/><Relationship Id="rId5" Type="http://schemas.openxmlformats.org/officeDocument/2006/relationships/hyperlink" Target="http://www.nerc.com/pa/Stand/Project200706_2SystemProtectionCoordinationDL/2007-06.2_TOP-009-1_AB_NBP_Results_Word_Announc_11242015.pdf" TargetMode="External"/><Relationship Id="rId4" Type="http://schemas.openxmlformats.org/officeDocument/2006/relationships/hyperlink" Target="http://www.nerc.com/pa/Stand/Project200706_2SystemProtectionCoordinationDL/2007-06.2_PER-006-1_IB_NBP_Results_Word_Announc_04282016.pdf" TargetMode="External"/><Relationship Id="rId9" Type="http://schemas.openxmlformats.org/officeDocument/2006/relationships/printerSettings" Target="../printerSettings/printerSettings7.bin"/></Relationships>
</file>

<file path=xl/worksheets/_rels/sheet40.xml.rels><?xml version="1.0" encoding="UTF-8" standalone="yes"?>
<Relationships xmlns="http://schemas.openxmlformats.org/package/2006/relationships"><Relationship Id="rId3" Type="http://schemas.openxmlformats.org/officeDocument/2006/relationships/hyperlink" Target="https://www.ferc.gov/whats-new/comm-meet/2018/071918/E-1.pdf" TargetMode="External"/><Relationship Id="rId2" Type="http://schemas.openxmlformats.org/officeDocument/2006/relationships/hyperlink" Target="https://www.nerc.com/pa/Stand/Pages/Project-2018-02-Modifications-to-CIP-008-Cyber-Security-Incident-Reporting.aspx" TargetMode="External"/><Relationship Id="rId1" Type="http://schemas.openxmlformats.org/officeDocument/2006/relationships/hyperlink" Target="http://www.nerc.com/pa/Stand/Pages/Project-2007-06_2-System-Protection-Coordination.aspx" TargetMode="External"/><Relationship Id="rId6" Type="http://schemas.openxmlformats.org/officeDocument/2006/relationships/printerSettings" Target="../printerSettings/printerSettings64.bin"/><Relationship Id="rId5" Type="http://schemas.openxmlformats.org/officeDocument/2006/relationships/hyperlink" Target="mailto:amy.r.casuscelli@xcelenergy.com;colby.bellville@duke-energy.com?subject=Project%202018-02%20(Project%20Tracking%20Spreadsheet)" TargetMode="External"/><Relationship Id="rId4" Type="http://schemas.openxmlformats.org/officeDocument/2006/relationships/hyperlink" Target="mailto:Alison.Oswald@nerc.net?subject=Project%202018-02%20CIP-008%20(Project%20Tracking%20Spreadsheet)"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65.bin"/><Relationship Id="rId1" Type="http://schemas.openxmlformats.org/officeDocument/2006/relationships/hyperlink" Target="mailto:mat.bunch@nerc.net?subject=Project%202017-08%20(Project%20Tracking%20Spreadsheet)"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laura.anderson@nerc.net?subject=Project%202018-03%20(Project%20Tracking%20Spreadsheet)" TargetMode="External"/><Relationship Id="rId2" Type="http://schemas.openxmlformats.org/officeDocument/2006/relationships/hyperlink" Target="http://www.nerc.com/pa/Stand/Pages/Standards-Under-Development.aspx" TargetMode="External"/><Relationship Id="rId1" Type="http://schemas.openxmlformats.org/officeDocument/2006/relationships/hyperlink" Target="http://www.nerc.com/pa/Stand/Pages/Project-2007-06_2-System-Protection-Coordination.aspx" TargetMode="External"/><Relationship Id="rId5" Type="http://schemas.openxmlformats.org/officeDocument/2006/relationships/printerSettings" Target="../printerSettings/printerSettings66.bin"/><Relationship Id="rId4" Type="http://schemas.openxmlformats.org/officeDocument/2006/relationships/hyperlink" Target="mailto:mbrytowski@grenergy.com,mapratt@southernco.com?subject=Project%20Tracking%20Spreadsheet%20-%20SER%20Project"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http://www.nerc.com/pa/Stand/Pages/Standards-Under-Development.aspx" TargetMode="External"/><Relationship Id="rId1" Type="http://schemas.openxmlformats.org/officeDocument/2006/relationships/hyperlink" Target="http://www.nerc.com/pa/Stand/Pages/Project-2007-06_2-System-Protection-Coordination.aspx"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http://www.nerc.com/pa/Stand/Standards%20Development%20Plan%20Library/FINAL_2016-2018_Reliability_Standards_Development_Plan_01082016.pdf" TargetMode="External"/><Relationship Id="rId7" Type="http://schemas.openxmlformats.org/officeDocument/2006/relationships/printerSettings" Target="../printerSettings/printerSettings68.bin"/><Relationship Id="rId2" Type="http://schemas.openxmlformats.org/officeDocument/2006/relationships/hyperlink" Target="http://www.nerc.com/pa/Stand/Standards%20Development%20Plan%20Library/FINAL_2017-2019_RSDP_2016-11-16.pdf" TargetMode="External"/><Relationship Id="rId1" Type="http://schemas.openxmlformats.org/officeDocument/2006/relationships/printerSettings" Target="../printerSettings/printerSettings67.bin"/><Relationship Id="rId6" Type="http://schemas.openxmlformats.org/officeDocument/2006/relationships/hyperlink" Target="https://www.nerc.com/pa/Stand/Standards%20Development%20Plan%20Library/2019-2021_Draft_RSDP_08082018.pdf" TargetMode="External"/><Relationship Id="rId5" Type="http://schemas.openxmlformats.org/officeDocument/2006/relationships/hyperlink" Target="https://www.nerc.com/pa/Stand/Standards%20Development%20Plan%20Library/FINAL_2018-2020_Reliability_Standards_Development_Plan_04102018.pdf" TargetMode="External"/><Relationship Id="rId4" Type="http://schemas.openxmlformats.org/officeDocument/2006/relationships/hyperlink" Target="http://www.nerc.com/pa/Stand/Standards%20Development%20Plan%20Library/2015-2017_Reliability_Standards_Development_Plan%20_%20FINAL_December_16,_2014.pdf"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http://www.nerc.com/pa/Stand/Pages/Standards-Under-Development.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69.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70.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5.xml.rels><?xml version="1.0" encoding="UTF-8" standalone="yes"?>
<Relationships xmlns="http://schemas.openxmlformats.org/package/2006/relationships"><Relationship Id="rId8" Type="http://schemas.openxmlformats.org/officeDocument/2006/relationships/hyperlink" Target="mailto:jennifer.sterling@exeloncorp.com?subject=Project%202009-02%20(Project%20Tracking%20Spreadsheet)" TargetMode="External"/><Relationship Id="rId3" Type="http://schemas.openxmlformats.org/officeDocument/2006/relationships/hyperlink" Target="http://www.nerc.com/pa/Stand/Pages/Project-2009-02-Real-time-Reliability-Monitoring-and-Analysis-Capabilities.aspx" TargetMode="External"/><Relationship Id="rId7" Type="http://schemas.openxmlformats.org/officeDocument/2006/relationships/hyperlink" Target="mailto:mark.olson@nerc.net?subject=Project%202009-02%20(Project%20Tracking%20Spreadsheet)"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8.bin"/><Relationship Id="rId6" Type="http://schemas.openxmlformats.org/officeDocument/2006/relationships/hyperlink" Target="http://www.nerc.com/pa/Stand/Project%20200902%20Realtime%20Reliability%20Monitoring%20and/2009-02_FB_Results_Word_Announce_03012016.pdf" TargetMode="External"/><Relationship Id="rId5" Type="http://schemas.openxmlformats.org/officeDocument/2006/relationships/hyperlink" Target="http://www.nerc.com/pa/Stand/Project%20200902%20Rela%20Time%20Monitotring%20Analysis%20Capa/2009-02_AB_Results_Word_Announce_12816.pdf" TargetMode="External"/><Relationship Id="rId4" Type="http://schemas.openxmlformats.org/officeDocument/2006/relationships/hyperlink" Target="http://www.nerc.com/pa/Stand/Project%20200902%20Rela%20Time%20Monitotring%20Analysis%20Capa/2009-02_IB_Results_Word_Announce_111615.pdf" TargetMode="External"/><Relationship Id="rId9"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8" Type="http://schemas.openxmlformats.org/officeDocument/2006/relationships/hyperlink" Target="mailto:KenGoldsmith@alliantenergy.com?subject=Project%202014.2.1%20(Project%20Tracking%20Spreadsheet,%20BAL-005)" TargetMode="External"/><Relationship Id="rId3" Type="http://schemas.openxmlformats.org/officeDocument/2006/relationships/hyperlink" Target="http://www.nerc.com/pa/Stand/Pages/Project-20101421-Phase-2--Balancing-Authority-Reliabilitybased-Controls--BAL0051-and-BAL006.aspx" TargetMode="External"/><Relationship Id="rId7" Type="http://schemas.openxmlformats.org/officeDocument/2006/relationships/hyperlink" Target="mailto:darrel.richardson@nerc.net?subject=Project%202014.2.1%20(Project%20Tracking%20Spreadsheet,%20BAL-005)"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10.bin"/><Relationship Id="rId6" Type="http://schemas.openxmlformats.org/officeDocument/2006/relationships/hyperlink" Target="http://www.nerc.com/pa/Stand/Project%2020101421%20Phase%202%20DL/2010-14.2.1_BAL-005_006_FAC-001_AB_NBP_Results_Word_Announce_01152016.pdf" TargetMode="External"/><Relationship Id="rId5" Type="http://schemas.openxmlformats.org/officeDocument/2006/relationships/hyperlink" Target="http://www.nerc.com/pa/Stand/Project%2020101421%20Phase%202%20DL/2010-14.2.1_BAL-005_006_FAC-001_AB_NBP_Results_Word_Announce_01152016.pdf" TargetMode="External"/><Relationship Id="rId4" Type="http://schemas.openxmlformats.org/officeDocument/2006/relationships/hyperlink" Target="http://www.nerc.com/pa/Stand/Project%2020101421%20Phase%202%20DL/2010-14.2.1_BAL-005-1_BAL-006-3_FAC-001-3_IB_NBP_Results_Word_Announce_09162015.pdf" TargetMode="External"/><Relationship Id="rId9"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3.bin"/><Relationship Id="rId3" Type="http://schemas.openxmlformats.org/officeDocument/2006/relationships/hyperlink" Target="http://www.nerc.com/pa/Stand/Pages/Project-20101421-Phase-2--Balancing-Authority-Reliabilitybased-Controls--BAL0051-and-BAL006.aspx" TargetMode="External"/><Relationship Id="rId7" Type="http://schemas.openxmlformats.org/officeDocument/2006/relationships/hyperlink" Target="mailto:KenGoldsmith@alliantenergy.com?subject=Project%202014.2.1%20(Project%20Tracking%20Spreadsheet,%20FAC-001)"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12.bin"/><Relationship Id="rId6" Type="http://schemas.openxmlformats.org/officeDocument/2006/relationships/hyperlink" Target="mailto:darrel.richardson@nerc.net?subject=Project%202014.2.1%20(Project%20Tracking%20Spreadsheet,%20FAC-001)" TargetMode="External"/><Relationship Id="rId5" Type="http://schemas.openxmlformats.org/officeDocument/2006/relationships/hyperlink" Target="http://www.nerc.com/pa/Stand/Project%2020101421%20Phase%202%20DL/2010-14.2.1_BAL-005_006_FAC-001_AB_NBP_Results_Word_Announce_01152016.pdf" TargetMode="External"/><Relationship Id="rId4" Type="http://schemas.openxmlformats.org/officeDocument/2006/relationships/hyperlink" Target="http://www.nerc.com/pa/Stand/Project%2020101421%20Phase%202%20DL/2010-14.2.1_BAL-005_006_FAC-001_AB_NBP_Results_Word_Announce_01152016.pdf"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http://www.nerc.com/pa/Stand/Pages/Project-20101421-Phase-2--Balancing-Authority-Reliabilitybased-Controls--BAL0051-and-BAL006.aspx" TargetMode="External"/><Relationship Id="rId7" Type="http://schemas.openxmlformats.org/officeDocument/2006/relationships/hyperlink" Target="mailto:KenGoldsmith@alliantenergy.com?subject=Project%202014.2.1%20(Project%20Tracking%20Spreadsheet,%20BAL-006)"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14.bin"/><Relationship Id="rId6" Type="http://schemas.openxmlformats.org/officeDocument/2006/relationships/hyperlink" Target="mailto:darrel.richardson@nerc.net?subject=Project%202014.2.1%20(Project%20Tracking%20Spreadsheet,%20BAL-006)" TargetMode="External"/><Relationship Id="rId5" Type="http://schemas.openxmlformats.org/officeDocument/2006/relationships/hyperlink" Target="http://www.nerc.com/pa/Stand/Project%2020101421%20Phase%202%20DL/2010-14.2.1_BAL-005_006_FAC-001_AB_NBP_Results_Word_Announce_01152016.pdf" TargetMode="External"/><Relationship Id="rId4" Type="http://schemas.openxmlformats.org/officeDocument/2006/relationships/hyperlink" Target="http://www.nerc.com/pa/Stand/Project%2020101421%20Phase%202%20DL/2010-14.2.1_BAL-005_006_FAC-001_AB_NBP_Results_Word_Announce_01152016.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nerc.com/pa/Stand/Pages/Project-20101422-Phase-2-Balancing-Authority-Reliabilitybased-Controls-BAL0042.aspx" TargetMode="External"/><Relationship Id="rId2" Type="http://schemas.openxmlformats.org/officeDocument/2006/relationships/hyperlink" Target="http://www.nerc.com/pa/Stand/Pages/Project-2007-06_2-System-Protection-Coordination.aspx" TargetMode="External"/><Relationship Id="rId1" Type="http://schemas.openxmlformats.org/officeDocument/2006/relationships/printerSettings" Target="../printerSettings/printerSettings16.bin"/><Relationship Id="rId6" Type="http://schemas.openxmlformats.org/officeDocument/2006/relationships/printerSettings" Target="../printerSettings/printerSettings17.bin"/><Relationship Id="rId5" Type="http://schemas.openxmlformats.org/officeDocument/2006/relationships/hyperlink" Target="mailto:KenGoldsmith@alliantenergy.com?subject=Project%202014.2.1%20(Project%20Tracking%20Spreadsheet,%20BAL-004)" TargetMode="External"/><Relationship Id="rId4" Type="http://schemas.openxmlformats.org/officeDocument/2006/relationships/hyperlink" Target="mailto:darrel.richardson@nerc.net?subject=Project%202014.2.1%20(Project%20Tracking%20Spreadsheet,%20BAL-00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pageSetUpPr fitToPage="1"/>
  </sheetPr>
  <dimension ref="A1:CTQ83"/>
  <sheetViews>
    <sheetView showZeros="0" tabSelected="1" zoomScaleNormal="100" workbookViewId="0">
      <pane xSplit="6" ySplit="5" topLeftCell="G46" activePane="bottomRight" state="frozen"/>
      <selection activeCell="B1" sqref="B1"/>
      <selection pane="topRight" activeCell="G1" sqref="G1"/>
      <selection pane="bottomLeft" activeCell="B6" sqref="B6"/>
      <selection pane="bottomRight"/>
    </sheetView>
  </sheetViews>
  <sheetFormatPr defaultRowHeight="14.4" x14ac:dyDescent="0.3"/>
  <cols>
    <col min="1" max="1" width="5" hidden="1" customWidth="1"/>
    <col min="2" max="2" width="2" style="601" customWidth="1"/>
    <col min="3" max="3" width="45.33203125" customWidth="1"/>
    <col min="4" max="4" width="24.77734375" customWidth="1"/>
    <col min="5" max="5" width="11.21875" customWidth="1"/>
    <col min="6" max="6" width="15.109375" customWidth="1"/>
    <col min="7" max="339" width="0.33203125" hidden="1" customWidth="1"/>
    <col min="340" max="372" width="0.33203125" style="3" hidden="1" customWidth="1"/>
    <col min="373" max="704" width="0.33203125" hidden="1" customWidth="1"/>
    <col min="705" max="737" width="0.33203125" style="3" hidden="1" customWidth="1"/>
    <col min="738" max="1369" width="0.33203125" hidden="1" customWidth="1"/>
    <col min="1370" max="1370" width="0.33203125" customWidth="1"/>
    <col min="1371" max="1389" width="0.33203125" hidden="1" customWidth="1"/>
    <col min="1390" max="1759" width="0.33203125" customWidth="1"/>
    <col min="1760" max="1833" width="0.33203125" hidden="1" customWidth="1"/>
    <col min="1834" max="2564" width="0.33203125" style="119" hidden="1" customWidth="1"/>
    <col min="2565" max="16384" width="8.88671875" style="119"/>
  </cols>
  <sheetData>
    <row r="1" spans="1:2565" s="289" customFormat="1" x14ac:dyDescent="0.3">
      <c r="A1"/>
      <c r="B1" s="601"/>
      <c r="C1" s="637"/>
      <c r="D1" s="207" t="s">
        <v>198</v>
      </c>
      <c r="E1" s="208" t="s">
        <v>180</v>
      </c>
      <c r="F1" s="254">
        <v>43418</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206"/>
      <c r="SE1" s="206"/>
      <c r="SF1" s="206"/>
      <c r="SG1" s="206"/>
      <c r="SH1" s="206"/>
      <c r="SI1" s="206"/>
      <c r="SJ1" s="206"/>
      <c r="SK1" s="206"/>
      <c r="SL1" s="206"/>
      <c r="SM1" s="206"/>
      <c r="SN1" s="206"/>
      <c r="SO1" s="206"/>
      <c r="SP1" s="206"/>
      <c r="SQ1" s="206"/>
      <c r="SR1" s="206"/>
      <c r="SS1" s="206"/>
      <c r="ST1" s="206"/>
      <c r="SU1" s="206"/>
      <c r="SV1" s="206"/>
      <c r="SW1" s="206"/>
      <c r="SX1" s="206"/>
      <c r="SY1" s="206"/>
      <c r="SZ1" s="206"/>
      <c r="TA1" s="206"/>
      <c r="TB1" s="206"/>
      <c r="TC1" s="206"/>
      <c r="TD1" s="206"/>
      <c r="TE1" s="209"/>
      <c r="TF1" s="225"/>
      <c r="TG1" s="225"/>
      <c r="TH1" s="225"/>
      <c r="TI1" s="225"/>
      <c r="TJ1" s="225"/>
      <c r="TK1" s="225"/>
      <c r="TL1" s="225"/>
      <c r="TM1" s="225"/>
      <c r="TN1" s="225"/>
      <c r="TO1" s="225"/>
      <c r="TP1" s="225"/>
      <c r="TQ1" s="225"/>
      <c r="TR1" s="225"/>
      <c r="TS1" s="225"/>
      <c r="TT1" s="225"/>
      <c r="TU1" s="225"/>
      <c r="TV1" s="225"/>
      <c r="TW1" s="225"/>
      <c r="TX1" s="225"/>
      <c r="TY1" s="225"/>
      <c r="TZ1" s="225"/>
      <c r="UA1" s="225"/>
      <c r="UB1" s="225"/>
      <c r="UC1" s="225"/>
      <c r="UD1" s="225"/>
      <c r="UE1" s="225"/>
      <c r="UF1" s="225"/>
      <c r="UG1" s="225"/>
      <c r="UH1" s="225"/>
      <c r="UI1" s="225"/>
      <c r="UJ1" s="225"/>
      <c r="UK1" s="225"/>
      <c r="UL1" s="209"/>
      <c r="UM1" s="209"/>
      <c r="UN1" s="209"/>
      <c r="UO1" s="209"/>
      <c r="UP1" s="209"/>
      <c r="UQ1" s="209"/>
      <c r="UR1" s="209"/>
      <c r="US1" s="209"/>
      <c r="UT1" s="209"/>
      <c r="UU1" s="209"/>
      <c r="UV1" s="209"/>
      <c r="UW1" s="209"/>
      <c r="UX1" s="209"/>
      <c r="UY1" s="209"/>
      <c r="UZ1" s="209"/>
      <c r="VA1" s="209"/>
      <c r="VB1" s="209"/>
      <c r="VC1" s="209"/>
      <c r="VD1" s="209"/>
      <c r="VE1" s="209"/>
      <c r="VF1" s="209"/>
      <c r="VG1" s="209"/>
      <c r="VH1" s="209"/>
      <c r="VI1" s="209"/>
      <c r="VJ1" s="209"/>
      <c r="VK1" s="209"/>
      <c r="VL1" s="209"/>
      <c r="VM1" s="209"/>
      <c r="VN1" s="209"/>
      <c r="VO1" s="209"/>
      <c r="VP1" s="209"/>
      <c r="VQ1" s="209"/>
      <c r="VR1" s="209"/>
      <c r="VS1" s="209"/>
      <c r="VT1" s="209"/>
      <c r="VU1" s="236"/>
      <c r="VV1" s="236"/>
      <c r="VW1" s="236"/>
      <c r="VX1" s="236"/>
      <c r="VY1" s="236"/>
      <c r="VZ1" s="236"/>
      <c r="WA1" s="236"/>
      <c r="WB1" s="236"/>
      <c r="WC1" s="236"/>
      <c r="WD1" s="236"/>
      <c r="WE1" s="236"/>
      <c r="WF1" s="236"/>
      <c r="WG1" s="236"/>
      <c r="WH1" s="236"/>
      <c r="WI1" s="209"/>
      <c r="WJ1" s="236"/>
      <c r="WK1" s="209"/>
      <c r="WL1" s="236"/>
      <c r="WM1" s="209"/>
      <c r="WN1" s="236"/>
      <c r="WO1" s="209"/>
      <c r="WP1" s="236"/>
      <c r="WQ1" s="209"/>
      <c r="WR1" s="236"/>
      <c r="WS1" s="209"/>
      <c r="WT1" s="236"/>
      <c r="WU1" s="209"/>
      <c r="WV1" s="236"/>
      <c r="WW1" s="209"/>
      <c r="WX1" s="236"/>
      <c r="WY1" s="209"/>
      <c r="WZ1" s="236"/>
      <c r="XA1" s="209"/>
      <c r="XB1" s="209"/>
      <c r="XC1" s="209"/>
      <c r="XD1" s="209"/>
      <c r="XE1" s="209"/>
      <c r="XF1" s="209"/>
      <c r="XG1" s="209"/>
      <c r="XH1" s="209"/>
      <c r="XI1" s="209"/>
      <c r="XJ1" s="209"/>
      <c r="XK1" s="209"/>
      <c r="XL1" s="209"/>
      <c r="XM1" s="209"/>
      <c r="XN1" s="209"/>
      <c r="XO1" s="209"/>
      <c r="XP1" s="209"/>
      <c r="XQ1" s="209"/>
      <c r="XR1" s="209"/>
      <c r="XS1" s="209"/>
      <c r="XT1" s="209"/>
      <c r="XU1" s="209"/>
      <c r="XV1" s="209"/>
      <c r="XW1" s="209"/>
      <c r="XX1" s="209"/>
      <c r="XY1" s="209"/>
      <c r="XZ1" s="209"/>
      <c r="YA1" s="209"/>
      <c r="YB1" s="209"/>
      <c r="YC1" s="209"/>
      <c r="YD1" s="209"/>
      <c r="YE1" s="209"/>
      <c r="YF1" s="209"/>
      <c r="YG1" s="209"/>
      <c r="YH1" s="209"/>
      <c r="YI1" s="209"/>
      <c r="YJ1" s="209"/>
      <c r="YK1" s="209"/>
      <c r="YL1" s="209"/>
      <c r="YM1" s="209"/>
      <c r="YN1" s="209"/>
      <c r="YO1" s="209"/>
      <c r="YP1" s="209"/>
      <c r="YQ1" s="209"/>
      <c r="YR1" s="209"/>
      <c r="YS1" s="209"/>
      <c r="YT1" s="209"/>
      <c r="YU1" s="209"/>
      <c r="YV1" s="209"/>
      <c r="YW1" s="209"/>
      <c r="YX1" s="209"/>
      <c r="YY1" s="209"/>
      <c r="YZ1" s="209"/>
      <c r="ZA1" s="209"/>
      <c r="ZB1" s="209"/>
      <c r="ZC1" s="209"/>
      <c r="ZD1" s="209"/>
      <c r="ZE1" s="209"/>
      <c r="ZF1" s="209"/>
      <c r="ZG1" s="209"/>
      <c r="ZH1" s="209"/>
      <c r="ZI1" s="209"/>
      <c r="ZJ1" s="209"/>
      <c r="ZK1" s="209"/>
      <c r="ZL1" s="209"/>
      <c r="ZM1" s="209"/>
      <c r="ZN1" s="209"/>
      <c r="ZO1" s="209"/>
      <c r="ZP1" s="209"/>
      <c r="ZQ1" s="209"/>
      <c r="ZR1" s="209"/>
      <c r="ZS1" s="209"/>
      <c r="ZT1" s="209"/>
      <c r="ZU1" s="209"/>
      <c r="ZV1" s="209"/>
      <c r="ZW1" s="209"/>
      <c r="ZX1" s="209"/>
      <c r="ZY1" s="209"/>
      <c r="ZZ1" s="209"/>
      <c r="AAA1" s="209"/>
      <c r="AAB1" s="209"/>
      <c r="AAC1" s="209"/>
      <c r="AAD1" s="209"/>
      <c r="AAE1" s="209"/>
      <c r="AAF1" s="209"/>
      <c r="AAG1" s="209"/>
      <c r="AAH1" s="209"/>
      <c r="AAI1" s="209"/>
      <c r="AAJ1" s="209"/>
      <c r="AAK1" s="209"/>
      <c r="AAL1" s="209"/>
      <c r="AAM1" s="209"/>
      <c r="AAN1" s="209"/>
      <c r="AAO1" s="209"/>
      <c r="AAP1" s="209"/>
      <c r="AAQ1" s="209"/>
      <c r="AAR1" s="209"/>
      <c r="AAS1" s="209"/>
      <c r="AAT1" s="209"/>
      <c r="AAU1" s="209"/>
      <c r="AAV1" s="209"/>
      <c r="AAW1" s="209"/>
      <c r="AAX1" s="209"/>
      <c r="AAY1" s="209"/>
      <c r="AAZ1" s="209"/>
      <c r="ABA1" s="209"/>
      <c r="ABB1" s="209"/>
      <c r="ABC1" s="209"/>
      <c r="ABD1" s="209"/>
      <c r="ABE1" s="209"/>
      <c r="ABF1" s="209"/>
      <c r="ABG1" s="209"/>
      <c r="ABH1" s="209"/>
      <c r="ABI1" s="209"/>
      <c r="ABJ1" s="209"/>
      <c r="ABK1" s="209"/>
      <c r="ABL1" s="209"/>
      <c r="ABM1" s="209"/>
      <c r="ABN1" s="209"/>
      <c r="ABO1" s="209"/>
      <c r="ABP1" s="209"/>
      <c r="ABQ1" s="209"/>
      <c r="ABR1" s="209"/>
      <c r="ABS1" s="209"/>
      <c r="ABT1" s="209"/>
      <c r="ABU1" s="209"/>
      <c r="ABV1" s="209"/>
      <c r="ABW1" s="209"/>
      <c r="ABX1" s="209"/>
      <c r="ABY1" s="209"/>
      <c r="ABZ1" s="209"/>
      <c r="ACA1" s="209"/>
      <c r="ACB1" s="209"/>
      <c r="ACC1" s="209"/>
      <c r="ACD1" s="209"/>
      <c r="ACE1" s="209"/>
      <c r="ACF1" s="209"/>
      <c r="ACG1" s="209"/>
      <c r="ACH1" s="209"/>
      <c r="ACI1" s="209"/>
      <c r="ACJ1" s="209"/>
      <c r="ACK1" s="209"/>
      <c r="ACL1" s="209"/>
      <c r="ACM1" s="209"/>
      <c r="ACN1" s="209"/>
      <c r="ACO1" s="209"/>
      <c r="ACP1" s="209"/>
      <c r="ACQ1" s="209"/>
      <c r="ACR1" s="209"/>
      <c r="ACS1" s="209"/>
      <c r="ACT1" s="209"/>
      <c r="ACU1" s="209"/>
      <c r="ACV1" s="209"/>
      <c r="ACW1" s="209"/>
      <c r="ACX1" s="209"/>
      <c r="ACY1" s="209"/>
      <c r="ACZ1" s="209"/>
      <c r="ADA1" s="209"/>
      <c r="ADB1" s="209"/>
      <c r="ADC1" s="209"/>
      <c r="ADD1" s="209"/>
      <c r="ADE1" s="209"/>
      <c r="ADF1" s="209"/>
      <c r="ADG1" s="209"/>
      <c r="ADH1" s="209"/>
      <c r="ADI1" s="209"/>
      <c r="ADJ1" s="209"/>
      <c r="ADK1" s="209"/>
      <c r="ADL1" s="209"/>
      <c r="ADM1" s="209"/>
      <c r="ADN1" s="209"/>
      <c r="ADO1" s="209"/>
      <c r="ADP1" s="209"/>
      <c r="ADQ1" s="209"/>
      <c r="ADR1" s="209"/>
      <c r="ADS1" s="209"/>
      <c r="ADT1" s="209"/>
      <c r="ADU1" s="209"/>
      <c r="ADV1" s="209"/>
      <c r="ADW1" s="209"/>
      <c r="ADX1" s="209"/>
      <c r="ADY1" s="209"/>
      <c r="ADZ1" s="209"/>
      <c r="AEA1" s="209"/>
      <c r="AEB1" s="209"/>
      <c r="AEC1" s="209"/>
      <c r="AED1" s="209"/>
      <c r="AEE1" s="209"/>
      <c r="AEF1" s="209"/>
      <c r="AEG1" s="209"/>
      <c r="AEH1" s="209"/>
      <c r="AEI1" s="209"/>
      <c r="AEJ1" s="209"/>
      <c r="AEK1" s="209"/>
      <c r="AEL1" s="209"/>
      <c r="AEM1" s="209"/>
      <c r="AEN1" s="209"/>
      <c r="AEO1" s="209"/>
      <c r="AEP1" s="209"/>
      <c r="AEQ1" s="209"/>
      <c r="AER1" s="209"/>
      <c r="AES1" s="209"/>
      <c r="AET1" s="209"/>
      <c r="AEU1" s="209"/>
      <c r="AEV1" s="209"/>
      <c r="AEW1" s="209"/>
      <c r="AEX1" s="209"/>
      <c r="AEY1" s="209"/>
      <c r="AEZ1" s="209"/>
      <c r="AFA1" s="209"/>
      <c r="AFB1" s="209"/>
      <c r="AFC1" s="209"/>
      <c r="AFD1" s="209"/>
      <c r="AFE1" s="209"/>
      <c r="AFF1" s="209"/>
      <c r="AFG1" s="209"/>
      <c r="AFH1" s="209"/>
      <c r="AFI1" s="209"/>
      <c r="AFJ1" s="209"/>
      <c r="AFK1" s="209"/>
      <c r="AFL1" s="209"/>
      <c r="AFM1" s="209"/>
      <c r="AFN1" s="209"/>
      <c r="AFO1" s="209"/>
      <c r="AFP1" s="209"/>
      <c r="AFQ1" s="209"/>
      <c r="AFR1" s="209"/>
      <c r="AFS1" s="209"/>
      <c r="AFT1" s="209"/>
      <c r="AFU1" s="209"/>
      <c r="AFV1" s="209"/>
      <c r="AFW1" s="209"/>
      <c r="AFX1" s="209"/>
      <c r="AFY1" s="209"/>
      <c r="AFZ1" s="209"/>
      <c r="AGA1" s="209"/>
      <c r="AGB1" s="209"/>
      <c r="AGC1" s="209"/>
      <c r="AGD1" s="209"/>
      <c r="AGE1" s="209"/>
      <c r="AGF1" s="209"/>
      <c r="AGG1" s="209"/>
      <c r="AGH1" s="209"/>
      <c r="AGI1" s="209"/>
      <c r="AGJ1" s="209"/>
      <c r="AGK1" s="209"/>
      <c r="AGL1" s="209"/>
      <c r="AGM1" s="209"/>
      <c r="AGN1" s="209"/>
      <c r="AGO1" s="209"/>
      <c r="AGP1" s="209"/>
      <c r="AGQ1" s="209"/>
      <c r="AGR1" s="209"/>
      <c r="AGS1" s="209"/>
      <c r="AGT1" s="209"/>
      <c r="AGU1" s="209"/>
      <c r="AGV1" s="209"/>
      <c r="AGW1" s="209"/>
      <c r="AGX1" s="209"/>
      <c r="AGY1" s="209"/>
      <c r="AGZ1" s="209"/>
      <c r="AHA1" s="209"/>
      <c r="AHB1" s="209"/>
      <c r="AHC1" s="209"/>
      <c r="AHD1" s="209"/>
      <c r="AHE1" s="209"/>
      <c r="AHF1" s="209"/>
      <c r="AHG1" s="209"/>
      <c r="AHH1" s="209"/>
      <c r="AHI1" s="209"/>
      <c r="AHJ1" s="209"/>
      <c r="AHK1" s="209"/>
      <c r="AHL1" s="209"/>
      <c r="AHM1" s="209"/>
      <c r="AHN1" s="209"/>
      <c r="AHO1" s="209"/>
      <c r="AHP1" s="209"/>
      <c r="AHQ1" s="209"/>
      <c r="AHR1" s="209"/>
      <c r="AHS1" s="209"/>
      <c r="AHT1" s="209"/>
      <c r="AHU1" s="209"/>
      <c r="AHV1" s="209"/>
      <c r="AHW1" s="209"/>
      <c r="AHX1" s="209"/>
      <c r="AHY1" s="209"/>
      <c r="AHZ1" s="209"/>
      <c r="AIA1" s="209"/>
      <c r="AIB1" s="209"/>
      <c r="AIC1" s="209"/>
      <c r="AID1" s="209"/>
      <c r="AIE1" s="209"/>
      <c r="AIF1" s="209"/>
      <c r="AIG1" s="209"/>
      <c r="AIH1" s="209"/>
      <c r="AII1" s="209"/>
      <c r="AIJ1" s="209"/>
      <c r="AIK1" s="209"/>
      <c r="AIL1" s="209"/>
      <c r="AIM1" s="209"/>
      <c r="AIN1" s="209"/>
      <c r="AIO1" s="209"/>
      <c r="AIP1" s="209"/>
      <c r="AIQ1" s="209"/>
      <c r="AIR1" s="209"/>
      <c r="AIS1" s="209"/>
      <c r="AIT1" s="209"/>
      <c r="AIU1" s="209"/>
      <c r="AIV1" s="209"/>
      <c r="AIW1" s="209"/>
      <c r="AIX1" s="209"/>
      <c r="AIY1" s="209"/>
      <c r="AIZ1" s="209"/>
      <c r="AJA1" s="209"/>
      <c r="AJB1" s="209"/>
      <c r="AJC1" s="209"/>
      <c r="AJD1" s="209"/>
      <c r="AJE1" s="209"/>
      <c r="AJF1" s="209"/>
      <c r="AJG1" s="209"/>
      <c r="AJH1" s="209"/>
      <c r="AJI1" s="209"/>
      <c r="AJJ1" s="209"/>
      <c r="AJK1" s="209"/>
      <c r="AJL1" s="209"/>
      <c r="AJM1" s="209"/>
      <c r="AJN1" s="209"/>
      <c r="AJO1" s="209"/>
      <c r="AJP1" s="209"/>
      <c r="AJQ1" s="209"/>
      <c r="AJR1" s="209"/>
      <c r="AJS1" s="209"/>
      <c r="AJT1" s="209"/>
      <c r="AJU1" s="209"/>
      <c r="AJV1" s="209"/>
      <c r="AJW1" s="209"/>
      <c r="AJX1" s="209"/>
      <c r="AJY1" s="209"/>
      <c r="AJZ1" s="209"/>
      <c r="AKA1" s="209"/>
      <c r="AKB1" s="209"/>
      <c r="AKC1" s="209"/>
      <c r="AKD1" s="209"/>
      <c r="AKE1" s="209"/>
      <c r="AKF1" s="209"/>
      <c r="AKG1" s="209"/>
      <c r="AKH1" s="209"/>
      <c r="AKI1" s="209"/>
      <c r="AKJ1" s="209"/>
      <c r="AKK1" s="209"/>
      <c r="AKL1" s="209"/>
      <c r="AKM1" s="209"/>
      <c r="AKN1" s="209"/>
      <c r="AKO1" s="209"/>
      <c r="AKP1" s="209"/>
      <c r="AKQ1" s="209"/>
      <c r="AKR1" s="209"/>
      <c r="AKS1" s="209"/>
      <c r="AKT1" s="209"/>
      <c r="AKU1" s="209"/>
      <c r="AKV1" s="209"/>
      <c r="AKW1" s="209"/>
      <c r="AKX1" s="209"/>
      <c r="AKY1" s="209"/>
      <c r="AKZ1" s="209"/>
      <c r="ALA1" s="209"/>
      <c r="ALB1" s="209"/>
      <c r="ALC1" s="209"/>
      <c r="ALD1" s="209"/>
      <c r="ALE1" s="209"/>
      <c r="ALF1" s="209"/>
      <c r="ALG1" s="209"/>
      <c r="ALH1" s="209"/>
      <c r="ALI1" s="209"/>
      <c r="ALJ1" s="209"/>
      <c r="ALK1" s="209"/>
      <c r="ALL1" s="209"/>
      <c r="ALM1" s="209"/>
      <c r="ALN1" s="209"/>
      <c r="ALO1" s="209"/>
      <c r="ALP1" s="209"/>
      <c r="ALQ1" s="209"/>
      <c r="ALR1" s="209"/>
      <c r="ALS1" s="209"/>
      <c r="ALT1" s="209"/>
      <c r="ALU1" s="209"/>
      <c r="ALV1" s="209"/>
      <c r="ALW1" s="209"/>
      <c r="ALX1" s="209"/>
      <c r="ALY1" s="209"/>
      <c r="ALZ1" s="209"/>
      <c r="AMA1" s="209"/>
      <c r="AMB1" s="209"/>
      <c r="AMC1" s="209"/>
      <c r="AMD1" s="209"/>
      <c r="AME1" s="209"/>
      <c r="AMF1" s="209"/>
      <c r="AMG1" s="209"/>
      <c r="AMH1" s="209"/>
      <c r="AMI1" s="209"/>
      <c r="AMJ1" s="209"/>
      <c r="AMK1" s="209"/>
      <c r="AML1" s="209"/>
      <c r="AMM1" s="209"/>
      <c r="AMN1" s="209"/>
      <c r="AMO1" s="209"/>
      <c r="AMP1" s="209"/>
      <c r="AMQ1" s="209"/>
      <c r="AMR1" s="209"/>
      <c r="AMS1" s="209"/>
      <c r="AMT1" s="209"/>
      <c r="AMU1" s="209"/>
      <c r="AMV1" s="209"/>
      <c r="AMW1" s="209"/>
      <c r="AMX1" s="209"/>
      <c r="AMY1" s="209"/>
      <c r="AMZ1" s="209"/>
      <c r="ANA1" s="209"/>
      <c r="ANB1" s="209"/>
      <c r="ANC1" s="209"/>
      <c r="AND1" s="209"/>
      <c r="ANE1" s="209"/>
      <c r="ANF1" s="209"/>
      <c r="ANG1" s="209"/>
      <c r="ANH1" s="209"/>
      <c r="ANI1" s="209"/>
      <c r="ANJ1" s="209"/>
      <c r="ANK1" s="209"/>
      <c r="ANL1" s="209"/>
      <c r="ANM1" s="209"/>
      <c r="ANN1" s="209"/>
      <c r="ANO1" s="209"/>
      <c r="ANP1" s="209"/>
      <c r="ANQ1" s="209"/>
      <c r="ANR1" s="209"/>
      <c r="ANS1" s="209"/>
      <c r="ANT1" s="209"/>
      <c r="ANU1" s="209"/>
      <c r="ANV1" s="209"/>
      <c r="ANW1" s="209"/>
      <c r="ANX1" s="209"/>
      <c r="ANY1" s="209"/>
      <c r="ANZ1" s="209"/>
      <c r="AOA1" s="209"/>
      <c r="AOB1" s="209"/>
      <c r="AOC1" s="209"/>
      <c r="AOD1" s="209"/>
      <c r="AOE1" s="209"/>
      <c r="AOF1" s="209"/>
      <c r="AOG1" s="209"/>
      <c r="AOH1" s="209"/>
      <c r="AOI1" s="209"/>
      <c r="AOJ1" s="209"/>
      <c r="AOK1" s="209"/>
      <c r="AOL1" s="209"/>
      <c r="AOM1" s="209"/>
      <c r="AON1" s="209"/>
      <c r="AOO1" s="209"/>
      <c r="AOP1" s="209"/>
      <c r="AOQ1" s="209"/>
      <c r="AOR1" s="209"/>
      <c r="AOS1" s="209"/>
      <c r="AOT1" s="209"/>
      <c r="AOU1" s="209"/>
      <c r="AOV1" s="209"/>
      <c r="AOW1" s="209"/>
      <c r="AOX1" s="209"/>
      <c r="AOY1" s="209"/>
      <c r="AOZ1" s="209"/>
      <c r="APA1" s="209"/>
      <c r="APB1" s="209"/>
      <c r="APC1" s="209"/>
      <c r="APD1" s="209"/>
      <c r="APE1" s="209"/>
      <c r="APF1" s="209"/>
      <c r="APG1" s="209"/>
      <c r="APH1" s="209"/>
      <c r="API1" s="209"/>
      <c r="APJ1" s="209"/>
      <c r="APK1" s="209"/>
      <c r="APL1" s="209"/>
      <c r="APM1" s="209"/>
      <c r="APN1" s="209"/>
      <c r="APO1" s="209"/>
      <c r="APP1" s="209"/>
      <c r="APQ1" s="209"/>
      <c r="APR1" s="209"/>
      <c r="APS1" s="209"/>
      <c r="APT1" s="209"/>
      <c r="APU1" s="209"/>
      <c r="APV1" s="209"/>
      <c r="APW1" s="209"/>
      <c r="APX1" s="209"/>
      <c r="APY1" s="209"/>
      <c r="APZ1" s="209"/>
      <c r="AQA1" s="209"/>
      <c r="AQB1" s="209"/>
      <c r="AQC1" s="209"/>
      <c r="AQD1" s="209"/>
      <c r="AQE1" s="209"/>
      <c r="AQF1" s="209"/>
      <c r="AQG1" s="209"/>
      <c r="AQH1" s="209"/>
      <c r="AQI1" s="209"/>
      <c r="AQJ1" s="209"/>
      <c r="AQK1" s="209"/>
      <c r="AQL1" s="209"/>
      <c r="AQM1" s="209"/>
      <c r="AQN1" s="209"/>
      <c r="AQO1" s="209"/>
      <c r="AQP1" s="209"/>
      <c r="AQQ1" s="209"/>
      <c r="AQR1" s="209"/>
      <c r="AQS1" s="209"/>
      <c r="AQT1" s="209"/>
      <c r="AQU1" s="209"/>
      <c r="AQV1" s="209"/>
      <c r="AQW1" s="209"/>
      <c r="AQX1" s="209"/>
      <c r="AQY1" s="209"/>
      <c r="AQZ1" s="209"/>
      <c r="ARA1" s="209"/>
      <c r="ARB1" s="209"/>
      <c r="ARC1" s="209"/>
      <c r="ARD1" s="209"/>
      <c r="ARE1" s="209"/>
      <c r="ARF1" s="209"/>
      <c r="ARG1" s="209"/>
      <c r="ARH1" s="209"/>
      <c r="ARI1" s="209"/>
      <c r="ARJ1" s="209"/>
      <c r="ARK1" s="209"/>
      <c r="ARL1" s="209"/>
      <c r="ARM1" s="209"/>
      <c r="ARN1" s="209"/>
      <c r="ARO1" s="209"/>
      <c r="ARP1" s="209"/>
      <c r="ARQ1" s="209"/>
      <c r="ARR1" s="209"/>
      <c r="ARS1" s="209"/>
      <c r="ART1" s="209"/>
      <c r="ARU1" s="209"/>
      <c r="ARV1" s="209"/>
      <c r="ARW1" s="209"/>
      <c r="ARX1" s="209"/>
      <c r="ARY1" s="209"/>
      <c r="ARZ1" s="209"/>
      <c r="ASA1" s="209"/>
      <c r="ASB1" s="209"/>
      <c r="ASC1" s="209"/>
      <c r="ASD1" s="209"/>
      <c r="ASE1" s="209"/>
      <c r="ASF1" s="209"/>
      <c r="ASG1" s="209"/>
      <c r="ASH1" s="209"/>
      <c r="ASI1" s="209"/>
      <c r="ASJ1" s="209"/>
      <c r="ASK1" s="209"/>
      <c r="ASL1" s="209"/>
      <c r="ASM1" s="209"/>
      <c r="ASN1" s="209"/>
      <c r="ASO1" s="209"/>
      <c r="ASP1" s="209"/>
      <c r="ASQ1" s="209"/>
      <c r="ASR1" s="209"/>
      <c r="ASS1" s="209"/>
      <c r="AST1" s="209"/>
      <c r="ASU1" s="209"/>
      <c r="ASV1" s="209"/>
      <c r="ASW1" s="209"/>
      <c r="ASX1" s="209"/>
      <c r="ASY1" s="209"/>
      <c r="ASZ1" s="209"/>
      <c r="ATA1" s="209"/>
      <c r="ATB1" s="209"/>
      <c r="ATC1" s="209"/>
      <c r="ATD1" s="209"/>
      <c r="ATE1" s="209"/>
      <c r="ATF1" s="209"/>
      <c r="ATG1" s="209"/>
      <c r="ATH1" s="209"/>
      <c r="ATI1" s="209"/>
      <c r="ATJ1" s="209"/>
      <c r="ATK1" s="209"/>
      <c r="ATL1" s="209"/>
      <c r="ATM1" s="209"/>
      <c r="ATN1" s="209"/>
      <c r="ATO1" s="209"/>
      <c r="ATP1" s="209"/>
      <c r="ATQ1" s="209"/>
      <c r="ATR1" s="209"/>
      <c r="ATS1" s="209"/>
      <c r="ATT1" s="209"/>
      <c r="ATU1" s="209"/>
      <c r="ATV1" s="209"/>
      <c r="ATW1" s="209"/>
      <c r="ATX1" s="209"/>
      <c r="ATY1" s="209"/>
      <c r="ATZ1" s="209"/>
      <c r="AUA1" s="209"/>
      <c r="AUB1" s="209"/>
      <c r="AUC1" s="209"/>
      <c r="AUD1" s="209"/>
      <c r="AUE1" s="209"/>
      <c r="AUF1" s="209"/>
      <c r="AUG1" s="209"/>
      <c r="AUH1" s="209"/>
      <c r="AUI1" s="209"/>
      <c r="AUJ1" s="209"/>
      <c r="AUK1" s="209"/>
      <c r="AUL1" s="209"/>
      <c r="AUM1" s="209"/>
      <c r="AUN1" s="209"/>
      <c r="AUO1" s="209"/>
      <c r="AUP1" s="209"/>
      <c r="AUQ1" s="209"/>
      <c r="AUR1" s="209"/>
      <c r="AUS1" s="209"/>
      <c r="AUT1" s="209"/>
      <c r="AUU1" s="209"/>
      <c r="AUV1" s="209"/>
      <c r="AUW1" s="209"/>
      <c r="AUX1" s="209"/>
      <c r="AUY1" s="209"/>
      <c r="AUZ1" s="209"/>
      <c r="AVA1" s="209"/>
      <c r="AVB1" s="209"/>
      <c r="AVC1" s="209"/>
      <c r="AVD1" s="209"/>
      <c r="AVE1" s="209"/>
      <c r="AVF1" s="209"/>
      <c r="AVG1" s="209"/>
      <c r="AVH1" s="209"/>
      <c r="AVI1" s="209"/>
      <c r="AVJ1" s="209"/>
      <c r="AVK1" s="209"/>
      <c r="AVL1" s="209"/>
      <c r="AVM1" s="209"/>
      <c r="AVN1" s="209"/>
      <c r="AVO1" s="209"/>
      <c r="AVP1" s="209"/>
      <c r="AVQ1" s="209"/>
      <c r="AVR1" s="209"/>
      <c r="AVS1" s="209"/>
      <c r="AVT1" s="209"/>
      <c r="AVU1" s="209"/>
      <c r="AVV1" s="209"/>
      <c r="AVW1" s="209"/>
      <c r="AVX1" s="209"/>
      <c r="AVY1" s="209"/>
      <c r="AVZ1" s="209"/>
      <c r="AWA1" s="209"/>
      <c r="AWB1" s="209"/>
      <c r="AWC1" s="209"/>
      <c r="AWD1" s="209"/>
      <c r="AWE1" s="209"/>
      <c r="AWF1" s="209"/>
      <c r="AWG1" s="209"/>
      <c r="AWH1" s="209"/>
      <c r="AWI1" s="209"/>
      <c r="AWJ1" s="209"/>
      <c r="AWK1" s="209"/>
      <c r="AWL1" s="209"/>
      <c r="AWM1" s="209"/>
      <c r="AWN1" s="209"/>
      <c r="AWO1" s="209"/>
      <c r="AWP1" s="209"/>
      <c r="AWQ1" s="209"/>
      <c r="AWR1" s="209"/>
      <c r="AWS1" s="209"/>
      <c r="AWT1" s="209"/>
      <c r="AWU1" s="209"/>
      <c r="AWV1" s="209"/>
      <c r="AWW1" s="209"/>
      <c r="AWX1" s="209"/>
      <c r="AWY1" s="209"/>
      <c r="AWZ1" s="209"/>
      <c r="AXA1" s="209"/>
      <c r="AXB1" s="209"/>
      <c r="AXC1" s="209"/>
      <c r="AXD1" s="209"/>
      <c r="AXE1" s="209"/>
      <c r="AXF1" s="209"/>
      <c r="AXG1" s="209"/>
      <c r="AXH1" s="209"/>
      <c r="AXI1" s="209"/>
      <c r="AXJ1" s="209"/>
      <c r="AXK1" s="209"/>
      <c r="AXL1" s="209"/>
      <c r="AXM1" s="209"/>
      <c r="AXN1" s="209"/>
      <c r="AXO1" s="209"/>
      <c r="AXP1" s="209"/>
      <c r="AXQ1" s="209"/>
      <c r="AXR1" s="209"/>
      <c r="AXS1" s="209"/>
      <c r="AXT1" s="209"/>
      <c r="AXU1" s="209"/>
      <c r="AXV1" s="209"/>
      <c r="AXW1" s="209"/>
      <c r="AXX1" s="209"/>
      <c r="AXY1" s="209"/>
      <c r="AXZ1" s="209"/>
      <c r="AYA1" s="209"/>
      <c r="AYB1" s="209"/>
      <c r="AYC1" s="209"/>
      <c r="AYD1" s="209"/>
      <c r="AYE1" s="209"/>
      <c r="AYF1" s="209"/>
      <c r="AYG1" s="209"/>
      <c r="AYH1" s="209"/>
      <c r="AYI1" s="209"/>
      <c r="AYJ1" s="209"/>
      <c r="AYK1" s="209"/>
      <c r="AYL1" s="209"/>
      <c r="AYM1" s="209"/>
      <c r="AYN1" s="209"/>
      <c r="AYO1" s="209"/>
      <c r="AYP1" s="209"/>
      <c r="AYQ1" s="209"/>
      <c r="AYR1" s="209"/>
      <c r="AYS1" s="209"/>
      <c r="AYT1" s="209"/>
      <c r="AYU1" s="209"/>
      <c r="AYV1" s="209"/>
      <c r="AYW1" s="209"/>
      <c r="AYX1" s="209"/>
      <c r="AYY1" s="209"/>
      <c r="AYZ1" s="209"/>
      <c r="AZA1" s="209"/>
      <c r="AZB1" s="209"/>
      <c r="AZC1" s="209"/>
      <c r="AZD1" s="209"/>
      <c r="AZE1" s="209"/>
      <c r="AZF1" s="209"/>
      <c r="AZG1" s="209"/>
      <c r="AZH1" s="209"/>
      <c r="AZI1" s="209"/>
      <c r="AZJ1" s="209"/>
      <c r="AZK1" s="209"/>
      <c r="AZL1" s="209"/>
      <c r="AZM1" s="209"/>
      <c r="AZN1" s="209"/>
      <c r="AZO1" s="209"/>
      <c r="AZP1" s="209"/>
      <c r="AZQ1" s="209"/>
      <c r="AZR1" s="209"/>
      <c r="AZS1" s="209"/>
      <c r="AZT1" s="209"/>
      <c r="AZU1" s="209"/>
      <c r="AZV1" s="209"/>
      <c r="AZW1" s="209"/>
      <c r="AZX1" s="209"/>
      <c r="AZY1" s="209"/>
      <c r="AZZ1" s="209"/>
      <c r="BAA1" s="209"/>
      <c r="BAB1" s="209"/>
      <c r="BAC1" s="209"/>
      <c r="BAD1" s="209"/>
      <c r="BAE1" s="209"/>
      <c r="BAF1" s="209"/>
      <c r="BAG1" s="209"/>
      <c r="BAH1" s="209"/>
      <c r="BAI1" s="209"/>
      <c r="BAJ1" s="209"/>
      <c r="BAK1" s="209"/>
      <c r="BAL1" s="209"/>
      <c r="BAM1" s="209"/>
      <c r="BAN1" s="209"/>
      <c r="BAO1" s="209"/>
      <c r="BAP1" s="209"/>
      <c r="BAQ1" s="209"/>
      <c r="BAR1" s="209"/>
      <c r="BAS1" s="209"/>
      <c r="BAT1" s="210"/>
      <c r="BAU1" s="210" t="s">
        <v>245</v>
      </c>
      <c r="BAV1" s="210"/>
      <c r="BAW1" s="210"/>
      <c r="BAX1" s="210"/>
      <c r="BAY1" s="210"/>
      <c r="BAZ1" s="210"/>
      <c r="BBA1" s="210"/>
      <c r="BBB1" s="210"/>
      <c r="BBC1" s="210"/>
      <c r="BBD1" s="210"/>
      <c r="BBE1" s="210"/>
      <c r="BBF1" s="210"/>
      <c r="BBG1" s="210"/>
      <c r="BBH1" s="210"/>
      <c r="BBI1" s="210"/>
      <c r="BBJ1" s="210"/>
      <c r="BBK1" s="210"/>
      <c r="BBL1" s="210"/>
      <c r="BBM1" s="210"/>
      <c r="BBN1" s="210"/>
      <c r="BBO1" s="210"/>
      <c r="BBP1" s="210"/>
      <c r="BBQ1" s="210"/>
      <c r="BBR1" s="210"/>
      <c r="BBS1" s="210"/>
      <c r="BBT1" s="210"/>
      <c r="BBU1" s="210"/>
      <c r="BBV1" s="210"/>
      <c r="BBW1" s="210"/>
      <c r="BBX1" s="210"/>
      <c r="BBY1" s="210"/>
      <c r="BBZ1" s="210"/>
      <c r="BCA1" s="210"/>
      <c r="BCB1" s="210"/>
      <c r="BCC1" s="224" t="s">
        <v>246</v>
      </c>
      <c r="BCD1" s="224"/>
      <c r="BCE1" s="224"/>
      <c r="BCF1" s="224"/>
      <c r="BCG1" s="224"/>
      <c r="BCH1" s="224"/>
      <c r="BCI1" s="224"/>
      <c r="BCJ1" s="224"/>
      <c r="BCK1" s="224"/>
      <c r="BCL1" s="224"/>
      <c r="BCM1" s="224"/>
      <c r="BCN1" s="224"/>
      <c r="BCO1" s="224"/>
      <c r="BCP1" s="224"/>
      <c r="BCQ1" s="223"/>
      <c r="BCR1" s="211" t="s">
        <v>141</v>
      </c>
      <c r="BCS1" s="211"/>
      <c r="BCT1" s="211"/>
      <c r="BCU1" s="211"/>
      <c r="BCV1" s="211"/>
      <c r="BCW1" s="211"/>
      <c r="BCX1" s="211"/>
      <c r="BCY1" s="211"/>
      <c r="BCZ1" s="211"/>
      <c r="BDA1" s="211"/>
      <c r="BDB1" s="211"/>
      <c r="BDC1" s="211"/>
      <c r="BDD1" s="211"/>
      <c r="BDE1" s="211"/>
      <c r="BDF1" s="211"/>
      <c r="BDG1" s="211"/>
      <c r="BDH1" s="211"/>
      <c r="BDI1" s="211"/>
      <c r="BDJ1" s="211"/>
      <c r="BDK1" s="211"/>
      <c r="BDL1" s="211"/>
      <c r="BDM1" s="211"/>
      <c r="BDN1" s="211"/>
      <c r="BDO1" s="211"/>
      <c r="BDP1" s="211"/>
      <c r="BDQ1" s="211"/>
      <c r="BDR1" s="211"/>
      <c r="BDS1" s="211"/>
      <c r="BDT1" s="211"/>
      <c r="BDU1" s="211"/>
      <c r="BDV1" s="211"/>
      <c r="BDW1" s="211"/>
      <c r="BDX1" s="211"/>
      <c r="BDY1" s="211"/>
      <c r="BDZ1" s="211"/>
      <c r="BEA1" s="211"/>
      <c r="BEB1" s="211"/>
      <c r="BEC1" s="211"/>
      <c r="BED1" s="211"/>
      <c r="BEE1" s="211"/>
      <c r="BEF1" s="211"/>
      <c r="BEG1" s="211"/>
      <c r="BEH1" s="211"/>
      <c r="BEI1" s="211"/>
      <c r="BEJ1" s="211"/>
      <c r="BEK1" s="211"/>
      <c r="BEL1" s="211"/>
      <c r="BEM1" s="211"/>
      <c r="BEN1" s="212" t="s">
        <v>139</v>
      </c>
      <c r="BEO1" s="212"/>
      <c r="BEP1" s="212"/>
      <c r="BEQ1" s="212"/>
      <c r="BER1" s="212"/>
      <c r="BES1" s="212"/>
      <c r="BET1" s="212"/>
      <c r="BEU1" s="212"/>
      <c r="BEV1" s="212"/>
      <c r="BEW1" s="212"/>
      <c r="BEX1" s="212"/>
      <c r="BEY1" s="212"/>
      <c r="BEZ1" s="212"/>
      <c r="BFA1" s="212"/>
      <c r="BFB1" s="212"/>
      <c r="BFC1" s="212"/>
      <c r="BFD1" s="212"/>
      <c r="BFE1" s="212"/>
      <c r="BFF1" s="212"/>
      <c r="BFG1" s="212"/>
      <c r="BFH1" s="212"/>
      <c r="BFI1" s="212"/>
      <c r="BFJ1" s="212"/>
      <c r="BFK1" s="212"/>
      <c r="BFL1" s="212"/>
      <c r="BFM1" s="212"/>
      <c r="BFN1" s="212"/>
      <c r="BFO1" s="212"/>
      <c r="BFP1" s="212"/>
      <c r="BFQ1" s="212"/>
      <c r="BFR1" s="212"/>
      <c r="BFS1" s="212"/>
      <c r="BFT1" s="212"/>
      <c r="BFU1" s="212"/>
      <c r="BFV1" s="212"/>
      <c r="BFW1" s="212"/>
      <c r="BFX1" s="212"/>
      <c r="BFY1" s="212"/>
      <c r="BFZ1" s="212"/>
      <c r="BGA1" s="212"/>
      <c r="BGB1" s="212"/>
      <c r="BGC1" s="212"/>
      <c r="BGD1" s="212"/>
      <c r="BGE1" s="212"/>
      <c r="BGF1" s="212"/>
      <c r="BGG1" s="212"/>
      <c r="BGH1" s="212"/>
      <c r="BGI1" s="212"/>
      <c r="BGJ1" s="212"/>
      <c r="BGK1" s="212"/>
      <c r="BGL1" s="212"/>
      <c r="BGM1" s="212"/>
      <c r="BGN1" s="212"/>
      <c r="BGO1" s="212"/>
      <c r="BGP1" s="212"/>
      <c r="BGQ1" s="212"/>
      <c r="BGR1" s="212"/>
      <c r="BGS1" s="212"/>
      <c r="BGT1" s="212"/>
      <c r="BGU1" s="212"/>
      <c r="BGV1" s="212"/>
      <c r="BGW1" s="212"/>
      <c r="BGX1" s="213" t="s">
        <v>136</v>
      </c>
      <c r="BGY1" s="213"/>
      <c r="BGZ1" s="213"/>
      <c r="BHA1" s="213"/>
      <c r="BHB1" s="213"/>
      <c r="BHC1" s="213"/>
      <c r="BHD1" s="213"/>
      <c r="BHE1" s="213"/>
      <c r="BHF1" s="213"/>
      <c r="BHG1" s="213"/>
      <c r="BHH1" s="213"/>
      <c r="BHI1" s="213"/>
      <c r="BHJ1" s="213"/>
      <c r="BHK1" s="213"/>
      <c r="BHL1" s="213"/>
      <c r="BHM1" s="213"/>
      <c r="BHN1" s="213"/>
      <c r="BHO1" s="213"/>
      <c r="BHP1" s="213"/>
      <c r="BHQ1" s="213"/>
      <c r="BHR1" s="213"/>
      <c r="BHS1" s="213"/>
      <c r="BHT1" s="213"/>
      <c r="BHU1" s="213"/>
      <c r="BHV1" s="213"/>
      <c r="BHW1" s="213"/>
      <c r="BHX1" s="213"/>
      <c r="BHY1" s="213"/>
      <c r="BHZ1" s="213"/>
      <c r="BIA1" s="213"/>
      <c r="BIB1" s="213"/>
      <c r="BIC1" s="213"/>
      <c r="BID1" s="213"/>
      <c r="BIE1" s="213"/>
      <c r="BIF1" s="213"/>
      <c r="BIG1" s="213"/>
      <c r="BIH1" s="213"/>
      <c r="BII1" s="213"/>
      <c r="BIJ1" s="213"/>
      <c r="BIK1" s="213"/>
      <c r="BIL1" s="213"/>
      <c r="BIM1" s="213"/>
      <c r="BIN1" s="213"/>
      <c r="BIO1" s="213"/>
      <c r="BIP1" s="213"/>
      <c r="BIQ1" s="213"/>
      <c r="BIR1" s="213"/>
      <c r="BIS1" s="213"/>
      <c r="BIT1" s="213"/>
      <c r="BIU1" s="213"/>
      <c r="BIV1" s="213"/>
      <c r="BIW1" s="213"/>
      <c r="BIX1" s="213"/>
      <c r="BIY1" s="213"/>
      <c r="BIZ1" s="213"/>
      <c r="BJA1" s="213"/>
      <c r="BJB1" s="213"/>
      <c r="BJC1" s="213"/>
      <c r="BJD1" s="213"/>
      <c r="BJE1" s="213"/>
      <c r="BJF1" s="213"/>
      <c r="BJG1" s="213"/>
      <c r="BJH1" s="213"/>
      <c r="BJI1" s="214" t="s">
        <v>137</v>
      </c>
      <c r="BJJ1" s="214"/>
      <c r="BJK1" s="214"/>
      <c r="BJL1" s="214"/>
      <c r="BJM1" s="214"/>
      <c r="BJN1" s="214"/>
      <c r="BJO1" s="214"/>
      <c r="BJP1" s="214"/>
      <c r="BJQ1" s="214"/>
      <c r="BJR1" s="214"/>
      <c r="BJS1" s="214"/>
      <c r="BJT1" s="214"/>
      <c r="BJU1" s="214"/>
      <c r="BJV1" s="214"/>
      <c r="BJW1" s="214"/>
      <c r="BJX1" s="214"/>
      <c r="BJY1" s="214"/>
      <c r="BJZ1" s="214"/>
      <c r="BKA1" s="214"/>
      <c r="BKB1" s="214"/>
      <c r="BKC1" s="214"/>
      <c r="BKD1" s="214"/>
      <c r="BKE1" s="214"/>
      <c r="BKF1" s="214"/>
      <c r="BKG1" s="214"/>
      <c r="BKH1" s="214"/>
      <c r="BKI1" s="214"/>
      <c r="BKJ1" s="214"/>
      <c r="BKK1" s="215"/>
      <c r="BKL1" s="215"/>
      <c r="BKM1" s="215" t="s">
        <v>138</v>
      </c>
      <c r="BKN1" s="215"/>
      <c r="BKO1" s="215"/>
      <c r="BKP1" s="215"/>
      <c r="BKQ1" s="215"/>
      <c r="BKR1" s="215"/>
      <c r="BKS1" s="215"/>
      <c r="BKT1" s="215"/>
      <c r="BKU1" s="215"/>
      <c r="BKV1" s="215"/>
      <c r="BKW1" s="215"/>
      <c r="BKX1" s="215"/>
      <c r="BKY1" s="215"/>
      <c r="BKZ1" s="215"/>
      <c r="BLA1" s="215"/>
      <c r="BLB1" s="215"/>
      <c r="BLC1" s="215"/>
      <c r="BLD1" s="215"/>
      <c r="BLE1" s="215"/>
      <c r="BLF1" s="215"/>
      <c r="BLG1" s="215"/>
      <c r="BLH1" s="215"/>
      <c r="BLI1" s="215"/>
      <c r="BLJ1" s="215"/>
      <c r="BLK1" s="215"/>
      <c r="BLL1" s="215"/>
      <c r="BLM1" s="215"/>
      <c r="BLN1" s="215"/>
      <c r="BLO1" s="215"/>
      <c r="BLP1" s="215"/>
      <c r="BLQ1" s="215"/>
      <c r="BLR1" s="215"/>
      <c r="BLS1" s="215"/>
      <c r="BLT1" s="215"/>
      <c r="BLU1" s="215"/>
      <c r="BLV1" s="215"/>
      <c r="BLW1" s="215"/>
      <c r="BLX1" s="216" t="s">
        <v>140</v>
      </c>
      <c r="BLY1" s="216"/>
      <c r="BLZ1" s="216"/>
      <c r="BMA1" s="216"/>
      <c r="BMB1" s="216"/>
      <c r="BMC1" s="216"/>
      <c r="BMD1" s="216"/>
      <c r="BME1" s="216"/>
      <c r="BMF1" s="216"/>
      <c r="BMG1" s="216"/>
      <c r="BMH1" s="216"/>
      <c r="BMI1" s="216"/>
      <c r="BMJ1" s="216"/>
      <c r="BMK1" s="216"/>
      <c r="BML1" s="216"/>
      <c r="BMM1" s="216"/>
      <c r="BMN1" s="216"/>
      <c r="BMO1" s="216"/>
      <c r="BMP1" s="216"/>
      <c r="BMQ1" s="216"/>
      <c r="BMR1" s="216"/>
      <c r="BMS1" s="216"/>
      <c r="BMT1" s="216"/>
      <c r="BMU1" s="216"/>
      <c r="BMV1" s="216"/>
      <c r="BMW1" s="216"/>
      <c r="BMX1" s="216"/>
      <c r="BMY1" s="216"/>
      <c r="BMZ1" s="216"/>
      <c r="BNA1" s="216"/>
      <c r="BNB1" s="216"/>
      <c r="BNC1" s="216"/>
      <c r="BND1" s="216"/>
      <c r="BNE1" s="216"/>
      <c r="BNF1" s="217"/>
      <c r="BNG1" s="217"/>
      <c r="BNH1" s="217"/>
      <c r="BNI1" s="217"/>
      <c r="BNJ1" s="217"/>
      <c r="BNK1" s="217"/>
      <c r="BNL1" s="217"/>
      <c r="BNM1" s="217"/>
      <c r="BNN1" s="217"/>
      <c r="BNO1" s="217"/>
      <c r="BNP1" s="217"/>
      <c r="BNQ1" s="217"/>
      <c r="BNR1" s="217"/>
      <c r="BNS1" s="217"/>
      <c r="BNT1" s="217"/>
      <c r="BNU1" s="217"/>
      <c r="BNV1" s="217"/>
      <c r="BNW1" s="217"/>
      <c r="BNX1" s="217"/>
      <c r="BNY1" s="217"/>
      <c r="BNZ1" s="217"/>
      <c r="BOA1" s="217"/>
      <c r="BOB1" s="217"/>
      <c r="BOC1" s="217"/>
      <c r="BOD1" s="217"/>
      <c r="BOE1" s="217"/>
      <c r="BOF1" s="217"/>
      <c r="BOG1" s="217"/>
      <c r="BOH1" s="217"/>
      <c r="BOI1" s="217"/>
      <c r="BOJ1" s="217"/>
      <c r="BOK1" s="217"/>
      <c r="BOL1" s="633"/>
      <c r="BOM1" s="633"/>
      <c r="BON1" s="633"/>
      <c r="BOO1" s="218"/>
      <c r="BOP1" s="218"/>
      <c r="BOQ1" s="218"/>
      <c r="BOR1" s="218"/>
      <c r="BOS1" s="218"/>
      <c r="BOT1" s="218"/>
      <c r="BOU1" s="218"/>
      <c r="BOV1" s="218"/>
      <c r="BOW1" s="218"/>
      <c r="BOX1" s="218"/>
      <c r="BOY1" s="218"/>
      <c r="BOZ1" s="218"/>
      <c r="BPA1" s="218"/>
      <c r="BPB1" s="218"/>
      <c r="BPC1" s="218"/>
      <c r="BPD1" s="218"/>
      <c r="BPE1" s="218"/>
      <c r="BPF1" s="218"/>
      <c r="BPG1" s="218"/>
      <c r="BPH1" s="218"/>
      <c r="BPI1" s="218"/>
      <c r="BPJ1" s="218"/>
      <c r="BPK1" s="218"/>
      <c r="BPL1" s="218"/>
      <c r="BPM1" s="218"/>
      <c r="BPN1" s="218"/>
      <c r="BPO1" s="218"/>
      <c r="BPP1" s="218"/>
      <c r="BPQ1" s="218"/>
      <c r="BPR1" s="218"/>
      <c r="BPS1" s="218"/>
      <c r="BPT1" s="218"/>
      <c r="BPU1" s="218"/>
      <c r="BPV1" s="218"/>
      <c r="BPW1" s="218"/>
      <c r="BPX1" s="218"/>
      <c r="BPY1" s="218"/>
      <c r="BPZ1" s="218"/>
      <c r="BQA1" s="218"/>
      <c r="BQB1" s="218"/>
      <c r="BQC1" s="218"/>
      <c r="BQD1" s="218"/>
      <c r="BQE1" s="218"/>
      <c r="BQF1" s="218"/>
      <c r="BQG1" s="218"/>
      <c r="BQH1" s="218"/>
      <c r="BQI1" s="218"/>
      <c r="BQJ1" s="218"/>
      <c r="BQK1" s="218"/>
      <c r="BQL1" s="218"/>
      <c r="BQM1" s="218"/>
      <c r="BQN1" s="218"/>
      <c r="BQO1" s="218"/>
      <c r="BQP1" s="218"/>
      <c r="BQQ1" s="218"/>
      <c r="BQR1" s="218"/>
      <c r="BQS1" s="218"/>
      <c r="BQT1" s="218"/>
      <c r="BQU1" s="218"/>
      <c r="BQV1" s="218"/>
      <c r="BQW1" s="218"/>
      <c r="BQX1" s="218"/>
      <c r="BQY1" s="218"/>
      <c r="BQZ1" s="218"/>
      <c r="BRA1" s="218"/>
      <c r="BRB1" s="218"/>
      <c r="BRC1" s="218"/>
      <c r="BRD1" s="218"/>
      <c r="BRE1" s="218"/>
      <c r="BRF1" s="218"/>
      <c r="BRG1" s="218"/>
      <c r="BRH1" s="218"/>
      <c r="BRI1" s="218"/>
      <c r="BRJ1" s="218"/>
      <c r="BRK1" s="218"/>
      <c r="BRL1" s="218"/>
      <c r="BRM1" s="218"/>
    </row>
    <row r="2" spans="1:2565" x14ac:dyDescent="0.3">
      <c r="C2" s="638"/>
      <c r="D2" s="219" t="s">
        <v>241</v>
      </c>
      <c r="E2" s="156"/>
      <c r="AVK2" s="289"/>
    </row>
    <row r="3" spans="1:2565" s="290" customFormat="1" x14ac:dyDescent="0.3">
      <c r="A3" s="42"/>
      <c r="B3" s="52"/>
      <c r="C3" s="638"/>
      <c r="D3" s="305" t="s">
        <v>370</v>
      </c>
      <c r="E3" s="66"/>
      <c r="F3" s="262" t="s">
        <v>217</v>
      </c>
      <c r="G3" s="67"/>
      <c r="H3" s="639">
        <v>2015</v>
      </c>
      <c r="I3" s="639"/>
      <c r="J3" s="639"/>
      <c r="K3" s="639"/>
      <c r="L3" s="639"/>
      <c r="M3" s="639"/>
      <c r="N3" s="639"/>
      <c r="O3" s="639"/>
      <c r="P3" s="639"/>
      <c r="Q3" s="639"/>
      <c r="R3" s="639"/>
      <c r="S3" s="639"/>
      <c r="T3" s="639"/>
      <c r="U3" s="639"/>
      <c r="V3" s="639"/>
      <c r="W3" s="639"/>
      <c r="X3" s="639"/>
      <c r="Y3" s="639"/>
      <c r="Z3" s="639"/>
      <c r="AA3" s="639"/>
      <c r="AB3" s="639"/>
      <c r="AC3" s="639"/>
      <c r="AD3" s="639"/>
      <c r="AE3" s="639"/>
      <c r="AF3" s="639"/>
      <c r="AG3" s="639"/>
      <c r="AH3" s="639"/>
      <c r="AI3" s="639"/>
      <c r="AJ3" s="639"/>
      <c r="AK3" s="639"/>
      <c r="AL3" s="639"/>
      <c r="AM3" s="639"/>
      <c r="AN3" s="639"/>
      <c r="AO3" s="639"/>
      <c r="AP3" s="639"/>
      <c r="AQ3" s="639"/>
      <c r="AR3" s="639"/>
      <c r="AS3" s="639"/>
      <c r="AT3" s="639"/>
      <c r="AU3" s="639"/>
      <c r="AV3" s="639"/>
      <c r="AW3" s="639"/>
      <c r="AX3" s="639"/>
      <c r="AY3" s="639"/>
      <c r="AZ3" s="639"/>
      <c r="BA3" s="639"/>
      <c r="BB3" s="639"/>
      <c r="BC3" s="639"/>
      <c r="BD3" s="639"/>
      <c r="BE3" s="639"/>
      <c r="BF3" s="639"/>
      <c r="BG3" s="639"/>
      <c r="BH3" s="639"/>
      <c r="BI3" s="639"/>
      <c r="BJ3" s="639"/>
      <c r="BK3" s="639"/>
      <c r="BL3" s="639"/>
      <c r="BM3" s="639"/>
      <c r="BN3" s="639"/>
      <c r="BO3" s="639"/>
      <c r="BP3" s="639"/>
      <c r="BQ3" s="639"/>
      <c r="BR3" s="639"/>
      <c r="BS3" s="639"/>
      <c r="BT3" s="639"/>
      <c r="BU3" s="639"/>
      <c r="BV3" s="639"/>
      <c r="BW3" s="639"/>
      <c r="BX3" s="639"/>
      <c r="BY3" s="639"/>
      <c r="BZ3" s="639"/>
      <c r="CA3" s="639"/>
      <c r="CB3" s="639"/>
      <c r="CC3" s="639"/>
      <c r="CD3" s="639"/>
      <c r="CE3" s="639"/>
      <c r="CF3" s="639"/>
      <c r="CG3" s="639"/>
      <c r="CH3" s="639"/>
      <c r="CI3" s="639"/>
      <c r="CJ3" s="639"/>
      <c r="CK3" s="639"/>
      <c r="CL3" s="639"/>
      <c r="CM3" s="639"/>
      <c r="CN3" s="639"/>
      <c r="CO3" s="639"/>
      <c r="CP3" s="639"/>
      <c r="CQ3" s="639"/>
      <c r="CR3" s="639"/>
      <c r="CS3" s="639"/>
      <c r="CT3" s="639"/>
      <c r="CU3" s="639"/>
      <c r="CV3" s="639"/>
      <c r="CW3" s="639"/>
      <c r="CX3" s="639"/>
      <c r="CY3" s="639"/>
      <c r="CZ3" s="639"/>
      <c r="DA3" s="639"/>
      <c r="DB3" s="639"/>
      <c r="DC3" s="639"/>
      <c r="DD3" s="639"/>
      <c r="DE3" s="639"/>
      <c r="DF3" s="639"/>
      <c r="DG3" s="639"/>
      <c r="DH3" s="639"/>
      <c r="DI3" s="639"/>
      <c r="DJ3" s="639"/>
      <c r="DK3" s="639"/>
      <c r="DL3" s="639"/>
      <c r="DM3" s="639"/>
      <c r="DN3" s="639"/>
      <c r="DO3" s="639"/>
      <c r="DP3" s="639"/>
      <c r="DQ3" s="639"/>
      <c r="DR3" s="639"/>
      <c r="DS3" s="639"/>
      <c r="DT3" s="639"/>
      <c r="DU3" s="639"/>
      <c r="DV3" s="639"/>
      <c r="DW3" s="639"/>
      <c r="DX3" s="639"/>
      <c r="DY3" s="639"/>
      <c r="DZ3" s="639"/>
      <c r="EA3" s="639"/>
      <c r="EB3" s="639"/>
      <c r="EC3" s="639"/>
      <c r="ED3" s="639"/>
      <c r="EE3" s="639"/>
      <c r="EF3" s="639"/>
      <c r="EG3" s="639"/>
      <c r="EH3" s="639"/>
      <c r="EI3" s="639"/>
      <c r="EJ3" s="639"/>
      <c r="EK3" s="639"/>
      <c r="EL3" s="639"/>
      <c r="EM3" s="639"/>
      <c r="EN3" s="639"/>
      <c r="EO3" s="639"/>
      <c r="EP3" s="639"/>
      <c r="EQ3" s="639"/>
      <c r="ER3" s="639"/>
      <c r="ES3" s="639"/>
      <c r="ET3" s="639"/>
      <c r="EU3" s="639"/>
      <c r="EV3" s="639"/>
      <c r="EW3" s="639"/>
      <c r="EX3" s="639"/>
      <c r="EY3" s="639"/>
      <c r="EZ3" s="639"/>
      <c r="FA3" s="639"/>
      <c r="FB3" s="639"/>
      <c r="FC3" s="639"/>
      <c r="FD3" s="639"/>
      <c r="FE3" s="639"/>
      <c r="FF3" s="639"/>
      <c r="FG3" s="639"/>
      <c r="FH3" s="639"/>
      <c r="FI3" s="639"/>
      <c r="FJ3" s="639"/>
      <c r="FK3" s="639"/>
      <c r="FL3" s="639"/>
      <c r="FM3" s="639"/>
      <c r="FN3" s="639"/>
      <c r="FO3" s="639"/>
      <c r="FP3" s="639"/>
      <c r="FQ3" s="639"/>
      <c r="FR3" s="639"/>
      <c r="FS3" s="639"/>
      <c r="FT3" s="639"/>
      <c r="FU3" s="639"/>
      <c r="FV3" s="639"/>
      <c r="FW3" s="639"/>
      <c r="FX3" s="639"/>
      <c r="FY3" s="639"/>
      <c r="FZ3" s="639"/>
      <c r="GA3" s="639"/>
      <c r="GB3" s="639"/>
      <c r="GC3" s="639"/>
      <c r="GD3" s="639"/>
      <c r="GE3" s="639"/>
      <c r="GF3" s="639"/>
      <c r="GG3" s="639"/>
      <c r="GH3" s="639"/>
      <c r="GI3" s="639"/>
      <c r="GJ3" s="639"/>
      <c r="GK3" s="639"/>
      <c r="GL3" s="639"/>
      <c r="GM3" s="639"/>
      <c r="GN3" s="639"/>
      <c r="GO3" s="639"/>
      <c r="GP3" s="639"/>
      <c r="GQ3" s="639"/>
      <c r="GR3" s="639"/>
      <c r="GS3" s="639"/>
      <c r="GT3" s="639"/>
      <c r="GU3" s="639"/>
      <c r="GV3" s="639"/>
      <c r="GW3" s="639"/>
      <c r="GX3" s="639"/>
      <c r="GY3" s="639"/>
      <c r="GZ3" s="639"/>
      <c r="HA3" s="639"/>
      <c r="HB3" s="639"/>
      <c r="HC3" s="639"/>
      <c r="HD3" s="639"/>
      <c r="HE3" s="639"/>
      <c r="HF3" s="639"/>
      <c r="HG3" s="639"/>
      <c r="HH3" s="639"/>
      <c r="HI3" s="639"/>
      <c r="HJ3" s="639"/>
      <c r="HK3" s="639"/>
      <c r="HL3" s="639"/>
      <c r="HM3" s="639"/>
      <c r="HN3" s="639"/>
      <c r="HO3" s="639"/>
      <c r="HP3" s="639"/>
      <c r="HQ3" s="639"/>
      <c r="HR3" s="639"/>
      <c r="HS3" s="639"/>
      <c r="HT3" s="639"/>
      <c r="HU3" s="639"/>
      <c r="HV3" s="639"/>
      <c r="HW3" s="639"/>
      <c r="HX3" s="639"/>
      <c r="HY3" s="639"/>
      <c r="HZ3" s="639"/>
      <c r="IA3" s="639"/>
      <c r="IB3" s="639"/>
      <c r="IC3" s="639"/>
      <c r="ID3" s="639"/>
      <c r="IE3" s="639"/>
      <c r="IF3" s="639"/>
      <c r="IG3" s="639"/>
      <c r="IH3" s="639"/>
      <c r="II3" s="639"/>
      <c r="IJ3" s="639"/>
      <c r="IK3" s="639"/>
      <c r="IL3" s="639"/>
      <c r="IM3" s="639"/>
      <c r="IN3" s="639"/>
      <c r="IO3" s="639"/>
      <c r="IP3" s="639"/>
      <c r="IQ3" s="639"/>
      <c r="IR3" s="639"/>
      <c r="IS3" s="639"/>
      <c r="IT3" s="639"/>
      <c r="IU3" s="639"/>
      <c r="IV3" s="639"/>
      <c r="IW3" s="639"/>
      <c r="IX3" s="639"/>
      <c r="IY3" s="639"/>
      <c r="IZ3" s="639"/>
      <c r="JA3" s="639"/>
      <c r="JB3" s="639"/>
      <c r="JC3" s="639"/>
      <c r="JD3" s="639"/>
      <c r="JE3" s="639"/>
      <c r="JF3" s="639"/>
      <c r="JG3" s="639"/>
      <c r="JH3" s="639"/>
      <c r="JI3" s="639"/>
      <c r="JJ3" s="639"/>
      <c r="JK3" s="639"/>
      <c r="JL3" s="639"/>
      <c r="JM3" s="639"/>
      <c r="JN3" s="639"/>
      <c r="JO3" s="639"/>
      <c r="JP3" s="639"/>
      <c r="JQ3" s="639"/>
      <c r="JR3" s="639"/>
      <c r="JS3" s="639"/>
      <c r="JT3" s="639"/>
      <c r="JU3" s="639"/>
      <c r="JV3" s="639"/>
      <c r="JW3" s="639"/>
      <c r="JX3" s="639"/>
      <c r="JY3" s="639"/>
      <c r="JZ3" s="639"/>
      <c r="KA3" s="639"/>
      <c r="KB3" s="639"/>
      <c r="KC3" s="639"/>
      <c r="KD3" s="639"/>
      <c r="KE3" s="639"/>
      <c r="KF3" s="639"/>
      <c r="KG3" s="639"/>
      <c r="KH3" s="639"/>
      <c r="KI3" s="639"/>
      <c r="KJ3" s="639"/>
      <c r="KK3" s="639"/>
      <c r="KL3" s="639"/>
      <c r="KM3" s="639"/>
      <c r="KN3" s="639"/>
      <c r="KO3" s="639"/>
      <c r="KP3" s="639"/>
      <c r="KQ3" s="639"/>
      <c r="KR3" s="639"/>
      <c r="KS3" s="639"/>
      <c r="KT3" s="639"/>
      <c r="KU3" s="639"/>
      <c r="KV3" s="639"/>
      <c r="KW3" s="639"/>
      <c r="KX3" s="639"/>
      <c r="KY3" s="639"/>
      <c r="KZ3" s="639"/>
      <c r="LA3" s="639"/>
      <c r="LB3" s="639"/>
      <c r="LC3" s="639"/>
      <c r="LD3" s="639"/>
      <c r="LE3" s="639"/>
      <c r="LF3" s="639"/>
      <c r="LG3" s="639"/>
      <c r="LH3" s="639"/>
      <c r="LI3" s="639"/>
      <c r="LJ3" s="639"/>
      <c r="LK3" s="639"/>
      <c r="LL3" s="639"/>
      <c r="LM3" s="639"/>
      <c r="LN3" s="639"/>
      <c r="LO3" s="639"/>
      <c r="LP3" s="639"/>
      <c r="LQ3" s="639"/>
      <c r="LR3" s="639"/>
      <c r="LS3" s="639"/>
      <c r="LT3" s="639"/>
      <c r="LU3" s="639"/>
      <c r="LV3" s="639"/>
      <c r="LW3" s="639"/>
      <c r="LX3" s="639"/>
      <c r="LY3" s="639"/>
      <c r="LZ3" s="639"/>
      <c r="MA3" s="639"/>
      <c r="MB3" s="639"/>
      <c r="MC3" s="639"/>
      <c r="MD3" s="639"/>
      <c r="ME3" s="639"/>
      <c r="MF3" s="639"/>
      <c r="MG3" s="639"/>
      <c r="MH3" s="639"/>
      <c r="MI3" s="639"/>
      <c r="MJ3" s="639"/>
      <c r="MK3" s="639"/>
      <c r="ML3" s="639"/>
      <c r="MM3" s="639"/>
      <c r="MN3" s="639"/>
      <c r="MO3" s="639"/>
      <c r="MP3" s="639"/>
      <c r="MQ3" s="639"/>
      <c r="MR3" s="639"/>
      <c r="MS3" s="639"/>
      <c r="MT3" s="639"/>
      <c r="MU3" s="639"/>
      <c r="MV3" s="639"/>
      <c r="MW3" s="639"/>
      <c r="MX3" s="639"/>
      <c r="MY3" s="639"/>
      <c r="MZ3" s="639"/>
      <c r="NA3" s="639"/>
      <c r="NB3" s="639"/>
      <c r="NC3" s="639"/>
      <c r="ND3" s="639"/>
      <c r="NE3" s="639"/>
      <c r="NF3" s="639"/>
      <c r="NG3" s="639"/>
      <c r="NH3" s="639"/>
      <c r="NI3" s="639">
        <v>2016</v>
      </c>
      <c r="NJ3" s="639"/>
      <c r="NK3" s="639"/>
      <c r="NL3" s="639"/>
      <c r="NM3" s="639"/>
      <c r="NN3" s="639"/>
      <c r="NO3" s="639"/>
      <c r="NP3" s="639"/>
      <c r="NQ3" s="639"/>
      <c r="NR3" s="639"/>
      <c r="NS3" s="639"/>
      <c r="NT3" s="639"/>
      <c r="NU3" s="639"/>
      <c r="NV3" s="639"/>
      <c r="NW3" s="639"/>
      <c r="NX3" s="639"/>
      <c r="NY3" s="639"/>
      <c r="NZ3" s="639"/>
      <c r="OA3" s="639"/>
      <c r="OB3" s="639"/>
      <c r="OC3" s="639"/>
      <c r="OD3" s="639"/>
      <c r="OE3" s="639"/>
      <c r="OF3" s="639"/>
      <c r="OG3" s="639"/>
      <c r="OH3" s="639"/>
      <c r="OI3" s="639"/>
      <c r="OJ3" s="639"/>
      <c r="OK3" s="639"/>
      <c r="OL3" s="639"/>
      <c r="OM3" s="639"/>
      <c r="ON3" s="639"/>
      <c r="OO3" s="639"/>
      <c r="OP3" s="639"/>
      <c r="OQ3" s="639"/>
      <c r="OR3" s="639"/>
      <c r="OS3" s="639"/>
      <c r="OT3" s="639"/>
      <c r="OU3" s="639"/>
      <c r="OV3" s="639"/>
      <c r="OW3" s="639"/>
      <c r="OX3" s="639"/>
      <c r="OY3" s="639"/>
      <c r="OZ3" s="639"/>
      <c r="PA3" s="639"/>
      <c r="PB3" s="639"/>
      <c r="PC3" s="639"/>
      <c r="PD3" s="639"/>
      <c r="PE3" s="639"/>
      <c r="PF3" s="639"/>
      <c r="PG3" s="639"/>
      <c r="PH3" s="639"/>
      <c r="PI3" s="639"/>
      <c r="PJ3" s="639"/>
      <c r="PK3" s="639"/>
      <c r="PL3" s="639"/>
      <c r="PM3" s="639"/>
      <c r="PN3" s="639"/>
      <c r="PO3" s="639"/>
      <c r="PP3" s="639"/>
      <c r="PQ3" s="639"/>
      <c r="PR3" s="639"/>
      <c r="PS3" s="639"/>
      <c r="PT3" s="639"/>
      <c r="PU3" s="639"/>
      <c r="PV3" s="639"/>
      <c r="PW3" s="639"/>
      <c r="PX3" s="639"/>
      <c r="PY3" s="639"/>
      <c r="PZ3" s="639"/>
      <c r="QA3" s="639"/>
      <c r="QB3" s="639"/>
      <c r="QC3" s="639"/>
      <c r="QD3" s="639"/>
      <c r="QE3" s="639"/>
      <c r="QF3" s="639"/>
      <c r="QG3" s="639"/>
      <c r="QH3" s="639"/>
      <c r="QI3" s="639"/>
      <c r="QJ3" s="639"/>
      <c r="QK3" s="639"/>
      <c r="QL3" s="639"/>
      <c r="QM3" s="639"/>
      <c r="QN3" s="639"/>
      <c r="QO3" s="639"/>
      <c r="QP3" s="639"/>
      <c r="QQ3" s="639"/>
      <c r="QR3" s="639"/>
      <c r="QS3" s="639"/>
      <c r="QT3" s="639"/>
      <c r="QU3" s="639"/>
      <c r="QV3" s="639"/>
      <c r="QW3" s="639"/>
      <c r="QX3" s="639"/>
      <c r="QY3" s="639"/>
      <c r="QZ3" s="639"/>
      <c r="RA3" s="639"/>
      <c r="RB3" s="639"/>
      <c r="RC3" s="639"/>
      <c r="RD3" s="639"/>
      <c r="RE3" s="639"/>
      <c r="RF3" s="639"/>
      <c r="RG3" s="639"/>
      <c r="RH3" s="639"/>
      <c r="RI3" s="639"/>
      <c r="RJ3" s="639"/>
      <c r="RK3" s="639"/>
      <c r="RL3" s="639"/>
      <c r="RM3" s="639"/>
      <c r="RN3" s="639"/>
      <c r="RO3" s="639"/>
      <c r="RP3" s="639"/>
      <c r="RQ3" s="639"/>
      <c r="RR3" s="639"/>
      <c r="RS3" s="639"/>
      <c r="RT3" s="639"/>
      <c r="RU3" s="639"/>
      <c r="RV3" s="639"/>
      <c r="RW3" s="639"/>
      <c r="RX3" s="639"/>
      <c r="RY3" s="639"/>
      <c r="RZ3" s="639"/>
      <c r="SA3" s="639"/>
      <c r="SB3" s="639"/>
      <c r="SC3" s="639"/>
      <c r="SD3" s="639"/>
      <c r="SE3" s="639"/>
      <c r="SF3" s="639"/>
      <c r="SG3" s="639"/>
      <c r="SH3" s="639"/>
      <c r="SI3" s="639"/>
      <c r="SJ3" s="639"/>
      <c r="SK3" s="639"/>
      <c r="SL3" s="639"/>
      <c r="SM3" s="639"/>
      <c r="SN3" s="639"/>
      <c r="SO3" s="639"/>
      <c r="SP3" s="639"/>
      <c r="SQ3" s="639"/>
      <c r="SR3" s="639"/>
      <c r="SS3" s="639"/>
      <c r="ST3" s="639"/>
      <c r="SU3" s="639"/>
      <c r="SV3" s="639"/>
      <c r="SW3" s="639"/>
      <c r="SX3" s="639"/>
      <c r="SY3" s="639"/>
      <c r="SZ3" s="639"/>
      <c r="TA3" s="639"/>
      <c r="TB3" s="639"/>
      <c r="TC3" s="639"/>
      <c r="TD3" s="639"/>
      <c r="TE3" s="639"/>
      <c r="TF3" s="639"/>
      <c r="TG3" s="639"/>
      <c r="TH3" s="639"/>
      <c r="TI3" s="639"/>
      <c r="TJ3" s="639"/>
      <c r="TK3" s="639"/>
      <c r="TL3" s="639"/>
      <c r="TM3" s="639"/>
      <c r="TN3" s="639"/>
      <c r="TO3" s="639"/>
      <c r="TP3" s="639"/>
      <c r="TQ3" s="639"/>
      <c r="TR3" s="639"/>
      <c r="TS3" s="639"/>
      <c r="TT3" s="639"/>
      <c r="TU3" s="639"/>
      <c r="TV3" s="639"/>
      <c r="TW3" s="639"/>
      <c r="TX3" s="639"/>
      <c r="TY3" s="639"/>
      <c r="TZ3" s="639"/>
      <c r="UA3" s="639"/>
      <c r="UB3" s="639"/>
      <c r="UC3" s="639"/>
      <c r="UD3" s="639"/>
      <c r="UE3" s="639"/>
      <c r="UF3" s="639"/>
      <c r="UG3" s="639"/>
      <c r="UH3" s="639"/>
      <c r="UI3" s="639"/>
      <c r="UJ3" s="639"/>
      <c r="UK3" s="639"/>
      <c r="UL3" s="639"/>
      <c r="UM3" s="639"/>
      <c r="UN3" s="639"/>
      <c r="UO3" s="639"/>
      <c r="UP3" s="639"/>
      <c r="UQ3" s="639"/>
      <c r="UR3" s="639"/>
      <c r="US3" s="639"/>
      <c r="UT3" s="639"/>
      <c r="UU3" s="639"/>
      <c r="UV3" s="639"/>
      <c r="UW3" s="639"/>
      <c r="UX3" s="639"/>
      <c r="UY3" s="639"/>
      <c r="UZ3" s="639"/>
      <c r="VA3" s="639"/>
      <c r="VB3" s="639"/>
      <c r="VC3" s="639"/>
      <c r="VD3" s="639"/>
      <c r="VE3" s="639"/>
      <c r="VF3" s="639"/>
      <c r="VG3" s="639"/>
      <c r="VH3" s="639"/>
      <c r="VI3" s="639"/>
      <c r="VJ3" s="639"/>
      <c r="VK3" s="639"/>
      <c r="VL3" s="639"/>
      <c r="VM3" s="639"/>
      <c r="VN3" s="639"/>
      <c r="VO3" s="639"/>
      <c r="VP3" s="639"/>
      <c r="VQ3" s="639"/>
      <c r="VR3" s="639"/>
      <c r="VS3" s="639"/>
      <c r="VT3" s="639"/>
      <c r="VU3" s="639"/>
      <c r="VV3" s="639"/>
      <c r="VW3" s="639"/>
      <c r="VX3" s="639"/>
      <c r="VY3" s="639"/>
      <c r="VZ3" s="639"/>
      <c r="WA3" s="639"/>
      <c r="WB3" s="639"/>
      <c r="WC3" s="639"/>
      <c r="WD3" s="639"/>
      <c r="WE3" s="639"/>
      <c r="WF3" s="639"/>
      <c r="WG3" s="639"/>
      <c r="WH3" s="639"/>
      <c r="WI3" s="639"/>
      <c r="WJ3" s="639"/>
      <c r="WK3" s="639"/>
      <c r="WL3" s="639"/>
      <c r="WM3" s="639"/>
      <c r="WN3" s="639"/>
      <c r="WO3" s="639"/>
      <c r="WP3" s="639"/>
      <c r="WQ3" s="639"/>
      <c r="WR3" s="639"/>
      <c r="WS3" s="639"/>
      <c r="WT3" s="639"/>
      <c r="WU3" s="639"/>
      <c r="WV3" s="639"/>
      <c r="WW3" s="639"/>
      <c r="WX3" s="639"/>
      <c r="WY3" s="639"/>
      <c r="WZ3" s="639"/>
      <c r="XA3" s="639"/>
      <c r="XB3" s="639"/>
      <c r="XC3" s="639"/>
      <c r="XD3" s="639"/>
      <c r="XE3" s="639"/>
      <c r="XF3" s="639"/>
      <c r="XG3" s="639"/>
      <c r="XH3" s="639"/>
      <c r="XI3" s="639"/>
      <c r="XJ3" s="639"/>
      <c r="XK3" s="639"/>
      <c r="XL3" s="639"/>
      <c r="XM3" s="639"/>
      <c r="XN3" s="639"/>
      <c r="XO3" s="639"/>
      <c r="XP3" s="639"/>
      <c r="XQ3" s="639"/>
      <c r="XR3" s="639"/>
      <c r="XS3" s="639"/>
      <c r="XT3" s="639"/>
      <c r="XU3" s="639"/>
      <c r="XV3" s="639"/>
      <c r="XW3" s="639"/>
      <c r="XX3" s="639"/>
      <c r="XY3" s="639"/>
      <c r="XZ3" s="639"/>
      <c r="YA3" s="639"/>
      <c r="YB3" s="639"/>
      <c r="YC3" s="639"/>
      <c r="YD3" s="639"/>
      <c r="YE3" s="639"/>
      <c r="YF3" s="639"/>
      <c r="YG3" s="639"/>
      <c r="YH3" s="639"/>
      <c r="YI3" s="639"/>
      <c r="YJ3" s="639"/>
      <c r="YK3" s="639"/>
      <c r="YL3" s="639"/>
      <c r="YM3" s="639"/>
      <c r="YN3" s="639"/>
      <c r="YO3" s="639"/>
      <c r="YP3" s="639"/>
      <c r="YQ3" s="639"/>
      <c r="YR3" s="639"/>
      <c r="YS3" s="639"/>
      <c r="YT3" s="639"/>
      <c r="YU3" s="639"/>
      <c r="YV3" s="639"/>
      <c r="YW3" s="639"/>
      <c r="YX3" s="639"/>
      <c r="YY3" s="639"/>
      <c r="YZ3" s="639"/>
      <c r="ZA3" s="639"/>
      <c r="ZB3" s="639"/>
      <c r="ZC3" s="639"/>
      <c r="ZD3" s="639"/>
      <c r="ZE3" s="639"/>
      <c r="ZF3" s="639"/>
      <c r="ZG3" s="639"/>
      <c r="ZH3" s="639"/>
      <c r="ZI3" s="639"/>
      <c r="ZJ3" s="639"/>
      <c r="ZK3" s="639"/>
      <c r="ZL3" s="639"/>
      <c r="ZM3" s="639"/>
      <c r="ZN3" s="639"/>
      <c r="ZO3" s="639"/>
      <c r="ZP3" s="639"/>
      <c r="ZQ3" s="639"/>
      <c r="ZR3" s="639"/>
      <c r="ZS3" s="639"/>
      <c r="ZT3" s="639"/>
      <c r="ZU3" s="639"/>
      <c r="ZV3" s="639"/>
      <c r="ZW3" s="639"/>
      <c r="ZX3" s="639"/>
      <c r="ZY3" s="639"/>
      <c r="ZZ3" s="639"/>
      <c r="AAA3" s="639"/>
      <c r="AAB3" s="639"/>
      <c r="AAC3" s="639"/>
      <c r="AAD3" s="639"/>
      <c r="AAE3" s="639"/>
      <c r="AAF3" s="639"/>
      <c r="AAG3" s="639"/>
      <c r="AAH3" s="639"/>
      <c r="AAI3" s="639"/>
      <c r="AAJ3" s="639"/>
      <c r="AAK3" s="639"/>
      <c r="AAL3" s="639"/>
      <c r="AAM3" s="639"/>
      <c r="AAN3" s="639"/>
      <c r="AAO3" s="639"/>
      <c r="AAP3" s="639"/>
      <c r="AAQ3" s="639"/>
      <c r="AAR3" s="639"/>
      <c r="AAS3" s="639"/>
      <c r="AAT3" s="639"/>
      <c r="AAU3" s="639"/>
      <c r="AAV3" s="639"/>
      <c r="AAW3" s="639"/>
      <c r="AAX3" s="639"/>
      <c r="AAY3" s="639"/>
      <c r="AAZ3" s="639"/>
      <c r="ABA3" s="639"/>
      <c r="ABB3" s="639"/>
      <c r="ABC3" s="639"/>
      <c r="ABD3" s="639"/>
      <c r="ABE3" s="639"/>
      <c r="ABF3" s="639"/>
      <c r="ABG3" s="639"/>
      <c r="ABH3" s="639"/>
      <c r="ABI3" s="639"/>
      <c r="ABJ3" s="639"/>
      <c r="ABK3" s="639">
        <v>2017</v>
      </c>
      <c r="ABL3" s="639"/>
      <c r="ABM3" s="639"/>
      <c r="ABN3" s="639"/>
      <c r="ABO3" s="639"/>
      <c r="ABP3" s="639"/>
      <c r="ABQ3" s="639"/>
      <c r="ABR3" s="639"/>
      <c r="ABS3" s="639"/>
      <c r="ABT3" s="639"/>
      <c r="ABU3" s="639"/>
      <c r="ABV3" s="639"/>
      <c r="ABW3" s="639"/>
      <c r="ABX3" s="639"/>
      <c r="ABY3" s="639"/>
      <c r="ABZ3" s="639"/>
      <c r="ACA3" s="639"/>
      <c r="ACB3" s="639"/>
      <c r="ACC3" s="639"/>
      <c r="ACD3" s="639"/>
      <c r="ACE3" s="639"/>
      <c r="ACF3" s="639"/>
      <c r="ACG3" s="639"/>
      <c r="ACH3" s="639"/>
      <c r="ACI3" s="639"/>
      <c r="ACJ3" s="639"/>
      <c r="ACK3" s="639"/>
      <c r="ACL3" s="639"/>
      <c r="ACM3" s="639"/>
      <c r="ACN3" s="639"/>
      <c r="ACO3" s="639"/>
      <c r="ACP3" s="639"/>
      <c r="ACQ3" s="639"/>
      <c r="ACR3" s="639"/>
      <c r="ACS3" s="639"/>
      <c r="ACT3" s="639"/>
      <c r="ACU3" s="639"/>
      <c r="ACV3" s="639"/>
      <c r="ACW3" s="639"/>
      <c r="ACX3" s="639"/>
      <c r="ACY3" s="639"/>
      <c r="ACZ3" s="639"/>
      <c r="ADA3" s="639"/>
      <c r="ADB3" s="639"/>
      <c r="ADC3" s="639"/>
      <c r="ADD3" s="639"/>
      <c r="ADE3" s="639"/>
      <c r="ADF3" s="639"/>
      <c r="ADG3" s="639"/>
      <c r="ADH3" s="639"/>
      <c r="ADI3" s="639"/>
      <c r="ADJ3" s="639"/>
      <c r="ADK3" s="639"/>
      <c r="ADL3" s="639"/>
      <c r="ADM3" s="639"/>
      <c r="ADN3" s="639"/>
      <c r="ADO3" s="639"/>
      <c r="ADP3" s="639"/>
      <c r="ADQ3" s="639"/>
      <c r="ADR3" s="639"/>
      <c r="ADS3" s="639"/>
      <c r="ADT3" s="639"/>
      <c r="ADU3" s="639"/>
      <c r="ADV3" s="639"/>
      <c r="ADW3" s="639"/>
      <c r="ADX3" s="639"/>
      <c r="ADY3" s="639"/>
      <c r="ADZ3" s="639"/>
      <c r="AEA3" s="639"/>
      <c r="AEB3" s="639"/>
      <c r="AEC3" s="639"/>
      <c r="AED3" s="639"/>
      <c r="AEE3" s="639"/>
      <c r="AEF3" s="639"/>
      <c r="AEG3" s="639"/>
      <c r="AEH3" s="639"/>
      <c r="AEI3" s="639"/>
      <c r="AEJ3" s="639"/>
      <c r="AEK3" s="639"/>
      <c r="AEL3" s="639"/>
      <c r="AEM3" s="639"/>
      <c r="AEN3" s="639"/>
      <c r="AEO3" s="639"/>
      <c r="AEP3" s="639"/>
      <c r="AEQ3" s="639"/>
      <c r="AER3" s="639"/>
      <c r="AES3" s="639"/>
      <c r="AET3" s="639"/>
      <c r="AEU3" s="639"/>
      <c r="AEV3" s="639"/>
      <c r="AEW3" s="639"/>
      <c r="AEX3" s="639"/>
      <c r="AEY3" s="639"/>
      <c r="AEZ3" s="639"/>
      <c r="AFA3" s="639"/>
      <c r="AFB3" s="639"/>
      <c r="AFC3" s="639"/>
      <c r="AFD3" s="639"/>
      <c r="AFE3" s="639"/>
      <c r="AFF3" s="639"/>
      <c r="AFG3" s="639"/>
      <c r="AFH3" s="639"/>
      <c r="AFI3" s="639"/>
      <c r="AFJ3" s="639"/>
      <c r="AFK3" s="639"/>
      <c r="AFL3" s="639"/>
      <c r="AFM3" s="639"/>
      <c r="AFN3" s="639"/>
      <c r="AFO3" s="639"/>
      <c r="AFP3" s="639"/>
      <c r="AFQ3" s="639"/>
      <c r="AFR3" s="639"/>
      <c r="AFS3" s="639"/>
      <c r="AFT3" s="639"/>
      <c r="AFU3" s="639"/>
      <c r="AFV3" s="639"/>
      <c r="AFW3" s="639"/>
      <c r="AFX3" s="639"/>
      <c r="AFY3" s="639"/>
      <c r="AFZ3" s="639"/>
      <c r="AGA3" s="639"/>
      <c r="AGB3" s="639"/>
      <c r="AGC3" s="639"/>
      <c r="AGD3" s="639"/>
      <c r="AGE3" s="639"/>
      <c r="AGF3" s="639"/>
      <c r="AGG3" s="639"/>
      <c r="AGH3" s="639"/>
      <c r="AGI3" s="639"/>
      <c r="AGJ3" s="639"/>
      <c r="AGK3" s="639"/>
      <c r="AGL3" s="639"/>
      <c r="AGM3" s="639"/>
      <c r="AGN3" s="639"/>
      <c r="AGO3" s="639"/>
      <c r="AGP3" s="639"/>
      <c r="AGQ3" s="639"/>
      <c r="AGR3" s="639"/>
      <c r="AGS3" s="639"/>
      <c r="AGT3" s="639"/>
      <c r="AGU3" s="639"/>
      <c r="AGV3" s="639"/>
      <c r="AGW3" s="639"/>
      <c r="AGX3" s="639"/>
      <c r="AGY3" s="639"/>
      <c r="AGZ3" s="639"/>
      <c r="AHA3" s="639"/>
      <c r="AHB3" s="639"/>
      <c r="AHC3" s="639"/>
      <c r="AHD3" s="639"/>
      <c r="AHE3" s="639"/>
      <c r="AHF3" s="639"/>
      <c r="AHG3" s="639"/>
      <c r="AHH3" s="639"/>
      <c r="AHI3" s="639"/>
      <c r="AHJ3" s="639"/>
      <c r="AHK3" s="639"/>
      <c r="AHL3" s="639"/>
      <c r="AHM3" s="639"/>
      <c r="AHN3" s="639"/>
      <c r="AHO3" s="639"/>
      <c r="AHP3" s="639"/>
      <c r="AHQ3" s="639"/>
      <c r="AHR3" s="639"/>
      <c r="AHS3" s="639"/>
      <c r="AHT3" s="639"/>
      <c r="AHU3" s="639"/>
      <c r="AHV3" s="639"/>
      <c r="AHW3" s="639"/>
      <c r="AHX3" s="639"/>
      <c r="AHY3" s="639"/>
      <c r="AHZ3" s="639"/>
      <c r="AIA3" s="639"/>
      <c r="AIB3" s="639"/>
      <c r="AIC3" s="639"/>
      <c r="AID3" s="639"/>
      <c r="AIE3" s="639"/>
      <c r="AIF3" s="639"/>
      <c r="AIG3" s="639"/>
      <c r="AIH3" s="639"/>
      <c r="AII3" s="639"/>
      <c r="AIJ3" s="639"/>
      <c r="AIK3" s="639"/>
      <c r="AIL3" s="639"/>
      <c r="AIM3" s="639"/>
      <c r="AIN3" s="639"/>
      <c r="AIO3" s="639"/>
      <c r="AIP3" s="639"/>
      <c r="AIQ3" s="639"/>
      <c r="AIR3" s="639"/>
      <c r="AIS3" s="639"/>
      <c r="AIT3" s="639"/>
      <c r="AIU3" s="639"/>
      <c r="AIV3" s="639"/>
      <c r="AIW3" s="639"/>
      <c r="AIX3" s="639"/>
      <c r="AIY3" s="639"/>
      <c r="AIZ3" s="639"/>
      <c r="AJA3" s="639"/>
      <c r="AJB3" s="639"/>
      <c r="AJC3" s="639"/>
      <c r="AJD3" s="639"/>
      <c r="AJE3" s="639"/>
      <c r="AJF3" s="639"/>
      <c r="AJG3" s="639"/>
      <c r="AJH3" s="639"/>
      <c r="AJI3" s="639"/>
      <c r="AJJ3" s="639"/>
      <c r="AJK3" s="639"/>
      <c r="AJL3" s="639"/>
      <c r="AJM3" s="639"/>
      <c r="AJN3" s="639"/>
      <c r="AJO3" s="639"/>
      <c r="AJP3" s="639"/>
      <c r="AJQ3" s="639"/>
      <c r="AJR3" s="639"/>
      <c r="AJS3" s="639"/>
      <c r="AJT3" s="639"/>
      <c r="AJU3" s="639"/>
      <c r="AJV3" s="639"/>
      <c r="AJW3" s="639"/>
      <c r="AJX3" s="639"/>
      <c r="AJY3" s="639"/>
      <c r="AJZ3" s="639"/>
      <c r="AKA3" s="639"/>
      <c r="AKB3" s="639"/>
      <c r="AKC3" s="639"/>
      <c r="AKD3" s="639"/>
      <c r="AKE3" s="639"/>
      <c r="AKF3" s="639"/>
      <c r="AKG3" s="639"/>
      <c r="AKH3" s="639"/>
      <c r="AKI3" s="639"/>
      <c r="AKJ3" s="639"/>
      <c r="AKK3" s="639"/>
      <c r="AKL3" s="639"/>
      <c r="AKM3" s="639"/>
      <c r="AKN3" s="639"/>
      <c r="AKO3" s="639"/>
      <c r="AKP3" s="639"/>
      <c r="AKQ3" s="639"/>
      <c r="AKR3" s="639"/>
      <c r="AKS3" s="639"/>
      <c r="AKT3" s="639"/>
      <c r="AKU3" s="639"/>
      <c r="AKV3" s="639"/>
      <c r="AKW3" s="639"/>
      <c r="AKX3" s="639"/>
      <c r="AKY3" s="639"/>
      <c r="AKZ3" s="639"/>
      <c r="ALA3" s="639"/>
      <c r="ALB3" s="639"/>
      <c r="ALC3" s="639"/>
      <c r="ALD3" s="639"/>
      <c r="ALE3" s="639"/>
      <c r="ALF3" s="639"/>
      <c r="ALG3" s="639"/>
      <c r="ALH3" s="639"/>
      <c r="ALI3" s="639"/>
      <c r="ALJ3" s="639"/>
      <c r="ALK3" s="639"/>
      <c r="ALL3" s="639"/>
      <c r="ALM3" s="639"/>
      <c r="ALN3" s="639"/>
      <c r="ALO3" s="639"/>
      <c r="ALP3" s="639"/>
      <c r="ALQ3" s="639"/>
      <c r="ALR3" s="639"/>
      <c r="ALS3" s="639"/>
      <c r="ALT3" s="639"/>
      <c r="ALU3" s="639"/>
      <c r="ALV3" s="639"/>
      <c r="ALW3" s="639"/>
      <c r="ALX3" s="639"/>
      <c r="ALY3" s="639"/>
      <c r="ALZ3" s="639"/>
      <c r="AMA3" s="639"/>
      <c r="AMB3" s="639"/>
      <c r="AMC3" s="639"/>
      <c r="AMD3" s="639"/>
      <c r="AME3" s="639"/>
      <c r="AMF3" s="639"/>
      <c r="AMG3" s="639"/>
      <c r="AMH3" s="639"/>
      <c r="AMI3" s="639"/>
      <c r="AMJ3" s="639"/>
      <c r="AMK3" s="639"/>
      <c r="AML3" s="639"/>
      <c r="AMM3" s="639"/>
      <c r="AMN3" s="639"/>
      <c r="AMO3" s="639"/>
      <c r="AMP3" s="639"/>
      <c r="AMQ3" s="639"/>
      <c r="AMR3" s="639"/>
      <c r="AMS3" s="639"/>
      <c r="AMT3" s="639"/>
      <c r="AMU3" s="639"/>
      <c r="AMV3" s="639"/>
      <c r="AMW3" s="639"/>
      <c r="AMX3" s="639"/>
      <c r="AMY3" s="639"/>
      <c r="AMZ3" s="639"/>
      <c r="ANA3" s="639"/>
      <c r="ANB3" s="639"/>
      <c r="ANC3" s="639"/>
      <c r="AND3" s="639"/>
      <c r="ANE3" s="639"/>
      <c r="ANF3" s="639"/>
      <c r="ANG3" s="639"/>
      <c r="ANH3" s="639"/>
      <c r="ANI3" s="639"/>
      <c r="ANJ3" s="639"/>
      <c r="ANK3" s="639"/>
      <c r="ANL3" s="639"/>
      <c r="ANM3" s="639"/>
      <c r="ANN3" s="639"/>
      <c r="ANO3" s="639"/>
      <c r="ANP3" s="639"/>
      <c r="ANQ3" s="639"/>
      <c r="ANR3" s="639"/>
      <c r="ANS3" s="639"/>
      <c r="ANT3" s="639"/>
      <c r="ANU3" s="639"/>
      <c r="ANV3" s="639"/>
      <c r="ANW3" s="639"/>
      <c r="ANX3" s="639"/>
      <c r="ANY3" s="639"/>
      <c r="ANZ3" s="639"/>
      <c r="AOA3" s="639"/>
      <c r="AOB3" s="639"/>
      <c r="AOC3" s="639"/>
      <c r="AOD3" s="639"/>
      <c r="AOE3" s="639"/>
      <c r="AOF3" s="639"/>
      <c r="AOG3" s="639"/>
      <c r="AOH3" s="639"/>
      <c r="AOI3" s="639"/>
      <c r="AOJ3" s="639"/>
      <c r="AOK3" s="639"/>
      <c r="AOL3" s="639"/>
      <c r="AOM3" s="639"/>
      <c r="AON3" s="639"/>
      <c r="AOO3" s="639"/>
      <c r="AOP3" s="639"/>
      <c r="AOQ3" s="639"/>
      <c r="AOR3" s="639"/>
      <c r="AOS3" s="639"/>
      <c r="AOT3" s="639"/>
      <c r="AOU3" s="639"/>
      <c r="AOV3" s="639"/>
      <c r="AOW3" s="639"/>
      <c r="AOX3" s="639"/>
      <c r="AOY3" s="639"/>
      <c r="AOZ3" s="639"/>
      <c r="APA3" s="639"/>
      <c r="APB3" s="639"/>
      <c r="APC3" s="639"/>
      <c r="APD3" s="639"/>
      <c r="APE3" s="639"/>
      <c r="APF3" s="639"/>
      <c r="APG3" s="639"/>
      <c r="APH3" s="639"/>
      <c r="API3" s="639"/>
      <c r="APJ3" s="639"/>
      <c r="APK3" s="639"/>
      <c r="APL3" s="639">
        <v>2018</v>
      </c>
      <c r="APM3" s="639"/>
      <c r="APN3" s="639"/>
      <c r="APO3" s="639"/>
      <c r="APP3" s="639"/>
      <c r="APQ3" s="639"/>
      <c r="APR3" s="639"/>
      <c r="APS3" s="639"/>
      <c r="APT3" s="639"/>
      <c r="APU3" s="639"/>
      <c r="APV3" s="639"/>
      <c r="APW3" s="639"/>
      <c r="APX3" s="639"/>
      <c r="APY3" s="639"/>
      <c r="APZ3" s="639"/>
      <c r="AQA3" s="639"/>
      <c r="AQB3" s="639"/>
      <c r="AQC3" s="639"/>
      <c r="AQD3" s="639"/>
      <c r="AQE3" s="639"/>
      <c r="AQF3" s="639"/>
      <c r="AQG3" s="639"/>
      <c r="AQH3" s="639"/>
      <c r="AQI3" s="639"/>
      <c r="AQJ3" s="639"/>
      <c r="AQK3" s="639"/>
      <c r="AQL3" s="639"/>
      <c r="AQM3" s="639"/>
      <c r="AQN3" s="639"/>
      <c r="AQO3" s="639"/>
      <c r="AQP3" s="639"/>
      <c r="AQQ3" s="639"/>
      <c r="AQR3" s="639"/>
      <c r="AQS3" s="639"/>
      <c r="AQT3" s="639"/>
      <c r="AQU3" s="639"/>
      <c r="AQV3" s="639"/>
      <c r="AQW3" s="639"/>
      <c r="AQX3" s="639"/>
      <c r="AQY3" s="639"/>
      <c r="AQZ3" s="639"/>
      <c r="ARA3" s="639"/>
      <c r="ARB3" s="639"/>
      <c r="ARC3" s="639"/>
      <c r="ARD3" s="639"/>
      <c r="ARE3" s="639"/>
      <c r="ARF3" s="639"/>
      <c r="ARG3" s="639"/>
      <c r="ARH3" s="639"/>
      <c r="ARI3" s="639"/>
      <c r="ARJ3" s="639"/>
      <c r="ARK3" s="639"/>
      <c r="ARL3" s="639"/>
      <c r="ARM3" s="639"/>
      <c r="ARN3" s="639"/>
      <c r="ARO3" s="639"/>
      <c r="ARP3" s="639"/>
      <c r="ARQ3" s="639"/>
      <c r="ARR3" s="639"/>
      <c r="ARS3" s="639"/>
      <c r="ART3" s="639"/>
      <c r="ARU3" s="639"/>
      <c r="ARV3" s="639"/>
      <c r="ARW3" s="639"/>
      <c r="ARX3" s="639"/>
      <c r="ARY3" s="639"/>
      <c r="ARZ3" s="639"/>
      <c r="ASA3" s="639"/>
      <c r="ASB3" s="639"/>
      <c r="ASC3" s="639"/>
      <c r="ASD3" s="639"/>
      <c r="ASE3" s="639"/>
      <c r="ASF3" s="639"/>
      <c r="ASG3" s="639"/>
      <c r="ASH3" s="639"/>
      <c r="ASI3" s="639"/>
      <c r="ASJ3" s="639"/>
      <c r="ASK3" s="639"/>
      <c r="ASL3" s="639"/>
      <c r="ASM3" s="639"/>
      <c r="ASN3" s="639"/>
      <c r="ASO3" s="639"/>
      <c r="ASP3" s="639"/>
      <c r="ASQ3" s="639"/>
      <c r="ASR3" s="639"/>
      <c r="ASS3" s="639"/>
      <c r="AST3" s="639"/>
      <c r="ASU3" s="639"/>
      <c r="ASV3" s="639"/>
      <c r="ASW3" s="639"/>
      <c r="ASX3" s="639"/>
      <c r="ASY3" s="639"/>
      <c r="ASZ3" s="639"/>
      <c r="ATA3" s="639"/>
      <c r="ATB3" s="639"/>
      <c r="ATC3" s="639"/>
      <c r="ATD3" s="639"/>
      <c r="ATE3" s="639"/>
      <c r="ATF3" s="639"/>
      <c r="ATG3" s="639"/>
      <c r="ATH3" s="639"/>
      <c r="ATI3" s="639"/>
      <c r="ATJ3" s="639"/>
      <c r="ATK3" s="639"/>
      <c r="ATL3" s="639"/>
      <c r="ATM3" s="639"/>
      <c r="ATN3" s="639"/>
      <c r="ATO3" s="639"/>
      <c r="ATP3" s="639"/>
      <c r="ATQ3" s="639"/>
      <c r="ATR3" s="639"/>
      <c r="ATS3" s="639"/>
      <c r="ATT3" s="639"/>
      <c r="ATU3" s="639"/>
      <c r="ATV3" s="639"/>
      <c r="ATW3" s="639"/>
      <c r="ATX3" s="639"/>
      <c r="ATY3" s="639"/>
      <c r="ATZ3" s="639"/>
      <c r="AUA3" s="639"/>
      <c r="AUB3" s="639"/>
      <c r="AUC3" s="639"/>
      <c r="AUD3" s="639"/>
      <c r="AUE3" s="639"/>
      <c r="AUF3" s="639"/>
      <c r="AUG3" s="639"/>
      <c r="AUH3" s="639"/>
      <c r="AUI3" s="639"/>
      <c r="AUJ3" s="639"/>
      <c r="AUK3" s="639"/>
      <c r="AUL3" s="639"/>
      <c r="AUM3" s="639"/>
      <c r="AUN3" s="639"/>
      <c r="AUO3" s="639"/>
      <c r="AUP3" s="639"/>
      <c r="AUQ3" s="639"/>
      <c r="AUR3" s="639"/>
      <c r="AUS3" s="639"/>
      <c r="AUT3" s="639"/>
      <c r="AUU3" s="639"/>
      <c r="AUV3" s="639"/>
      <c r="AUW3" s="639"/>
      <c r="AUX3" s="639"/>
      <c r="AUY3" s="639"/>
      <c r="AUZ3" s="639"/>
      <c r="AVA3" s="639"/>
      <c r="AVB3" s="639"/>
      <c r="AVC3" s="639"/>
      <c r="AVD3" s="639"/>
      <c r="AVE3" s="639"/>
      <c r="AVF3" s="639"/>
      <c r="AVG3" s="639"/>
      <c r="AVH3" s="639"/>
      <c r="AVI3" s="639"/>
      <c r="AVJ3" s="639"/>
      <c r="AVK3" s="639"/>
      <c r="AVL3" s="639"/>
      <c r="AVM3" s="639"/>
      <c r="AVN3" s="639"/>
      <c r="AVO3" s="639"/>
      <c r="AVP3" s="639"/>
      <c r="AVQ3" s="639"/>
      <c r="AVR3" s="639"/>
      <c r="AVS3" s="639"/>
      <c r="AVT3" s="639"/>
      <c r="AVU3" s="639"/>
      <c r="AVV3" s="639"/>
      <c r="AVW3" s="639"/>
      <c r="AVX3" s="639"/>
      <c r="AVY3" s="639"/>
      <c r="AVZ3" s="639"/>
      <c r="AWA3" s="639"/>
      <c r="AWB3" s="639"/>
      <c r="AWC3" s="639"/>
      <c r="AWD3" s="639"/>
      <c r="AWE3" s="639"/>
      <c r="AWF3" s="639"/>
      <c r="AWG3" s="639"/>
      <c r="AWH3" s="639"/>
      <c r="AWI3" s="639"/>
      <c r="AWJ3" s="639"/>
      <c r="AWK3" s="639"/>
      <c r="AWL3" s="639"/>
      <c r="AWM3" s="639"/>
      <c r="AWN3" s="639"/>
      <c r="AWO3" s="639"/>
      <c r="AWP3" s="639"/>
      <c r="AWQ3" s="639"/>
      <c r="AWR3" s="639"/>
      <c r="AWS3" s="639"/>
      <c r="AWT3" s="639"/>
      <c r="AWU3" s="639"/>
      <c r="AWV3" s="639"/>
      <c r="AWW3" s="639"/>
      <c r="AWX3" s="639"/>
      <c r="AWY3" s="639"/>
      <c r="AWZ3" s="639"/>
      <c r="AXA3" s="639"/>
      <c r="AXB3" s="639"/>
      <c r="AXC3" s="639"/>
      <c r="AXD3" s="639"/>
      <c r="AXE3" s="639"/>
      <c r="AXF3" s="639"/>
      <c r="AXG3" s="639"/>
      <c r="AXH3" s="639"/>
      <c r="AXI3" s="639"/>
      <c r="AXJ3" s="639"/>
      <c r="AXK3" s="639"/>
      <c r="AXL3" s="639"/>
      <c r="AXM3" s="639"/>
      <c r="AXN3" s="639"/>
      <c r="AXO3" s="639"/>
      <c r="AXP3" s="639"/>
      <c r="AXQ3" s="639"/>
      <c r="AXR3" s="639"/>
      <c r="AXS3" s="639"/>
      <c r="AXT3" s="639"/>
      <c r="AXU3" s="639"/>
      <c r="AXV3" s="639"/>
      <c r="AXW3" s="639"/>
      <c r="AXX3" s="639"/>
      <c r="AXY3" s="639"/>
      <c r="AXZ3" s="639"/>
      <c r="AYA3" s="639"/>
      <c r="AYB3" s="639"/>
      <c r="AYC3" s="639"/>
      <c r="AYD3" s="639"/>
      <c r="AYE3" s="639"/>
      <c r="AYF3" s="639"/>
      <c r="AYG3" s="639"/>
      <c r="AYH3" s="639"/>
      <c r="AYI3" s="639"/>
      <c r="AYJ3" s="639"/>
      <c r="AYK3" s="639"/>
      <c r="AYL3" s="639"/>
      <c r="AYM3" s="639"/>
      <c r="AYN3" s="639"/>
      <c r="AYO3" s="639"/>
      <c r="AYP3" s="639"/>
      <c r="AYQ3" s="639"/>
      <c r="AYR3" s="639"/>
      <c r="AYS3" s="639"/>
      <c r="AYT3" s="639"/>
      <c r="AYU3" s="639"/>
      <c r="AYV3" s="639"/>
      <c r="AYW3" s="639"/>
      <c r="AYX3" s="639"/>
      <c r="AYY3" s="639"/>
      <c r="AYZ3" s="639"/>
      <c r="AZA3" s="639"/>
      <c r="AZB3" s="639"/>
      <c r="AZC3" s="639"/>
      <c r="AZD3" s="639"/>
      <c r="AZE3" s="639"/>
      <c r="AZF3" s="639"/>
      <c r="AZG3" s="639"/>
      <c r="AZH3" s="639"/>
      <c r="AZI3" s="639"/>
      <c r="AZJ3" s="639"/>
      <c r="AZK3" s="639"/>
      <c r="AZL3" s="639"/>
      <c r="AZM3" s="639"/>
      <c r="AZN3" s="639"/>
      <c r="AZO3" s="639"/>
      <c r="AZP3" s="639"/>
      <c r="AZQ3" s="639"/>
      <c r="AZR3" s="639"/>
      <c r="AZS3" s="639"/>
      <c r="AZT3" s="639"/>
      <c r="AZU3" s="639"/>
      <c r="AZV3" s="639"/>
      <c r="AZW3" s="639"/>
      <c r="AZX3" s="639"/>
      <c r="AZY3" s="639"/>
      <c r="AZZ3" s="639"/>
      <c r="BAA3" s="639"/>
      <c r="BAB3" s="639"/>
      <c r="BAC3" s="639"/>
      <c r="BAD3" s="639"/>
      <c r="BAE3" s="639"/>
      <c r="BAF3" s="639"/>
      <c r="BAG3" s="639"/>
      <c r="BAH3" s="639"/>
      <c r="BAI3" s="639"/>
      <c r="BAJ3" s="639"/>
      <c r="BAK3" s="639"/>
      <c r="BAL3" s="639"/>
      <c r="BAM3" s="639"/>
      <c r="BAN3" s="639"/>
      <c r="BAO3" s="639"/>
      <c r="BAP3" s="639"/>
      <c r="BAQ3" s="639"/>
      <c r="BAR3" s="639"/>
      <c r="BAS3" s="639"/>
      <c r="BAT3" s="639"/>
      <c r="BAU3" s="639"/>
      <c r="BAV3" s="639"/>
      <c r="BAW3" s="639"/>
      <c r="BAX3" s="639"/>
      <c r="BAY3" s="639"/>
      <c r="BAZ3" s="639"/>
      <c r="BBA3" s="639"/>
      <c r="BBB3" s="639"/>
      <c r="BBC3" s="639"/>
      <c r="BBD3" s="639"/>
      <c r="BBE3" s="639"/>
      <c r="BBF3" s="639"/>
      <c r="BBG3" s="639"/>
      <c r="BBH3" s="639"/>
      <c r="BBI3" s="639"/>
      <c r="BBJ3" s="639"/>
      <c r="BBK3" s="639"/>
      <c r="BBL3" s="639"/>
      <c r="BBM3" s="639"/>
      <c r="BBN3" s="639"/>
      <c r="BBO3" s="639"/>
      <c r="BBP3" s="639"/>
      <c r="BBQ3" s="639"/>
      <c r="BBR3" s="639"/>
      <c r="BBS3" s="639"/>
      <c r="BBT3" s="639"/>
      <c r="BBU3" s="639"/>
      <c r="BBV3" s="639"/>
      <c r="BBW3" s="639"/>
      <c r="BBX3" s="639"/>
      <c r="BBY3" s="639"/>
      <c r="BBZ3" s="639"/>
      <c r="BCA3" s="639"/>
      <c r="BCB3" s="639"/>
      <c r="BCC3" s="639"/>
      <c r="BCD3" s="639"/>
      <c r="BCE3" s="639"/>
      <c r="BCF3" s="639"/>
      <c r="BCG3" s="639"/>
      <c r="BCH3" s="639"/>
      <c r="BCI3" s="639"/>
      <c r="BCJ3" s="639"/>
      <c r="BCK3" s="639"/>
      <c r="BCL3" s="639"/>
      <c r="BCM3" s="639"/>
      <c r="BCN3" s="639"/>
      <c r="BCO3" s="639"/>
      <c r="BCP3" s="639"/>
      <c r="BCQ3" s="639"/>
      <c r="BCR3" s="639"/>
      <c r="BCS3" s="639"/>
      <c r="BCT3" s="639"/>
      <c r="BCU3" s="639"/>
      <c r="BCV3" s="639"/>
      <c r="BCW3" s="639"/>
      <c r="BCX3" s="639"/>
      <c r="BCY3" s="639"/>
      <c r="BCZ3" s="639"/>
      <c r="BDA3" s="639"/>
      <c r="BDB3" s="639"/>
      <c r="BDC3" s="639"/>
      <c r="BDD3" s="639"/>
      <c r="BDE3" s="639"/>
      <c r="BDF3" s="639"/>
      <c r="BDG3" s="639"/>
      <c r="BDH3" s="639"/>
      <c r="BDI3" s="639"/>
      <c r="BDJ3" s="639"/>
      <c r="BDK3" s="639"/>
      <c r="BDL3" s="639"/>
      <c r="BDM3" s="639">
        <v>2019</v>
      </c>
      <c r="BDN3" s="639"/>
      <c r="BDO3" s="639"/>
      <c r="BDP3" s="639"/>
      <c r="BDQ3" s="639"/>
      <c r="BDR3" s="639"/>
      <c r="BDS3" s="639"/>
      <c r="BDT3" s="639"/>
      <c r="BDU3" s="639"/>
      <c r="BDV3" s="639"/>
      <c r="BDW3" s="639"/>
      <c r="BDX3" s="639"/>
      <c r="BDY3" s="639"/>
      <c r="BDZ3" s="639"/>
      <c r="BEA3" s="639"/>
      <c r="BEB3" s="639"/>
      <c r="BEC3" s="639"/>
      <c r="BED3" s="639"/>
      <c r="BEE3" s="639"/>
      <c r="BEF3" s="639"/>
      <c r="BEG3" s="639"/>
      <c r="BEH3" s="639"/>
      <c r="BEI3" s="639"/>
      <c r="BEJ3" s="639"/>
      <c r="BEK3" s="639"/>
      <c r="BEL3" s="639"/>
      <c r="BEM3" s="639"/>
      <c r="BEN3" s="639"/>
      <c r="BEO3" s="639"/>
      <c r="BEP3" s="639"/>
      <c r="BEQ3" s="639"/>
      <c r="BER3" s="639"/>
      <c r="BES3" s="639"/>
      <c r="BET3" s="639"/>
      <c r="BEU3" s="639"/>
      <c r="BEV3" s="639"/>
      <c r="BEW3" s="639"/>
      <c r="BEX3" s="639"/>
      <c r="BEY3" s="639"/>
      <c r="BEZ3" s="639"/>
      <c r="BFA3" s="639"/>
      <c r="BFB3" s="639"/>
      <c r="BFC3" s="639"/>
      <c r="BFD3" s="639"/>
      <c r="BFE3" s="639"/>
      <c r="BFF3" s="639"/>
      <c r="BFG3" s="639"/>
      <c r="BFH3" s="639"/>
      <c r="BFI3" s="639"/>
      <c r="BFJ3" s="639"/>
      <c r="BFK3" s="639"/>
      <c r="BFL3" s="639"/>
      <c r="BFM3" s="639"/>
      <c r="BFN3" s="639"/>
      <c r="BFO3" s="639"/>
      <c r="BFP3" s="639"/>
      <c r="BFQ3" s="639"/>
      <c r="BFR3" s="639"/>
      <c r="BFS3" s="639"/>
      <c r="BFT3" s="639"/>
      <c r="BFU3" s="639"/>
      <c r="BFV3" s="639"/>
      <c r="BFW3" s="639"/>
      <c r="BFX3" s="639"/>
      <c r="BFY3" s="639"/>
      <c r="BFZ3" s="639"/>
      <c r="BGA3" s="639"/>
      <c r="BGB3" s="639"/>
      <c r="BGC3" s="639"/>
      <c r="BGD3" s="639"/>
      <c r="BGE3" s="639"/>
      <c r="BGF3" s="639"/>
      <c r="BGG3" s="639"/>
      <c r="BGH3" s="639"/>
      <c r="BGI3" s="639"/>
      <c r="BGJ3" s="639"/>
      <c r="BGK3" s="639"/>
      <c r="BGL3" s="639"/>
      <c r="BGM3" s="639"/>
      <c r="BGN3" s="639"/>
      <c r="BGO3" s="639"/>
      <c r="BGP3" s="639"/>
      <c r="BGQ3" s="639"/>
      <c r="BGR3" s="639"/>
      <c r="BGS3" s="639"/>
      <c r="BGT3" s="639"/>
      <c r="BGU3" s="639"/>
      <c r="BGV3" s="639"/>
      <c r="BGW3" s="639"/>
      <c r="BGX3" s="639"/>
      <c r="BGY3" s="639"/>
      <c r="BGZ3" s="639"/>
      <c r="BHA3" s="639"/>
      <c r="BHB3" s="639"/>
      <c r="BHC3" s="639"/>
      <c r="BHD3" s="639"/>
      <c r="BHE3" s="639"/>
      <c r="BHF3" s="639"/>
      <c r="BHG3" s="639"/>
      <c r="BHH3" s="639"/>
      <c r="BHI3" s="639"/>
      <c r="BHJ3" s="639"/>
      <c r="BHK3" s="639"/>
      <c r="BHL3" s="639"/>
      <c r="BHM3" s="639"/>
      <c r="BHN3" s="639"/>
      <c r="BHO3" s="639"/>
      <c r="BHP3" s="639"/>
      <c r="BHQ3" s="639"/>
      <c r="BHR3" s="639"/>
      <c r="BHS3" s="639"/>
      <c r="BHT3" s="639"/>
      <c r="BHU3" s="639"/>
      <c r="BHV3" s="639"/>
      <c r="BHW3" s="639"/>
      <c r="BHX3" s="639"/>
      <c r="BHY3" s="639"/>
      <c r="BHZ3" s="639"/>
      <c r="BIA3" s="639"/>
      <c r="BIB3" s="639"/>
      <c r="BIC3" s="639"/>
      <c r="BID3" s="639"/>
      <c r="BIE3" s="639"/>
      <c r="BIF3" s="639"/>
      <c r="BIG3" s="639"/>
      <c r="BIH3" s="639"/>
      <c r="BII3" s="639"/>
      <c r="BIJ3" s="639"/>
      <c r="BIK3" s="639"/>
      <c r="BIL3" s="639"/>
      <c r="BIM3" s="639"/>
      <c r="BIN3" s="639"/>
      <c r="BIO3" s="639"/>
      <c r="BIP3" s="639"/>
      <c r="BIQ3" s="639"/>
      <c r="BIR3" s="639"/>
      <c r="BIS3" s="639"/>
      <c r="BIT3" s="639"/>
      <c r="BIU3" s="639"/>
      <c r="BIV3" s="639"/>
      <c r="BIW3" s="639"/>
      <c r="BIX3" s="639"/>
      <c r="BIY3" s="639"/>
      <c r="BIZ3" s="639"/>
      <c r="BJA3" s="639"/>
      <c r="BJB3" s="639"/>
      <c r="BJC3" s="639"/>
      <c r="BJD3" s="639"/>
      <c r="BJE3" s="639"/>
      <c r="BJF3" s="639"/>
      <c r="BJG3" s="639"/>
      <c r="BJH3" s="639"/>
      <c r="BJI3" s="639"/>
      <c r="BJJ3" s="639"/>
      <c r="BJK3" s="639"/>
      <c r="BJL3" s="639"/>
      <c r="BJM3" s="639"/>
      <c r="BJN3" s="639"/>
      <c r="BJO3" s="639"/>
      <c r="BJP3" s="639"/>
      <c r="BJQ3" s="639"/>
      <c r="BJR3" s="639"/>
      <c r="BJS3" s="639"/>
      <c r="BJT3" s="639"/>
      <c r="BJU3" s="639"/>
      <c r="BJV3" s="639"/>
      <c r="BJW3" s="639"/>
      <c r="BJX3" s="639"/>
      <c r="BJY3" s="639"/>
      <c r="BJZ3" s="639"/>
      <c r="BKA3" s="639"/>
      <c r="BKB3" s="639"/>
      <c r="BKC3" s="639"/>
      <c r="BKD3" s="639"/>
      <c r="BKE3" s="639"/>
      <c r="BKF3" s="639"/>
      <c r="BKG3" s="639"/>
      <c r="BKH3" s="639"/>
      <c r="BKI3" s="639"/>
      <c r="BKJ3" s="639"/>
      <c r="BKK3" s="639"/>
      <c r="BKL3" s="639"/>
      <c r="BKM3" s="639"/>
      <c r="BKN3" s="639"/>
      <c r="BKO3" s="639"/>
      <c r="BKP3" s="639"/>
      <c r="BKQ3" s="639"/>
      <c r="BKR3" s="639"/>
      <c r="BKS3" s="639"/>
      <c r="BKT3" s="639"/>
      <c r="BKU3" s="639"/>
      <c r="BKV3" s="639"/>
      <c r="BKW3" s="639"/>
      <c r="BKX3" s="639"/>
      <c r="BKY3" s="639"/>
      <c r="BKZ3" s="639"/>
      <c r="BLA3" s="639"/>
      <c r="BLB3" s="639"/>
      <c r="BLC3" s="639"/>
      <c r="BLD3" s="639"/>
      <c r="BLE3" s="639"/>
      <c r="BLF3" s="639"/>
      <c r="BLG3" s="639"/>
      <c r="BLH3" s="639"/>
      <c r="BLI3" s="639"/>
      <c r="BLJ3" s="639"/>
      <c r="BLK3" s="639"/>
      <c r="BLL3" s="639"/>
      <c r="BLM3" s="639"/>
      <c r="BLN3" s="639"/>
      <c r="BLO3" s="639"/>
      <c r="BLP3" s="639"/>
      <c r="BLQ3" s="639"/>
      <c r="BLR3" s="639"/>
      <c r="BLS3" s="639"/>
      <c r="BLT3" s="639"/>
      <c r="BLU3" s="639"/>
      <c r="BLV3" s="639"/>
      <c r="BLW3" s="639"/>
      <c r="BLX3" s="639"/>
      <c r="BLY3" s="639"/>
      <c r="BLZ3" s="639"/>
      <c r="BMA3" s="639"/>
      <c r="BMB3" s="639"/>
      <c r="BMC3" s="639"/>
      <c r="BMD3" s="639"/>
      <c r="BME3" s="639"/>
      <c r="BMF3" s="639"/>
      <c r="BMG3" s="639"/>
      <c r="BMH3" s="639"/>
      <c r="BMI3" s="639"/>
      <c r="BMJ3" s="639"/>
      <c r="BMK3" s="639"/>
      <c r="BML3" s="639"/>
      <c r="BMM3" s="639"/>
      <c r="BMN3" s="639"/>
      <c r="BMO3" s="639"/>
      <c r="BMP3" s="639"/>
      <c r="BMQ3" s="639"/>
      <c r="BMR3" s="639"/>
      <c r="BMS3" s="639"/>
      <c r="BMT3" s="639"/>
      <c r="BMU3" s="639"/>
      <c r="BMV3" s="639"/>
      <c r="BMW3" s="639"/>
      <c r="BMX3" s="639"/>
      <c r="BMY3" s="639"/>
      <c r="BMZ3" s="639"/>
      <c r="BNA3" s="639"/>
      <c r="BNB3" s="639"/>
      <c r="BNC3" s="639"/>
      <c r="BND3" s="639"/>
      <c r="BNE3" s="639"/>
      <c r="BNF3" s="639"/>
      <c r="BNG3" s="639"/>
      <c r="BNH3" s="639"/>
      <c r="BNI3" s="639"/>
      <c r="BNJ3" s="639"/>
      <c r="BNK3" s="639"/>
      <c r="BNL3" s="639"/>
      <c r="BNM3" s="639"/>
      <c r="BNN3" s="639"/>
      <c r="BNO3" s="639"/>
      <c r="BNP3" s="639"/>
      <c r="BNQ3" s="639"/>
      <c r="BNR3" s="639"/>
      <c r="BNS3" s="639"/>
      <c r="BNT3" s="639"/>
      <c r="BNU3" s="639"/>
      <c r="BNV3" s="639"/>
      <c r="BNW3" s="639"/>
      <c r="BNX3" s="639"/>
      <c r="BNY3" s="639"/>
      <c r="BNZ3" s="639"/>
      <c r="BOA3" s="639"/>
      <c r="BOB3" s="639"/>
      <c r="BOC3" s="639"/>
      <c r="BOD3" s="639"/>
      <c r="BOE3" s="639"/>
      <c r="BOF3" s="639"/>
      <c r="BOG3" s="639"/>
      <c r="BOH3" s="639"/>
      <c r="BOI3" s="639"/>
      <c r="BOJ3" s="639"/>
      <c r="BOK3" s="639"/>
      <c r="BOL3" s="639"/>
      <c r="BOM3" s="639"/>
      <c r="BON3" s="639"/>
      <c r="BOO3" s="639"/>
      <c r="BOP3" s="639"/>
      <c r="BOQ3" s="639"/>
      <c r="BOR3" s="639"/>
      <c r="BOS3" s="639"/>
      <c r="BOT3" s="639"/>
      <c r="BOU3" s="639"/>
      <c r="BOV3" s="639"/>
      <c r="BOW3" s="639"/>
      <c r="BOX3" s="639"/>
      <c r="BOY3" s="639"/>
      <c r="BOZ3" s="639"/>
      <c r="BPA3" s="639"/>
      <c r="BPB3" s="639"/>
      <c r="BPC3" s="639"/>
      <c r="BPD3" s="639"/>
      <c r="BPE3" s="639"/>
      <c r="BPF3" s="639"/>
      <c r="BPG3" s="639"/>
      <c r="BPH3" s="639"/>
      <c r="BPI3" s="639"/>
      <c r="BPJ3" s="639"/>
      <c r="BPK3" s="639"/>
      <c r="BPL3" s="639"/>
      <c r="BPM3" s="639"/>
      <c r="BPN3" s="639"/>
      <c r="BPO3" s="639"/>
      <c r="BPP3" s="639"/>
      <c r="BPQ3" s="639"/>
      <c r="BPR3" s="639"/>
      <c r="BPS3" s="639"/>
      <c r="BPT3" s="639"/>
      <c r="BPU3" s="639"/>
      <c r="BPV3" s="639"/>
      <c r="BPW3" s="639"/>
      <c r="BPX3" s="639"/>
      <c r="BPY3" s="639"/>
      <c r="BPZ3" s="639"/>
      <c r="BQA3" s="639"/>
      <c r="BQB3" s="639"/>
      <c r="BQC3" s="639"/>
      <c r="BQD3" s="639"/>
      <c r="BQE3" s="639"/>
      <c r="BQF3" s="639"/>
      <c r="BQG3" s="639"/>
      <c r="BQH3" s="639"/>
      <c r="BQI3" s="639"/>
      <c r="BQJ3" s="639"/>
      <c r="BQK3" s="639"/>
      <c r="BQL3" s="639"/>
      <c r="BQM3" s="639"/>
      <c r="BQN3" s="639"/>
      <c r="BQO3" s="639"/>
      <c r="BQP3" s="639"/>
      <c r="BQQ3" s="639"/>
      <c r="BQR3" s="639"/>
      <c r="BQS3" s="639"/>
      <c r="BQT3" s="639"/>
      <c r="BQU3" s="639"/>
      <c r="BQV3" s="639"/>
      <c r="BQW3" s="639"/>
      <c r="BQX3" s="639"/>
      <c r="BQY3" s="639"/>
      <c r="BQZ3" s="639"/>
      <c r="BRA3" s="639"/>
      <c r="BRB3" s="639"/>
      <c r="BRC3" s="639"/>
      <c r="BRD3" s="639"/>
      <c r="BRE3" s="639"/>
      <c r="BRF3" s="639"/>
      <c r="BRG3" s="639"/>
      <c r="BRH3" s="639"/>
      <c r="BRI3" s="639"/>
      <c r="BRJ3" s="639"/>
      <c r="BRK3" s="639"/>
      <c r="BRL3" s="639"/>
      <c r="BRM3" s="639"/>
      <c r="BRN3" s="636">
        <v>2020</v>
      </c>
      <c r="BRO3" s="636"/>
      <c r="BRP3" s="636"/>
      <c r="BRQ3" s="636"/>
      <c r="BRR3" s="636"/>
      <c r="BRS3" s="636"/>
      <c r="BRT3" s="636"/>
      <c r="BRU3" s="636"/>
      <c r="BRV3" s="636"/>
      <c r="BRW3" s="636"/>
      <c r="BRX3" s="636"/>
      <c r="BRY3" s="636"/>
      <c r="BRZ3" s="636"/>
      <c r="BSA3" s="636"/>
      <c r="BSB3" s="636"/>
      <c r="BSC3" s="636"/>
      <c r="BSD3" s="636"/>
      <c r="BSE3" s="636"/>
      <c r="BSF3" s="636"/>
      <c r="BSG3" s="636"/>
      <c r="BSH3" s="636"/>
      <c r="BSI3" s="636"/>
      <c r="BSJ3" s="636"/>
      <c r="BSK3" s="636"/>
      <c r="BSL3" s="636"/>
      <c r="BSM3" s="636"/>
      <c r="BSN3" s="636"/>
      <c r="BSO3" s="636"/>
      <c r="BSP3" s="636"/>
      <c r="BSQ3" s="636"/>
      <c r="BSR3" s="636"/>
      <c r="BSS3" s="636"/>
      <c r="BST3" s="636"/>
      <c r="BSU3" s="636"/>
      <c r="BSV3" s="636"/>
      <c r="BSW3" s="636"/>
      <c r="BSX3" s="636"/>
      <c r="BSY3" s="636"/>
      <c r="BSZ3" s="636"/>
      <c r="BTA3" s="636"/>
      <c r="BTB3" s="636"/>
      <c r="BTC3" s="636"/>
      <c r="BTD3" s="636"/>
      <c r="BTE3" s="636"/>
      <c r="BTF3" s="636"/>
      <c r="BTG3" s="636"/>
      <c r="BTH3" s="636"/>
      <c r="BTI3" s="636"/>
      <c r="BTJ3" s="636"/>
      <c r="BTK3" s="636"/>
      <c r="BTL3" s="636"/>
      <c r="BTM3" s="636"/>
      <c r="BTN3" s="636"/>
      <c r="BTO3" s="636"/>
      <c r="BTP3" s="636"/>
      <c r="BTQ3" s="636"/>
      <c r="BTR3" s="636"/>
      <c r="BTS3" s="636"/>
      <c r="BTT3" s="636"/>
      <c r="BTU3" s="636"/>
      <c r="BTV3" s="636"/>
      <c r="BTW3" s="636"/>
      <c r="BTX3" s="636"/>
      <c r="BTY3" s="636"/>
      <c r="BTZ3" s="636"/>
      <c r="BUA3" s="636"/>
      <c r="BUB3" s="636"/>
      <c r="BUC3" s="636"/>
      <c r="BUD3" s="636"/>
      <c r="BUE3" s="636"/>
      <c r="BUF3" s="636"/>
      <c r="BUG3" s="636"/>
      <c r="BUH3" s="636"/>
      <c r="BUI3" s="636"/>
      <c r="BUJ3" s="636"/>
      <c r="BUK3" s="636"/>
      <c r="BUL3" s="636"/>
      <c r="BUM3" s="636"/>
      <c r="BUN3" s="636"/>
      <c r="BUO3" s="636"/>
      <c r="BUP3" s="636"/>
      <c r="BUQ3" s="636"/>
      <c r="BUR3" s="636"/>
      <c r="BUS3" s="636"/>
      <c r="BUT3" s="636"/>
      <c r="BUU3" s="636"/>
      <c r="BUV3" s="636"/>
      <c r="BUW3" s="636"/>
      <c r="BUX3" s="636"/>
      <c r="BUY3" s="636"/>
      <c r="BUZ3" s="636"/>
      <c r="BVA3" s="636"/>
      <c r="BVB3" s="636"/>
      <c r="BVC3" s="636"/>
      <c r="BVD3" s="636"/>
      <c r="BVE3" s="636"/>
      <c r="BVF3" s="636"/>
      <c r="BVG3" s="636"/>
      <c r="BVH3" s="636"/>
      <c r="BVI3" s="636"/>
      <c r="BVJ3" s="636"/>
      <c r="BVK3" s="636"/>
      <c r="BVL3" s="636"/>
      <c r="BVM3" s="636"/>
      <c r="BVN3" s="636"/>
      <c r="BVO3" s="636"/>
      <c r="BVP3" s="636"/>
      <c r="BVQ3" s="636"/>
      <c r="BVR3" s="636"/>
      <c r="BVS3" s="636"/>
      <c r="BVT3" s="636"/>
      <c r="BVU3" s="636"/>
      <c r="BVV3" s="636"/>
      <c r="BVW3" s="636"/>
      <c r="BVX3" s="636"/>
      <c r="BVY3" s="636"/>
      <c r="BVZ3" s="636"/>
      <c r="BWA3" s="636"/>
      <c r="BWB3" s="636"/>
      <c r="BWC3" s="636"/>
      <c r="BWD3" s="636"/>
      <c r="BWE3" s="636"/>
      <c r="BWF3" s="636"/>
      <c r="BWG3" s="636"/>
      <c r="BWH3" s="636"/>
      <c r="BWI3" s="636"/>
      <c r="BWJ3" s="636"/>
      <c r="BWK3" s="636"/>
      <c r="BWL3" s="636"/>
      <c r="BWM3" s="636"/>
      <c r="BWN3" s="636"/>
      <c r="BWO3" s="636"/>
      <c r="BWP3" s="636"/>
      <c r="BWQ3" s="636"/>
      <c r="BWR3" s="636"/>
      <c r="BWS3" s="636"/>
      <c r="BWT3" s="636"/>
      <c r="BWU3" s="636"/>
      <c r="BWV3" s="636"/>
      <c r="BWW3" s="636"/>
      <c r="BWX3" s="636"/>
      <c r="BWY3" s="636"/>
      <c r="BWZ3" s="636"/>
      <c r="BXA3" s="636"/>
      <c r="BXB3" s="636"/>
      <c r="BXC3" s="636"/>
      <c r="BXD3" s="636"/>
      <c r="BXE3" s="636"/>
      <c r="BXF3" s="636"/>
      <c r="BXG3" s="636"/>
      <c r="BXH3" s="636"/>
      <c r="BXI3" s="636"/>
      <c r="BXJ3" s="636"/>
      <c r="BXK3" s="636"/>
      <c r="BXL3" s="636"/>
      <c r="BXM3" s="636"/>
      <c r="BXN3" s="636"/>
      <c r="BXO3" s="636"/>
      <c r="BXP3" s="636"/>
      <c r="BXQ3" s="636"/>
      <c r="BXR3" s="636"/>
      <c r="BXS3" s="636"/>
      <c r="BXT3" s="636"/>
      <c r="BXU3" s="636"/>
      <c r="BXV3" s="636"/>
      <c r="BXW3" s="636"/>
      <c r="BXX3" s="636"/>
      <c r="BXY3" s="636"/>
      <c r="BXZ3" s="636"/>
      <c r="BYA3" s="636"/>
      <c r="BYB3" s="636"/>
      <c r="BYC3" s="636"/>
      <c r="BYD3" s="636"/>
      <c r="BYE3" s="636"/>
      <c r="BYF3" s="636"/>
      <c r="BYG3" s="636"/>
      <c r="BYH3" s="636"/>
      <c r="BYI3" s="636"/>
      <c r="BYJ3" s="636"/>
      <c r="BYK3" s="636"/>
      <c r="BYL3" s="636"/>
      <c r="BYM3" s="636"/>
      <c r="BYN3" s="636"/>
      <c r="BYO3" s="636"/>
      <c r="BYP3" s="636"/>
      <c r="BYQ3" s="636"/>
      <c r="BYR3" s="636"/>
      <c r="BYS3" s="636"/>
      <c r="BYT3" s="636"/>
      <c r="BYU3" s="636"/>
      <c r="BYV3" s="636"/>
      <c r="BYW3" s="636"/>
      <c r="BYX3" s="636"/>
      <c r="BYY3" s="636"/>
      <c r="BYZ3" s="636"/>
      <c r="BZA3" s="636"/>
      <c r="BZB3" s="636"/>
      <c r="BZC3" s="636"/>
      <c r="BZD3" s="636"/>
      <c r="BZE3" s="636"/>
      <c r="BZF3" s="636"/>
      <c r="BZG3" s="636"/>
      <c r="BZH3" s="636"/>
      <c r="BZI3" s="636"/>
      <c r="BZJ3" s="636"/>
      <c r="BZK3" s="636"/>
      <c r="BZL3" s="636"/>
      <c r="BZM3" s="636"/>
      <c r="BZN3" s="636"/>
      <c r="BZO3" s="636"/>
      <c r="BZP3" s="636"/>
      <c r="BZQ3" s="636"/>
      <c r="BZR3" s="636"/>
      <c r="BZS3" s="636"/>
      <c r="BZT3" s="636"/>
      <c r="BZU3" s="636"/>
      <c r="BZV3" s="636"/>
      <c r="BZW3" s="636"/>
      <c r="BZX3" s="636"/>
      <c r="BZY3" s="636"/>
      <c r="BZZ3" s="636"/>
      <c r="CAA3" s="636"/>
      <c r="CAB3" s="636"/>
      <c r="CAC3" s="636"/>
      <c r="CAD3" s="636"/>
      <c r="CAE3" s="636"/>
      <c r="CAF3" s="636"/>
      <c r="CAG3" s="636"/>
      <c r="CAH3" s="636"/>
      <c r="CAI3" s="636"/>
      <c r="CAJ3" s="636"/>
      <c r="CAK3" s="636"/>
      <c r="CAL3" s="636"/>
      <c r="CAM3" s="636"/>
      <c r="CAN3" s="636"/>
      <c r="CAO3" s="636"/>
      <c r="CAP3" s="636"/>
      <c r="CAQ3" s="636"/>
      <c r="CAR3" s="636"/>
      <c r="CAS3" s="636"/>
      <c r="CAT3" s="636"/>
      <c r="CAU3" s="636"/>
      <c r="CAV3" s="636"/>
      <c r="CAW3" s="636"/>
      <c r="CAX3" s="636"/>
      <c r="CAY3" s="636"/>
      <c r="CAZ3" s="636"/>
      <c r="CBA3" s="636"/>
      <c r="CBB3" s="636"/>
      <c r="CBC3" s="636"/>
      <c r="CBD3" s="636"/>
      <c r="CBE3" s="636"/>
      <c r="CBF3" s="636"/>
      <c r="CBG3" s="636"/>
      <c r="CBH3" s="636"/>
      <c r="CBI3" s="636"/>
      <c r="CBJ3" s="636"/>
      <c r="CBK3" s="636"/>
      <c r="CBL3" s="636"/>
      <c r="CBM3" s="636"/>
      <c r="CBN3" s="636"/>
      <c r="CBO3" s="636"/>
      <c r="CBP3" s="636"/>
      <c r="CBQ3" s="636"/>
      <c r="CBR3" s="636"/>
      <c r="CBS3" s="636"/>
      <c r="CBT3" s="636"/>
      <c r="CBU3" s="636"/>
      <c r="CBV3" s="636"/>
      <c r="CBW3" s="636"/>
      <c r="CBX3" s="636"/>
      <c r="CBY3" s="636"/>
      <c r="CBZ3" s="636"/>
      <c r="CCA3" s="636"/>
      <c r="CCB3" s="636"/>
      <c r="CCC3" s="636"/>
      <c r="CCD3" s="636"/>
      <c r="CCE3" s="636"/>
      <c r="CCF3" s="636"/>
      <c r="CCG3" s="636"/>
      <c r="CCH3" s="636"/>
      <c r="CCI3" s="636"/>
      <c r="CCJ3" s="636"/>
      <c r="CCK3" s="636"/>
      <c r="CCL3" s="636"/>
      <c r="CCM3" s="636"/>
      <c r="CCN3" s="636"/>
      <c r="CCO3" s="636"/>
      <c r="CCP3" s="636"/>
      <c r="CCQ3" s="636"/>
      <c r="CCR3" s="636"/>
      <c r="CCS3" s="636"/>
      <c r="CCT3" s="636"/>
      <c r="CCU3" s="636"/>
      <c r="CCV3" s="636"/>
      <c r="CCW3" s="636"/>
      <c r="CCX3" s="636"/>
      <c r="CCY3" s="636"/>
      <c r="CCZ3" s="636"/>
      <c r="CDA3" s="636"/>
      <c r="CDB3" s="636"/>
      <c r="CDC3" s="636"/>
      <c r="CDD3" s="636"/>
      <c r="CDE3" s="636"/>
      <c r="CDF3" s="636"/>
      <c r="CDG3" s="636"/>
      <c r="CDH3" s="636"/>
      <c r="CDI3" s="636"/>
      <c r="CDJ3" s="636"/>
      <c r="CDK3" s="636"/>
      <c r="CDL3" s="636"/>
      <c r="CDM3" s="636"/>
      <c r="CDN3" s="636"/>
      <c r="CDO3" s="636"/>
      <c r="CDP3" s="636"/>
      <c r="CDQ3" s="636"/>
      <c r="CDR3" s="636"/>
      <c r="CDS3" s="636"/>
      <c r="CDT3" s="636"/>
      <c r="CDU3" s="636"/>
      <c r="CDV3" s="636"/>
      <c r="CDW3" s="636"/>
      <c r="CDX3" s="636"/>
      <c r="CDY3" s="636"/>
      <c r="CDZ3" s="636"/>
      <c r="CEA3" s="636"/>
      <c r="CEB3" s="636"/>
      <c r="CEC3" s="636"/>
      <c r="CED3" s="636"/>
      <c r="CEE3" s="636"/>
      <c r="CEF3" s="636"/>
      <c r="CEG3" s="636"/>
      <c r="CEH3" s="636"/>
      <c r="CEI3" s="636"/>
      <c r="CEJ3" s="636"/>
      <c r="CEK3" s="636"/>
      <c r="CEL3" s="636"/>
      <c r="CEM3" s="636"/>
      <c r="CEN3" s="636"/>
      <c r="CEO3" s="636"/>
      <c r="CEP3" s="636"/>
      <c r="CEQ3" s="636"/>
      <c r="CER3" s="636"/>
      <c r="CES3" s="636"/>
      <c r="CET3" s="636"/>
      <c r="CEU3" s="636"/>
      <c r="CEV3" s="636"/>
      <c r="CEW3" s="636"/>
      <c r="CEX3" s="636"/>
      <c r="CEY3" s="636"/>
      <c r="CEZ3" s="636"/>
      <c r="CFA3" s="636"/>
      <c r="CFB3" s="636"/>
      <c r="CFC3" s="636"/>
      <c r="CFD3" s="636"/>
      <c r="CFE3" s="636"/>
      <c r="CFF3" s="636"/>
      <c r="CFG3" s="636"/>
      <c r="CFH3" s="636"/>
      <c r="CFI3" s="636"/>
      <c r="CFJ3" s="636"/>
      <c r="CFK3" s="636"/>
      <c r="CFL3" s="636"/>
      <c r="CFM3" s="636"/>
      <c r="CFN3" s="636"/>
      <c r="CFO3" s="636"/>
      <c r="CFP3" s="636">
        <v>2021</v>
      </c>
      <c r="CFQ3" s="636"/>
      <c r="CFR3" s="636"/>
      <c r="CFS3" s="636"/>
      <c r="CFT3" s="636"/>
      <c r="CFU3" s="636"/>
      <c r="CFV3" s="636"/>
      <c r="CFW3" s="636"/>
      <c r="CFX3" s="636"/>
      <c r="CFY3" s="636"/>
      <c r="CFZ3" s="636"/>
      <c r="CGA3" s="636"/>
      <c r="CGB3" s="636"/>
      <c r="CGC3" s="636"/>
      <c r="CGD3" s="636"/>
      <c r="CGE3" s="636"/>
      <c r="CGF3" s="636"/>
      <c r="CGG3" s="636"/>
      <c r="CGH3" s="636"/>
      <c r="CGI3" s="636"/>
      <c r="CGJ3" s="636"/>
      <c r="CGK3" s="636"/>
      <c r="CGL3" s="636"/>
      <c r="CGM3" s="636"/>
      <c r="CGN3" s="636"/>
      <c r="CGO3" s="636"/>
      <c r="CGP3" s="636"/>
      <c r="CGQ3" s="636"/>
      <c r="CGR3" s="636"/>
      <c r="CGS3" s="636"/>
      <c r="CGT3" s="636"/>
      <c r="CGU3" s="636"/>
      <c r="CGV3" s="636"/>
      <c r="CGW3" s="636"/>
      <c r="CGX3" s="636"/>
      <c r="CGY3" s="636"/>
      <c r="CGZ3" s="636"/>
      <c r="CHA3" s="636"/>
      <c r="CHB3" s="636"/>
      <c r="CHC3" s="636"/>
      <c r="CHD3" s="636"/>
      <c r="CHE3" s="636"/>
      <c r="CHF3" s="636"/>
      <c r="CHG3" s="636"/>
      <c r="CHH3" s="636"/>
      <c r="CHI3" s="636"/>
      <c r="CHJ3" s="636"/>
      <c r="CHK3" s="636"/>
      <c r="CHL3" s="636"/>
      <c r="CHM3" s="636"/>
      <c r="CHN3" s="636"/>
      <c r="CHO3" s="636"/>
      <c r="CHP3" s="636"/>
      <c r="CHQ3" s="636"/>
      <c r="CHR3" s="636"/>
      <c r="CHS3" s="636"/>
      <c r="CHT3" s="636"/>
      <c r="CHU3" s="636"/>
      <c r="CHV3" s="636"/>
      <c r="CHW3" s="636"/>
      <c r="CHX3" s="636"/>
      <c r="CHY3" s="636"/>
      <c r="CHZ3" s="636"/>
      <c r="CIA3" s="636"/>
      <c r="CIB3" s="636"/>
      <c r="CIC3" s="636"/>
      <c r="CID3" s="636"/>
      <c r="CIE3" s="636"/>
      <c r="CIF3" s="636"/>
      <c r="CIG3" s="636"/>
      <c r="CIH3" s="636"/>
      <c r="CII3" s="636"/>
      <c r="CIJ3" s="636"/>
      <c r="CIK3" s="636"/>
      <c r="CIL3" s="636"/>
      <c r="CIM3" s="636"/>
      <c r="CIN3" s="636"/>
      <c r="CIO3" s="636"/>
      <c r="CIP3" s="636"/>
      <c r="CIQ3" s="636"/>
      <c r="CIR3" s="636"/>
      <c r="CIS3" s="636"/>
      <c r="CIT3" s="636"/>
      <c r="CIU3" s="636"/>
      <c r="CIV3" s="636"/>
      <c r="CIW3" s="636"/>
      <c r="CIX3" s="636"/>
      <c r="CIY3" s="636"/>
      <c r="CIZ3" s="636"/>
      <c r="CJA3" s="636"/>
      <c r="CJB3" s="636"/>
      <c r="CJC3" s="636"/>
      <c r="CJD3" s="636"/>
      <c r="CJE3" s="636"/>
      <c r="CJF3" s="636"/>
      <c r="CJG3" s="636"/>
      <c r="CJH3" s="636"/>
      <c r="CJI3" s="636"/>
      <c r="CJJ3" s="636"/>
      <c r="CJK3" s="636"/>
      <c r="CJL3" s="636"/>
      <c r="CJM3" s="636"/>
      <c r="CJN3" s="636"/>
      <c r="CJO3" s="636"/>
      <c r="CJP3" s="636"/>
      <c r="CJQ3" s="636"/>
      <c r="CJR3" s="636"/>
      <c r="CJS3" s="636"/>
      <c r="CJT3" s="636"/>
      <c r="CJU3" s="636"/>
      <c r="CJV3" s="636"/>
      <c r="CJW3" s="636"/>
      <c r="CJX3" s="636"/>
      <c r="CJY3" s="636"/>
      <c r="CJZ3" s="636"/>
      <c r="CKA3" s="636"/>
      <c r="CKB3" s="636"/>
      <c r="CKC3" s="636"/>
      <c r="CKD3" s="636"/>
      <c r="CKE3" s="636"/>
      <c r="CKF3" s="636"/>
      <c r="CKG3" s="636"/>
      <c r="CKH3" s="636"/>
      <c r="CKI3" s="636"/>
      <c r="CKJ3" s="636"/>
      <c r="CKK3" s="636"/>
      <c r="CKL3" s="636"/>
      <c r="CKM3" s="636"/>
      <c r="CKN3" s="636"/>
      <c r="CKO3" s="636"/>
      <c r="CKP3" s="636"/>
      <c r="CKQ3" s="636"/>
      <c r="CKR3" s="636"/>
      <c r="CKS3" s="636"/>
      <c r="CKT3" s="636"/>
      <c r="CKU3" s="636"/>
      <c r="CKV3" s="636"/>
      <c r="CKW3" s="636"/>
      <c r="CKX3" s="636"/>
      <c r="CKY3" s="636"/>
      <c r="CKZ3" s="636"/>
      <c r="CLA3" s="636"/>
      <c r="CLB3" s="636"/>
      <c r="CLC3" s="636"/>
      <c r="CLD3" s="636"/>
      <c r="CLE3" s="636"/>
      <c r="CLF3" s="636"/>
      <c r="CLG3" s="636"/>
      <c r="CLH3" s="636"/>
      <c r="CLI3" s="636"/>
      <c r="CLJ3" s="636"/>
      <c r="CLK3" s="636"/>
      <c r="CLL3" s="636"/>
      <c r="CLM3" s="636"/>
      <c r="CLN3" s="636"/>
      <c r="CLO3" s="636"/>
      <c r="CLP3" s="636"/>
      <c r="CLQ3" s="636"/>
      <c r="CLR3" s="636"/>
      <c r="CLS3" s="636"/>
      <c r="CLT3" s="636"/>
      <c r="CLU3" s="636"/>
      <c r="CLV3" s="636"/>
      <c r="CLW3" s="636"/>
      <c r="CLX3" s="636"/>
      <c r="CLY3" s="636"/>
      <c r="CLZ3" s="636"/>
      <c r="CMA3" s="636"/>
      <c r="CMB3" s="636"/>
      <c r="CMC3" s="636"/>
      <c r="CMD3" s="636"/>
      <c r="CME3" s="636"/>
      <c r="CMF3" s="636"/>
      <c r="CMG3" s="636"/>
      <c r="CMH3" s="636"/>
      <c r="CMI3" s="636"/>
      <c r="CMJ3" s="636"/>
      <c r="CMK3" s="636"/>
      <c r="CML3" s="636"/>
      <c r="CMM3" s="636"/>
      <c r="CMN3" s="636"/>
      <c r="CMO3" s="636"/>
      <c r="CMP3" s="636"/>
      <c r="CMQ3" s="636"/>
      <c r="CMR3" s="636"/>
      <c r="CMS3" s="636"/>
      <c r="CMT3" s="636"/>
      <c r="CMU3" s="636"/>
      <c r="CMV3" s="636"/>
      <c r="CMW3" s="636"/>
      <c r="CMX3" s="636"/>
      <c r="CMY3" s="636"/>
      <c r="CMZ3" s="636"/>
      <c r="CNA3" s="636"/>
      <c r="CNB3" s="636"/>
      <c r="CNC3" s="636"/>
      <c r="CND3" s="636"/>
      <c r="CNE3" s="636"/>
      <c r="CNF3" s="636"/>
      <c r="CNG3" s="636"/>
      <c r="CNH3" s="636"/>
      <c r="CNI3" s="636"/>
      <c r="CNJ3" s="636"/>
      <c r="CNK3" s="636"/>
      <c r="CNL3" s="636"/>
      <c r="CNM3" s="636"/>
      <c r="CNN3" s="636"/>
      <c r="CNO3" s="636"/>
      <c r="CNP3" s="636"/>
      <c r="CNQ3" s="636"/>
      <c r="CNR3" s="636"/>
      <c r="CNS3" s="636"/>
      <c r="CNT3" s="636"/>
      <c r="CNU3" s="636"/>
      <c r="CNV3" s="636"/>
      <c r="CNW3" s="636"/>
      <c r="CNX3" s="636"/>
      <c r="CNY3" s="636"/>
      <c r="CNZ3" s="636"/>
      <c r="COA3" s="636"/>
      <c r="COB3" s="636"/>
      <c r="COC3" s="636"/>
      <c r="COD3" s="636"/>
      <c r="COE3" s="636"/>
      <c r="COF3" s="636"/>
      <c r="COG3" s="636"/>
      <c r="COH3" s="636"/>
      <c r="COI3" s="636"/>
      <c r="COJ3" s="636"/>
      <c r="COK3" s="636"/>
      <c r="COL3" s="636"/>
      <c r="COM3" s="636"/>
      <c r="CON3" s="636"/>
      <c r="COO3" s="636"/>
      <c r="COP3" s="636"/>
      <c r="COQ3" s="636"/>
      <c r="COR3" s="636"/>
      <c r="COS3" s="636"/>
      <c r="COT3" s="636"/>
      <c r="COU3" s="636"/>
      <c r="COV3" s="636"/>
      <c r="COW3" s="636"/>
      <c r="COX3" s="636"/>
      <c r="COY3" s="636"/>
      <c r="COZ3" s="636"/>
      <c r="CPA3" s="636"/>
      <c r="CPB3" s="636"/>
      <c r="CPC3" s="636"/>
      <c r="CPD3" s="636"/>
      <c r="CPE3" s="636"/>
      <c r="CPF3" s="636"/>
      <c r="CPG3" s="636"/>
      <c r="CPH3" s="636"/>
      <c r="CPI3" s="636"/>
      <c r="CPJ3" s="636"/>
      <c r="CPK3" s="636"/>
      <c r="CPL3" s="636"/>
      <c r="CPM3" s="636"/>
      <c r="CPN3" s="636"/>
      <c r="CPO3" s="636"/>
      <c r="CPP3" s="636"/>
      <c r="CPQ3" s="636"/>
      <c r="CPR3" s="636"/>
      <c r="CPS3" s="636"/>
      <c r="CPT3" s="636"/>
      <c r="CPU3" s="636"/>
      <c r="CPV3" s="636"/>
      <c r="CPW3" s="636"/>
      <c r="CPX3" s="636"/>
      <c r="CPY3" s="636"/>
      <c r="CPZ3" s="636"/>
      <c r="CQA3" s="636"/>
      <c r="CQB3" s="636"/>
      <c r="CQC3" s="636"/>
      <c r="CQD3" s="636"/>
      <c r="CQE3" s="636"/>
      <c r="CQF3" s="636"/>
      <c r="CQG3" s="636"/>
      <c r="CQH3" s="636"/>
      <c r="CQI3" s="636"/>
      <c r="CQJ3" s="636"/>
      <c r="CQK3" s="636"/>
      <c r="CQL3" s="636"/>
      <c r="CQM3" s="636"/>
      <c r="CQN3" s="636"/>
      <c r="CQO3" s="636"/>
      <c r="CQP3" s="636"/>
      <c r="CQQ3" s="636"/>
      <c r="CQR3" s="636"/>
      <c r="CQS3" s="636"/>
      <c r="CQT3" s="636"/>
      <c r="CQU3" s="636"/>
      <c r="CQV3" s="636"/>
      <c r="CQW3" s="636"/>
      <c r="CQX3" s="636"/>
      <c r="CQY3" s="636"/>
      <c r="CQZ3" s="636"/>
      <c r="CRA3" s="636"/>
      <c r="CRB3" s="636"/>
      <c r="CRC3" s="636"/>
      <c r="CRD3" s="636"/>
      <c r="CRE3" s="636"/>
      <c r="CRF3" s="636"/>
      <c r="CRG3" s="636"/>
      <c r="CRH3" s="636"/>
      <c r="CRI3" s="636"/>
      <c r="CRJ3" s="636"/>
      <c r="CRK3" s="636"/>
      <c r="CRL3" s="636"/>
      <c r="CRM3" s="636"/>
      <c r="CRN3" s="636"/>
      <c r="CRO3" s="636"/>
      <c r="CRP3" s="636"/>
      <c r="CRQ3" s="636"/>
      <c r="CRR3" s="636"/>
      <c r="CRS3" s="636"/>
      <c r="CRT3" s="636"/>
      <c r="CRU3" s="636"/>
      <c r="CRV3" s="636"/>
      <c r="CRW3" s="636"/>
      <c r="CRX3" s="636"/>
      <c r="CRY3" s="636"/>
      <c r="CRZ3" s="636"/>
      <c r="CSA3" s="636"/>
      <c r="CSB3" s="636"/>
      <c r="CSC3" s="636"/>
      <c r="CSD3" s="636"/>
      <c r="CSE3" s="636"/>
      <c r="CSF3" s="636"/>
      <c r="CSG3" s="636"/>
      <c r="CSH3" s="636"/>
      <c r="CSI3" s="636"/>
      <c r="CSJ3" s="636"/>
      <c r="CSK3" s="636"/>
      <c r="CSL3" s="636"/>
      <c r="CSM3" s="636"/>
      <c r="CSN3" s="636"/>
      <c r="CSO3" s="636"/>
      <c r="CSP3" s="636"/>
      <c r="CSQ3" s="636"/>
      <c r="CSR3" s="636"/>
      <c r="CSS3" s="636"/>
      <c r="CST3" s="636"/>
      <c r="CSU3" s="636"/>
      <c r="CSV3" s="636"/>
      <c r="CSW3" s="636"/>
      <c r="CSX3" s="636"/>
      <c r="CSY3" s="636"/>
      <c r="CSZ3" s="636"/>
      <c r="CTA3" s="636"/>
      <c r="CTB3" s="636"/>
      <c r="CTC3" s="636"/>
      <c r="CTD3" s="636"/>
      <c r="CTE3" s="636"/>
      <c r="CTF3" s="636"/>
      <c r="CTG3" s="636"/>
      <c r="CTH3" s="636"/>
      <c r="CTI3" s="636"/>
      <c r="CTJ3" s="636"/>
      <c r="CTK3" s="636"/>
      <c r="CTL3" s="636"/>
      <c r="CTM3" s="636"/>
      <c r="CTN3" s="636"/>
      <c r="CTO3" s="636"/>
      <c r="CTP3" s="636"/>
    </row>
    <row r="4" spans="1:2565" s="290" customFormat="1" x14ac:dyDescent="0.3">
      <c r="A4" s="42"/>
      <c r="B4" s="52"/>
      <c r="C4" s="39" t="s">
        <v>195</v>
      </c>
      <c r="D4" s="39" t="s">
        <v>114</v>
      </c>
      <c r="E4" s="66" t="s">
        <v>201</v>
      </c>
      <c r="F4" s="262" t="s">
        <v>200</v>
      </c>
      <c r="G4" s="73" t="s">
        <v>481</v>
      </c>
      <c r="H4" s="639" t="s">
        <v>0</v>
      </c>
      <c r="I4" s="639"/>
      <c r="J4" s="639"/>
      <c r="K4" s="639"/>
      <c r="L4" s="639"/>
      <c r="M4" s="639"/>
      <c r="N4" s="639"/>
      <c r="O4" s="639"/>
      <c r="P4" s="639"/>
      <c r="Q4" s="639"/>
      <c r="R4" s="639"/>
      <c r="S4" s="639"/>
      <c r="T4" s="639"/>
      <c r="U4" s="639"/>
      <c r="V4" s="639"/>
      <c r="W4" s="639"/>
      <c r="X4" s="639"/>
      <c r="Y4" s="639"/>
      <c r="Z4" s="639"/>
      <c r="AA4" s="639"/>
      <c r="AB4" s="639"/>
      <c r="AC4" s="639"/>
      <c r="AD4" s="639"/>
      <c r="AE4" s="639"/>
      <c r="AF4" s="639"/>
      <c r="AG4" s="639"/>
      <c r="AH4" s="639"/>
      <c r="AI4" s="639"/>
      <c r="AJ4" s="639"/>
      <c r="AK4" s="639"/>
      <c r="AL4" s="639"/>
      <c r="AM4" s="639" t="s">
        <v>1</v>
      </c>
      <c r="AN4" s="639"/>
      <c r="AO4" s="639"/>
      <c r="AP4" s="639"/>
      <c r="AQ4" s="639"/>
      <c r="AR4" s="639"/>
      <c r="AS4" s="639"/>
      <c r="AT4" s="639"/>
      <c r="AU4" s="639"/>
      <c r="AV4" s="639"/>
      <c r="AW4" s="639"/>
      <c r="AX4" s="639"/>
      <c r="AY4" s="639"/>
      <c r="AZ4" s="639"/>
      <c r="BA4" s="639"/>
      <c r="BB4" s="639"/>
      <c r="BC4" s="639"/>
      <c r="BD4" s="639"/>
      <c r="BE4" s="639"/>
      <c r="BF4" s="639"/>
      <c r="BG4" s="639"/>
      <c r="BH4" s="639"/>
      <c r="BI4" s="639"/>
      <c r="BJ4" s="639"/>
      <c r="BK4" s="639"/>
      <c r="BL4" s="639"/>
      <c r="BM4" s="639"/>
      <c r="BN4" s="639"/>
      <c r="BO4" s="639" t="s">
        <v>2</v>
      </c>
      <c r="BP4" s="639"/>
      <c r="BQ4" s="639"/>
      <c r="BR4" s="639"/>
      <c r="BS4" s="639"/>
      <c r="BT4" s="639"/>
      <c r="BU4" s="639"/>
      <c r="BV4" s="639"/>
      <c r="BW4" s="639"/>
      <c r="BX4" s="639"/>
      <c r="BY4" s="639"/>
      <c r="BZ4" s="639"/>
      <c r="CA4" s="639"/>
      <c r="CB4" s="639"/>
      <c r="CC4" s="639"/>
      <c r="CD4" s="639"/>
      <c r="CE4" s="639"/>
      <c r="CF4" s="639"/>
      <c r="CG4" s="639"/>
      <c r="CH4" s="639"/>
      <c r="CI4" s="639"/>
      <c r="CJ4" s="639"/>
      <c r="CK4" s="639"/>
      <c r="CL4" s="639"/>
      <c r="CM4" s="639"/>
      <c r="CN4" s="639"/>
      <c r="CO4" s="639"/>
      <c r="CP4" s="639"/>
      <c r="CQ4" s="639"/>
      <c r="CR4" s="639"/>
      <c r="CS4" s="639"/>
      <c r="CT4" s="639" t="s">
        <v>3</v>
      </c>
      <c r="CU4" s="639"/>
      <c r="CV4" s="639"/>
      <c r="CW4" s="639"/>
      <c r="CX4" s="639"/>
      <c r="CY4" s="639"/>
      <c r="CZ4" s="639"/>
      <c r="DA4" s="639"/>
      <c r="DB4" s="639"/>
      <c r="DC4" s="639"/>
      <c r="DD4" s="639"/>
      <c r="DE4" s="639"/>
      <c r="DF4" s="639"/>
      <c r="DG4" s="639"/>
      <c r="DH4" s="639"/>
      <c r="DI4" s="639"/>
      <c r="DJ4" s="639"/>
      <c r="DK4" s="639"/>
      <c r="DL4" s="639"/>
      <c r="DM4" s="639"/>
      <c r="DN4" s="639"/>
      <c r="DO4" s="639"/>
      <c r="DP4" s="639"/>
      <c r="DQ4" s="639"/>
      <c r="DR4" s="639"/>
      <c r="DS4" s="639"/>
      <c r="DT4" s="639"/>
      <c r="DU4" s="639"/>
      <c r="DV4" s="639"/>
      <c r="DW4" s="639"/>
      <c r="DX4" s="639" t="s">
        <v>4</v>
      </c>
      <c r="DY4" s="639"/>
      <c r="DZ4" s="639"/>
      <c r="EA4" s="639"/>
      <c r="EB4" s="639"/>
      <c r="EC4" s="639"/>
      <c r="ED4" s="639"/>
      <c r="EE4" s="639"/>
      <c r="EF4" s="639"/>
      <c r="EG4" s="639"/>
      <c r="EH4" s="639"/>
      <c r="EI4" s="639"/>
      <c r="EJ4" s="639"/>
      <c r="EK4" s="639"/>
      <c r="EL4" s="639"/>
      <c r="EM4" s="639"/>
      <c r="EN4" s="639"/>
      <c r="EO4" s="639"/>
      <c r="EP4" s="639"/>
      <c r="EQ4" s="639"/>
      <c r="ER4" s="639"/>
      <c r="ES4" s="639"/>
      <c r="ET4" s="639"/>
      <c r="EU4" s="639"/>
      <c r="EV4" s="639"/>
      <c r="EW4" s="639"/>
      <c r="EX4" s="639"/>
      <c r="EY4" s="639"/>
      <c r="EZ4" s="639"/>
      <c r="FA4" s="639"/>
      <c r="FB4" s="639"/>
      <c r="FC4" s="639" t="s">
        <v>5</v>
      </c>
      <c r="FD4" s="639"/>
      <c r="FE4" s="639"/>
      <c r="FF4" s="639"/>
      <c r="FG4" s="639"/>
      <c r="FH4" s="639"/>
      <c r="FI4" s="639"/>
      <c r="FJ4" s="639"/>
      <c r="FK4" s="639"/>
      <c r="FL4" s="639"/>
      <c r="FM4" s="639"/>
      <c r="FN4" s="639"/>
      <c r="FO4" s="639"/>
      <c r="FP4" s="639"/>
      <c r="FQ4" s="639"/>
      <c r="FR4" s="639"/>
      <c r="FS4" s="639"/>
      <c r="FT4" s="639"/>
      <c r="FU4" s="639"/>
      <c r="FV4" s="639"/>
      <c r="FW4" s="639"/>
      <c r="FX4" s="639"/>
      <c r="FY4" s="639"/>
      <c r="FZ4" s="639"/>
      <c r="GA4" s="639"/>
      <c r="GB4" s="639"/>
      <c r="GC4" s="639"/>
      <c r="GD4" s="639"/>
      <c r="GE4" s="639"/>
      <c r="GF4" s="639"/>
      <c r="GG4" s="639" t="s">
        <v>6</v>
      </c>
      <c r="GH4" s="639"/>
      <c r="GI4" s="639"/>
      <c r="GJ4" s="639"/>
      <c r="GK4" s="639"/>
      <c r="GL4" s="639"/>
      <c r="GM4" s="639"/>
      <c r="GN4" s="639"/>
      <c r="GO4" s="639"/>
      <c r="GP4" s="639"/>
      <c r="GQ4" s="639"/>
      <c r="GR4" s="639"/>
      <c r="GS4" s="639"/>
      <c r="GT4" s="639"/>
      <c r="GU4" s="639"/>
      <c r="GV4" s="639"/>
      <c r="GW4" s="639"/>
      <c r="GX4" s="639"/>
      <c r="GY4" s="639"/>
      <c r="GZ4" s="639"/>
      <c r="HA4" s="639"/>
      <c r="HB4" s="639"/>
      <c r="HC4" s="639"/>
      <c r="HD4" s="639"/>
      <c r="HE4" s="639"/>
      <c r="HF4" s="639"/>
      <c r="HG4" s="639"/>
      <c r="HH4" s="639"/>
      <c r="HI4" s="639"/>
      <c r="HJ4" s="639"/>
      <c r="HK4" s="639"/>
      <c r="HL4" s="639" t="s">
        <v>7</v>
      </c>
      <c r="HM4" s="639"/>
      <c r="HN4" s="639"/>
      <c r="HO4" s="639"/>
      <c r="HP4" s="639"/>
      <c r="HQ4" s="639"/>
      <c r="HR4" s="639"/>
      <c r="HS4" s="639"/>
      <c r="HT4" s="639"/>
      <c r="HU4" s="639"/>
      <c r="HV4" s="639"/>
      <c r="HW4" s="639"/>
      <c r="HX4" s="639"/>
      <c r="HY4" s="639"/>
      <c r="HZ4" s="639"/>
      <c r="IA4" s="639"/>
      <c r="IB4" s="639"/>
      <c r="IC4" s="639"/>
      <c r="ID4" s="639"/>
      <c r="IE4" s="639"/>
      <c r="IF4" s="639"/>
      <c r="IG4" s="639"/>
      <c r="IH4" s="639"/>
      <c r="II4" s="639"/>
      <c r="IJ4" s="639"/>
      <c r="IK4" s="639"/>
      <c r="IL4" s="639"/>
      <c r="IM4" s="639"/>
      <c r="IN4" s="639"/>
      <c r="IO4" s="639"/>
      <c r="IP4" s="639"/>
      <c r="IQ4" s="639" t="s">
        <v>8</v>
      </c>
      <c r="IR4" s="639"/>
      <c r="IS4" s="639"/>
      <c r="IT4" s="639"/>
      <c r="IU4" s="639"/>
      <c r="IV4" s="639"/>
      <c r="IW4" s="639"/>
      <c r="IX4" s="639"/>
      <c r="IY4" s="639"/>
      <c r="IZ4" s="639"/>
      <c r="JA4" s="639"/>
      <c r="JB4" s="639"/>
      <c r="JC4" s="639"/>
      <c r="JD4" s="639"/>
      <c r="JE4" s="639"/>
      <c r="JF4" s="639"/>
      <c r="JG4" s="639"/>
      <c r="JH4" s="639"/>
      <c r="JI4" s="639"/>
      <c r="JJ4" s="639"/>
      <c r="JK4" s="639"/>
      <c r="JL4" s="639"/>
      <c r="JM4" s="639"/>
      <c r="JN4" s="639"/>
      <c r="JO4" s="639"/>
      <c r="JP4" s="639"/>
      <c r="JQ4" s="639"/>
      <c r="JR4" s="639"/>
      <c r="JS4" s="639"/>
      <c r="JT4" s="639"/>
      <c r="JU4" s="639" t="s">
        <v>9</v>
      </c>
      <c r="JV4" s="639"/>
      <c r="JW4" s="639"/>
      <c r="JX4" s="639"/>
      <c r="JY4" s="639"/>
      <c r="JZ4" s="639"/>
      <c r="KA4" s="639"/>
      <c r="KB4" s="639"/>
      <c r="KC4" s="639"/>
      <c r="KD4" s="639"/>
      <c r="KE4" s="639"/>
      <c r="KF4" s="639"/>
      <c r="KG4" s="639"/>
      <c r="KH4" s="639"/>
      <c r="KI4" s="639"/>
      <c r="KJ4" s="639"/>
      <c r="KK4" s="639"/>
      <c r="KL4" s="639"/>
      <c r="KM4" s="639"/>
      <c r="KN4" s="639"/>
      <c r="KO4" s="639"/>
      <c r="KP4" s="639"/>
      <c r="KQ4" s="639"/>
      <c r="KR4" s="639"/>
      <c r="KS4" s="639"/>
      <c r="KT4" s="639"/>
      <c r="KU4" s="639"/>
      <c r="KV4" s="639"/>
      <c r="KW4" s="639"/>
      <c r="KX4" s="639"/>
      <c r="KY4" s="639"/>
      <c r="KZ4" s="639" t="s">
        <v>10</v>
      </c>
      <c r="LA4" s="639"/>
      <c r="LB4" s="639"/>
      <c r="LC4" s="639"/>
      <c r="LD4" s="639"/>
      <c r="LE4" s="639"/>
      <c r="LF4" s="639"/>
      <c r="LG4" s="639"/>
      <c r="LH4" s="639"/>
      <c r="LI4" s="639"/>
      <c r="LJ4" s="639"/>
      <c r="LK4" s="639"/>
      <c r="LL4" s="639"/>
      <c r="LM4" s="639"/>
      <c r="LN4" s="639"/>
      <c r="LO4" s="639"/>
      <c r="LP4" s="639"/>
      <c r="LQ4" s="639"/>
      <c r="LR4" s="639"/>
      <c r="LS4" s="639"/>
      <c r="LT4" s="639"/>
      <c r="LU4" s="639"/>
      <c r="LV4" s="639"/>
      <c r="LW4" s="639"/>
      <c r="LX4" s="639"/>
      <c r="LY4" s="639"/>
      <c r="LZ4" s="639"/>
      <c r="MA4" s="639"/>
      <c r="MB4" s="639"/>
      <c r="MC4" s="639"/>
      <c r="MD4" s="640" t="s">
        <v>11</v>
      </c>
      <c r="ME4" s="640"/>
      <c r="MF4" s="640"/>
      <c r="MG4" s="640"/>
      <c r="MH4" s="640"/>
      <c r="MI4" s="640"/>
      <c r="MJ4" s="640"/>
      <c r="MK4" s="640"/>
      <c r="ML4" s="640"/>
      <c r="MM4" s="640"/>
      <c r="MN4" s="640"/>
      <c r="MO4" s="640"/>
      <c r="MP4" s="640"/>
      <c r="MQ4" s="640"/>
      <c r="MR4" s="640"/>
      <c r="MS4" s="640"/>
      <c r="MT4" s="640"/>
      <c r="MU4" s="640"/>
      <c r="MV4" s="640"/>
      <c r="MW4" s="640"/>
      <c r="MX4" s="640"/>
      <c r="MY4" s="640"/>
      <c r="MZ4" s="640"/>
      <c r="NA4" s="640"/>
      <c r="NB4" s="640"/>
      <c r="NC4" s="640"/>
      <c r="ND4" s="640"/>
      <c r="NE4" s="640"/>
      <c r="NF4" s="640"/>
      <c r="NG4" s="640"/>
      <c r="NH4" s="640"/>
      <c r="NI4" s="639" t="s">
        <v>0</v>
      </c>
      <c r="NJ4" s="639"/>
      <c r="NK4" s="639"/>
      <c r="NL4" s="639"/>
      <c r="NM4" s="639"/>
      <c r="NN4" s="639"/>
      <c r="NO4" s="639"/>
      <c r="NP4" s="639"/>
      <c r="NQ4" s="639"/>
      <c r="NR4" s="639"/>
      <c r="NS4" s="639"/>
      <c r="NT4" s="639"/>
      <c r="NU4" s="639"/>
      <c r="NV4" s="639"/>
      <c r="NW4" s="639"/>
      <c r="NX4" s="639"/>
      <c r="NY4" s="639"/>
      <c r="NZ4" s="639"/>
      <c r="OA4" s="639"/>
      <c r="OB4" s="639"/>
      <c r="OC4" s="639"/>
      <c r="OD4" s="639"/>
      <c r="OE4" s="639"/>
      <c r="OF4" s="639"/>
      <c r="OG4" s="639"/>
      <c r="OH4" s="639"/>
      <c r="OI4" s="639"/>
      <c r="OJ4" s="639"/>
      <c r="OK4" s="639"/>
      <c r="OL4" s="639"/>
      <c r="OM4" s="639"/>
      <c r="ON4" s="639" t="s">
        <v>1</v>
      </c>
      <c r="OO4" s="639"/>
      <c r="OP4" s="639"/>
      <c r="OQ4" s="639"/>
      <c r="OR4" s="639"/>
      <c r="OS4" s="639"/>
      <c r="OT4" s="639"/>
      <c r="OU4" s="639"/>
      <c r="OV4" s="639"/>
      <c r="OW4" s="639"/>
      <c r="OX4" s="639"/>
      <c r="OY4" s="639"/>
      <c r="OZ4" s="639"/>
      <c r="PA4" s="639"/>
      <c r="PB4" s="639"/>
      <c r="PC4" s="639"/>
      <c r="PD4" s="639"/>
      <c r="PE4" s="639"/>
      <c r="PF4" s="639"/>
      <c r="PG4" s="639"/>
      <c r="PH4" s="639"/>
      <c r="PI4" s="639"/>
      <c r="PJ4" s="639"/>
      <c r="PK4" s="639"/>
      <c r="PL4" s="639"/>
      <c r="PM4" s="639"/>
      <c r="PN4" s="639"/>
      <c r="PO4" s="639"/>
      <c r="PP4" s="639"/>
      <c r="PQ4" s="639" t="s">
        <v>2</v>
      </c>
      <c r="PR4" s="639"/>
      <c r="PS4" s="639"/>
      <c r="PT4" s="639"/>
      <c r="PU4" s="639"/>
      <c r="PV4" s="639"/>
      <c r="PW4" s="639"/>
      <c r="PX4" s="639"/>
      <c r="PY4" s="639"/>
      <c r="PZ4" s="639"/>
      <c r="QA4" s="639"/>
      <c r="QB4" s="639"/>
      <c r="QC4" s="639"/>
      <c r="QD4" s="639"/>
      <c r="QE4" s="639"/>
      <c r="QF4" s="639"/>
      <c r="QG4" s="639"/>
      <c r="QH4" s="639"/>
      <c r="QI4" s="639"/>
      <c r="QJ4" s="639"/>
      <c r="QK4" s="639"/>
      <c r="QL4" s="639"/>
      <c r="QM4" s="639"/>
      <c r="QN4" s="639"/>
      <c r="QO4" s="639"/>
      <c r="QP4" s="639"/>
      <c r="QQ4" s="639"/>
      <c r="QR4" s="639"/>
      <c r="QS4" s="639"/>
      <c r="QT4" s="639"/>
      <c r="QU4" s="639"/>
      <c r="QV4" s="639" t="s">
        <v>3</v>
      </c>
      <c r="QW4" s="639"/>
      <c r="QX4" s="639"/>
      <c r="QY4" s="639"/>
      <c r="QZ4" s="639"/>
      <c r="RA4" s="639"/>
      <c r="RB4" s="639"/>
      <c r="RC4" s="639"/>
      <c r="RD4" s="639"/>
      <c r="RE4" s="639"/>
      <c r="RF4" s="639"/>
      <c r="RG4" s="639"/>
      <c r="RH4" s="639"/>
      <c r="RI4" s="639"/>
      <c r="RJ4" s="639"/>
      <c r="RK4" s="639"/>
      <c r="RL4" s="639"/>
      <c r="RM4" s="639"/>
      <c r="RN4" s="639"/>
      <c r="RO4" s="639"/>
      <c r="RP4" s="639"/>
      <c r="RQ4" s="639"/>
      <c r="RR4" s="639"/>
      <c r="RS4" s="639"/>
      <c r="RT4" s="639"/>
      <c r="RU4" s="639"/>
      <c r="RV4" s="639"/>
      <c r="RW4" s="639"/>
      <c r="RX4" s="639"/>
      <c r="RY4" s="639"/>
      <c r="RZ4" s="639" t="s">
        <v>4</v>
      </c>
      <c r="SA4" s="639"/>
      <c r="SB4" s="639"/>
      <c r="SC4" s="639"/>
      <c r="SD4" s="639"/>
      <c r="SE4" s="639"/>
      <c r="SF4" s="639"/>
      <c r="SG4" s="639"/>
      <c r="SH4" s="639"/>
      <c r="SI4" s="639"/>
      <c r="SJ4" s="639"/>
      <c r="SK4" s="639"/>
      <c r="SL4" s="639"/>
      <c r="SM4" s="639"/>
      <c r="SN4" s="639"/>
      <c r="SO4" s="639"/>
      <c r="SP4" s="639"/>
      <c r="SQ4" s="639"/>
      <c r="SR4" s="639"/>
      <c r="SS4" s="639"/>
      <c r="ST4" s="639"/>
      <c r="SU4" s="639"/>
      <c r="SV4" s="639"/>
      <c r="SW4" s="639"/>
      <c r="SX4" s="639"/>
      <c r="SY4" s="639"/>
      <c r="SZ4" s="639"/>
      <c r="TA4" s="639"/>
      <c r="TB4" s="639"/>
      <c r="TC4" s="639"/>
      <c r="TD4" s="639"/>
      <c r="TE4" s="639" t="s">
        <v>5</v>
      </c>
      <c r="TF4" s="639"/>
      <c r="TG4" s="639"/>
      <c r="TH4" s="639"/>
      <c r="TI4" s="639"/>
      <c r="TJ4" s="639"/>
      <c r="TK4" s="639"/>
      <c r="TL4" s="639"/>
      <c r="TM4" s="639"/>
      <c r="TN4" s="639"/>
      <c r="TO4" s="639"/>
      <c r="TP4" s="639"/>
      <c r="TQ4" s="639"/>
      <c r="TR4" s="639"/>
      <c r="TS4" s="639"/>
      <c r="TT4" s="639"/>
      <c r="TU4" s="639"/>
      <c r="TV4" s="639"/>
      <c r="TW4" s="639"/>
      <c r="TX4" s="639"/>
      <c r="TY4" s="639"/>
      <c r="TZ4" s="639"/>
      <c r="UA4" s="639"/>
      <c r="UB4" s="639"/>
      <c r="UC4" s="639"/>
      <c r="UD4" s="639"/>
      <c r="UE4" s="639"/>
      <c r="UF4" s="639"/>
      <c r="UG4" s="639"/>
      <c r="UH4" s="639"/>
      <c r="UI4" s="639" t="s">
        <v>6</v>
      </c>
      <c r="UJ4" s="639"/>
      <c r="UK4" s="639"/>
      <c r="UL4" s="639"/>
      <c r="UM4" s="639"/>
      <c r="UN4" s="639"/>
      <c r="UO4" s="639"/>
      <c r="UP4" s="639"/>
      <c r="UQ4" s="639"/>
      <c r="UR4" s="639"/>
      <c r="US4" s="639"/>
      <c r="UT4" s="639"/>
      <c r="UU4" s="639"/>
      <c r="UV4" s="639"/>
      <c r="UW4" s="639"/>
      <c r="UX4" s="639"/>
      <c r="UY4" s="639"/>
      <c r="UZ4" s="639"/>
      <c r="VA4" s="639"/>
      <c r="VB4" s="639"/>
      <c r="VC4" s="639"/>
      <c r="VD4" s="639"/>
      <c r="VE4" s="639"/>
      <c r="VF4" s="639"/>
      <c r="VG4" s="639"/>
      <c r="VH4" s="639"/>
      <c r="VI4" s="639"/>
      <c r="VJ4" s="639"/>
      <c r="VK4" s="639"/>
      <c r="VL4" s="639"/>
      <c r="VM4" s="639"/>
      <c r="VN4" s="639" t="s">
        <v>7</v>
      </c>
      <c r="VO4" s="639"/>
      <c r="VP4" s="639"/>
      <c r="VQ4" s="639"/>
      <c r="VR4" s="639"/>
      <c r="VS4" s="639"/>
      <c r="VT4" s="639"/>
      <c r="VU4" s="639"/>
      <c r="VV4" s="639"/>
      <c r="VW4" s="639"/>
      <c r="VX4" s="639"/>
      <c r="VY4" s="639"/>
      <c r="VZ4" s="639"/>
      <c r="WA4" s="639"/>
      <c r="WB4" s="639"/>
      <c r="WC4" s="639"/>
      <c r="WD4" s="639"/>
      <c r="WE4" s="639"/>
      <c r="WF4" s="639"/>
      <c r="WG4" s="639"/>
      <c r="WH4" s="639"/>
      <c r="WI4" s="639"/>
      <c r="WJ4" s="639"/>
      <c r="WK4" s="639"/>
      <c r="WL4" s="639"/>
      <c r="WM4" s="639"/>
      <c r="WN4" s="639"/>
      <c r="WO4" s="639"/>
      <c r="WP4" s="639"/>
      <c r="WQ4" s="639"/>
      <c r="WR4" s="639"/>
      <c r="WS4" s="639" t="s">
        <v>8</v>
      </c>
      <c r="WT4" s="639"/>
      <c r="WU4" s="639"/>
      <c r="WV4" s="639"/>
      <c r="WW4" s="639"/>
      <c r="WX4" s="639"/>
      <c r="WY4" s="639"/>
      <c r="WZ4" s="639"/>
      <c r="XA4" s="639"/>
      <c r="XB4" s="639"/>
      <c r="XC4" s="639"/>
      <c r="XD4" s="639"/>
      <c r="XE4" s="639"/>
      <c r="XF4" s="639"/>
      <c r="XG4" s="639"/>
      <c r="XH4" s="639"/>
      <c r="XI4" s="639"/>
      <c r="XJ4" s="639"/>
      <c r="XK4" s="639"/>
      <c r="XL4" s="639"/>
      <c r="XM4" s="639"/>
      <c r="XN4" s="639"/>
      <c r="XO4" s="639"/>
      <c r="XP4" s="639"/>
      <c r="XQ4" s="639"/>
      <c r="XR4" s="639"/>
      <c r="XS4" s="639"/>
      <c r="XT4" s="639"/>
      <c r="XU4" s="639"/>
      <c r="XV4" s="639"/>
      <c r="XW4" s="639" t="s">
        <v>9</v>
      </c>
      <c r="XX4" s="639"/>
      <c r="XY4" s="639"/>
      <c r="XZ4" s="639"/>
      <c r="YA4" s="639"/>
      <c r="YB4" s="639"/>
      <c r="YC4" s="639"/>
      <c r="YD4" s="639"/>
      <c r="YE4" s="639"/>
      <c r="YF4" s="639"/>
      <c r="YG4" s="639"/>
      <c r="YH4" s="639"/>
      <c r="YI4" s="639"/>
      <c r="YJ4" s="639"/>
      <c r="YK4" s="639"/>
      <c r="YL4" s="639"/>
      <c r="YM4" s="639"/>
      <c r="YN4" s="639"/>
      <c r="YO4" s="639"/>
      <c r="YP4" s="639"/>
      <c r="YQ4" s="639"/>
      <c r="YR4" s="639"/>
      <c r="YS4" s="639"/>
      <c r="YT4" s="639"/>
      <c r="YU4" s="639"/>
      <c r="YV4" s="639"/>
      <c r="YW4" s="639"/>
      <c r="YX4" s="639"/>
      <c r="YY4" s="639"/>
      <c r="YZ4" s="639"/>
      <c r="ZA4" s="639"/>
      <c r="ZB4" s="639" t="s">
        <v>10</v>
      </c>
      <c r="ZC4" s="639"/>
      <c r="ZD4" s="639"/>
      <c r="ZE4" s="639"/>
      <c r="ZF4" s="639"/>
      <c r="ZG4" s="639"/>
      <c r="ZH4" s="639"/>
      <c r="ZI4" s="639"/>
      <c r="ZJ4" s="639"/>
      <c r="ZK4" s="639"/>
      <c r="ZL4" s="639"/>
      <c r="ZM4" s="639"/>
      <c r="ZN4" s="639"/>
      <c r="ZO4" s="639"/>
      <c r="ZP4" s="639"/>
      <c r="ZQ4" s="639"/>
      <c r="ZR4" s="639"/>
      <c r="ZS4" s="639"/>
      <c r="ZT4" s="639"/>
      <c r="ZU4" s="639"/>
      <c r="ZV4" s="639"/>
      <c r="ZW4" s="639"/>
      <c r="ZX4" s="639"/>
      <c r="ZY4" s="639"/>
      <c r="ZZ4" s="639"/>
      <c r="AAA4" s="639"/>
      <c r="AAB4" s="639"/>
      <c r="AAC4" s="639"/>
      <c r="AAD4" s="639"/>
      <c r="AAE4" s="639"/>
      <c r="AAF4" s="640" t="s">
        <v>11</v>
      </c>
      <c r="AAG4" s="640"/>
      <c r="AAH4" s="640"/>
      <c r="AAI4" s="640"/>
      <c r="AAJ4" s="640"/>
      <c r="AAK4" s="640"/>
      <c r="AAL4" s="640"/>
      <c r="AAM4" s="640"/>
      <c r="AAN4" s="640"/>
      <c r="AAO4" s="640"/>
      <c r="AAP4" s="640"/>
      <c r="AAQ4" s="640"/>
      <c r="AAR4" s="640"/>
      <c r="AAS4" s="640"/>
      <c r="AAT4" s="640"/>
      <c r="AAU4" s="640"/>
      <c r="AAV4" s="640"/>
      <c r="AAW4" s="640"/>
      <c r="AAX4" s="640"/>
      <c r="AAY4" s="640"/>
      <c r="AAZ4" s="640"/>
      <c r="ABA4" s="640"/>
      <c r="ABB4" s="640"/>
      <c r="ABC4" s="640"/>
      <c r="ABD4" s="640"/>
      <c r="ABE4" s="640"/>
      <c r="ABF4" s="640"/>
      <c r="ABG4" s="640"/>
      <c r="ABH4" s="640"/>
      <c r="ABI4" s="640"/>
      <c r="ABJ4" s="640"/>
      <c r="ABK4" s="639" t="s">
        <v>0</v>
      </c>
      <c r="ABL4" s="639"/>
      <c r="ABM4" s="639"/>
      <c r="ABN4" s="639"/>
      <c r="ABO4" s="639"/>
      <c r="ABP4" s="639"/>
      <c r="ABQ4" s="639"/>
      <c r="ABR4" s="639"/>
      <c r="ABS4" s="639"/>
      <c r="ABT4" s="639"/>
      <c r="ABU4" s="639"/>
      <c r="ABV4" s="639"/>
      <c r="ABW4" s="639"/>
      <c r="ABX4" s="639"/>
      <c r="ABY4" s="639"/>
      <c r="ABZ4" s="639"/>
      <c r="ACA4" s="639"/>
      <c r="ACB4" s="639"/>
      <c r="ACC4" s="639"/>
      <c r="ACD4" s="639"/>
      <c r="ACE4" s="639"/>
      <c r="ACF4" s="639"/>
      <c r="ACG4" s="639"/>
      <c r="ACH4" s="639"/>
      <c r="ACI4" s="639"/>
      <c r="ACJ4" s="639"/>
      <c r="ACK4" s="639"/>
      <c r="ACL4" s="639"/>
      <c r="ACM4" s="639"/>
      <c r="ACN4" s="639"/>
      <c r="ACO4" s="639"/>
      <c r="ACP4" s="639" t="s">
        <v>1</v>
      </c>
      <c r="ACQ4" s="639"/>
      <c r="ACR4" s="639"/>
      <c r="ACS4" s="639"/>
      <c r="ACT4" s="639"/>
      <c r="ACU4" s="639"/>
      <c r="ACV4" s="639"/>
      <c r="ACW4" s="639"/>
      <c r="ACX4" s="639"/>
      <c r="ACY4" s="639"/>
      <c r="ACZ4" s="639"/>
      <c r="ADA4" s="639"/>
      <c r="ADB4" s="639"/>
      <c r="ADC4" s="639"/>
      <c r="ADD4" s="639"/>
      <c r="ADE4" s="639"/>
      <c r="ADF4" s="639"/>
      <c r="ADG4" s="639"/>
      <c r="ADH4" s="639"/>
      <c r="ADI4" s="639"/>
      <c r="ADJ4" s="639"/>
      <c r="ADK4" s="639"/>
      <c r="ADL4" s="639"/>
      <c r="ADM4" s="639"/>
      <c r="ADN4" s="639"/>
      <c r="ADO4" s="639"/>
      <c r="ADP4" s="639"/>
      <c r="ADQ4" s="639"/>
      <c r="ADR4" s="639" t="s">
        <v>2</v>
      </c>
      <c r="ADS4" s="639"/>
      <c r="ADT4" s="639"/>
      <c r="ADU4" s="639"/>
      <c r="ADV4" s="639"/>
      <c r="ADW4" s="639"/>
      <c r="ADX4" s="639"/>
      <c r="ADY4" s="639"/>
      <c r="ADZ4" s="639"/>
      <c r="AEA4" s="639"/>
      <c r="AEB4" s="639"/>
      <c r="AEC4" s="639"/>
      <c r="AED4" s="639"/>
      <c r="AEE4" s="639"/>
      <c r="AEF4" s="639"/>
      <c r="AEG4" s="639"/>
      <c r="AEH4" s="639"/>
      <c r="AEI4" s="639"/>
      <c r="AEJ4" s="639"/>
      <c r="AEK4" s="639"/>
      <c r="AEL4" s="639"/>
      <c r="AEM4" s="639"/>
      <c r="AEN4" s="639"/>
      <c r="AEO4" s="639"/>
      <c r="AEP4" s="639"/>
      <c r="AEQ4" s="639"/>
      <c r="AER4" s="639"/>
      <c r="AES4" s="639"/>
      <c r="AET4" s="639"/>
      <c r="AEU4" s="639"/>
      <c r="AEV4" s="639"/>
      <c r="AEW4" s="639" t="s">
        <v>3</v>
      </c>
      <c r="AEX4" s="639"/>
      <c r="AEY4" s="639"/>
      <c r="AEZ4" s="639"/>
      <c r="AFA4" s="639"/>
      <c r="AFB4" s="639"/>
      <c r="AFC4" s="639"/>
      <c r="AFD4" s="639"/>
      <c r="AFE4" s="639"/>
      <c r="AFF4" s="639"/>
      <c r="AFG4" s="639"/>
      <c r="AFH4" s="639"/>
      <c r="AFI4" s="639"/>
      <c r="AFJ4" s="639"/>
      <c r="AFK4" s="639"/>
      <c r="AFL4" s="639"/>
      <c r="AFM4" s="639"/>
      <c r="AFN4" s="639"/>
      <c r="AFO4" s="639"/>
      <c r="AFP4" s="639"/>
      <c r="AFQ4" s="639"/>
      <c r="AFR4" s="639"/>
      <c r="AFS4" s="639"/>
      <c r="AFT4" s="639"/>
      <c r="AFU4" s="639"/>
      <c r="AFV4" s="639"/>
      <c r="AFW4" s="639"/>
      <c r="AFX4" s="639"/>
      <c r="AFY4" s="639"/>
      <c r="AFZ4" s="639"/>
      <c r="AGA4" s="639" t="s">
        <v>4</v>
      </c>
      <c r="AGB4" s="639"/>
      <c r="AGC4" s="639"/>
      <c r="AGD4" s="639"/>
      <c r="AGE4" s="639"/>
      <c r="AGF4" s="639"/>
      <c r="AGG4" s="639"/>
      <c r="AGH4" s="639"/>
      <c r="AGI4" s="639"/>
      <c r="AGJ4" s="639"/>
      <c r="AGK4" s="639"/>
      <c r="AGL4" s="639"/>
      <c r="AGM4" s="639"/>
      <c r="AGN4" s="639"/>
      <c r="AGO4" s="639"/>
      <c r="AGP4" s="639"/>
      <c r="AGQ4" s="639"/>
      <c r="AGR4" s="639"/>
      <c r="AGS4" s="639"/>
      <c r="AGT4" s="639"/>
      <c r="AGU4" s="639"/>
      <c r="AGV4" s="639"/>
      <c r="AGW4" s="639"/>
      <c r="AGX4" s="639"/>
      <c r="AGY4" s="639"/>
      <c r="AGZ4" s="639"/>
      <c r="AHA4" s="639"/>
      <c r="AHB4" s="639"/>
      <c r="AHC4" s="639"/>
      <c r="AHD4" s="639"/>
      <c r="AHE4" s="639"/>
      <c r="AHF4" s="639" t="s">
        <v>5</v>
      </c>
      <c r="AHG4" s="639"/>
      <c r="AHH4" s="639"/>
      <c r="AHI4" s="639"/>
      <c r="AHJ4" s="639"/>
      <c r="AHK4" s="639"/>
      <c r="AHL4" s="639"/>
      <c r="AHM4" s="639"/>
      <c r="AHN4" s="639"/>
      <c r="AHO4" s="639"/>
      <c r="AHP4" s="639"/>
      <c r="AHQ4" s="639"/>
      <c r="AHR4" s="639"/>
      <c r="AHS4" s="639"/>
      <c r="AHT4" s="639"/>
      <c r="AHU4" s="639"/>
      <c r="AHV4" s="639"/>
      <c r="AHW4" s="639"/>
      <c r="AHX4" s="639"/>
      <c r="AHY4" s="639"/>
      <c r="AHZ4" s="639"/>
      <c r="AIA4" s="639"/>
      <c r="AIB4" s="639"/>
      <c r="AIC4" s="639"/>
      <c r="AID4" s="639"/>
      <c r="AIE4" s="639"/>
      <c r="AIF4" s="639"/>
      <c r="AIG4" s="639"/>
      <c r="AIH4" s="639"/>
      <c r="AII4" s="639"/>
      <c r="AIJ4" s="639" t="s">
        <v>6</v>
      </c>
      <c r="AIK4" s="639"/>
      <c r="AIL4" s="639"/>
      <c r="AIM4" s="639"/>
      <c r="AIN4" s="639"/>
      <c r="AIO4" s="639"/>
      <c r="AIP4" s="639"/>
      <c r="AIQ4" s="639"/>
      <c r="AIR4" s="639"/>
      <c r="AIS4" s="639"/>
      <c r="AIT4" s="639"/>
      <c r="AIU4" s="639"/>
      <c r="AIV4" s="639"/>
      <c r="AIW4" s="639"/>
      <c r="AIX4" s="639"/>
      <c r="AIY4" s="639"/>
      <c r="AIZ4" s="639"/>
      <c r="AJA4" s="639"/>
      <c r="AJB4" s="639"/>
      <c r="AJC4" s="639"/>
      <c r="AJD4" s="639"/>
      <c r="AJE4" s="639"/>
      <c r="AJF4" s="639"/>
      <c r="AJG4" s="639"/>
      <c r="AJH4" s="639"/>
      <c r="AJI4" s="639"/>
      <c r="AJJ4" s="639"/>
      <c r="AJK4" s="639"/>
      <c r="AJL4" s="639"/>
      <c r="AJM4" s="639"/>
      <c r="AJN4" s="639"/>
      <c r="AJO4" s="639" t="s">
        <v>7</v>
      </c>
      <c r="AJP4" s="639"/>
      <c r="AJQ4" s="639"/>
      <c r="AJR4" s="639"/>
      <c r="AJS4" s="639"/>
      <c r="AJT4" s="639"/>
      <c r="AJU4" s="639"/>
      <c r="AJV4" s="639"/>
      <c r="AJW4" s="639"/>
      <c r="AJX4" s="639"/>
      <c r="AJY4" s="639"/>
      <c r="AJZ4" s="639"/>
      <c r="AKA4" s="639"/>
      <c r="AKB4" s="639"/>
      <c r="AKC4" s="639"/>
      <c r="AKD4" s="639"/>
      <c r="AKE4" s="639"/>
      <c r="AKF4" s="639"/>
      <c r="AKG4" s="639"/>
      <c r="AKH4" s="639"/>
      <c r="AKI4" s="639"/>
      <c r="AKJ4" s="639"/>
      <c r="AKK4" s="639"/>
      <c r="AKL4" s="639"/>
      <c r="AKM4" s="639"/>
      <c r="AKN4" s="639"/>
      <c r="AKO4" s="639"/>
      <c r="AKP4" s="639"/>
      <c r="AKQ4" s="639"/>
      <c r="AKR4" s="639"/>
      <c r="AKS4" s="639"/>
      <c r="AKT4" s="639" t="s">
        <v>8</v>
      </c>
      <c r="AKU4" s="639"/>
      <c r="AKV4" s="639"/>
      <c r="AKW4" s="639"/>
      <c r="AKX4" s="639"/>
      <c r="AKY4" s="639"/>
      <c r="AKZ4" s="639"/>
      <c r="ALA4" s="639"/>
      <c r="ALB4" s="639"/>
      <c r="ALC4" s="639"/>
      <c r="ALD4" s="639"/>
      <c r="ALE4" s="639"/>
      <c r="ALF4" s="639"/>
      <c r="ALG4" s="639"/>
      <c r="ALH4" s="639"/>
      <c r="ALI4" s="639"/>
      <c r="ALJ4" s="639"/>
      <c r="ALK4" s="639"/>
      <c r="ALL4" s="639"/>
      <c r="ALM4" s="639"/>
      <c r="ALN4" s="639"/>
      <c r="ALO4" s="639"/>
      <c r="ALP4" s="639"/>
      <c r="ALQ4" s="639"/>
      <c r="ALR4" s="639"/>
      <c r="ALS4" s="639"/>
      <c r="ALT4" s="639"/>
      <c r="ALU4" s="639"/>
      <c r="ALV4" s="639"/>
      <c r="ALW4" s="639"/>
      <c r="ALX4" s="639" t="s">
        <v>9</v>
      </c>
      <c r="ALY4" s="639"/>
      <c r="ALZ4" s="639"/>
      <c r="AMA4" s="639"/>
      <c r="AMB4" s="639"/>
      <c r="AMC4" s="639"/>
      <c r="AMD4" s="639"/>
      <c r="AME4" s="639"/>
      <c r="AMF4" s="639"/>
      <c r="AMG4" s="639"/>
      <c r="AMH4" s="639"/>
      <c r="AMI4" s="639"/>
      <c r="AMJ4" s="639"/>
      <c r="AMK4" s="639"/>
      <c r="AML4" s="639"/>
      <c r="AMM4" s="639"/>
      <c r="AMN4" s="639"/>
      <c r="AMO4" s="639"/>
      <c r="AMP4" s="639"/>
      <c r="AMQ4" s="639"/>
      <c r="AMR4" s="639"/>
      <c r="AMS4" s="639"/>
      <c r="AMT4" s="639"/>
      <c r="AMU4" s="639"/>
      <c r="AMV4" s="639"/>
      <c r="AMW4" s="639"/>
      <c r="AMX4" s="639"/>
      <c r="AMY4" s="639"/>
      <c r="AMZ4" s="639"/>
      <c r="ANA4" s="639"/>
      <c r="ANB4" s="639"/>
      <c r="ANC4" s="639" t="s">
        <v>10</v>
      </c>
      <c r="AND4" s="639"/>
      <c r="ANE4" s="639"/>
      <c r="ANF4" s="639"/>
      <c r="ANG4" s="639"/>
      <c r="ANH4" s="639"/>
      <c r="ANI4" s="639"/>
      <c r="ANJ4" s="639"/>
      <c r="ANK4" s="639"/>
      <c r="ANL4" s="639"/>
      <c r="ANM4" s="639"/>
      <c r="ANN4" s="639"/>
      <c r="ANO4" s="639"/>
      <c r="ANP4" s="639"/>
      <c r="ANQ4" s="639"/>
      <c r="ANR4" s="639"/>
      <c r="ANS4" s="639"/>
      <c r="ANT4" s="639"/>
      <c r="ANU4" s="639"/>
      <c r="ANV4" s="639"/>
      <c r="ANW4" s="639"/>
      <c r="ANX4" s="639"/>
      <c r="ANY4" s="639"/>
      <c r="ANZ4" s="639"/>
      <c r="AOA4" s="639"/>
      <c r="AOB4" s="639"/>
      <c r="AOC4" s="639"/>
      <c r="AOD4" s="639"/>
      <c r="AOE4" s="639"/>
      <c r="AOF4" s="639"/>
      <c r="AOG4" s="639" t="s">
        <v>11</v>
      </c>
      <c r="AOH4" s="639"/>
      <c r="AOI4" s="639"/>
      <c r="AOJ4" s="639"/>
      <c r="AOK4" s="639"/>
      <c r="AOL4" s="639"/>
      <c r="AOM4" s="639"/>
      <c r="AON4" s="639"/>
      <c r="AOO4" s="639"/>
      <c r="AOP4" s="639"/>
      <c r="AOQ4" s="639"/>
      <c r="AOR4" s="639"/>
      <c r="AOS4" s="639"/>
      <c r="AOT4" s="639"/>
      <c r="AOU4" s="639"/>
      <c r="AOV4" s="639"/>
      <c r="AOW4" s="639"/>
      <c r="AOX4" s="639"/>
      <c r="AOY4" s="639"/>
      <c r="AOZ4" s="639"/>
      <c r="APA4" s="639"/>
      <c r="APB4" s="639"/>
      <c r="APC4" s="639"/>
      <c r="APD4" s="639"/>
      <c r="APE4" s="639"/>
      <c r="APF4" s="639"/>
      <c r="APG4" s="639"/>
      <c r="APH4" s="639"/>
      <c r="API4" s="639"/>
      <c r="APJ4" s="639"/>
      <c r="APK4" s="639"/>
      <c r="APL4" s="639" t="s">
        <v>0</v>
      </c>
      <c r="APM4" s="639"/>
      <c r="APN4" s="639"/>
      <c r="APO4" s="639"/>
      <c r="APP4" s="639"/>
      <c r="APQ4" s="639"/>
      <c r="APR4" s="639"/>
      <c r="APS4" s="639"/>
      <c r="APT4" s="639"/>
      <c r="APU4" s="639"/>
      <c r="APV4" s="639"/>
      <c r="APW4" s="639"/>
      <c r="APX4" s="639"/>
      <c r="APY4" s="639"/>
      <c r="APZ4" s="639"/>
      <c r="AQA4" s="639"/>
      <c r="AQB4" s="639"/>
      <c r="AQC4" s="639"/>
      <c r="AQD4" s="639"/>
      <c r="AQE4" s="639"/>
      <c r="AQF4" s="639"/>
      <c r="AQG4" s="639"/>
      <c r="AQH4" s="639"/>
      <c r="AQI4" s="639"/>
      <c r="AQJ4" s="639"/>
      <c r="AQK4" s="639"/>
      <c r="AQL4" s="639"/>
      <c r="AQM4" s="639"/>
      <c r="AQN4" s="639"/>
      <c r="AQO4" s="639"/>
      <c r="AQP4" s="639"/>
      <c r="AQQ4" s="639" t="s">
        <v>1</v>
      </c>
      <c r="AQR4" s="639"/>
      <c r="AQS4" s="639"/>
      <c r="AQT4" s="639"/>
      <c r="AQU4" s="639"/>
      <c r="AQV4" s="639"/>
      <c r="AQW4" s="639"/>
      <c r="AQX4" s="639"/>
      <c r="AQY4" s="639"/>
      <c r="AQZ4" s="639"/>
      <c r="ARA4" s="639"/>
      <c r="ARB4" s="639"/>
      <c r="ARC4" s="639"/>
      <c r="ARD4" s="639"/>
      <c r="ARE4" s="639"/>
      <c r="ARF4" s="639"/>
      <c r="ARG4" s="639"/>
      <c r="ARH4" s="639"/>
      <c r="ARI4" s="639"/>
      <c r="ARJ4" s="639"/>
      <c r="ARK4" s="639"/>
      <c r="ARL4" s="639"/>
      <c r="ARM4" s="639"/>
      <c r="ARN4" s="639"/>
      <c r="ARO4" s="639"/>
      <c r="ARP4" s="639"/>
      <c r="ARQ4" s="639"/>
      <c r="ARR4" s="639"/>
      <c r="ARS4" s="639" t="s">
        <v>2</v>
      </c>
      <c r="ART4" s="639"/>
      <c r="ARU4" s="639"/>
      <c r="ARV4" s="639"/>
      <c r="ARW4" s="639"/>
      <c r="ARX4" s="639"/>
      <c r="ARY4" s="639"/>
      <c r="ARZ4" s="639"/>
      <c r="ASA4" s="639"/>
      <c r="ASB4" s="639"/>
      <c r="ASC4" s="639"/>
      <c r="ASD4" s="639"/>
      <c r="ASE4" s="639"/>
      <c r="ASF4" s="639"/>
      <c r="ASG4" s="639"/>
      <c r="ASH4" s="639"/>
      <c r="ASI4" s="639"/>
      <c r="ASJ4" s="639"/>
      <c r="ASK4" s="639"/>
      <c r="ASL4" s="639"/>
      <c r="ASM4" s="639"/>
      <c r="ASN4" s="639"/>
      <c r="ASO4" s="639"/>
      <c r="ASP4" s="639"/>
      <c r="ASQ4" s="639"/>
      <c r="ASR4" s="639"/>
      <c r="ASS4" s="639"/>
      <c r="AST4" s="639"/>
      <c r="ASU4" s="639"/>
      <c r="ASV4" s="639"/>
      <c r="ASW4" s="639"/>
      <c r="ASX4" s="639" t="s">
        <v>3</v>
      </c>
      <c r="ASY4" s="639"/>
      <c r="ASZ4" s="639"/>
      <c r="ATA4" s="639"/>
      <c r="ATB4" s="639"/>
      <c r="ATC4" s="639"/>
      <c r="ATD4" s="639"/>
      <c r="ATE4" s="639"/>
      <c r="ATF4" s="639"/>
      <c r="ATG4" s="639"/>
      <c r="ATH4" s="639"/>
      <c r="ATI4" s="639"/>
      <c r="ATJ4" s="639"/>
      <c r="ATK4" s="639"/>
      <c r="ATL4" s="639"/>
      <c r="ATM4" s="639"/>
      <c r="ATN4" s="639"/>
      <c r="ATO4" s="639"/>
      <c r="ATP4" s="639"/>
      <c r="ATQ4" s="639"/>
      <c r="ATR4" s="639"/>
      <c r="ATS4" s="639"/>
      <c r="ATT4" s="639"/>
      <c r="ATU4" s="639"/>
      <c r="ATV4" s="639"/>
      <c r="ATW4" s="639"/>
      <c r="ATX4" s="639"/>
      <c r="ATY4" s="639"/>
      <c r="ATZ4" s="639"/>
      <c r="AUA4" s="639"/>
      <c r="AUB4" s="639" t="s">
        <v>4</v>
      </c>
      <c r="AUC4" s="639"/>
      <c r="AUD4" s="639"/>
      <c r="AUE4" s="639"/>
      <c r="AUF4" s="639"/>
      <c r="AUG4" s="639"/>
      <c r="AUH4" s="639"/>
      <c r="AUI4" s="639"/>
      <c r="AUJ4" s="639"/>
      <c r="AUK4" s="639"/>
      <c r="AUL4" s="639"/>
      <c r="AUM4" s="639"/>
      <c r="AUN4" s="639"/>
      <c r="AUO4" s="639"/>
      <c r="AUP4" s="639"/>
      <c r="AUQ4" s="639"/>
      <c r="AUR4" s="639"/>
      <c r="AUS4" s="639"/>
      <c r="AUT4" s="639"/>
      <c r="AUU4" s="639"/>
      <c r="AUV4" s="639"/>
      <c r="AUW4" s="639"/>
      <c r="AUX4" s="639"/>
      <c r="AUY4" s="639"/>
      <c r="AUZ4" s="639"/>
      <c r="AVA4" s="639"/>
      <c r="AVB4" s="639"/>
      <c r="AVC4" s="639"/>
      <c r="AVD4" s="639"/>
      <c r="AVE4" s="639"/>
      <c r="AVF4" s="639"/>
      <c r="AVG4" s="639" t="s">
        <v>5</v>
      </c>
      <c r="AVH4" s="639"/>
      <c r="AVI4" s="639"/>
      <c r="AVJ4" s="639"/>
      <c r="AVK4" s="639"/>
      <c r="AVL4" s="639"/>
      <c r="AVM4" s="639"/>
      <c r="AVN4" s="639"/>
      <c r="AVO4" s="639"/>
      <c r="AVP4" s="639"/>
      <c r="AVQ4" s="639"/>
      <c r="AVR4" s="639"/>
      <c r="AVS4" s="639"/>
      <c r="AVT4" s="639"/>
      <c r="AVU4" s="639"/>
      <c r="AVV4" s="639"/>
      <c r="AVW4" s="639"/>
      <c r="AVX4" s="639"/>
      <c r="AVY4" s="639"/>
      <c r="AVZ4" s="639"/>
      <c r="AWA4" s="639"/>
      <c r="AWB4" s="639"/>
      <c r="AWC4" s="639"/>
      <c r="AWD4" s="639"/>
      <c r="AWE4" s="639"/>
      <c r="AWF4" s="639"/>
      <c r="AWG4" s="639"/>
      <c r="AWH4" s="639"/>
      <c r="AWI4" s="639"/>
      <c r="AWJ4" s="639"/>
      <c r="AWK4" s="639" t="s">
        <v>6</v>
      </c>
      <c r="AWL4" s="639"/>
      <c r="AWM4" s="639"/>
      <c r="AWN4" s="639"/>
      <c r="AWO4" s="639"/>
      <c r="AWP4" s="639"/>
      <c r="AWQ4" s="639"/>
      <c r="AWR4" s="639"/>
      <c r="AWS4" s="639"/>
      <c r="AWT4" s="639"/>
      <c r="AWU4" s="639"/>
      <c r="AWV4" s="639"/>
      <c r="AWW4" s="639"/>
      <c r="AWX4" s="639"/>
      <c r="AWY4" s="639"/>
      <c r="AWZ4" s="639"/>
      <c r="AXA4" s="639"/>
      <c r="AXB4" s="639"/>
      <c r="AXC4" s="639"/>
      <c r="AXD4" s="639"/>
      <c r="AXE4" s="639"/>
      <c r="AXF4" s="639"/>
      <c r="AXG4" s="639"/>
      <c r="AXH4" s="639"/>
      <c r="AXI4" s="639"/>
      <c r="AXJ4" s="639"/>
      <c r="AXK4" s="639"/>
      <c r="AXL4" s="639"/>
      <c r="AXM4" s="639"/>
      <c r="AXN4" s="639"/>
      <c r="AXO4" s="639"/>
      <c r="AXP4" s="639" t="s">
        <v>7</v>
      </c>
      <c r="AXQ4" s="639"/>
      <c r="AXR4" s="639"/>
      <c r="AXS4" s="639"/>
      <c r="AXT4" s="639"/>
      <c r="AXU4" s="639"/>
      <c r="AXV4" s="639"/>
      <c r="AXW4" s="639"/>
      <c r="AXX4" s="639"/>
      <c r="AXY4" s="639"/>
      <c r="AXZ4" s="639"/>
      <c r="AYA4" s="639"/>
      <c r="AYB4" s="639"/>
      <c r="AYC4" s="639"/>
      <c r="AYD4" s="639"/>
      <c r="AYE4" s="639"/>
      <c r="AYF4" s="639"/>
      <c r="AYG4" s="639"/>
      <c r="AYH4" s="639"/>
      <c r="AYI4" s="639"/>
      <c r="AYJ4" s="639"/>
      <c r="AYK4" s="639"/>
      <c r="AYL4" s="639"/>
      <c r="AYM4" s="639"/>
      <c r="AYN4" s="639"/>
      <c r="AYO4" s="639"/>
      <c r="AYP4" s="639"/>
      <c r="AYQ4" s="639"/>
      <c r="AYR4" s="639"/>
      <c r="AYS4" s="639"/>
      <c r="AYT4" s="639"/>
      <c r="AYU4" s="639" t="s">
        <v>8</v>
      </c>
      <c r="AYV4" s="639"/>
      <c r="AYW4" s="639"/>
      <c r="AYX4" s="639"/>
      <c r="AYY4" s="639"/>
      <c r="AYZ4" s="639"/>
      <c r="AZA4" s="639"/>
      <c r="AZB4" s="639"/>
      <c r="AZC4" s="639"/>
      <c r="AZD4" s="639"/>
      <c r="AZE4" s="639"/>
      <c r="AZF4" s="639"/>
      <c r="AZG4" s="639"/>
      <c r="AZH4" s="639"/>
      <c r="AZI4" s="639"/>
      <c r="AZJ4" s="639"/>
      <c r="AZK4" s="639"/>
      <c r="AZL4" s="639"/>
      <c r="AZM4" s="639"/>
      <c r="AZN4" s="639"/>
      <c r="AZO4" s="639"/>
      <c r="AZP4" s="639"/>
      <c r="AZQ4" s="639"/>
      <c r="AZR4" s="639"/>
      <c r="AZS4" s="639"/>
      <c r="AZT4" s="639"/>
      <c r="AZU4" s="639"/>
      <c r="AZV4" s="639"/>
      <c r="AZW4" s="639"/>
      <c r="AZX4" s="639"/>
      <c r="AZY4" s="639" t="s">
        <v>9</v>
      </c>
      <c r="AZZ4" s="639"/>
      <c r="BAA4" s="639"/>
      <c r="BAB4" s="639"/>
      <c r="BAC4" s="639"/>
      <c r="BAD4" s="639"/>
      <c r="BAE4" s="639"/>
      <c r="BAF4" s="639"/>
      <c r="BAG4" s="639"/>
      <c r="BAH4" s="639"/>
      <c r="BAI4" s="639"/>
      <c r="BAJ4" s="639"/>
      <c r="BAK4" s="639"/>
      <c r="BAL4" s="639"/>
      <c r="BAM4" s="639"/>
      <c r="BAN4" s="639"/>
      <c r="BAO4" s="639"/>
      <c r="BAP4" s="639"/>
      <c r="BAQ4" s="639"/>
      <c r="BAR4" s="639"/>
      <c r="BAS4" s="639"/>
      <c r="BAT4" s="639"/>
      <c r="BAU4" s="639"/>
      <c r="BAV4" s="639"/>
      <c r="BAW4" s="639"/>
      <c r="BAX4" s="639"/>
      <c r="BAY4" s="639"/>
      <c r="BAZ4" s="639"/>
      <c r="BBA4" s="639"/>
      <c r="BBB4" s="639"/>
      <c r="BBC4" s="639"/>
      <c r="BBD4" s="639" t="s">
        <v>10</v>
      </c>
      <c r="BBE4" s="639"/>
      <c r="BBF4" s="639"/>
      <c r="BBG4" s="639"/>
      <c r="BBH4" s="639"/>
      <c r="BBI4" s="639"/>
      <c r="BBJ4" s="639"/>
      <c r="BBK4" s="639"/>
      <c r="BBL4" s="639"/>
      <c r="BBM4" s="639"/>
      <c r="BBN4" s="639"/>
      <c r="BBO4" s="639"/>
      <c r="BBP4" s="639"/>
      <c r="BBQ4" s="639"/>
      <c r="BBR4" s="639"/>
      <c r="BBS4" s="639"/>
      <c r="BBT4" s="639"/>
      <c r="BBU4" s="639"/>
      <c r="BBV4" s="639"/>
      <c r="BBW4" s="639"/>
      <c r="BBX4" s="639"/>
      <c r="BBY4" s="639"/>
      <c r="BBZ4" s="639"/>
      <c r="BCA4" s="639"/>
      <c r="BCB4" s="639"/>
      <c r="BCC4" s="639"/>
      <c r="BCD4" s="639"/>
      <c r="BCE4" s="639"/>
      <c r="BCF4" s="639"/>
      <c r="BCG4" s="639"/>
      <c r="BCH4" s="639" t="s">
        <v>11</v>
      </c>
      <c r="BCI4" s="639"/>
      <c r="BCJ4" s="639"/>
      <c r="BCK4" s="639"/>
      <c r="BCL4" s="639"/>
      <c r="BCM4" s="639"/>
      <c r="BCN4" s="639"/>
      <c r="BCO4" s="639"/>
      <c r="BCP4" s="639"/>
      <c r="BCQ4" s="639"/>
      <c r="BCR4" s="639"/>
      <c r="BCS4" s="639"/>
      <c r="BCT4" s="639"/>
      <c r="BCU4" s="639"/>
      <c r="BCV4" s="639"/>
      <c r="BCW4" s="639"/>
      <c r="BCX4" s="639"/>
      <c r="BCY4" s="639"/>
      <c r="BCZ4" s="639"/>
      <c r="BDA4" s="639"/>
      <c r="BDB4" s="639"/>
      <c r="BDC4" s="639"/>
      <c r="BDD4" s="639"/>
      <c r="BDE4" s="639"/>
      <c r="BDF4" s="639"/>
      <c r="BDG4" s="639"/>
      <c r="BDH4" s="639"/>
      <c r="BDI4" s="639"/>
      <c r="BDJ4" s="639"/>
      <c r="BDK4" s="639"/>
      <c r="BDL4" s="639"/>
      <c r="BDM4" s="639" t="s">
        <v>0</v>
      </c>
      <c r="BDN4" s="639"/>
      <c r="BDO4" s="639"/>
      <c r="BDP4" s="639"/>
      <c r="BDQ4" s="639"/>
      <c r="BDR4" s="639"/>
      <c r="BDS4" s="639"/>
      <c r="BDT4" s="639"/>
      <c r="BDU4" s="639"/>
      <c r="BDV4" s="639"/>
      <c r="BDW4" s="639"/>
      <c r="BDX4" s="639"/>
      <c r="BDY4" s="639"/>
      <c r="BDZ4" s="639"/>
      <c r="BEA4" s="639"/>
      <c r="BEB4" s="639"/>
      <c r="BEC4" s="639"/>
      <c r="BED4" s="639"/>
      <c r="BEE4" s="639"/>
      <c r="BEF4" s="639"/>
      <c r="BEG4" s="639"/>
      <c r="BEH4" s="639"/>
      <c r="BEI4" s="639"/>
      <c r="BEJ4" s="639"/>
      <c r="BEK4" s="639"/>
      <c r="BEL4" s="639"/>
      <c r="BEM4" s="639"/>
      <c r="BEN4" s="639"/>
      <c r="BEO4" s="639"/>
      <c r="BEP4" s="639"/>
      <c r="BEQ4" s="639"/>
      <c r="BER4" s="639" t="s">
        <v>1</v>
      </c>
      <c r="BES4" s="639"/>
      <c r="BET4" s="639"/>
      <c r="BEU4" s="639"/>
      <c r="BEV4" s="639"/>
      <c r="BEW4" s="639"/>
      <c r="BEX4" s="639"/>
      <c r="BEY4" s="639"/>
      <c r="BEZ4" s="639"/>
      <c r="BFA4" s="639"/>
      <c r="BFB4" s="639"/>
      <c r="BFC4" s="639"/>
      <c r="BFD4" s="639"/>
      <c r="BFE4" s="639"/>
      <c r="BFF4" s="639"/>
      <c r="BFG4" s="639"/>
      <c r="BFH4" s="639"/>
      <c r="BFI4" s="639"/>
      <c r="BFJ4" s="639"/>
      <c r="BFK4" s="639"/>
      <c r="BFL4" s="639"/>
      <c r="BFM4" s="639"/>
      <c r="BFN4" s="639"/>
      <c r="BFO4" s="639"/>
      <c r="BFP4" s="639"/>
      <c r="BFQ4" s="639"/>
      <c r="BFR4" s="639"/>
      <c r="BFS4" s="639"/>
      <c r="BFT4" s="639" t="s">
        <v>2</v>
      </c>
      <c r="BFU4" s="639"/>
      <c r="BFV4" s="639"/>
      <c r="BFW4" s="639"/>
      <c r="BFX4" s="639"/>
      <c r="BFY4" s="639"/>
      <c r="BFZ4" s="639"/>
      <c r="BGA4" s="639"/>
      <c r="BGB4" s="639"/>
      <c r="BGC4" s="639"/>
      <c r="BGD4" s="639"/>
      <c r="BGE4" s="639"/>
      <c r="BGF4" s="639"/>
      <c r="BGG4" s="639"/>
      <c r="BGH4" s="639"/>
      <c r="BGI4" s="639"/>
      <c r="BGJ4" s="639"/>
      <c r="BGK4" s="639"/>
      <c r="BGL4" s="639"/>
      <c r="BGM4" s="639"/>
      <c r="BGN4" s="639"/>
      <c r="BGO4" s="639"/>
      <c r="BGP4" s="639"/>
      <c r="BGQ4" s="639"/>
      <c r="BGR4" s="639"/>
      <c r="BGS4" s="639"/>
      <c r="BGT4" s="639"/>
      <c r="BGU4" s="639"/>
      <c r="BGV4" s="639"/>
      <c r="BGW4" s="639"/>
      <c r="BGX4" s="639"/>
      <c r="BGY4" s="639" t="s">
        <v>3</v>
      </c>
      <c r="BGZ4" s="639"/>
      <c r="BHA4" s="639"/>
      <c r="BHB4" s="639"/>
      <c r="BHC4" s="639"/>
      <c r="BHD4" s="639"/>
      <c r="BHE4" s="639"/>
      <c r="BHF4" s="639"/>
      <c r="BHG4" s="639"/>
      <c r="BHH4" s="639"/>
      <c r="BHI4" s="639"/>
      <c r="BHJ4" s="639"/>
      <c r="BHK4" s="639"/>
      <c r="BHL4" s="639"/>
      <c r="BHM4" s="639"/>
      <c r="BHN4" s="639"/>
      <c r="BHO4" s="639"/>
      <c r="BHP4" s="639"/>
      <c r="BHQ4" s="639"/>
      <c r="BHR4" s="639"/>
      <c r="BHS4" s="639"/>
      <c r="BHT4" s="639"/>
      <c r="BHU4" s="639"/>
      <c r="BHV4" s="639"/>
      <c r="BHW4" s="639"/>
      <c r="BHX4" s="639"/>
      <c r="BHY4" s="639"/>
      <c r="BHZ4" s="639"/>
      <c r="BIA4" s="639"/>
      <c r="BIB4" s="639"/>
      <c r="BIC4" s="639" t="s">
        <v>4</v>
      </c>
      <c r="BID4" s="639"/>
      <c r="BIE4" s="639"/>
      <c r="BIF4" s="639"/>
      <c r="BIG4" s="639"/>
      <c r="BIH4" s="639"/>
      <c r="BII4" s="639"/>
      <c r="BIJ4" s="639"/>
      <c r="BIK4" s="639"/>
      <c r="BIL4" s="639"/>
      <c r="BIM4" s="639"/>
      <c r="BIN4" s="639"/>
      <c r="BIO4" s="639"/>
      <c r="BIP4" s="639"/>
      <c r="BIQ4" s="639"/>
      <c r="BIR4" s="639"/>
      <c r="BIS4" s="639"/>
      <c r="BIT4" s="639"/>
      <c r="BIU4" s="639"/>
      <c r="BIV4" s="639"/>
      <c r="BIW4" s="639"/>
      <c r="BIX4" s="639"/>
      <c r="BIY4" s="639"/>
      <c r="BIZ4" s="639"/>
      <c r="BJA4" s="639"/>
      <c r="BJB4" s="639"/>
      <c r="BJC4" s="639"/>
      <c r="BJD4" s="639"/>
      <c r="BJE4" s="639"/>
      <c r="BJF4" s="639"/>
      <c r="BJG4" s="639"/>
      <c r="BJH4" s="639" t="s">
        <v>365</v>
      </c>
      <c r="BJI4" s="639"/>
      <c r="BJJ4" s="639"/>
      <c r="BJK4" s="639"/>
      <c r="BJL4" s="639"/>
      <c r="BJM4" s="639"/>
      <c r="BJN4" s="639"/>
      <c r="BJO4" s="639"/>
      <c r="BJP4" s="639"/>
      <c r="BJQ4" s="639"/>
      <c r="BJR4" s="639"/>
      <c r="BJS4" s="639"/>
      <c r="BJT4" s="639"/>
      <c r="BJU4" s="639"/>
      <c r="BJV4" s="639"/>
      <c r="BJW4" s="639"/>
      <c r="BJX4" s="639"/>
      <c r="BJY4" s="639"/>
      <c r="BJZ4" s="639"/>
      <c r="BKA4" s="639"/>
      <c r="BKB4" s="639"/>
      <c r="BKC4" s="639"/>
      <c r="BKD4" s="639"/>
      <c r="BKE4" s="639"/>
      <c r="BKF4" s="639"/>
      <c r="BKG4" s="639"/>
      <c r="BKH4" s="639"/>
      <c r="BKI4" s="639"/>
      <c r="BKJ4" s="639"/>
      <c r="BKK4" s="639"/>
      <c r="BKL4" s="639" t="s">
        <v>6</v>
      </c>
      <c r="BKM4" s="639"/>
      <c r="BKN4" s="639"/>
      <c r="BKO4" s="639"/>
      <c r="BKP4" s="639"/>
      <c r="BKQ4" s="639"/>
      <c r="BKR4" s="639"/>
      <c r="BKS4" s="639"/>
      <c r="BKT4" s="639"/>
      <c r="BKU4" s="639"/>
      <c r="BKV4" s="639"/>
      <c r="BKW4" s="639"/>
      <c r="BKX4" s="639"/>
      <c r="BKY4" s="639"/>
      <c r="BKZ4" s="639"/>
      <c r="BLA4" s="639"/>
      <c r="BLB4" s="639"/>
      <c r="BLC4" s="639"/>
      <c r="BLD4" s="639"/>
      <c r="BLE4" s="639"/>
      <c r="BLF4" s="639"/>
      <c r="BLG4" s="639"/>
      <c r="BLH4" s="639"/>
      <c r="BLI4" s="639"/>
      <c r="BLJ4" s="639"/>
      <c r="BLK4" s="639"/>
      <c r="BLL4" s="639"/>
      <c r="BLM4" s="639"/>
      <c r="BLN4" s="639"/>
      <c r="BLO4" s="639"/>
      <c r="BLP4" s="639"/>
      <c r="BLQ4" s="639" t="s">
        <v>7</v>
      </c>
      <c r="BLR4" s="639"/>
      <c r="BLS4" s="639"/>
      <c r="BLT4" s="639"/>
      <c r="BLU4" s="639"/>
      <c r="BLV4" s="639"/>
      <c r="BLW4" s="639"/>
      <c r="BLX4" s="639"/>
      <c r="BLY4" s="639"/>
      <c r="BLZ4" s="639"/>
      <c r="BMA4" s="639"/>
      <c r="BMB4" s="639"/>
      <c r="BMC4" s="639"/>
      <c r="BMD4" s="639"/>
      <c r="BME4" s="639"/>
      <c r="BMF4" s="639"/>
      <c r="BMG4" s="639"/>
      <c r="BMH4" s="639"/>
      <c r="BMI4" s="639"/>
      <c r="BMJ4" s="639"/>
      <c r="BMK4" s="639"/>
      <c r="BML4" s="639"/>
      <c r="BMM4" s="639"/>
      <c r="BMN4" s="639"/>
      <c r="BMO4" s="639"/>
      <c r="BMP4" s="639"/>
      <c r="BMQ4" s="639"/>
      <c r="BMR4" s="639"/>
      <c r="BMS4" s="639"/>
      <c r="BMT4" s="639"/>
      <c r="BMU4" s="639"/>
      <c r="BMV4" s="639" t="s">
        <v>8</v>
      </c>
      <c r="BMW4" s="639"/>
      <c r="BMX4" s="639"/>
      <c r="BMY4" s="639"/>
      <c r="BMZ4" s="639"/>
      <c r="BNA4" s="639"/>
      <c r="BNB4" s="639"/>
      <c r="BNC4" s="639"/>
      <c r="BND4" s="639"/>
      <c r="BNE4" s="639"/>
      <c r="BNF4" s="639"/>
      <c r="BNG4" s="639"/>
      <c r="BNH4" s="639"/>
      <c r="BNI4" s="639"/>
      <c r="BNJ4" s="639"/>
      <c r="BNK4" s="639"/>
      <c r="BNL4" s="639"/>
      <c r="BNM4" s="639"/>
      <c r="BNN4" s="639"/>
      <c r="BNO4" s="639"/>
      <c r="BNP4" s="639"/>
      <c r="BNQ4" s="639"/>
      <c r="BNR4" s="639"/>
      <c r="BNS4" s="639"/>
      <c r="BNT4" s="639"/>
      <c r="BNU4" s="639"/>
      <c r="BNV4" s="639"/>
      <c r="BNW4" s="639"/>
      <c r="BNX4" s="639"/>
      <c r="BNY4" s="639"/>
      <c r="BNZ4" s="639" t="s">
        <v>9</v>
      </c>
      <c r="BOA4" s="639"/>
      <c r="BOB4" s="639"/>
      <c r="BOC4" s="639"/>
      <c r="BOD4" s="639"/>
      <c r="BOE4" s="639"/>
      <c r="BOF4" s="639"/>
      <c r="BOG4" s="639"/>
      <c r="BOH4" s="639"/>
      <c r="BOI4" s="639"/>
      <c r="BOJ4" s="639"/>
      <c r="BOK4" s="639"/>
      <c r="BOL4" s="639"/>
      <c r="BOM4" s="639"/>
      <c r="BON4" s="639"/>
      <c r="BOO4" s="639"/>
      <c r="BOP4" s="639"/>
      <c r="BOQ4" s="639"/>
      <c r="BOR4" s="639"/>
      <c r="BOS4" s="639"/>
      <c r="BOT4" s="639"/>
      <c r="BOU4" s="639"/>
      <c r="BOV4" s="639"/>
      <c r="BOW4" s="639"/>
      <c r="BOX4" s="639"/>
      <c r="BOY4" s="639"/>
      <c r="BOZ4" s="639"/>
      <c r="BPA4" s="639"/>
      <c r="BPB4" s="639"/>
      <c r="BPC4" s="639"/>
      <c r="BPD4" s="639"/>
      <c r="BPE4" s="639" t="s">
        <v>10</v>
      </c>
      <c r="BPF4" s="639"/>
      <c r="BPG4" s="639"/>
      <c r="BPH4" s="639"/>
      <c r="BPI4" s="639"/>
      <c r="BPJ4" s="639"/>
      <c r="BPK4" s="639"/>
      <c r="BPL4" s="639"/>
      <c r="BPM4" s="639"/>
      <c r="BPN4" s="639"/>
      <c r="BPO4" s="639"/>
      <c r="BPP4" s="639"/>
      <c r="BPQ4" s="639"/>
      <c r="BPR4" s="639"/>
      <c r="BPS4" s="639"/>
      <c r="BPT4" s="639"/>
      <c r="BPU4" s="639"/>
      <c r="BPV4" s="639"/>
      <c r="BPW4" s="639"/>
      <c r="BPX4" s="639"/>
      <c r="BPY4" s="639"/>
      <c r="BPZ4" s="639"/>
      <c r="BQA4" s="639"/>
      <c r="BQB4" s="639"/>
      <c r="BQC4" s="639"/>
      <c r="BQD4" s="639"/>
      <c r="BQE4" s="639"/>
      <c r="BQF4" s="639"/>
      <c r="BQG4" s="639"/>
      <c r="BQH4" s="639"/>
      <c r="BQI4" s="639" t="s">
        <v>11</v>
      </c>
      <c r="BQJ4" s="639"/>
      <c r="BQK4" s="639"/>
      <c r="BQL4" s="639"/>
      <c r="BQM4" s="639"/>
      <c r="BQN4" s="639"/>
      <c r="BQO4" s="639"/>
      <c r="BQP4" s="639"/>
      <c r="BQQ4" s="639"/>
      <c r="BQR4" s="639"/>
      <c r="BQS4" s="639"/>
      <c r="BQT4" s="639"/>
      <c r="BQU4" s="639"/>
      <c r="BQV4" s="639"/>
      <c r="BQW4" s="639"/>
      <c r="BQX4" s="639"/>
      <c r="BQY4" s="639"/>
      <c r="BQZ4" s="639"/>
      <c r="BRA4" s="639"/>
      <c r="BRB4" s="639"/>
      <c r="BRC4" s="639"/>
      <c r="BRD4" s="639"/>
      <c r="BRE4" s="639"/>
      <c r="BRF4" s="639"/>
      <c r="BRG4" s="639"/>
      <c r="BRH4" s="639"/>
      <c r="BRI4" s="639"/>
      <c r="BRJ4" s="639"/>
      <c r="BRK4" s="639"/>
      <c r="BRL4" s="639"/>
      <c r="BRM4" s="639"/>
      <c r="BRN4" s="636" t="s">
        <v>0</v>
      </c>
      <c r="BRO4" s="636"/>
      <c r="BRP4" s="636"/>
      <c r="BRQ4" s="636"/>
      <c r="BRR4" s="636"/>
      <c r="BRS4" s="636"/>
      <c r="BRT4" s="636"/>
      <c r="BRU4" s="636"/>
      <c r="BRV4" s="636"/>
      <c r="BRW4" s="636"/>
      <c r="BRX4" s="636"/>
      <c r="BRY4" s="636"/>
      <c r="BRZ4" s="636"/>
      <c r="BSA4" s="636"/>
      <c r="BSB4" s="636"/>
      <c r="BSC4" s="636"/>
      <c r="BSD4" s="636"/>
      <c r="BSE4" s="636"/>
      <c r="BSF4" s="636"/>
      <c r="BSG4" s="636"/>
      <c r="BSH4" s="636"/>
      <c r="BSI4" s="636"/>
      <c r="BSJ4" s="636"/>
      <c r="BSK4" s="636"/>
      <c r="BSL4" s="636"/>
      <c r="BSM4" s="636"/>
      <c r="BSN4" s="636"/>
      <c r="BSO4" s="636"/>
      <c r="BSP4" s="636"/>
      <c r="BSQ4" s="636"/>
      <c r="BSR4" s="636"/>
      <c r="BSS4" s="636" t="s">
        <v>1</v>
      </c>
      <c r="BST4" s="636"/>
      <c r="BSU4" s="636"/>
      <c r="BSV4" s="636"/>
      <c r="BSW4" s="636"/>
      <c r="BSX4" s="636"/>
      <c r="BSY4" s="636"/>
      <c r="BSZ4" s="636"/>
      <c r="BTA4" s="636"/>
      <c r="BTB4" s="636"/>
      <c r="BTC4" s="636"/>
      <c r="BTD4" s="636"/>
      <c r="BTE4" s="636"/>
      <c r="BTF4" s="636"/>
      <c r="BTG4" s="636"/>
      <c r="BTH4" s="636"/>
      <c r="BTI4" s="636"/>
      <c r="BTJ4" s="636"/>
      <c r="BTK4" s="636"/>
      <c r="BTL4" s="636"/>
      <c r="BTM4" s="636"/>
      <c r="BTN4" s="636"/>
      <c r="BTO4" s="636"/>
      <c r="BTP4" s="636"/>
      <c r="BTQ4" s="636"/>
      <c r="BTR4" s="636"/>
      <c r="BTS4" s="636"/>
      <c r="BTT4" s="636"/>
      <c r="BTU4" s="636"/>
      <c r="BTV4" s="636" t="s">
        <v>2</v>
      </c>
      <c r="BTW4" s="636"/>
      <c r="BTX4" s="636"/>
      <c r="BTY4" s="636"/>
      <c r="BTZ4" s="636"/>
      <c r="BUA4" s="636"/>
      <c r="BUB4" s="636"/>
      <c r="BUC4" s="636"/>
      <c r="BUD4" s="636"/>
      <c r="BUE4" s="636"/>
      <c r="BUF4" s="636"/>
      <c r="BUG4" s="636"/>
      <c r="BUH4" s="636"/>
      <c r="BUI4" s="636"/>
      <c r="BUJ4" s="636"/>
      <c r="BUK4" s="636"/>
      <c r="BUL4" s="636"/>
      <c r="BUM4" s="636"/>
      <c r="BUN4" s="636"/>
      <c r="BUO4" s="636"/>
      <c r="BUP4" s="636"/>
      <c r="BUQ4" s="636"/>
      <c r="BUR4" s="636"/>
      <c r="BUS4" s="636"/>
      <c r="BUT4" s="636"/>
      <c r="BUU4" s="636"/>
      <c r="BUV4" s="636"/>
      <c r="BUW4" s="636"/>
      <c r="BUX4" s="636"/>
      <c r="BUY4" s="636"/>
      <c r="BUZ4" s="636"/>
      <c r="BVA4" s="636" t="s">
        <v>3</v>
      </c>
      <c r="BVB4" s="636"/>
      <c r="BVC4" s="636"/>
      <c r="BVD4" s="636"/>
      <c r="BVE4" s="636"/>
      <c r="BVF4" s="636"/>
      <c r="BVG4" s="636"/>
      <c r="BVH4" s="636"/>
      <c r="BVI4" s="636"/>
      <c r="BVJ4" s="636"/>
      <c r="BVK4" s="636"/>
      <c r="BVL4" s="636"/>
      <c r="BVM4" s="636"/>
      <c r="BVN4" s="636"/>
      <c r="BVO4" s="636"/>
      <c r="BVP4" s="636"/>
      <c r="BVQ4" s="636"/>
      <c r="BVR4" s="636"/>
      <c r="BVS4" s="636"/>
      <c r="BVT4" s="636"/>
      <c r="BVU4" s="636"/>
      <c r="BVV4" s="636"/>
      <c r="BVW4" s="636"/>
      <c r="BVX4" s="636"/>
      <c r="BVY4" s="636"/>
      <c r="BVZ4" s="636"/>
      <c r="BWA4" s="636"/>
      <c r="BWB4" s="636"/>
      <c r="BWC4" s="636"/>
      <c r="BWD4" s="636"/>
      <c r="BWE4" s="636" t="s">
        <v>4</v>
      </c>
      <c r="BWF4" s="636"/>
      <c r="BWG4" s="636"/>
      <c r="BWH4" s="636"/>
      <c r="BWI4" s="636"/>
      <c r="BWJ4" s="636"/>
      <c r="BWK4" s="636"/>
      <c r="BWL4" s="636"/>
      <c r="BWM4" s="636"/>
      <c r="BWN4" s="636"/>
      <c r="BWO4" s="636"/>
      <c r="BWP4" s="636"/>
      <c r="BWQ4" s="636"/>
      <c r="BWR4" s="636"/>
      <c r="BWS4" s="636"/>
      <c r="BWT4" s="636"/>
      <c r="BWU4" s="636"/>
      <c r="BWV4" s="636"/>
      <c r="BWW4" s="636"/>
      <c r="BWX4" s="636"/>
      <c r="BWY4" s="636"/>
      <c r="BWZ4" s="636"/>
      <c r="BXA4" s="636"/>
      <c r="BXB4" s="636"/>
      <c r="BXC4" s="636"/>
      <c r="BXD4" s="636"/>
      <c r="BXE4" s="636"/>
      <c r="BXF4" s="636"/>
      <c r="BXG4" s="636"/>
      <c r="BXH4" s="636"/>
      <c r="BXI4" s="636"/>
      <c r="BXJ4" s="636" t="s">
        <v>5</v>
      </c>
      <c r="BXK4" s="636"/>
      <c r="BXL4" s="636"/>
      <c r="BXM4" s="636"/>
      <c r="BXN4" s="636"/>
      <c r="BXO4" s="636"/>
      <c r="BXP4" s="636"/>
      <c r="BXQ4" s="636"/>
      <c r="BXR4" s="636"/>
      <c r="BXS4" s="636"/>
      <c r="BXT4" s="636"/>
      <c r="BXU4" s="636"/>
      <c r="BXV4" s="636"/>
      <c r="BXW4" s="636"/>
      <c r="BXX4" s="636"/>
      <c r="BXY4" s="636"/>
      <c r="BXZ4" s="636"/>
      <c r="BYA4" s="636"/>
      <c r="BYB4" s="636"/>
      <c r="BYC4" s="636"/>
      <c r="BYD4" s="636"/>
      <c r="BYE4" s="636"/>
      <c r="BYF4" s="636"/>
      <c r="BYG4" s="636"/>
      <c r="BYH4" s="636"/>
      <c r="BYI4" s="636"/>
      <c r="BYJ4" s="636"/>
      <c r="BYK4" s="636"/>
      <c r="BYL4" s="636"/>
      <c r="BYM4" s="636"/>
      <c r="BYN4" s="636" t="s">
        <v>6</v>
      </c>
      <c r="BYO4" s="636"/>
      <c r="BYP4" s="636"/>
      <c r="BYQ4" s="636"/>
      <c r="BYR4" s="636"/>
      <c r="BYS4" s="636"/>
      <c r="BYT4" s="636"/>
      <c r="BYU4" s="636"/>
      <c r="BYV4" s="636"/>
      <c r="BYW4" s="636"/>
      <c r="BYX4" s="636"/>
      <c r="BYY4" s="636"/>
      <c r="BYZ4" s="636"/>
      <c r="BZA4" s="636"/>
      <c r="BZB4" s="636"/>
      <c r="BZC4" s="636"/>
      <c r="BZD4" s="636"/>
      <c r="BZE4" s="636"/>
      <c r="BZF4" s="636"/>
      <c r="BZG4" s="636"/>
      <c r="BZH4" s="636"/>
      <c r="BZI4" s="636"/>
      <c r="BZJ4" s="636"/>
      <c r="BZK4" s="636"/>
      <c r="BZL4" s="636"/>
      <c r="BZM4" s="636"/>
      <c r="BZN4" s="636"/>
      <c r="BZO4" s="636"/>
      <c r="BZP4" s="636"/>
      <c r="BZQ4" s="636"/>
      <c r="BZR4" s="636"/>
      <c r="BZS4" s="636" t="s">
        <v>7</v>
      </c>
      <c r="BZT4" s="636"/>
      <c r="BZU4" s="636"/>
      <c r="BZV4" s="636"/>
      <c r="BZW4" s="636"/>
      <c r="BZX4" s="636"/>
      <c r="BZY4" s="636"/>
      <c r="BZZ4" s="636"/>
      <c r="CAA4" s="636"/>
      <c r="CAB4" s="636"/>
      <c r="CAC4" s="636"/>
      <c r="CAD4" s="636"/>
      <c r="CAE4" s="636"/>
      <c r="CAF4" s="636"/>
      <c r="CAG4" s="636"/>
      <c r="CAH4" s="636"/>
      <c r="CAI4" s="636"/>
      <c r="CAJ4" s="636"/>
      <c r="CAK4" s="636"/>
      <c r="CAL4" s="636"/>
      <c r="CAM4" s="636"/>
      <c r="CAN4" s="636"/>
      <c r="CAO4" s="636"/>
      <c r="CAP4" s="636"/>
      <c r="CAQ4" s="636"/>
      <c r="CAR4" s="636"/>
      <c r="CAS4" s="636"/>
      <c r="CAT4" s="636"/>
      <c r="CAU4" s="636"/>
      <c r="CAV4" s="636"/>
      <c r="CAW4" s="636"/>
      <c r="CAX4" s="636" t="s">
        <v>8</v>
      </c>
      <c r="CAY4" s="636"/>
      <c r="CAZ4" s="636"/>
      <c r="CBA4" s="636"/>
      <c r="CBB4" s="636"/>
      <c r="CBC4" s="636"/>
      <c r="CBD4" s="636"/>
      <c r="CBE4" s="636"/>
      <c r="CBF4" s="636"/>
      <c r="CBG4" s="636"/>
      <c r="CBH4" s="636"/>
      <c r="CBI4" s="636"/>
      <c r="CBJ4" s="636"/>
      <c r="CBK4" s="636"/>
      <c r="CBL4" s="636"/>
      <c r="CBM4" s="636"/>
      <c r="CBN4" s="636"/>
      <c r="CBO4" s="636"/>
      <c r="CBP4" s="636"/>
      <c r="CBQ4" s="636"/>
      <c r="CBR4" s="636"/>
      <c r="CBS4" s="636"/>
      <c r="CBT4" s="636"/>
      <c r="CBU4" s="636"/>
      <c r="CBV4" s="636"/>
      <c r="CBW4" s="636"/>
      <c r="CBX4" s="636"/>
      <c r="CBY4" s="636"/>
      <c r="CBZ4" s="636"/>
      <c r="CCA4" s="636"/>
      <c r="CCB4" s="636" t="s">
        <v>9</v>
      </c>
      <c r="CCC4" s="636"/>
      <c r="CCD4" s="636"/>
      <c r="CCE4" s="636"/>
      <c r="CCF4" s="636"/>
      <c r="CCG4" s="636"/>
      <c r="CCH4" s="636"/>
      <c r="CCI4" s="636"/>
      <c r="CCJ4" s="636"/>
      <c r="CCK4" s="636"/>
      <c r="CCL4" s="636"/>
      <c r="CCM4" s="636"/>
      <c r="CCN4" s="636"/>
      <c r="CCO4" s="636"/>
      <c r="CCP4" s="636"/>
      <c r="CCQ4" s="636"/>
      <c r="CCR4" s="636"/>
      <c r="CCS4" s="636"/>
      <c r="CCT4" s="636"/>
      <c r="CCU4" s="636"/>
      <c r="CCV4" s="636"/>
      <c r="CCW4" s="636"/>
      <c r="CCX4" s="636"/>
      <c r="CCY4" s="636"/>
      <c r="CCZ4" s="636"/>
      <c r="CDA4" s="636"/>
      <c r="CDB4" s="636"/>
      <c r="CDC4" s="636"/>
      <c r="CDD4" s="636"/>
      <c r="CDE4" s="636"/>
      <c r="CDF4" s="636"/>
      <c r="CDG4" s="636" t="s">
        <v>10</v>
      </c>
      <c r="CDH4" s="636"/>
      <c r="CDI4" s="636"/>
      <c r="CDJ4" s="636"/>
      <c r="CDK4" s="636"/>
      <c r="CDL4" s="636"/>
      <c r="CDM4" s="636"/>
      <c r="CDN4" s="636"/>
      <c r="CDO4" s="636"/>
      <c r="CDP4" s="636"/>
      <c r="CDQ4" s="636"/>
      <c r="CDR4" s="636"/>
      <c r="CDS4" s="636"/>
      <c r="CDT4" s="636"/>
      <c r="CDU4" s="636"/>
      <c r="CDV4" s="636"/>
      <c r="CDW4" s="636"/>
      <c r="CDX4" s="636"/>
      <c r="CDY4" s="636"/>
      <c r="CDZ4" s="636"/>
      <c r="CEA4" s="636"/>
      <c r="CEB4" s="636"/>
      <c r="CEC4" s="636"/>
      <c r="CED4" s="636"/>
      <c r="CEE4" s="636"/>
      <c r="CEF4" s="636"/>
      <c r="CEG4" s="636"/>
      <c r="CEH4" s="636"/>
      <c r="CEI4" s="636"/>
      <c r="CEJ4" s="636"/>
      <c r="CEK4" s="636" t="s">
        <v>11</v>
      </c>
      <c r="CEL4" s="636"/>
      <c r="CEM4" s="636"/>
      <c r="CEN4" s="636"/>
      <c r="CEO4" s="636"/>
      <c r="CEP4" s="636"/>
      <c r="CEQ4" s="636"/>
      <c r="CER4" s="636"/>
      <c r="CES4" s="636"/>
      <c r="CET4" s="636"/>
      <c r="CEU4" s="636"/>
      <c r="CEV4" s="636"/>
      <c r="CEW4" s="636"/>
      <c r="CEX4" s="636"/>
      <c r="CEY4" s="636"/>
      <c r="CEZ4" s="636"/>
      <c r="CFA4" s="636"/>
      <c r="CFB4" s="636"/>
      <c r="CFC4" s="636"/>
      <c r="CFD4" s="636"/>
      <c r="CFE4" s="636"/>
      <c r="CFF4" s="636"/>
      <c r="CFG4" s="636"/>
      <c r="CFH4" s="636"/>
      <c r="CFI4" s="636"/>
      <c r="CFJ4" s="636"/>
      <c r="CFK4" s="636"/>
      <c r="CFL4" s="636"/>
      <c r="CFM4" s="636"/>
      <c r="CFN4" s="636"/>
      <c r="CFO4" s="636"/>
      <c r="CFP4" s="636" t="s">
        <v>0</v>
      </c>
      <c r="CFQ4" s="636"/>
      <c r="CFR4" s="636"/>
      <c r="CFS4" s="636"/>
      <c r="CFT4" s="636"/>
      <c r="CFU4" s="636"/>
      <c r="CFV4" s="636"/>
      <c r="CFW4" s="636"/>
      <c r="CFX4" s="636"/>
      <c r="CFY4" s="636"/>
      <c r="CFZ4" s="636"/>
      <c r="CGA4" s="636"/>
      <c r="CGB4" s="636"/>
      <c r="CGC4" s="636"/>
      <c r="CGD4" s="636"/>
      <c r="CGE4" s="636"/>
      <c r="CGF4" s="636"/>
      <c r="CGG4" s="636"/>
      <c r="CGH4" s="636"/>
      <c r="CGI4" s="636"/>
      <c r="CGJ4" s="636"/>
      <c r="CGK4" s="636"/>
      <c r="CGL4" s="636"/>
      <c r="CGM4" s="636"/>
      <c r="CGN4" s="636"/>
      <c r="CGO4" s="636"/>
      <c r="CGP4" s="636"/>
      <c r="CGQ4" s="636"/>
      <c r="CGR4" s="636"/>
      <c r="CGS4" s="636"/>
      <c r="CGT4" s="636"/>
      <c r="CGU4" s="636" t="s">
        <v>1</v>
      </c>
      <c r="CGV4" s="636"/>
      <c r="CGW4" s="636"/>
      <c r="CGX4" s="636"/>
      <c r="CGY4" s="636"/>
      <c r="CGZ4" s="636"/>
      <c r="CHA4" s="636"/>
      <c r="CHB4" s="636"/>
      <c r="CHC4" s="636"/>
      <c r="CHD4" s="636"/>
      <c r="CHE4" s="636"/>
      <c r="CHF4" s="636"/>
      <c r="CHG4" s="636"/>
      <c r="CHH4" s="636"/>
      <c r="CHI4" s="636"/>
      <c r="CHJ4" s="636"/>
      <c r="CHK4" s="636"/>
      <c r="CHL4" s="636"/>
      <c r="CHM4" s="636"/>
      <c r="CHN4" s="636"/>
      <c r="CHO4" s="636"/>
      <c r="CHP4" s="636"/>
      <c r="CHQ4" s="636"/>
      <c r="CHR4" s="636"/>
      <c r="CHS4" s="636"/>
      <c r="CHT4" s="636"/>
      <c r="CHU4" s="636"/>
      <c r="CHV4" s="636"/>
      <c r="CHW4" s="636" t="s">
        <v>2</v>
      </c>
      <c r="CHX4" s="636"/>
      <c r="CHY4" s="636"/>
      <c r="CHZ4" s="636"/>
      <c r="CIA4" s="636"/>
      <c r="CIB4" s="636"/>
      <c r="CIC4" s="636"/>
      <c r="CID4" s="636"/>
      <c r="CIE4" s="636"/>
      <c r="CIF4" s="636"/>
      <c r="CIG4" s="636"/>
      <c r="CIH4" s="636"/>
      <c r="CII4" s="636"/>
      <c r="CIJ4" s="636"/>
      <c r="CIK4" s="636"/>
      <c r="CIL4" s="636"/>
      <c r="CIM4" s="636"/>
      <c r="CIN4" s="636"/>
      <c r="CIO4" s="636"/>
      <c r="CIP4" s="636"/>
      <c r="CIQ4" s="636"/>
      <c r="CIR4" s="636"/>
      <c r="CIS4" s="636"/>
      <c r="CIT4" s="636"/>
      <c r="CIU4" s="636"/>
      <c r="CIV4" s="636"/>
      <c r="CIW4" s="636"/>
      <c r="CIX4" s="636"/>
      <c r="CIY4" s="636"/>
      <c r="CIZ4" s="636"/>
      <c r="CJA4" s="636"/>
      <c r="CJB4" s="636" t="s">
        <v>3</v>
      </c>
      <c r="CJC4" s="636"/>
      <c r="CJD4" s="636"/>
      <c r="CJE4" s="636"/>
      <c r="CJF4" s="636"/>
      <c r="CJG4" s="636"/>
      <c r="CJH4" s="636"/>
      <c r="CJI4" s="636"/>
      <c r="CJJ4" s="636"/>
      <c r="CJK4" s="636"/>
      <c r="CJL4" s="636"/>
      <c r="CJM4" s="636"/>
      <c r="CJN4" s="636"/>
      <c r="CJO4" s="636"/>
      <c r="CJP4" s="636"/>
      <c r="CJQ4" s="636"/>
      <c r="CJR4" s="636"/>
      <c r="CJS4" s="636"/>
      <c r="CJT4" s="636"/>
      <c r="CJU4" s="636"/>
      <c r="CJV4" s="636"/>
      <c r="CJW4" s="636"/>
      <c r="CJX4" s="636"/>
      <c r="CJY4" s="636"/>
      <c r="CJZ4" s="636"/>
      <c r="CKA4" s="636"/>
      <c r="CKB4" s="636"/>
      <c r="CKC4" s="636"/>
      <c r="CKD4" s="636"/>
      <c r="CKE4" s="636"/>
      <c r="CKF4" s="636" t="s">
        <v>4</v>
      </c>
      <c r="CKG4" s="636"/>
      <c r="CKH4" s="636"/>
      <c r="CKI4" s="636"/>
      <c r="CKJ4" s="636"/>
      <c r="CKK4" s="636"/>
      <c r="CKL4" s="636"/>
      <c r="CKM4" s="636"/>
      <c r="CKN4" s="636"/>
      <c r="CKO4" s="636"/>
      <c r="CKP4" s="636"/>
      <c r="CKQ4" s="636"/>
      <c r="CKR4" s="636"/>
      <c r="CKS4" s="636"/>
      <c r="CKT4" s="636"/>
      <c r="CKU4" s="636"/>
      <c r="CKV4" s="636"/>
      <c r="CKW4" s="636"/>
      <c r="CKX4" s="636"/>
      <c r="CKY4" s="636"/>
      <c r="CKZ4" s="636"/>
      <c r="CLA4" s="636"/>
      <c r="CLB4" s="636"/>
      <c r="CLC4" s="636"/>
      <c r="CLD4" s="636"/>
      <c r="CLE4" s="636"/>
      <c r="CLF4" s="636"/>
      <c r="CLG4" s="636"/>
      <c r="CLH4" s="636"/>
      <c r="CLI4" s="636"/>
      <c r="CLJ4" s="636"/>
      <c r="CLK4" s="636" t="s">
        <v>5</v>
      </c>
      <c r="CLL4" s="636"/>
      <c r="CLM4" s="636"/>
      <c r="CLN4" s="636"/>
      <c r="CLO4" s="636"/>
      <c r="CLP4" s="636"/>
      <c r="CLQ4" s="636"/>
      <c r="CLR4" s="636"/>
      <c r="CLS4" s="636"/>
      <c r="CLT4" s="636"/>
      <c r="CLU4" s="636"/>
      <c r="CLV4" s="636"/>
      <c r="CLW4" s="636"/>
      <c r="CLX4" s="636"/>
      <c r="CLY4" s="636"/>
      <c r="CLZ4" s="636"/>
      <c r="CMA4" s="636"/>
      <c r="CMB4" s="636"/>
      <c r="CMC4" s="636"/>
      <c r="CMD4" s="636"/>
      <c r="CME4" s="636"/>
      <c r="CMF4" s="636"/>
      <c r="CMG4" s="636"/>
      <c r="CMH4" s="636"/>
      <c r="CMI4" s="636"/>
      <c r="CMJ4" s="636"/>
      <c r="CMK4" s="636"/>
      <c r="CML4" s="636"/>
      <c r="CMM4" s="636"/>
      <c r="CMN4" s="636"/>
      <c r="CMO4" s="636" t="s">
        <v>6</v>
      </c>
      <c r="CMP4" s="636"/>
      <c r="CMQ4" s="636"/>
      <c r="CMR4" s="636"/>
      <c r="CMS4" s="636"/>
      <c r="CMT4" s="636"/>
      <c r="CMU4" s="636"/>
      <c r="CMV4" s="636"/>
      <c r="CMW4" s="636"/>
      <c r="CMX4" s="636"/>
      <c r="CMY4" s="636"/>
      <c r="CMZ4" s="636"/>
      <c r="CNA4" s="636"/>
      <c r="CNB4" s="636"/>
      <c r="CNC4" s="636"/>
      <c r="CND4" s="636"/>
      <c r="CNE4" s="636"/>
      <c r="CNF4" s="636"/>
      <c r="CNG4" s="636"/>
      <c r="CNH4" s="636"/>
      <c r="CNI4" s="636"/>
      <c r="CNJ4" s="636"/>
      <c r="CNK4" s="636"/>
      <c r="CNL4" s="636"/>
      <c r="CNM4" s="636"/>
      <c r="CNN4" s="636"/>
      <c r="CNO4" s="636"/>
      <c r="CNP4" s="636"/>
      <c r="CNQ4" s="636"/>
      <c r="CNR4" s="636"/>
      <c r="CNS4" s="636"/>
      <c r="CNT4" s="636" t="s">
        <v>7</v>
      </c>
      <c r="CNU4" s="636"/>
      <c r="CNV4" s="636"/>
      <c r="CNW4" s="636"/>
      <c r="CNX4" s="636"/>
      <c r="CNY4" s="636"/>
      <c r="CNZ4" s="636"/>
      <c r="COA4" s="636"/>
      <c r="COB4" s="636"/>
      <c r="COC4" s="636"/>
      <c r="COD4" s="636"/>
      <c r="COE4" s="636"/>
      <c r="COF4" s="636"/>
      <c r="COG4" s="636"/>
      <c r="COH4" s="636"/>
      <c r="COI4" s="636"/>
      <c r="COJ4" s="636"/>
      <c r="COK4" s="636"/>
      <c r="COL4" s="636"/>
      <c r="COM4" s="636"/>
      <c r="CON4" s="636"/>
      <c r="COO4" s="636"/>
      <c r="COP4" s="636"/>
      <c r="COQ4" s="636"/>
      <c r="COR4" s="636"/>
      <c r="COS4" s="636"/>
      <c r="COT4" s="636"/>
      <c r="COU4" s="636"/>
      <c r="COV4" s="636"/>
      <c r="COW4" s="636"/>
      <c r="COX4" s="636"/>
      <c r="COY4" s="636" t="s">
        <v>8</v>
      </c>
      <c r="COZ4" s="636"/>
      <c r="CPA4" s="636"/>
      <c r="CPB4" s="636"/>
      <c r="CPC4" s="636"/>
      <c r="CPD4" s="636"/>
      <c r="CPE4" s="636"/>
      <c r="CPF4" s="636"/>
      <c r="CPG4" s="636"/>
      <c r="CPH4" s="636"/>
      <c r="CPI4" s="636"/>
      <c r="CPJ4" s="636"/>
      <c r="CPK4" s="636"/>
      <c r="CPL4" s="636"/>
      <c r="CPM4" s="636"/>
      <c r="CPN4" s="636"/>
      <c r="CPO4" s="636"/>
      <c r="CPP4" s="636"/>
      <c r="CPQ4" s="636"/>
      <c r="CPR4" s="636"/>
      <c r="CPS4" s="636"/>
      <c r="CPT4" s="636"/>
      <c r="CPU4" s="636"/>
      <c r="CPV4" s="636"/>
      <c r="CPW4" s="636"/>
      <c r="CPX4" s="636"/>
      <c r="CPY4" s="636"/>
      <c r="CPZ4" s="636"/>
      <c r="CQA4" s="636"/>
      <c r="CQB4" s="636"/>
      <c r="CQC4" s="636" t="s">
        <v>9</v>
      </c>
      <c r="CQD4" s="636"/>
      <c r="CQE4" s="636"/>
      <c r="CQF4" s="636"/>
      <c r="CQG4" s="636"/>
      <c r="CQH4" s="636"/>
      <c r="CQI4" s="636"/>
      <c r="CQJ4" s="636"/>
      <c r="CQK4" s="636"/>
      <c r="CQL4" s="636"/>
      <c r="CQM4" s="636"/>
      <c r="CQN4" s="636"/>
      <c r="CQO4" s="636"/>
      <c r="CQP4" s="636"/>
      <c r="CQQ4" s="636"/>
      <c r="CQR4" s="636"/>
      <c r="CQS4" s="636"/>
      <c r="CQT4" s="636"/>
      <c r="CQU4" s="636"/>
      <c r="CQV4" s="636"/>
      <c r="CQW4" s="636"/>
      <c r="CQX4" s="636"/>
      <c r="CQY4" s="636"/>
      <c r="CQZ4" s="636"/>
      <c r="CRA4" s="636"/>
      <c r="CRB4" s="636"/>
      <c r="CRC4" s="636"/>
      <c r="CRD4" s="636"/>
      <c r="CRE4" s="636"/>
      <c r="CRF4" s="636"/>
      <c r="CRG4" s="636"/>
      <c r="CRH4" s="636" t="s">
        <v>10</v>
      </c>
      <c r="CRI4" s="636"/>
      <c r="CRJ4" s="636"/>
      <c r="CRK4" s="636"/>
      <c r="CRL4" s="636"/>
      <c r="CRM4" s="636"/>
      <c r="CRN4" s="636"/>
      <c r="CRO4" s="636"/>
      <c r="CRP4" s="636"/>
      <c r="CRQ4" s="636"/>
      <c r="CRR4" s="636"/>
      <c r="CRS4" s="636"/>
      <c r="CRT4" s="636"/>
      <c r="CRU4" s="636"/>
      <c r="CRV4" s="636"/>
      <c r="CRW4" s="636"/>
      <c r="CRX4" s="636"/>
      <c r="CRY4" s="636"/>
      <c r="CRZ4" s="636"/>
      <c r="CSA4" s="636"/>
      <c r="CSB4" s="636"/>
      <c r="CSC4" s="636"/>
      <c r="CSD4" s="636"/>
      <c r="CSE4" s="636"/>
      <c r="CSF4" s="636"/>
      <c r="CSG4" s="636"/>
      <c r="CSH4" s="636"/>
      <c r="CSI4" s="636"/>
      <c r="CSJ4" s="636"/>
      <c r="CSK4" s="636"/>
      <c r="CSL4" s="636" t="s">
        <v>11</v>
      </c>
      <c r="CSM4" s="636"/>
      <c r="CSN4" s="636"/>
      <c r="CSO4" s="636"/>
      <c r="CSP4" s="636"/>
      <c r="CSQ4" s="636"/>
      <c r="CSR4" s="636"/>
      <c r="CSS4" s="636"/>
      <c r="CST4" s="636"/>
      <c r="CSU4" s="636"/>
      <c r="CSV4" s="636"/>
      <c r="CSW4" s="636"/>
      <c r="CSX4" s="636"/>
      <c r="CSY4" s="636"/>
      <c r="CSZ4" s="636"/>
      <c r="CTA4" s="636"/>
      <c r="CTB4" s="636"/>
      <c r="CTC4" s="636"/>
      <c r="CTD4" s="636"/>
      <c r="CTE4" s="636"/>
      <c r="CTF4" s="636"/>
      <c r="CTG4" s="636"/>
      <c r="CTH4" s="636"/>
      <c r="CTI4" s="636"/>
      <c r="CTJ4" s="636"/>
      <c r="CTK4" s="636"/>
      <c r="CTL4" s="636"/>
      <c r="CTM4" s="636"/>
      <c r="CTN4" s="636"/>
      <c r="CTO4" s="636"/>
      <c r="CTP4" s="636"/>
    </row>
    <row r="5" spans="1:2565" s="612" customFormat="1" ht="14.4" customHeight="1" thickBot="1" x14ac:dyDescent="0.35">
      <c r="A5" s="607" t="s">
        <v>63</v>
      </c>
      <c r="B5" s="608" t="s">
        <v>273</v>
      </c>
      <c r="C5" s="608" t="s">
        <v>169</v>
      </c>
      <c r="D5" s="608" t="s">
        <v>168</v>
      </c>
      <c r="E5" s="609" t="s">
        <v>219</v>
      </c>
      <c r="F5" s="610" t="s">
        <v>218</v>
      </c>
      <c r="G5" s="610" t="s">
        <v>113</v>
      </c>
      <c r="H5" s="611">
        <v>42005</v>
      </c>
      <c r="I5" s="611">
        <v>42006</v>
      </c>
      <c r="J5" s="611">
        <v>42007</v>
      </c>
      <c r="K5" s="611">
        <v>42008</v>
      </c>
      <c r="L5" s="611">
        <v>42009</v>
      </c>
      <c r="M5" s="611">
        <v>42010</v>
      </c>
      <c r="N5" s="611">
        <v>42011</v>
      </c>
      <c r="O5" s="611">
        <v>42012</v>
      </c>
      <c r="P5" s="611">
        <v>42013</v>
      </c>
      <c r="Q5" s="611">
        <v>42014</v>
      </c>
      <c r="R5" s="611">
        <v>42015</v>
      </c>
      <c r="S5" s="611">
        <v>42016</v>
      </c>
      <c r="T5" s="611">
        <v>42017</v>
      </c>
      <c r="U5" s="611">
        <v>42018</v>
      </c>
      <c r="V5" s="611">
        <v>42019</v>
      </c>
      <c r="W5" s="611">
        <v>42020</v>
      </c>
      <c r="X5" s="611">
        <v>42021</v>
      </c>
      <c r="Y5" s="611">
        <v>42022</v>
      </c>
      <c r="Z5" s="611">
        <v>42023</v>
      </c>
      <c r="AA5" s="611">
        <v>42024</v>
      </c>
      <c r="AB5" s="611">
        <v>42025</v>
      </c>
      <c r="AC5" s="611">
        <v>42026</v>
      </c>
      <c r="AD5" s="611">
        <v>42027</v>
      </c>
      <c r="AE5" s="611">
        <v>42028</v>
      </c>
      <c r="AF5" s="611">
        <v>42029</v>
      </c>
      <c r="AG5" s="611">
        <v>42030</v>
      </c>
      <c r="AH5" s="611">
        <v>42031</v>
      </c>
      <c r="AI5" s="611">
        <v>42032</v>
      </c>
      <c r="AJ5" s="611">
        <v>42033</v>
      </c>
      <c r="AK5" s="611">
        <v>42034</v>
      </c>
      <c r="AL5" s="611">
        <v>42035</v>
      </c>
      <c r="AM5" s="611">
        <v>42036</v>
      </c>
      <c r="AN5" s="611">
        <v>42037</v>
      </c>
      <c r="AO5" s="611">
        <v>42038</v>
      </c>
      <c r="AP5" s="611">
        <v>42039</v>
      </c>
      <c r="AQ5" s="611">
        <v>42040</v>
      </c>
      <c r="AR5" s="611">
        <v>42041</v>
      </c>
      <c r="AS5" s="611">
        <v>42042</v>
      </c>
      <c r="AT5" s="611">
        <v>42043</v>
      </c>
      <c r="AU5" s="611">
        <v>42044</v>
      </c>
      <c r="AV5" s="611">
        <v>42045</v>
      </c>
      <c r="AW5" s="611">
        <v>42046</v>
      </c>
      <c r="AX5" s="611">
        <v>42047</v>
      </c>
      <c r="AY5" s="611">
        <v>42048</v>
      </c>
      <c r="AZ5" s="611">
        <v>42049</v>
      </c>
      <c r="BA5" s="611">
        <v>42050</v>
      </c>
      <c r="BB5" s="611">
        <v>42051</v>
      </c>
      <c r="BC5" s="611">
        <v>42052</v>
      </c>
      <c r="BD5" s="611">
        <v>42053</v>
      </c>
      <c r="BE5" s="611">
        <v>42054</v>
      </c>
      <c r="BF5" s="611">
        <v>42055</v>
      </c>
      <c r="BG5" s="611">
        <v>42056</v>
      </c>
      <c r="BH5" s="611">
        <v>42057</v>
      </c>
      <c r="BI5" s="611">
        <v>42058</v>
      </c>
      <c r="BJ5" s="611">
        <v>42059</v>
      </c>
      <c r="BK5" s="611">
        <v>42060</v>
      </c>
      <c r="BL5" s="611">
        <v>42061</v>
      </c>
      <c r="BM5" s="611">
        <v>42062</v>
      </c>
      <c r="BN5" s="611">
        <v>42063</v>
      </c>
      <c r="BO5" s="611">
        <v>42064</v>
      </c>
      <c r="BP5" s="611">
        <v>42065</v>
      </c>
      <c r="BQ5" s="611">
        <v>42066</v>
      </c>
      <c r="BR5" s="611">
        <v>42067</v>
      </c>
      <c r="BS5" s="611">
        <v>42068</v>
      </c>
      <c r="BT5" s="611">
        <v>42069</v>
      </c>
      <c r="BU5" s="611">
        <v>42070</v>
      </c>
      <c r="BV5" s="611">
        <v>42071</v>
      </c>
      <c r="BW5" s="611">
        <v>42072</v>
      </c>
      <c r="BX5" s="611">
        <v>42073</v>
      </c>
      <c r="BY5" s="611">
        <v>42074</v>
      </c>
      <c r="BZ5" s="611">
        <v>42075</v>
      </c>
      <c r="CA5" s="611">
        <v>42076</v>
      </c>
      <c r="CB5" s="611">
        <v>42077</v>
      </c>
      <c r="CC5" s="611">
        <v>42078</v>
      </c>
      <c r="CD5" s="611">
        <v>42079</v>
      </c>
      <c r="CE5" s="611">
        <v>42080</v>
      </c>
      <c r="CF5" s="611">
        <v>42081</v>
      </c>
      <c r="CG5" s="611">
        <v>42082</v>
      </c>
      <c r="CH5" s="611">
        <v>42083</v>
      </c>
      <c r="CI5" s="611">
        <v>42084</v>
      </c>
      <c r="CJ5" s="611">
        <v>42085</v>
      </c>
      <c r="CK5" s="611">
        <v>42086</v>
      </c>
      <c r="CL5" s="611">
        <v>42087</v>
      </c>
      <c r="CM5" s="611">
        <v>42088</v>
      </c>
      <c r="CN5" s="611">
        <v>42089</v>
      </c>
      <c r="CO5" s="611">
        <v>42090</v>
      </c>
      <c r="CP5" s="611">
        <v>42091</v>
      </c>
      <c r="CQ5" s="611">
        <v>42092</v>
      </c>
      <c r="CR5" s="611">
        <v>42093</v>
      </c>
      <c r="CS5" s="611">
        <v>42094</v>
      </c>
      <c r="CT5" s="611">
        <v>42095</v>
      </c>
      <c r="CU5" s="611">
        <v>42096</v>
      </c>
      <c r="CV5" s="611">
        <v>42097</v>
      </c>
      <c r="CW5" s="611">
        <v>42098</v>
      </c>
      <c r="CX5" s="611">
        <v>42099</v>
      </c>
      <c r="CY5" s="611">
        <v>42100</v>
      </c>
      <c r="CZ5" s="611">
        <v>42101</v>
      </c>
      <c r="DA5" s="611">
        <v>42102</v>
      </c>
      <c r="DB5" s="611">
        <v>42103</v>
      </c>
      <c r="DC5" s="611">
        <v>42104</v>
      </c>
      <c r="DD5" s="611">
        <v>42105</v>
      </c>
      <c r="DE5" s="611">
        <v>42106</v>
      </c>
      <c r="DF5" s="611">
        <v>42107</v>
      </c>
      <c r="DG5" s="611">
        <v>42108</v>
      </c>
      <c r="DH5" s="611">
        <v>42109</v>
      </c>
      <c r="DI5" s="611">
        <v>42110</v>
      </c>
      <c r="DJ5" s="611">
        <v>42111</v>
      </c>
      <c r="DK5" s="611">
        <v>42112</v>
      </c>
      <c r="DL5" s="611">
        <v>42113</v>
      </c>
      <c r="DM5" s="611">
        <v>42114</v>
      </c>
      <c r="DN5" s="611">
        <v>42115</v>
      </c>
      <c r="DO5" s="611">
        <v>42116</v>
      </c>
      <c r="DP5" s="611">
        <v>42117</v>
      </c>
      <c r="DQ5" s="611">
        <v>42118</v>
      </c>
      <c r="DR5" s="611">
        <v>42119</v>
      </c>
      <c r="DS5" s="611">
        <v>42120</v>
      </c>
      <c r="DT5" s="611">
        <v>42121</v>
      </c>
      <c r="DU5" s="611">
        <v>42122</v>
      </c>
      <c r="DV5" s="611">
        <v>42123</v>
      </c>
      <c r="DW5" s="611">
        <v>42124</v>
      </c>
      <c r="DX5" s="611">
        <v>42125</v>
      </c>
      <c r="DY5" s="611">
        <v>42126</v>
      </c>
      <c r="DZ5" s="611">
        <v>42127</v>
      </c>
      <c r="EA5" s="611">
        <v>42128</v>
      </c>
      <c r="EB5" s="611">
        <v>42129</v>
      </c>
      <c r="EC5" s="611">
        <v>42130</v>
      </c>
      <c r="ED5" s="611">
        <v>42131</v>
      </c>
      <c r="EE5" s="611">
        <v>42132</v>
      </c>
      <c r="EF5" s="611">
        <v>42133</v>
      </c>
      <c r="EG5" s="611">
        <v>42134</v>
      </c>
      <c r="EH5" s="611">
        <v>42135</v>
      </c>
      <c r="EI5" s="611">
        <v>42136</v>
      </c>
      <c r="EJ5" s="611">
        <v>42137</v>
      </c>
      <c r="EK5" s="611">
        <v>42138</v>
      </c>
      <c r="EL5" s="611">
        <v>42139</v>
      </c>
      <c r="EM5" s="611">
        <v>42140</v>
      </c>
      <c r="EN5" s="611">
        <v>42141</v>
      </c>
      <c r="EO5" s="611">
        <v>42142</v>
      </c>
      <c r="EP5" s="611">
        <v>42143</v>
      </c>
      <c r="EQ5" s="611">
        <v>42144</v>
      </c>
      <c r="ER5" s="611">
        <v>42145</v>
      </c>
      <c r="ES5" s="611">
        <v>42146</v>
      </c>
      <c r="ET5" s="611">
        <v>42147</v>
      </c>
      <c r="EU5" s="611">
        <v>42148</v>
      </c>
      <c r="EV5" s="611">
        <v>42149</v>
      </c>
      <c r="EW5" s="611">
        <v>42150</v>
      </c>
      <c r="EX5" s="611">
        <v>42151</v>
      </c>
      <c r="EY5" s="611">
        <v>42152</v>
      </c>
      <c r="EZ5" s="611">
        <v>42153</v>
      </c>
      <c r="FA5" s="611">
        <v>42154</v>
      </c>
      <c r="FB5" s="611">
        <v>42155</v>
      </c>
      <c r="FC5" s="611">
        <v>42156</v>
      </c>
      <c r="FD5" s="611">
        <v>42157</v>
      </c>
      <c r="FE5" s="611">
        <v>42158</v>
      </c>
      <c r="FF5" s="611">
        <v>42159</v>
      </c>
      <c r="FG5" s="611">
        <v>42160</v>
      </c>
      <c r="FH5" s="611">
        <v>42161</v>
      </c>
      <c r="FI5" s="611">
        <v>42162</v>
      </c>
      <c r="FJ5" s="611">
        <v>42163</v>
      </c>
      <c r="FK5" s="611">
        <v>42164</v>
      </c>
      <c r="FL5" s="611">
        <v>42165</v>
      </c>
      <c r="FM5" s="611">
        <v>42166</v>
      </c>
      <c r="FN5" s="611">
        <v>42167</v>
      </c>
      <c r="FO5" s="611">
        <v>42168</v>
      </c>
      <c r="FP5" s="611">
        <v>42169</v>
      </c>
      <c r="FQ5" s="611">
        <v>42170</v>
      </c>
      <c r="FR5" s="611">
        <v>42171</v>
      </c>
      <c r="FS5" s="611">
        <v>42172</v>
      </c>
      <c r="FT5" s="611">
        <v>42173</v>
      </c>
      <c r="FU5" s="611">
        <v>42174</v>
      </c>
      <c r="FV5" s="611">
        <v>42175</v>
      </c>
      <c r="FW5" s="611">
        <v>42176</v>
      </c>
      <c r="FX5" s="611">
        <v>42177</v>
      </c>
      <c r="FY5" s="611">
        <v>42178</v>
      </c>
      <c r="FZ5" s="611">
        <v>42179</v>
      </c>
      <c r="GA5" s="611">
        <v>42180</v>
      </c>
      <c r="GB5" s="611">
        <v>42181</v>
      </c>
      <c r="GC5" s="611">
        <v>42182</v>
      </c>
      <c r="GD5" s="611">
        <v>42183</v>
      </c>
      <c r="GE5" s="611">
        <v>42184</v>
      </c>
      <c r="GF5" s="611">
        <v>42185</v>
      </c>
      <c r="GG5" s="611">
        <v>42186</v>
      </c>
      <c r="GH5" s="611">
        <v>42187</v>
      </c>
      <c r="GI5" s="611">
        <v>42188</v>
      </c>
      <c r="GJ5" s="611">
        <v>42189</v>
      </c>
      <c r="GK5" s="611">
        <v>42190</v>
      </c>
      <c r="GL5" s="611">
        <v>42191</v>
      </c>
      <c r="GM5" s="611">
        <v>42192</v>
      </c>
      <c r="GN5" s="611">
        <v>42193</v>
      </c>
      <c r="GO5" s="611">
        <v>42194</v>
      </c>
      <c r="GP5" s="611">
        <v>42195</v>
      </c>
      <c r="GQ5" s="611">
        <v>42196</v>
      </c>
      <c r="GR5" s="611">
        <v>42197</v>
      </c>
      <c r="GS5" s="611">
        <v>42198</v>
      </c>
      <c r="GT5" s="611">
        <v>42199</v>
      </c>
      <c r="GU5" s="611">
        <v>42200</v>
      </c>
      <c r="GV5" s="611">
        <v>42201</v>
      </c>
      <c r="GW5" s="611">
        <v>42202</v>
      </c>
      <c r="GX5" s="611">
        <v>42203</v>
      </c>
      <c r="GY5" s="611">
        <v>42204</v>
      </c>
      <c r="GZ5" s="611">
        <v>42205</v>
      </c>
      <c r="HA5" s="611">
        <v>42206</v>
      </c>
      <c r="HB5" s="611">
        <v>42207</v>
      </c>
      <c r="HC5" s="611">
        <v>42208</v>
      </c>
      <c r="HD5" s="611">
        <v>42209</v>
      </c>
      <c r="HE5" s="611">
        <v>42210</v>
      </c>
      <c r="HF5" s="611">
        <v>42211</v>
      </c>
      <c r="HG5" s="611">
        <v>42212</v>
      </c>
      <c r="HH5" s="611">
        <v>42213</v>
      </c>
      <c r="HI5" s="611">
        <v>42214</v>
      </c>
      <c r="HJ5" s="611">
        <v>42215</v>
      </c>
      <c r="HK5" s="611">
        <v>42216</v>
      </c>
      <c r="HL5" s="611">
        <v>42217</v>
      </c>
      <c r="HM5" s="611">
        <v>42218</v>
      </c>
      <c r="HN5" s="611">
        <v>42219</v>
      </c>
      <c r="HO5" s="611">
        <v>42220</v>
      </c>
      <c r="HP5" s="611">
        <v>42221</v>
      </c>
      <c r="HQ5" s="611">
        <v>42222</v>
      </c>
      <c r="HR5" s="611">
        <v>42223</v>
      </c>
      <c r="HS5" s="611">
        <v>42224</v>
      </c>
      <c r="HT5" s="611">
        <v>42225</v>
      </c>
      <c r="HU5" s="611">
        <v>42226</v>
      </c>
      <c r="HV5" s="611">
        <v>42227</v>
      </c>
      <c r="HW5" s="611">
        <v>42228</v>
      </c>
      <c r="HX5" s="611">
        <v>42229</v>
      </c>
      <c r="HY5" s="611">
        <v>42230</v>
      </c>
      <c r="HZ5" s="611">
        <v>42231</v>
      </c>
      <c r="IA5" s="611">
        <v>42232</v>
      </c>
      <c r="IB5" s="611">
        <v>42233</v>
      </c>
      <c r="IC5" s="611">
        <v>42234</v>
      </c>
      <c r="ID5" s="611">
        <v>42235</v>
      </c>
      <c r="IE5" s="611">
        <v>42236</v>
      </c>
      <c r="IF5" s="611">
        <v>42237</v>
      </c>
      <c r="IG5" s="611">
        <v>42238</v>
      </c>
      <c r="IH5" s="611">
        <v>42239</v>
      </c>
      <c r="II5" s="611">
        <v>42240</v>
      </c>
      <c r="IJ5" s="611">
        <v>42241</v>
      </c>
      <c r="IK5" s="611">
        <v>42242</v>
      </c>
      <c r="IL5" s="611">
        <v>42243</v>
      </c>
      <c r="IM5" s="611">
        <v>42244</v>
      </c>
      <c r="IN5" s="611">
        <v>42245</v>
      </c>
      <c r="IO5" s="611">
        <v>42246</v>
      </c>
      <c r="IP5" s="611">
        <v>42247</v>
      </c>
      <c r="IQ5" s="611">
        <v>42248</v>
      </c>
      <c r="IR5" s="611">
        <v>42249</v>
      </c>
      <c r="IS5" s="611">
        <v>42250</v>
      </c>
      <c r="IT5" s="611">
        <v>42251</v>
      </c>
      <c r="IU5" s="611">
        <v>42252</v>
      </c>
      <c r="IV5" s="611">
        <v>42253</v>
      </c>
      <c r="IW5" s="611">
        <v>42254</v>
      </c>
      <c r="IX5" s="611">
        <v>42255</v>
      </c>
      <c r="IY5" s="611">
        <v>42256</v>
      </c>
      <c r="IZ5" s="611">
        <v>42257</v>
      </c>
      <c r="JA5" s="611">
        <v>42258</v>
      </c>
      <c r="JB5" s="611">
        <v>42259</v>
      </c>
      <c r="JC5" s="611">
        <v>42260</v>
      </c>
      <c r="JD5" s="611">
        <v>42261</v>
      </c>
      <c r="JE5" s="611">
        <v>42262</v>
      </c>
      <c r="JF5" s="611">
        <v>42263</v>
      </c>
      <c r="JG5" s="611">
        <v>42264</v>
      </c>
      <c r="JH5" s="611">
        <v>42265</v>
      </c>
      <c r="JI5" s="611">
        <v>42266</v>
      </c>
      <c r="JJ5" s="611">
        <v>42267</v>
      </c>
      <c r="JK5" s="611">
        <v>42268</v>
      </c>
      <c r="JL5" s="611">
        <v>42269</v>
      </c>
      <c r="JM5" s="611">
        <v>42270</v>
      </c>
      <c r="JN5" s="611">
        <v>42271</v>
      </c>
      <c r="JO5" s="611">
        <v>42272</v>
      </c>
      <c r="JP5" s="611">
        <v>42273</v>
      </c>
      <c r="JQ5" s="611">
        <v>42274</v>
      </c>
      <c r="JR5" s="611">
        <v>42275</v>
      </c>
      <c r="JS5" s="611">
        <v>42276</v>
      </c>
      <c r="JT5" s="611">
        <v>42277</v>
      </c>
      <c r="JU5" s="611">
        <v>42278</v>
      </c>
      <c r="JV5" s="611">
        <v>42279</v>
      </c>
      <c r="JW5" s="611">
        <v>42280</v>
      </c>
      <c r="JX5" s="611">
        <v>42281</v>
      </c>
      <c r="JY5" s="611">
        <v>42282</v>
      </c>
      <c r="JZ5" s="611">
        <v>42283</v>
      </c>
      <c r="KA5" s="611">
        <v>42284</v>
      </c>
      <c r="KB5" s="611">
        <v>42285</v>
      </c>
      <c r="KC5" s="611">
        <v>42286</v>
      </c>
      <c r="KD5" s="611">
        <v>42287</v>
      </c>
      <c r="KE5" s="611">
        <v>42288</v>
      </c>
      <c r="KF5" s="611">
        <v>42289</v>
      </c>
      <c r="KG5" s="611">
        <v>42290</v>
      </c>
      <c r="KH5" s="611">
        <v>42291</v>
      </c>
      <c r="KI5" s="611">
        <v>42292</v>
      </c>
      <c r="KJ5" s="611">
        <v>42293</v>
      </c>
      <c r="KK5" s="611">
        <v>42294</v>
      </c>
      <c r="KL5" s="611">
        <v>42295</v>
      </c>
      <c r="KM5" s="611">
        <v>42296</v>
      </c>
      <c r="KN5" s="611">
        <v>42297</v>
      </c>
      <c r="KO5" s="611">
        <v>42298</v>
      </c>
      <c r="KP5" s="611">
        <v>42299</v>
      </c>
      <c r="KQ5" s="611">
        <v>42300</v>
      </c>
      <c r="KR5" s="611">
        <v>42301</v>
      </c>
      <c r="KS5" s="611">
        <v>42302</v>
      </c>
      <c r="KT5" s="611">
        <v>42303</v>
      </c>
      <c r="KU5" s="611">
        <v>42304</v>
      </c>
      <c r="KV5" s="611">
        <v>42305</v>
      </c>
      <c r="KW5" s="611">
        <v>42306</v>
      </c>
      <c r="KX5" s="611">
        <v>42307</v>
      </c>
      <c r="KY5" s="611">
        <v>42308</v>
      </c>
      <c r="KZ5" s="611">
        <v>42309</v>
      </c>
      <c r="LA5" s="611">
        <v>42310</v>
      </c>
      <c r="LB5" s="611">
        <v>42311</v>
      </c>
      <c r="LC5" s="611">
        <v>42312</v>
      </c>
      <c r="LD5" s="611">
        <v>42313</v>
      </c>
      <c r="LE5" s="611">
        <v>42314</v>
      </c>
      <c r="LF5" s="611">
        <v>42315</v>
      </c>
      <c r="LG5" s="611">
        <v>42316</v>
      </c>
      <c r="LH5" s="611">
        <v>42317</v>
      </c>
      <c r="LI5" s="611">
        <v>42318</v>
      </c>
      <c r="LJ5" s="611">
        <v>42319</v>
      </c>
      <c r="LK5" s="611">
        <v>42320</v>
      </c>
      <c r="LL5" s="611">
        <v>42321</v>
      </c>
      <c r="LM5" s="611">
        <v>42322</v>
      </c>
      <c r="LN5" s="611">
        <v>42323</v>
      </c>
      <c r="LO5" s="611">
        <v>42324</v>
      </c>
      <c r="LP5" s="611">
        <v>42325</v>
      </c>
      <c r="LQ5" s="611">
        <v>42326</v>
      </c>
      <c r="LR5" s="611">
        <v>42327</v>
      </c>
      <c r="LS5" s="611">
        <v>42328</v>
      </c>
      <c r="LT5" s="611">
        <v>42329</v>
      </c>
      <c r="LU5" s="611">
        <v>42330</v>
      </c>
      <c r="LV5" s="611">
        <v>42331</v>
      </c>
      <c r="LW5" s="611">
        <v>42332</v>
      </c>
      <c r="LX5" s="611">
        <v>42333</v>
      </c>
      <c r="LY5" s="611">
        <v>42334</v>
      </c>
      <c r="LZ5" s="611">
        <v>42335</v>
      </c>
      <c r="MA5" s="611">
        <v>42336</v>
      </c>
      <c r="MB5" s="611">
        <v>42337</v>
      </c>
      <c r="MC5" s="611">
        <v>42338</v>
      </c>
      <c r="MD5" s="611">
        <v>42339</v>
      </c>
      <c r="ME5" s="611">
        <v>42340</v>
      </c>
      <c r="MF5" s="611">
        <v>42341</v>
      </c>
      <c r="MG5" s="611">
        <v>42342</v>
      </c>
      <c r="MH5" s="611">
        <v>42343</v>
      </c>
      <c r="MI5" s="611">
        <v>42344</v>
      </c>
      <c r="MJ5" s="611">
        <v>42345</v>
      </c>
      <c r="MK5" s="611">
        <v>42346</v>
      </c>
      <c r="ML5" s="611">
        <v>42347</v>
      </c>
      <c r="MM5" s="611">
        <v>42348</v>
      </c>
      <c r="MN5" s="611">
        <v>42349</v>
      </c>
      <c r="MO5" s="611">
        <v>42350</v>
      </c>
      <c r="MP5" s="611">
        <v>42351</v>
      </c>
      <c r="MQ5" s="611">
        <v>42352</v>
      </c>
      <c r="MR5" s="611">
        <v>42353</v>
      </c>
      <c r="MS5" s="611">
        <v>42354</v>
      </c>
      <c r="MT5" s="611">
        <v>42355</v>
      </c>
      <c r="MU5" s="611">
        <v>42356</v>
      </c>
      <c r="MV5" s="611">
        <v>42357</v>
      </c>
      <c r="MW5" s="611">
        <v>42358</v>
      </c>
      <c r="MX5" s="611">
        <v>42359</v>
      </c>
      <c r="MY5" s="611">
        <v>42360</v>
      </c>
      <c r="MZ5" s="611">
        <v>42361</v>
      </c>
      <c r="NA5" s="611">
        <v>42362</v>
      </c>
      <c r="NB5" s="611">
        <v>42363</v>
      </c>
      <c r="NC5" s="611">
        <v>42364</v>
      </c>
      <c r="ND5" s="611">
        <v>42365</v>
      </c>
      <c r="NE5" s="611">
        <v>42366</v>
      </c>
      <c r="NF5" s="611">
        <v>42367</v>
      </c>
      <c r="NG5" s="611">
        <v>42368</v>
      </c>
      <c r="NH5" s="611">
        <v>42369</v>
      </c>
      <c r="NI5" s="611">
        <v>42370</v>
      </c>
      <c r="NJ5" s="611">
        <v>42371</v>
      </c>
      <c r="NK5" s="611">
        <v>42372</v>
      </c>
      <c r="NL5" s="611">
        <v>42373</v>
      </c>
      <c r="NM5" s="611">
        <v>42374</v>
      </c>
      <c r="NN5" s="611">
        <v>42375</v>
      </c>
      <c r="NO5" s="611">
        <v>42376</v>
      </c>
      <c r="NP5" s="611">
        <v>42377</v>
      </c>
      <c r="NQ5" s="611">
        <v>42378</v>
      </c>
      <c r="NR5" s="611">
        <v>42379</v>
      </c>
      <c r="NS5" s="611">
        <v>42380</v>
      </c>
      <c r="NT5" s="611">
        <v>42381</v>
      </c>
      <c r="NU5" s="611">
        <v>42382</v>
      </c>
      <c r="NV5" s="611">
        <v>42383</v>
      </c>
      <c r="NW5" s="611">
        <v>42384</v>
      </c>
      <c r="NX5" s="611">
        <v>42385</v>
      </c>
      <c r="NY5" s="611">
        <v>42386</v>
      </c>
      <c r="NZ5" s="611">
        <v>42387</v>
      </c>
      <c r="OA5" s="611">
        <v>42388</v>
      </c>
      <c r="OB5" s="611">
        <v>42389</v>
      </c>
      <c r="OC5" s="611">
        <v>42390</v>
      </c>
      <c r="OD5" s="611">
        <v>42391</v>
      </c>
      <c r="OE5" s="611">
        <v>42392</v>
      </c>
      <c r="OF5" s="611">
        <v>42393</v>
      </c>
      <c r="OG5" s="611">
        <v>42394</v>
      </c>
      <c r="OH5" s="611">
        <v>42395</v>
      </c>
      <c r="OI5" s="611">
        <v>42396</v>
      </c>
      <c r="OJ5" s="611">
        <v>42397</v>
      </c>
      <c r="OK5" s="611">
        <v>42398</v>
      </c>
      <c r="OL5" s="611">
        <v>42399</v>
      </c>
      <c r="OM5" s="611">
        <v>42400</v>
      </c>
      <c r="ON5" s="611">
        <v>42401</v>
      </c>
      <c r="OO5" s="611">
        <v>42402</v>
      </c>
      <c r="OP5" s="611">
        <v>42403</v>
      </c>
      <c r="OQ5" s="611">
        <v>42404</v>
      </c>
      <c r="OR5" s="611">
        <v>42405</v>
      </c>
      <c r="OS5" s="611">
        <v>42406</v>
      </c>
      <c r="OT5" s="611">
        <v>42407</v>
      </c>
      <c r="OU5" s="611">
        <v>42408</v>
      </c>
      <c r="OV5" s="611">
        <v>42409</v>
      </c>
      <c r="OW5" s="611">
        <v>42410</v>
      </c>
      <c r="OX5" s="611">
        <v>42411</v>
      </c>
      <c r="OY5" s="611">
        <v>42412</v>
      </c>
      <c r="OZ5" s="611">
        <v>42413</v>
      </c>
      <c r="PA5" s="611">
        <v>42414</v>
      </c>
      <c r="PB5" s="611">
        <v>42415</v>
      </c>
      <c r="PC5" s="611">
        <v>42416</v>
      </c>
      <c r="PD5" s="611">
        <v>42417</v>
      </c>
      <c r="PE5" s="611">
        <v>42418</v>
      </c>
      <c r="PF5" s="611">
        <v>42419</v>
      </c>
      <c r="PG5" s="611">
        <v>42420</v>
      </c>
      <c r="PH5" s="611">
        <v>42421</v>
      </c>
      <c r="PI5" s="611">
        <v>42422</v>
      </c>
      <c r="PJ5" s="611">
        <v>42423</v>
      </c>
      <c r="PK5" s="611">
        <v>42424</v>
      </c>
      <c r="PL5" s="611">
        <v>42425</v>
      </c>
      <c r="PM5" s="611">
        <v>42426</v>
      </c>
      <c r="PN5" s="611">
        <v>42427</v>
      </c>
      <c r="PO5" s="611">
        <v>42428</v>
      </c>
      <c r="PP5" s="611">
        <v>42429</v>
      </c>
      <c r="PQ5" s="611">
        <v>42430</v>
      </c>
      <c r="PR5" s="611">
        <v>42431</v>
      </c>
      <c r="PS5" s="611">
        <v>42432</v>
      </c>
      <c r="PT5" s="611">
        <v>42433</v>
      </c>
      <c r="PU5" s="611">
        <v>42434</v>
      </c>
      <c r="PV5" s="611">
        <v>42435</v>
      </c>
      <c r="PW5" s="611">
        <v>42436</v>
      </c>
      <c r="PX5" s="611">
        <v>42437</v>
      </c>
      <c r="PY5" s="611">
        <v>42438</v>
      </c>
      <c r="PZ5" s="611">
        <v>42439</v>
      </c>
      <c r="QA5" s="611">
        <v>42440</v>
      </c>
      <c r="QB5" s="611">
        <v>42441</v>
      </c>
      <c r="QC5" s="611">
        <v>42442</v>
      </c>
      <c r="QD5" s="611">
        <v>42443</v>
      </c>
      <c r="QE5" s="611">
        <v>42444</v>
      </c>
      <c r="QF5" s="611">
        <v>42445</v>
      </c>
      <c r="QG5" s="611">
        <v>42446</v>
      </c>
      <c r="QH5" s="611">
        <v>42447</v>
      </c>
      <c r="QI5" s="611">
        <v>42448</v>
      </c>
      <c r="QJ5" s="611">
        <v>42449</v>
      </c>
      <c r="QK5" s="611">
        <v>42450</v>
      </c>
      <c r="QL5" s="611">
        <v>42451</v>
      </c>
      <c r="QM5" s="611">
        <v>42452</v>
      </c>
      <c r="QN5" s="611">
        <v>42453</v>
      </c>
      <c r="QO5" s="611">
        <v>42454</v>
      </c>
      <c r="QP5" s="611">
        <v>42455</v>
      </c>
      <c r="QQ5" s="611">
        <v>42456</v>
      </c>
      <c r="QR5" s="611">
        <v>42457</v>
      </c>
      <c r="QS5" s="611">
        <v>42458</v>
      </c>
      <c r="QT5" s="611">
        <v>42459</v>
      </c>
      <c r="QU5" s="611">
        <v>42460</v>
      </c>
      <c r="QV5" s="611">
        <v>42461</v>
      </c>
      <c r="QW5" s="611">
        <v>42462</v>
      </c>
      <c r="QX5" s="611">
        <v>42463</v>
      </c>
      <c r="QY5" s="611">
        <v>42464</v>
      </c>
      <c r="QZ5" s="611">
        <v>42465</v>
      </c>
      <c r="RA5" s="611">
        <v>42466</v>
      </c>
      <c r="RB5" s="611">
        <v>42467</v>
      </c>
      <c r="RC5" s="611">
        <v>42468</v>
      </c>
      <c r="RD5" s="611">
        <v>42469</v>
      </c>
      <c r="RE5" s="611">
        <v>42470</v>
      </c>
      <c r="RF5" s="611">
        <v>42471</v>
      </c>
      <c r="RG5" s="611">
        <v>42472</v>
      </c>
      <c r="RH5" s="611">
        <v>42473</v>
      </c>
      <c r="RI5" s="611">
        <v>42474</v>
      </c>
      <c r="RJ5" s="611">
        <v>42475</v>
      </c>
      <c r="RK5" s="611">
        <v>42476</v>
      </c>
      <c r="RL5" s="611">
        <v>42477</v>
      </c>
      <c r="RM5" s="611">
        <v>42478</v>
      </c>
      <c r="RN5" s="611">
        <v>42479</v>
      </c>
      <c r="RO5" s="611">
        <v>42480</v>
      </c>
      <c r="RP5" s="611">
        <v>42481</v>
      </c>
      <c r="RQ5" s="611">
        <v>42482</v>
      </c>
      <c r="RR5" s="611">
        <v>42483</v>
      </c>
      <c r="RS5" s="611">
        <v>42484</v>
      </c>
      <c r="RT5" s="611">
        <v>42485</v>
      </c>
      <c r="RU5" s="611">
        <v>42486</v>
      </c>
      <c r="RV5" s="611">
        <v>42487</v>
      </c>
      <c r="RW5" s="611">
        <v>42488</v>
      </c>
      <c r="RX5" s="611">
        <v>42489</v>
      </c>
      <c r="RY5" s="611">
        <v>42490</v>
      </c>
      <c r="RZ5" s="611">
        <v>42491</v>
      </c>
      <c r="SA5" s="611">
        <v>42492</v>
      </c>
      <c r="SB5" s="611">
        <v>42493</v>
      </c>
      <c r="SC5" s="611">
        <v>42494</v>
      </c>
      <c r="SD5" s="611">
        <v>42495</v>
      </c>
      <c r="SE5" s="611">
        <v>42496</v>
      </c>
      <c r="SF5" s="611">
        <v>42497</v>
      </c>
      <c r="SG5" s="611">
        <v>42498</v>
      </c>
      <c r="SH5" s="611">
        <v>42499</v>
      </c>
      <c r="SI5" s="611">
        <v>42500</v>
      </c>
      <c r="SJ5" s="611">
        <v>42501</v>
      </c>
      <c r="SK5" s="611">
        <v>42502</v>
      </c>
      <c r="SL5" s="611">
        <v>42503</v>
      </c>
      <c r="SM5" s="611">
        <v>42504</v>
      </c>
      <c r="SN5" s="611">
        <v>42505</v>
      </c>
      <c r="SO5" s="611">
        <v>42506</v>
      </c>
      <c r="SP5" s="611">
        <v>42507</v>
      </c>
      <c r="SQ5" s="611">
        <v>42508</v>
      </c>
      <c r="SR5" s="611">
        <v>42509</v>
      </c>
      <c r="SS5" s="611">
        <v>42510</v>
      </c>
      <c r="ST5" s="611">
        <v>42511</v>
      </c>
      <c r="SU5" s="611">
        <v>42512</v>
      </c>
      <c r="SV5" s="611">
        <v>42513</v>
      </c>
      <c r="SW5" s="611">
        <v>42514</v>
      </c>
      <c r="SX5" s="611">
        <v>42515</v>
      </c>
      <c r="SY5" s="611">
        <v>42516</v>
      </c>
      <c r="SZ5" s="611">
        <v>42517</v>
      </c>
      <c r="TA5" s="611">
        <v>42518</v>
      </c>
      <c r="TB5" s="611">
        <v>42519</v>
      </c>
      <c r="TC5" s="611">
        <v>42520</v>
      </c>
      <c r="TD5" s="611">
        <v>42521</v>
      </c>
      <c r="TE5" s="611">
        <v>42522</v>
      </c>
      <c r="TF5" s="611">
        <v>42523</v>
      </c>
      <c r="TG5" s="611">
        <v>42524</v>
      </c>
      <c r="TH5" s="611">
        <v>42525</v>
      </c>
      <c r="TI5" s="611">
        <v>42526</v>
      </c>
      <c r="TJ5" s="611">
        <v>42527</v>
      </c>
      <c r="TK5" s="611">
        <v>42528</v>
      </c>
      <c r="TL5" s="611">
        <v>42529</v>
      </c>
      <c r="TM5" s="611">
        <v>42530</v>
      </c>
      <c r="TN5" s="611">
        <v>42531</v>
      </c>
      <c r="TO5" s="611">
        <v>42532</v>
      </c>
      <c r="TP5" s="611">
        <v>42533</v>
      </c>
      <c r="TQ5" s="611">
        <v>42534</v>
      </c>
      <c r="TR5" s="611">
        <v>42535</v>
      </c>
      <c r="TS5" s="611">
        <v>42536</v>
      </c>
      <c r="TT5" s="611">
        <v>42537</v>
      </c>
      <c r="TU5" s="611">
        <v>42538</v>
      </c>
      <c r="TV5" s="611">
        <v>42539</v>
      </c>
      <c r="TW5" s="611">
        <v>42540</v>
      </c>
      <c r="TX5" s="611">
        <v>42541</v>
      </c>
      <c r="TY5" s="611">
        <v>42542</v>
      </c>
      <c r="TZ5" s="611">
        <v>42543</v>
      </c>
      <c r="UA5" s="611">
        <v>42544</v>
      </c>
      <c r="UB5" s="611">
        <v>42545</v>
      </c>
      <c r="UC5" s="611">
        <v>42546</v>
      </c>
      <c r="UD5" s="611">
        <v>42547</v>
      </c>
      <c r="UE5" s="611">
        <v>42548</v>
      </c>
      <c r="UF5" s="611">
        <v>42549</v>
      </c>
      <c r="UG5" s="611">
        <v>42550</v>
      </c>
      <c r="UH5" s="611">
        <v>42551</v>
      </c>
      <c r="UI5" s="611">
        <v>42552</v>
      </c>
      <c r="UJ5" s="611">
        <v>42553</v>
      </c>
      <c r="UK5" s="611">
        <v>42554</v>
      </c>
      <c r="UL5" s="611">
        <v>42555</v>
      </c>
      <c r="UM5" s="611">
        <v>42556</v>
      </c>
      <c r="UN5" s="611">
        <v>42557</v>
      </c>
      <c r="UO5" s="611">
        <v>42558</v>
      </c>
      <c r="UP5" s="611">
        <v>42559</v>
      </c>
      <c r="UQ5" s="611">
        <v>42560</v>
      </c>
      <c r="UR5" s="611">
        <v>42561</v>
      </c>
      <c r="US5" s="611">
        <v>42562</v>
      </c>
      <c r="UT5" s="611">
        <v>42563</v>
      </c>
      <c r="UU5" s="611">
        <v>42564</v>
      </c>
      <c r="UV5" s="611">
        <v>42565</v>
      </c>
      <c r="UW5" s="611">
        <v>42566</v>
      </c>
      <c r="UX5" s="611">
        <v>42567</v>
      </c>
      <c r="UY5" s="611">
        <v>42568</v>
      </c>
      <c r="UZ5" s="611">
        <v>42569</v>
      </c>
      <c r="VA5" s="611">
        <v>42570</v>
      </c>
      <c r="VB5" s="611">
        <v>42571</v>
      </c>
      <c r="VC5" s="611">
        <v>42572</v>
      </c>
      <c r="VD5" s="611">
        <v>42573</v>
      </c>
      <c r="VE5" s="611">
        <v>42574</v>
      </c>
      <c r="VF5" s="611">
        <v>42575</v>
      </c>
      <c r="VG5" s="611">
        <v>42576</v>
      </c>
      <c r="VH5" s="611">
        <v>42577</v>
      </c>
      <c r="VI5" s="611">
        <v>42578</v>
      </c>
      <c r="VJ5" s="611">
        <v>42579</v>
      </c>
      <c r="VK5" s="611">
        <v>42580</v>
      </c>
      <c r="VL5" s="611">
        <v>42581</v>
      </c>
      <c r="VM5" s="611">
        <v>42582</v>
      </c>
      <c r="VN5" s="611">
        <v>42583</v>
      </c>
      <c r="VO5" s="611">
        <v>42584</v>
      </c>
      <c r="VP5" s="611">
        <v>42585</v>
      </c>
      <c r="VQ5" s="611">
        <v>42586</v>
      </c>
      <c r="VR5" s="611">
        <v>42587</v>
      </c>
      <c r="VS5" s="611">
        <v>42588</v>
      </c>
      <c r="VT5" s="611">
        <v>42589</v>
      </c>
      <c r="VU5" s="611">
        <v>42590</v>
      </c>
      <c r="VV5" s="611">
        <v>42591</v>
      </c>
      <c r="VW5" s="611">
        <v>42592</v>
      </c>
      <c r="VX5" s="611">
        <v>42593</v>
      </c>
      <c r="VY5" s="611">
        <v>42594</v>
      </c>
      <c r="VZ5" s="611">
        <v>42595</v>
      </c>
      <c r="WA5" s="611">
        <v>42596</v>
      </c>
      <c r="WB5" s="611">
        <v>42597</v>
      </c>
      <c r="WC5" s="611">
        <v>42598</v>
      </c>
      <c r="WD5" s="611">
        <v>42599</v>
      </c>
      <c r="WE5" s="611">
        <v>42600</v>
      </c>
      <c r="WF5" s="611">
        <v>42601</v>
      </c>
      <c r="WG5" s="611">
        <v>42602</v>
      </c>
      <c r="WH5" s="611">
        <v>42603</v>
      </c>
      <c r="WI5" s="611">
        <v>42604</v>
      </c>
      <c r="WJ5" s="611">
        <v>42605</v>
      </c>
      <c r="WK5" s="611">
        <v>42606</v>
      </c>
      <c r="WL5" s="611">
        <v>42607</v>
      </c>
      <c r="WM5" s="611">
        <v>42608</v>
      </c>
      <c r="WN5" s="611">
        <v>42609</v>
      </c>
      <c r="WO5" s="611">
        <v>42610</v>
      </c>
      <c r="WP5" s="611">
        <v>42611</v>
      </c>
      <c r="WQ5" s="611">
        <v>42612</v>
      </c>
      <c r="WR5" s="611">
        <v>42613</v>
      </c>
      <c r="WS5" s="611">
        <v>42614</v>
      </c>
      <c r="WT5" s="611">
        <v>42615</v>
      </c>
      <c r="WU5" s="611">
        <v>42616</v>
      </c>
      <c r="WV5" s="611">
        <v>42617</v>
      </c>
      <c r="WW5" s="611">
        <v>42618</v>
      </c>
      <c r="WX5" s="611">
        <v>42619</v>
      </c>
      <c r="WY5" s="611">
        <v>42620</v>
      </c>
      <c r="WZ5" s="611">
        <v>42621</v>
      </c>
      <c r="XA5" s="611">
        <v>42622</v>
      </c>
      <c r="XB5" s="611">
        <v>42623</v>
      </c>
      <c r="XC5" s="611">
        <v>42624</v>
      </c>
      <c r="XD5" s="611">
        <v>42625</v>
      </c>
      <c r="XE5" s="611">
        <v>42626</v>
      </c>
      <c r="XF5" s="611">
        <v>42627</v>
      </c>
      <c r="XG5" s="611">
        <v>42628</v>
      </c>
      <c r="XH5" s="611">
        <v>42629</v>
      </c>
      <c r="XI5" s="611">
        <v>42630</v>
      </c>
      <c r="XJ5" s="611">
        <v>42631</v>
      </c>
      <c r="XK5" s="611">
        <v>42632</v>
      </c>
      <c r="XL5" s="611">
        <v>42633</v>
      </c>
      <c r="XM5" s="611">
        <v>42634</v>
      </c>
      <c r="XN5" s="611">
        <v>42635</v>
      </c>
      <c r="XO5" s="611">
        <v>42636</v>
      </c>
      <c r="XP5" s="611">
        <v>42637</v>
      </c>
      <c r="XQ5" s="611">
        <v>42638</v>
      </c>
      <c r="XR5" s="611">
        <v>42639</v>
      </c>
      <c r="XS5" s="611">
        <v>42640</v>
      </c>
      <c r="XT5" s="611">
        <v>42641</v>
      </c>
      <c r="XU5" s="611">
        <v>42642</v>
      </c>
      <c r="XV5" s="611">
        <v>42643</v>
      </c>
      <c r="XW5" s="611">
        <v>42644</v>
      </c>
      <c r="XX5" s="611">
        <v>42645</v>
      </c>
      <c r="XY5" s="611">
        <v>42646</v>
      </c>
      <c r="XZ5" s="611">
        <v>42647</v>
      </c>
      <c r="YA5" s="611">
        <v>42648</v>
      </c>
      <c r="YB5" s="611">
        <v>42649</v>
      </c>
      <c r="YC5" s="611">
        <v>42650</v>
      </c>
      <c r="YD5" s="611">
        <v>42651</v>
      </c>
      <c r="YE5" s="611">
        <v>42652</v>
      </c>
      <c r="YF5" s="611">
        <v>42653</v>
      </c>
      <c r="YG5" s="611">
        <v>42654</v>
      </c>
      <c r="YH5" s="611">
        <v>42655</v>
      </c>
      <c r="YI5" s="611">
        <v>42656</v>
      </c>
      <c r="YJ5" s="611">
        <v>42657</v>
      </c>
      <c r="YK5" s="611">
        <v>42658</v>
      </c>
      <c r="YL5" s="611">
        <v>42659</v>
      </c>
      <c r="YM5" s="611">
        <v>42660</v>
      </c>
      <c r="YN5" s="611">
        <v>42661</v>
      </c>
      <c r="YO5" s="611">
        <v>42662</v>
      </c>
      <c r="YP5" s="611">
        <v>42663</v>
      </c>
      <c r="YQ5" s="611">
        <v>42664</v>
      </c>
      <c r="YR5" s="611">
        <v>42665</v>
      </c>
      <c r="YS5" s="611">
        <v>42666</v>
      </c>
      <c r="YT5" s="611">
        <v>42667</v>
      </c>
      <c r="YU5" s="611">
        <v>42668</v>
      </c>
      <c r="YV5" s="611">
        <v>42669</v>
      </c>
      <c r="YW5" s="611">
        <v>42670</v>
      </c>
      <c r="YX5" s="611">
        <v>42671</v>
      </c>
      <c r="YY5" s="611">
        <v>42672</v>
      </c>
      <c r="YZ5" s="611">
        <v>42673</v>
      </c>
      <c r="ZA5" s="611">
        <v>42674</v>
      </c>
      <c r="ZB5" s="611">
        <v>42675</v>
      </c>
      <c r="ZC5" s="611">
        <v>42676</v>
      </c>
      <c r="ZD5" s="611">
        <v>42677</v>
      </c>
      <c r="ZE5" s="611">
        <v>42678</v>
      </c>
      <c r="ZF5" s="611">
        <v>42679</v>
      </c>
      <c r="ZG5" s="611">
        <v>42680</v>
      </c>
      <c r="ZH5" s="611">
        <v>42681</v>
      </c>
      <c r="ZI5" s="611">
        <v>42682</v>
      </c>
      <c r="ZJ5" s="611">
        <v>42683</v>
      </c>
      <c r="ZK5" s="611">
        <v>42684</v>
      </c>
      <c r="ZL5" s="611">
        <v>42685</v>
      </c>
      <c r="ZM5" s="611">
        <v>42686</v>
      </c>
      <c r="ZN5" s="611">
        <v>42687</v>
      </c>
      <c r="ZO5" s="611">
        <v>42688</v>
      </c>
      <c r="ZP5" s="611">
        <v>42689</v>
      </c>
      <c r="ZQ5" s="611">
        <v>42690</v>
      </c>
      <c r="ZR5" s="611">
        <v>42691</v>
      </c>
      <c r="ZS5" s="611">
        <v>42692</v>
      </c>
      <c r="ZT5" s="611">
        <v>42693</v>
      </c>
      <c r="ZU5" s="611">
        <v>42694</v>
      </c>
      <c r="ZV5" s="611">
        <v>42695</v>
      </c>
      <c r="ZW5" s="611">
        <v>42696</v>
      </c>
      <c r="ZX5" s="611">
        <v>42697</v>
      </c>
      <c r="ZY5" s="611">
        <v>42698</v>
      </c>
      <c r="ZZ5" s="611">
        <v>42699</v>
      </c>
      <c r="AAA5" s="611">
        <v>42700</v>
      </c>
      <c r="AAB5" s="611">
        <v>42701</v>
      </c>
      <c r="AAC5" s="611">
        <v>42702</v>
      </c>
      <c r="AAD5" s="611">
        <v>42703</v>
      </c>
      <c r="AAE5" s="611">
        <v>42704</v>
      </c>
      <c r="AAF5" s="611">
        <v>42705</v>
      </c>
      <c r="AAG5" s="611">
        <v>42706</v>
      </c>
      <c r="AAH5" s="611">
        <v>42707</v>
      </c>
      <c r="AAI5" s="611">
        <v>42708</v>
      </c>
      <c r="AAJ5" s="611">
        <v>42709</v>
      </c>
      <c r="AAK5" s="611">
        <v>42710</v>
      </c>
      <c r="AAL5" s="611">
        <v>42711</v>
      </c>
      <c r="AAM5" s="611">
        <v>42712</v>
      </c>
      <c r="AAN5" s="611">
        <v>42713</v>
      </c>
      <c r="AAO5" s="611">
        <v>42714</v>
      </c>
      <c r="AAP5" s="611">
        <v>42715</v>
      </c>
      <c r="AAQ5" s="611">
        <v>42716</v>
      </c>
      <c r="AAR5" s="611">
        <v>42717</v>
      </c>
      <c r="AAS5" s="611">
        <v>42718</v>
      </c>
      <c r="AAT5" s="611">
        <v>42719</v>
      </c>
      <c r="AAU5" s="611">
        <v>42720</v>
      </c>
      <c r="AAV5" s="611">
        <v>42721</v>
      </c>
      <c r="AAW5" s="611">
        <v>42722</v>
      </c>
      <c r="AAX5" s="611">
        <v>42723</v>
      </c>
      <c r="AAY5" s="611">
        <v>42724</v>
      </c>
      <c r="AAZ5" s="611">
        <v>42725</v>
      </c>
      <c r="ABA5" s="611">
        <v>42726</v>
      </c>
      <c r="ABB5" s="611">
        <v>42727</v>
      </c>
      <c r="ABC5" s="611">
        <v>42728</v>
      </c>
      <c r="ABD5" s="611">
        <v>42729</v>
      </c>
      <c r="ABE5" s="611">
        <v>42730</v>
      </c>
      <c r="ABF5" s="611">
        <v>42731</v>
      </c>
      <c r="ABG5" s="611">
        <v>42732</v>
      </c>
      <c r="ABH5" s="611">
        <v>42733</v>
      </c>
      <c r="ABI5" s="611">
        <v>42734</v>
      </c>
      <c r="ABJ5" s="611">
        <v>42735</v>
      </c>
      <c r="ABK5" s="611">
        <v>42736</v>
      </c>
      <c r="ABL5" s="611">
        <v>42737</v>
      </c>
      <c r="ABM5" s="611">
        <v>42738</v>
      </c>
      <c r="ABN5" s="611">
        <v>42739</v>
      </c>
      <c r="ABO5" s="611">
        <v>42740</v>
      </c>
      <c r="ABP5" s="611">
        <v>42741</v>
      </c>
      <c r="ABQ5" s="611">
        <v>42742</v>
      </c>
      <c r="ABR5" s="611">
        <v>42743</v>
      </c>
      <c r="ABS5" s="611">
        <v>42744</v>
      </c>
      <c r="ABT5" s="611">
        <v>42745</v>
      </c>
      <c r="ABU5" s="611">
        <v>42746</v>
      </c>
      <c r="ABV5" s="611">
        <v>42747</v>
      </c>
      <c r="ABW5" s="611">
        <v>42748</v>
      </c>
      <c r="ABX5" s="611">
        <v>42749</v>
      </c>
      <c r="ABY5" s="611">
        <v>42750</v>
      </c>
      <c r="ABZ5" s="611">
        <v>42751</v>
      </c>
      <c r="ACA5" s="611">
        <v>42752</v>
      </c>
      <c r="ACB5" s="611">
        <v>42753</v>
      </c>
      <c r="ACC5" s="611">
        <v>42754</v>
      </c>
      <c r="ACD5" s="611">
        <v>42755</v>
      </c>
      <c r="ACE5" s="611">
        <v>42756</v>
      </c>
      <c r="ACF5" s="611">
        <v>42757</v>
      </c>
      <c r="ACG5" s="611">
        <v>42758</v>
      </c>
      <c r="ACH5" s="611">
        <v>42759</v>
      </c>
      <c r="ACI5" s="611">
        <v>42760</v>
      </c>
      <c r="ACJ5" s="611">
        <v>42761</v>
      </c>
      <c r="ACK5" s="611">
        <v>42762</v>
      </c>
      <c r="ACL5" s="611">
        <v>42763</v>
      </c>
      <c r="ACM5" s="611">
        <v>42764</v>
      </c>
      <c r="ACN5" s="611">
        <v>42765</v>
      </c>
      <c r="ACO5" s="611">
        <v>42766</v>
      </c>
      <c r="ACP5" s="611">
        <v>42767</v>
      </c>
      <c r="ACQ5" s="611">
        <v>42768</v>
      </c>
      <c r="ACR5" s="611">
        <v>42769</v>
      </c>
      <c r="ACS5" s="611">
        <v>42770</v>
      </c>
      <c r="ACT5" s="611">
        <v>42771</v>
      </c>
      <c r="ACU5" s="611">
        <v>42772</v>
      </c>
      <c r="ACV5" s="611">
        <v>42773</v>
      </c>
      <c r="ACW5" s="611">
        <v>42774</v>
      </c>
      <c r="ACX5" s="611">
        <v>42775</v>
      </c>
      <c r="ACY5" s="611">
        <v>42776</v>
      </c>
      <c r="ACZ5" s="611">
        <v>42777</v>
      </c>
      <c r="ADA5" s="611">
        <v>42778</v>
      </c>
      <c r="ADB5" s="611">
        <v>42779</v>
      </c>
      <c r="ADC5" s="611">
        <v>42780</v>
      </c>
      <c r="ADD5" s="611">
        <v>42781</v>
      </c>
      <c r="ADE5" s="611">
        <v>42782</v>
      </c>
      <c r="ADF5" s="611">
        <v>42783</v>
      </c>
      <c r="ADG5" s="611">
        <v>42784</v>
      </c>
      <c r="ADH5" s="611">
        <v>42785</v>
      </c>
      <c r="ADI5" s="611">
        <v>42786</v>
      </c>
      <c r="ADJ5" s="611">
        <v>42787</v>
      </c>
      <c r="ADK5" s="611">
        <v>42788</v>
      </c>
      <c r="ADL5" s="611">
        <v>42789</v>
      </c>
      <c r="ADM5" s="611">
        <v>42790</v>
      </c>
      <c r="ADN5" s="611">
        <v>42791</v>
      </c>
      <c r="ADO5" s="611">
        <v>42792</v>
      </c>
      <c r="ADP5" s="611">
        <v>42793</v>
      </c>
      <c r="ADQ5" s="611">
        <v>42794</v>
      </c>
      <c r="ADR5" s="611">
        <v>42795</v>
      </c>
      <c r="ADS5" s="611">
        <v>42796</v>
      </c>
      <c r="ADT5" s="611">
        <v>42797</v>
      </c>
      <c r="ADU5" s="611">
        <v>42798</v>
      </c>
      <c r="ADV5" s="611">
        <v>42799</v>
      </c>
      <c r="ADW5" s="611">
        <v>42800</v>
      </c>
      <c r="ADX5" s="611">
        <v>42801</v>
      </c>
      <c r="ADY5" s="611">
        <v>42802</v>
      </c>
      <c r="ADZ5" s="611">
        <v>42803</v>
      </c>
      <c r="AEA5" s="611">
        <v>42804</v>
      </c>
      <c r="AEB5" s="611">
        <v>42805</v>
      </c>
      <c r="AEC5" s="611">
        <v>42806</v>
      </c>
      <c r="AED5" s="611">
        <v>42807</v>
      </c>
      <c r="AEE5" s="611">
        <v>42808</v>
      </c>
      <c r="AEF5" s="611">
        <v>42809</v>
      </c>
      <c r="AEG5" s="611">
        <v>42810</v>
      </c>
      <c r="AEH5" s="611">
        <v>42811</v>
      </c>
      <c r="AEI5" s="611">
        <v>42812</v>
      </c>
      <c r="AEJ5" s="611">
        <v>42813</v>
      </c>
      <c r="AEK5" s="611">
        <v>42814</v>
      </c>
      <c r="AEL5" s="611">
        <v>42815</v>
      </c>
      <c r="AEM5" s="611">
        <v>42816</v>
      </c>
      <c r="AEN5" s="611">
        <v>42817</v>
      </c>
      <c r="AEO5" s="611">
        <v>42818</v>
      </c>
      <c r="AEP5" s="611">
        <v>42819</v>
      </c>
      <c r="AEQ5" s="611">
        <v>42820</v>
      </c>
      <c r="AER5" s="611">
        <v>42821</v>
      </c>
      <c r="AES5" s="611">
        <v>42822</v>
      </c>
      <c r="AET5" s="611">
        <v>42823</v>
      </c>
      <c r="AEU5" s="611">
        <v>42824</v>
      </c>
      <c r="AEV5" s="611">
        <v>42825</v>
      </c>
      <c r="AEW5" s="611">
        <v>42826</v>
      </c>
      <c r="AEX5" s="611">
        <v>42827</v>
      </c>
      <c r="AEY5" s="611">
        <v>42828</v>
      </c>
      <c r="AEZ5" s="611">
        <v>42829</v>
      </c>
      <c r="AFA5" s="611">
        <v>42830</v>
      </c>
      <c r="AFB5" s="611">
        <v>42831</v>
      </c>
      <c r="AFC5" s="611">
        <v>42832</v>
      </c>
      <c r="AFD5" s="611">
        <v>42833</v>
      </c>
      <c r="AFE5" s="611">
        <v>42834</v>
      </c>
      <c r="AFF5" s="611">
        <v>42835</v>
      </c>
      <c r="AFG5" s="611">
        <v>42836</v>
      </c>
      <c r="AFH5" s="611">
        <v>42837</v>
      </c>
      <c r="AFI5" s="611">
        <v>42838</v>
      </c>
      <c r="AFJ5" s="611">
        <v>42839</v>
      </c>
      <c r="AFK5" s="611">
        <v>42840</v>
      </c>
      <c r="AFL5" s="611">
        <v>42841</v>
      </c>
      <c r="AFM5" s="611">
        <v>42842</v>
      </c>
      <c r="AFN5" s="611">
        <v>42843</v>
      </c>
      <c r="AFO5" s="611">
        <v>42844</v>
      </c>
      <c r="AFP5" s="611">
        <v>42845</v>
      </c>
      <c r="AFQ5" s="611">
        <v>42846</v>
      </c>
      <c r="AFR5" s="611">
        <v>42847</v>
      </c>
      <c r="AFS5" s="611">
        <v>42848</v>
      </c>
      <c r="AFT5" s="611">
        <v>42849</v>
      </c>
      <c r="AFU5" s="611">
        <v>42850</v>
      </c>
      <c r="AFV5" s="611">
        <v>42851</v>
      </c>
      <c r="AFW5" s="611">
        <v>42852</v>
      </c>
      <c r="AFX5" s="611">
        <v>42853</v>
      </c>
      <c r="AFY5" s="611">
        <v>42854</v>
      </c>
      <c r="AFZ5" s="611">
        <v>42855</v>
      </c>
      <c r="AGA5" s="611">
        <v>42856</v>
      </c>
      <c r="AGB5" s="611">
        <v>42857</v>
      </c>
      <c r="AGC5" s="611">
        <v>42858</v>
      </c>
      <c r="AGD5" s="611">
        <v>42859</v>
      </c>
      <c r="AGE5" s="611">
        <v>42860</v>
      </c>
      <c r="AGF5" s="611">
        <v>42861</v>
      </c>
      <c r="AGG5" s="611">
        <v>42862</v>
      </c>
      <c r="AGH5" s="611">
        <v>42863</v>
      </c>
      <c r="AGI5" s="611">
        <v>42864</v>
      </c>
      <c r="AGJ5" s="611">
        <v>42865</v>
      </c>
      <c r="AGK5" s="611">
        <v>42866</v>
      </c>
      <c r="AGL5" s="611">
        <v>42867</v>
      </c>
      <c r="AGM5" s="611">
        <v>42868</v>
      </c>
      <c r="AGN5" s="611">
        <v>42869</v>
      </c>
      <c r="AGO5" s="611">
        <v>42870</v>
      </c>
      <c r="AGP5" s="611">
        <v>42871</v>
      </c>
      <c r="AGQ5" s="611">
        <v>42872</v>
      </c>
      <c r="AGR5" s="611">
        <v>42873</v>
      </c>
      <c r="AGS5" s="611">
        <v>42874</v>
      </c>
      <c r="AGT5" s="611">
        <v>42875</v>
      </c>
      <c r="AGU5" s="611">
        <v>42876</v>
      </c>
      <c r="AGV5" s="611">
        <v>42877</v>
      </c>
      <c r="AGW5" s="611">
        <v>42878</v>
      </c>
      <c r="AGX5" s="611">
        <v>42879</v>
      </c>
      <c r="AGY5" s="611">
        <v>42880</v>
      </c>
      <c r="AGZ5" s="611">
        <v>42881</v>
      </c>
      <c r="AHA5" s="611">
        <v>42882</v>
      </c>
      <c r="AHB5" s="611">
        <v>42883</v>
      </c>
      <c r="AHC5" s="611">
        <v>42884</v>
      </c>
      <c r="AHD5" s="611">
        <v>42885</v>
      </c>
      <c r="AHE5" s="611">
        <v>42886</v>
      </c>
      <c r="AHF5" s="611">
        <v>42887</v>
      </c>
      <c r="AHG5" s="611">
        <v>42888</v>
      </c>
      <c r="AHH5" s="611">
        <v>42889</v>
      </c>
      <c r="AHI5" s="611">
        <v>42890</v>
      </c>
      <c r="AHJ5" s="611">
        <v>42891</v>
      </c>
      <c r="AHK5" s="611">
        <v>42892</v>
      </c>
      <c r="AHL5" s="611">
        <v>42893</v>
      </c>
      <c r="AHM5" s="611">
        <v>42894</v>
      </c>
      <c r="AHN5" s="611">
        <v>42895</v>
      </c>
      <c r="AHO5" s="611">
        <v>42896</v>
      </c>
      <c r="AHP5" s="611">
        <v>42897</v>
      </c>
      <c r="AHQ5" s="611">
        <v>42898</v>
      </c>
      <c r="AHR5" s="611">
        <v>42899</v>
      </c>
      <c r="AHS5" s="611">
        <v>42900</v>
      </c>
      <c r="AHT5" s="611">
        <v>42901</v>
      </c>
      <c r="AHU5" s="611">
        <v>42902</v>
      </c>
      <c r="AHV5" s="611">
        <v>42903</v>
      </c>
      <c r="AHW5" s="611">
        <v>42904</v>
      </c>
      <c r="AHX5" s="611">
        <v>42905</v>
      </c>
      <c r="AHY5" s="611">
        <v>42906</v>
      </c>
      <c r="AHZ5" s="611">
        <v>42907</v>
      </c>
      <c r="AIA5" s="611">
        <v>42908</v>
      </c>
      <c r="AIB5" s="611">
        <v>42909</v>
      </c>
      <c r="AIC5" s="611">
        <v>42910</v>
      </c>
      <c r="AID5" s="611">
        <v>42911</v>
      </c>
      <c r="AIE5" s="611">
        <v>42912</v>
      </c>
      <c r="AIF5" s="611">
        <v>42913</v>
      </c>
      <c r="AIG5" s="611">
        <v>42914</v>
      </c>
      <c r="AIH5" s="611">
        <v>42915</v>
      </c>
      <c r="AII5" s="611">
        <v>42916</v>
      </c>
      <c r="AIJ5" s="611">
        <v>42917</v>
      </c>
      <c r="AIK5" s="611">
        <v>42918</v>
      </c>
      <c r="AIL5" s="611">
        <v>42919</v>
      </c>
      <c r="AIM5" s="611">
        <v>42920</v>
      </c>
      <c r="AIN5" s="611">
        <v>42921</v>
      </c>
      <c r="AIO5" s="611">
        <v>42922</v>
      </c>
      <c r="AIP5" s="611">
        <v>42923</v>
      </c>
      <c r="AIQ5" s="611">
        <v>42924</v>
      </c>
      <c r="AIR5" s="611">
        <v>42925</v>
      </c>
      <c r="AIS5" s="611">
        <v>42926</v>
      </c>
      <c r="AIT5" s="611">
        <v>42927</v>
      </c>
      <c r="AIU5" s="611">
        <v>42928</v>
      </c>
      <c r="AIV5" s="611">
        <v>42929</v>
      </c>
      <c r="AIW5" s="611">
        <v>42930</v>
      </c>
      <c r="AIX5" s="611">
        <v>42931</v>
      </c>
      <c r="AIY5" s="611">
        <v>42932</v>
      </c>
      <c r="AIZ5" s="611">
        <v>42933</v>
      </c>
      <c r="AJA5" s="611">
        <v>42934</v>
      </c>
      <c r="AJB5" s="611">
        <v>42935</v>
      </c>
      <c r="AJC5" s="611">
        <v>42936</v>
      </c>
      <c r="AJD5" s="611">
        <v>42937</v>
      </c>
      <c r="AJE5" s="611">
        <v>42938</v>
      </c>
      <c r="AJF5" s="611">
        <v>42939</v>
      </c>
      <c r="AJG5" s="611">
        <v>42940</v>
      </c>
      <c r="AJH5" s="611">
        <v>42941</v>
      </c>
      <c r="AJI5" s="611">
        <v>42942</v>
      </c>
      <c r="AJJ5" s="611">
        <v>42943</v>
      </c>
      <c r="AJK5" s="611">
        <v>42944</v>
      </c>
      <c r="AJL5" s="611">
        <v>42945</v>
      </c>
      <c r="AJM5" s="611">
        <v>42946</v>
      </c>
      <c r="AJN5" s="611">
        <v>42947</v>
      </c>
      <c r="AJO5" s="611">
        <v>42948</v>
      </c>
      <c r="AJP5" s="611">
        <v>42949</v>
      </c>
      <c r="AJQ5" s="611">
        <v>42950</v>
      </c>
      <c r="AJR5" s="611">
        <v>42951</v>
      </c>
      <c r="AJS5" s="611">
        <v>42952</v>
      </c>
      <c r="AJT5" s="611">
        <v>42953</v>
      </c>
      <c r="AJU5" s="611">
        <v>42954</v>
      </c>
      <c r="AJV5" s="611">
        <v>42955</v>
      </c>
      <c r="AJW5" s="611">
        <v>42956</v>
      </c>
      <c r="AJX5" s="611">
        <v>42957</v>
      </c>
      <c r="AJY5" s="611">
        <v>42958</v>
      </c>
      <c r="AJZ5" s="611">
        <v>42959</v>
      </c>
      <c r="AKA5" s="611">
        <v>42960</v>
      </c>
      <c r="AKB5" s="611">
        <v>42961</v>
      </c>
      <c r="AKC5" s="611">
        <v>42962</v>
      </c>
      <c r="AKD5" s="611">
        <v>42963</v>
      </c>
      <c r="AKE5" s="611">
        <v>42964</v>
      </c>
      <c r="AKF5" s="611">
        <v>42965</v>
      </c>
      <c r="AKG5" s="611">
        <v>42966</v>
      </c>
      <c r="AKH5" s="611">
        <v>42967</v>
      </c>
      <c r="AKI5" s="611">
        <v>42968</v>
      </c>
      <c r="AKJ5" s="611">
        <v>42969</v>
      </c>
      <c r="AKK5" s="611">
        <v>42970</v>
      </c>
      <c r="AKL5" s="611">
        <v>42971</v>
      </c>
      <c r="AKM5" s="611">
        <v>42972</v>
      </c>
      <c r="AKN5" s="611">
        <v>42973</v>
      </c>
      <c r="AKO5" s="611">
        <v>42974</v>
      </c>
      <c r="AKP5" s="611">
        <v>42975</v>
      </c>
      <c r="AKQ5" s="611">
        <v>42976</v>
      </c>
      <c r="AKR5" s="611">
        <v>42977</v>
      </c>
      <c r="AKS5" s="611">
        <v>42978</v>
      </c>
      <c r="AKT5" s="611">
        <v>42979</v>
      </c>
      <c r="AKU5" s="611">
        <v>42980</v>
      </c>
      <c r="AKV5" s="611">
        <v>42981</v>
      </c>
      <c r="AKW5" s="611">
        <v>42982</v>
      </c>
      <c r="AKX5" s="611">
        <v>42983</v>
      </c>
      <c r="AKY5" s="611">
        <v>42984</v>
      </c>
      <c r="AKZ5" s="611">
        <v>42985</v>
      </c>
      <c r="ALA5" s="611">
        <v>42986</v>
      </c>
      <c r="ALB5" s="611">
        <v>42987</v>
      </c>
      <c r="ALC5" s="611">
        <v>42988</v>
      </c>
      <c r="ALD5" s="611">
        <v>42989</v>
      </c>
      <c r="ALE5" s="611">
        <v>42990</v>
      </c>
      <c r="ALF5" s="611">
        <v>42991</v>
      </c>
      <c r="ALG5" s="611">
        <v>42992</v>
      </c>
      <c r="ALH5" s="611">
        <v>42993</v>
      </c>
      <c r="ALI5" s="611">
        <v>42994</v>
      </c>
      <c r="ALJ5" s="611">
        <v>42995</v>
      </c>
      <c r="ALK5" s="611">
        <v>42996</v>
      </c>
      <c r="ALL5" s="611">
        <v>42997</v>
      </c>
      <c r="ALM5" s="611">
        <v>42998</v>
      </c>
      <c r="ALN5" s="611">
        <v>42999</v>
      </c>
      <c r="ALO5" s="611">
        <v>43000</v>
      </c>
      <c r="ALP5" s="611">
        <v>43001</v>
      </c>
      <c r="ALQ5" s="611">
        <v>43002</v>
      </c>
      <c r="ALR5" s="611">
        <v>43003</v>
      </c>
      <c r="ALS5" s="611">
        <v>43004</v>
      </c>
      <c r="ALT5" s="611">
        <v>43005</v>
      </c>
      <c r="ALU5" s="611">
        <v>43006</v>
      </c>
      <c r="ALV5" s="611">
        <v>43007</v>
      </c>
      <c r="ALW5" s="611">
        <v>43008</v>
      </c>
      <c r="ALX5" s="611">
        <v>43009</v>
      </c>
      <c r="ALY5" s="611">
        <v>43010</v>
      </c>
      <c r="ALZ5" s="611">
        <v>43011</v>
      </c>
      <c r="AMA5" s="611">
        <v>43012</v>
      </c>
      <c r="AMB5" s="611">
        <v>43013</v>
      </c>
      <c r="AMC5" s="611">
        <v>43014</v>
      </c>
      <c r="AMD5" s="611">
        <v>43015</v>
      </c>
      <c r="AME5" s="611">
        <v>43016</v>
      </c>
      <c r="AMF5" s="611">
        <v>43017</v>
      </c>
      <c r="AMG5" s="611">
        <v>43018</v>
      </c>
      <c r="AMH5" s="611">
        <v>43019</v>
      </c>
      <c r="AMI5" s="611">
        <v>43020</v>
      </c>
      <c r="AMJ5" s="611">
        <v>43021</v>
      </c>
      <c r="AMK5" s="611">
        <v>43022</v>
      </c>
      <c r="AML5" s="611">
        <v>43023</v>
      </c>
      <c r="AMM5" s="611">
        <v>43024</v>
      </c>
      <c r="AMN5" s="611">
        <v>43025</v>
      </c>
      <c r="AMO5" s="611">
        <v>43026</v>
      </c>
      <c r="AMP5" s="611">
        <v>43027</v>
      </c>
      <c r="AMQ5" s="611">
        <v>43028</v>
      </c>
      <c r="AMR5" s="611">
        <v>43029</v>
      </c>
      <c r="AMS5" s="611">
        <v>43030</v>
      </c>
      <c r="AMT5" s="611">
        <v>43031</v>
      </c>
      <c r="AMU5" s="611">
        <v>43032</v>
      </c>
      <c r="AMV5" s="611">
        <v>43033</v>
      </c>
      <c r="AMW5" s="611">
        <v>43034</v>
      </c>
      <c r="AMX5" s="611">
        <v>43035</v>
      </c>
      <c r="AMY5" s="611">
        <v>43036</v>
      </c>
      <c r="AMZ5" s="611">
        <v>43037</v>
      </c>
      <c r="ANA5" s="611">
        <v>43038</v>
      </c>
      <c r="ANB5" s="611">
        <v>43039</v>
      </c>
      <c r="ANC5" s="611">
        <v>43040</v>
      </c>
      <c r="AND5" s="611">
        <v>43041</v>
      </c>
      <c r="ANE5" s="611">
        <v>43042</v>
      </c>
      <c r="ANF5" s="611">
        <v>43043</v>
      </c>
      <c r="ANG5" s="611">
        <v>43044</v>
      </c>
      <c r="ANH5" s="611">
        <v>43045</v>
      </c>
      <c r="ANI5" s="611">
        <v>43046</v>
      </c>
      <c r="ANJ5" s="611">
        <v>43047</v>
      </c>
      <c r="ANK5" s="611">
        <v>43048</v>
      </c>
      <c r="ANL5" s="611">
        <v>43049</v>
      </c>
      <c r="ANM5" s="611">
        <v>43050</v>
      </c>
      <c r="ANN5" s="611">
        <v>43051</v>
      </c>
      <c r="ANO5" s="611">
        <v>43052</v>
      </c>
      <c r="ANP5" s="611">
        <v>43053</v>
      </c>
      <c r="ANQ5" s="611">
        <v>43054</v>
      </c>
      <c r="ANR5" s="611">
        <v>43055</v>
      </c>
      <c r="ANS5" s="611">
        <v>43056</v>
      </c>
      <c r="ANT5" s="611">
        <v>43057</v>
      </c>
      <c r="ANU5" s="611">
        <v>43058</v>
      </c>
      <c r="ANV5" s="611">
        <v>43059</v>
      </c>
      <c r="ANW5" s="611">
        <v>43060</v>
      </c>
      <c r="ANX5" s="611">
        <v>43061</v>
      </c>
      <c r="ANY5" s="611">
        <v>43062</v>
      </c>
      <c r="ANZ5" s="611">
        <v>43063</v>
      </c>
      <c r="AOA5" s="611">
        <v>43064</v>
      </c>
      <c r="AOB5" s="611">
        <v>43065</v>
      </c>
      <c r="AOC5" s="611">
        <v>43066</v>
      </c>
      <c r="AOD5" s="611">
        <v>43067</v>
      </c>
      <c r="AOE5" s="611">
        <v>43068</v>
      </c>
      <c r="AOF5" s="611">
        <v>43069</v>
      </c>
      <c r="AOG5" s="611">
        <v>43070</v>
      </c>
      <c r="AOH5" s="611">
        <v>43071</v>
      </c>
      <c r="AOI5" s="611">
        <v>43072</v>
      </c>
      <c r="AOJ5" s="611">
        <v>43073</v>
      </c>
      <c r="AOK5" s="611">
        <v>43074</v>
      </c>
      <c r="AOL5" s="611">
        <v>43075</v>
      </c>
      <c r="AOM5" s="611">
        <v>43076</v>
      </c>
      <c r="AON5" s="611">
        <v>43077</v>
      </c>
      <c r="AOO5" s="611">
        <v>43078</v>
      </c>
      <c r="AOP5" s="611">
        <v>43079</v>
      </c>
      <c r="AOQ5" s="611">
        <v>43080</v>
      </c>
      <c r="AOR5" s="611">
        <v>43081</v>
      </c>
      <c r="AOS5" s="611">
        <v>43082</v>
      </c>
      <c r="AOT5" s="611">
        <v>43083</v>
      </c>
      <c r="AOU5" s="611">
        <v>43084</v>
      </c>
      <c r="AOV5" s="611">
        <v>43085</v>
      </c>
      <c r="AOW5" s="611">
        <v>43086</v>
      </c>
      <c r="AOX5" s="611">
        <v>43087</v>
      </c>
      <c r="AOY5" s="611">
        <v>43088</v>
      </c>
      <c r="AOZ5" s="611">
        <v>43089</v>
      </c>
      <c r="APA5" s="611">
        <v>43090</v>
      </c>
      <c r="APB5" s="611">
        <v>43091</v>
      </c>
      <c r="APC5" s="611">
        <v>43092</v>
      </c>
      <c r="APD5" s="611">
        <v>43093</v>
      </c>
      <c r="APE5" s="611">
        <v>43094</v>
      </c>
      <c r="APF5" s="611">
        <v>43095</v>
      </c>
      <c r="APG5" s="611">
        <v>43096</v>
      </c>
      <c r="APH5" s="611">
        <v>43097</v>
      </c>
      <c r="API5" s="611">
        <v>43098</v>
      </c>
      <c r="APJ5" s="611">
        <v>43099</v>
      </c>
      <c r="APK5" s="611">
        <v>43100</v>
      </c>
      <c r="APL5" s="611">
        <v>43101</v>
      </c>
      <c r="APM5" s="611">
        <v>43102</v>
      </c>
      <c r="APN5" s="611">
        <v>43103</v>
      </c>
      <c r="APO5" s="611">
        <v>43104</v>
      </c>
      <c r="APP5" s="611">
        <v>43105</v>
      </c>
      <c r="APQ5" s="611">
        <v>43106</v>
      </c>
      <c r="APR5" s="611">
        <v>43107</v>
      </c>
      <c r="APS5" s="611">
        <v>43108</v>
      </c>
      <c r="APT5" s="611">
        <v>43109</v>
      </c>
      <c r="APU5" s="611">
        <v>43110</v>
      </c>
      <c r="APV5" s="611">
        <v>43111</v>
      </c>
      <c r="APW5" s="611">
        <v>43112</v>
      </c>
      <c r="APX5" s="611">
        <v>43113</v>
      </c>
      <c r="APY5" s="611">
        <v>43114</v>
      </c>
      <c r="APZ5" s="611">
        <v>43115</v>
      </c>
      <c r="AQA5" s="611">
        <v>43116</v>
      </c>
      <c r="AQB5" s="611">
        <v>43117</v>
      </c>
      <c r="AQC5" s="611">
        <v>43118</v>
      </c>
      <c r="AQD5" s="611">
        <v>43119</v>
      </c>
      <c r="AQE5" s="611">
        <v>43120</v>
      </c>
      <c r="AQF5" s="611">
        <v>43121</v>
      </c>
      <c r="AQG5" s="611">
        <v>43122</v>
      </c>
      <c r="AQH5" s="611">
        <v>43123</v>
      </c>
      <c r="AQI5" s="611">
        <v>43124</v>
      </c>
      <c r="AQJ5" s="611">
        <v>43125</v>
      </c>
      <c r="AQK5" s="611">
        <v>43126</v>
      </c>
      <c r="AQL5" s="611">
        <v>43127</v>
      </c>
      <c r="AQM5" s="611">
        <v>43128</v>
      </c>
      <c r="AQN5" s="611">
        <v>43129</v>
      </c>
      <c r="AQO5" s="611">
        <v>43130</v>
      </c>
      <c r="AQP5" s="611">
        <v>43131</v>
      </c>
      <c r="AQQ5" s="611">
        <v>43132</v>
      </c>
      <c r="AQR5" s="611">
        <v>43133</v>
      </c>
      <c r="AQS5" s="611">
        <v>43134</v>
      </c>
      <c r="AQT5" s="611">
        <v>43135</v>
      </c>
      <c r="AQU5" s="611">
        <v>43136</v>
      </c>
      <c r="AQV5" s="611">
        <v>43137</v>
      </c>
      <c r="AQW5" s="611">
        <v>43138</v>
      </c>
      <c r="AQX5" s="611">
        <v>43139</v>
      </c>
      <c r="AQY5" s="611">
        <v>43140</v>
      </c>
      <c r="AQZ5" s="611">
        <v>43141</v>
      </c>
      <c r="ARA5" s="611">
        <v>43142</v>
      </c>
      <c r="ARB5" s="611">
        <v>43143</v>
      </c>
      <c r="ARC5" s="611">
        <v>43144</v>
      </c>
      <c r="ARD5" s="611">
        <v>43145</v>
      </c>
      <c r="ARE5" s="611">
        <v>43146</v>
      </c>
      <c r="ARF5" s="611">
        <v>43147</v>
      </c>
      <c r="ARG5" s="611">
        <v>43148</v>
      </c>
      <c r="ARH5" s="611">
        <v>43149</v>
      </c>
      <c r="ARI5" s="611">
        <v>43150</v>
      </c>
      <c r="ARJ5" s="611">
        <v>43151</v>
      </c>
      <c r="ARK5" s="611">
        <v>43152</v>
      </c>
      <c r="ARL5" s="611">
        <v>43153</v>
      </c>
      <c r="ARM5" s="611">
        <v>43154</v>
      </c>
      <c r="ARN5" s="611">
        <v>43155</v>
      </c>
      <c r="ARO5" s="611">
        <v>43156</v>
      </c>
      <c r="ARP5" s="611">
        <v>43157</v>
      </c>
      <c r="ARQ5" s="611">
        <v>43158</v>
      </c>
      <c r="ARR5" s="611">
        <v>43159</v>
      </c>
      <c r="ARS5" s="611">
        <v>43160</v>
      </c>
      <c r="ART5" s="611">
        <v>43161</v>
      </c>
      <c r="ARU5" s="611">
        <v>43162</v>
      </c>
      <c r="ARV5" s="611">
        <v>43163</v>
      </c>
      <c r="ARW5" s="611">
        <v>43164</v>
      </c>
      <c r="ARX5" s="611">
        <v>43165</v>
      </c>
      <c r="ARY5" s="611">
        <v>43166</v>
      </c>
      <c r="ARZ5" s="611">
        <v>43167</v>
      </c>
      <c r="ASA5" s="611">
        <v>43168</v>
      </c>
      <c r="ASB5" s="611">
        <v>43169</v>
      </c>
      <c r="ASC5" s="611">
        <v>43170</v>
      </c>
      <c r="ASD5" s="611">
        <v>43171</v>
      </c>
      <c r="ASE5" s="611">
        <v>43172</v>
      </c>
      <c r="ASF5" s="611">
        <v>43173</v>
      </c>
      <c r="ASG5" s="611">
        <v>43174</v>
      </c>
      <c r="ASH5" s="611">
        <v>43175</v>
      </c>
      <c r="ASI5" s="611">
        <v>43176</v>
      </c>
      <c r="ASJ5" s="611">
        <v>43177</v>
      </c>
      <c r="ASK5" s="611">
        <v>43178</v>
      </c>
      <c r="ASL5" s="611">
        <v>43179</v>
      </c>
      <c r="ASM5" s="611">
        <v>43180</v>
      </c>
      <c r="ASN5" s="611">
        <v>43181</v>
      </c>
      <c r="ASO5" s="611">
        <v>43182</v>
      </c>
      <c r="ASP5" s="611">
        <v>43183</v>
      </c>
      <c r="ASQ5" s="611">
        <v>43184</v>
      </c>
      <c r="ASR5" s="611">
        <v>43185</v>
      </c>
      <c r="ASS5" s="611">
        <v>43186</v>
      </c>
      <c r="AST5" s="611">
        <v>43187</v>
      </c>
      <c r="ASU5" s="611">
        <v>43188</v>
      </c>
      <c r="ASV5" s="611">
        <v>43189</v>
      </c>
      <c r="ASW5" s="611">
        <v>43190</v>
      </c>
      <c r="ASX5" s="611">
        <v>43191</v>
      </c>
      <c r="ASY5" s="611">
        <v>43192</v>
      </c>
      <c r="ASZ5" s="611">
        <v>43193</v>
      </c>
      <c r="ATA5" s="611">
        <v>43194</v>
      </c>
      <c r="ATB5" s="611">
        <v>43195</v>
      </c>
      <c r="ATC5" s="611">
        <v>43196</v>
      </c>
      <c r="ATD5" s="611">
        <v>43197</v>
      </c>
      <c r="ATE5" s="611">
        <v>43198</v>
      </c>
      <c r="ATF5" s="611">
        <v>43199</v>
      </c>
      <c r="ATG5" s="611">
        <v>43200</v>
      </c>
      <c r="ATH5" s="611">
        <v>43201</v>
      </c>
      <c r="ATI5" s="611">
        <v>43202</v>
      </c>
      <c r="ATJ5" s="611">
        <v>43203</v>
      </c>
      <c r="ATK5" s="611">
        <v>43204</v>
      </c>
      <c r="ATL5" s="611">
        <v>43205</v>
      </c>
      <c r="ATM5" s="611">
        <v>43206</v>
      </c>
      <c r="ATN5" s="611">
        <v>43207</v>
      </c>
      <c r="ATO5" s="611">
        <v>43208</v>
      </c>
      <c r="ATP5" s="611">
        <v>43209</v>
      </c>
      <c r="ATQ5" s="611">
        <v>43210</v>
      </c>
      <c r="ATR5" s="611">
        <v>43211</v>
      </c>
      <c r="ATS5" s="611">
        <v>43212</v>
      </c>
      <c r="ATT5" s="611">
        <v>43213</v>
      </c>
      <c r="ATU5" s="611">
        <v>43214</v>
      </c>
      <c r="ATV5" s="611">
        <v>43215</v>
      </c>
      <c r="ATW5" s="611">
        <v>43216</v>
      </c>
      <c r="ATX5" s="611">
        <v>43217</v>
      </c>
      <c r="ATY5" s="611">
        <v>43218</v>
      </c>
      <c r="ATZ5" s="611">
        <v>43219</v>
      </c>
      <c r="AUA5" s="611">
        <v>43220</v>
      </c>
      <c r="AUB5" s="611">
        <v>43221</v>
      </c>
      <c r="AUC5" s="611">
        <v>43222</v>
      </c>
      <c r="AUD5" s="611">
        <v>43223</v>
      </c>
      <c r="AUE5" s="611">
        <v>43224</v>
      </c>
      <c r="AUF5" s="611">
        <v>43225</v>
      </c>
      <c r="AUG5" s="611">
        <v>43226</v>
      </c>
      <c r="AUH5" s="611">
        <v>43227</v>
      </c>
      <c r="AUI5" s="611">
        <v>43228</v>
      </c>
      <c r="AUJ5" s="611">
        <v>43229</v>
      </c>
      <c r="AUK5" s="611">
        <v>43230</v>
      </c>
      <c r="AUL5" s="611">
        <v>43231</v>
      </c>
      <c r="AUM5" s="611">
        <v>43232</v>
      </c>
      <c r="AUN5" s="611">
        <v>43233</v>
      </c>
      <c r="AUO5" s="611">
        <v>43234</v>
      </c>
      <c r="AUP5" s="611">
        <v>43235</v>
      </c>
      <c r="AUQ5" s="611">
        <v>43236</v>
      </c>
      <c r="AUR5" s="611">
        <v>43237</v>
      </c>
      <c r="AUS5" s="611">
        <v>43238</v>
      </c>
      <c r="AUT5" s="611">
        <v>43239</v>
      </c>
      <c r="AUU5" s="611">
        <v>43240</v>
      </c>
      <c r="AUV5" s="611">
        <v>43241</v>
      </c>
      <c r="AUW5" s="611">
        <v>43242</v>
      </c>
      <c r="AUX5" s="611">
        <v>43243</v>
      </c>
      <c r="AUY5" s="611">
        <v>43244</v>
      </c>
      <c r="AUZ5" s="611">
        <v>43245</v>
      </c>
      <c r="AVA5" s="611">
        <v>43246</v>
      </c>
      <c r="AVB5" s="611">
        <v>43247</v>
      </c>
      <c r="AVC5" s="611">
        <v>43248</v>
      </c>
      <c r="AVD5" s="611">
        <v>43249</v>
      </c>
      <c r="AVE5" s="611">
        <v>43250</v>
      </c>
      <c r="AVF5" s="611">
        <v>43251</v>
      </c>
      <c r="AVG5" s="611">
        <v>43252</v>
      </c>
      <c r="AVH5" s="611">
        <v>43253</v>
      </c>
      <c r="AVI5" s="611">
        <v>43254</v>
      </c>
      <c r="AVJ5" s="611">
        <v>43255</v>
      </c>
      <c r="AVK5" s="611">
        <v>43256</v>
      </c>
      <c r="AVL5" s="611">
        <v>43257</v>
      </c>
      <c r="AVM5" s="611">
        <v>43258</v>
      </c>
      <c r="AVN5" s="611">
        <v>43259</v>
      </c>
      <c r="AVO5" s="611">
        <v>43260</v>
      </c>
      <c r="AVP5" s="611">
        <v>43261</v>
      </c>
      <c r="AVQ5" s="611">
        <v>43262</v>
      </c>
      <c r="AVR5" s="611">
        <v>43263</v>
      </c>
      <c r="AVS5" s="611">
        <v>43264</v>
      </c>
      <c r="AVT5" s="611">
        <v>43265</v>
      </c>
      <c r="AVU5" s="611">
        <v>43266</v>
      </c>
      <c r="AVV5" s="611">
        <v>43267</v>
      </c>
      <c r="AVW5" s="611">
        <v>43268</v>
      </c>
      <c r="AVX5" s="611">
        <v>43269</v>
      </c>
      <c r="AVY5" s="611">
        <v>43270</v>
      </c>
      <c r="AVZ5" s="611">
        <v>43271</v>
      </c>
      <c r="AWA5" s="611">
        <v>43272</v>
      </c>
      <c r="AWB5" s="611">
        <v>43273</v>
      </c>
      <c r="AWC5" s="611">
        <v>43274</v>
      </c>
      <c r="AWD5" s="611">
        <v>43275</v>
      </c>
      <c r="AWE5" s="611">
        <v>43276</v>
      </c>
      <c r="AWF5" s="611">
        <v>43277</v>
      </c>
      <c r="AWG5" s="611">
        <v>43278</v>
      </c>
      <c r="AWH5" s="611">
        <v>43279</v>
      </c>
      <c r="AWI5" s="611">
        <v>43280</v>
      </c>
      <c r="AWJ5" s="611">
        <v>43281</v>
      </c>
      <c r="AWK5" s="611">
        <v>43282</v>
      </c>
      <c r="AWL5" s="611">
        <v>43283</v>
      </c>
      <c r="AWM5" s="611">
        <v>43284</v>
      </c>
      <c r="AWN5" s="611">
        <v>43285</v>
      </c>
      <c r="AWO5" s="611">
        <v>43286</v>
      </c>
      <c r="AWP5" s="611">
        <v>43287</v>
      </c>
      <c r="AWQ5" s="611">
        <v>43288</v>
      </c>
      <c r="AWR5" s="611">
        <v>43289</v>
      </c>
      <c r="AWS5" s="611">
        <v>43290</v>
      </c>
      <c r="AWT5" s="611">
        <v>43291</v>
      </c>
      <c r="AWU5" s="611">
        <v>43292</v>
      </c>
      <c r="AWV5" s="611">
        <v>43293</v>
      </c>
      <c r="AWW5" s="611">
        <v>43294</v>
      </c>
      <c r="AWX5" s="611">
        <v>43295</v>
      </c>
      <c r="AWY5" s="611">
        <v>43296</v>
      </c>
      <c r="AWZ5" s="611">
        <v>43297</v>
      </c>
      <c r="AXA5" s="611">
        <v>43298</v>
      </c>
      <c r="AXB5" s="611">
        <v>43299</v>
      </c>
      <c r="AXC5" s="611">
        <v>43300</v>
      </c>
      <c r="AXD5" s="611">
        <v>43301</v>
      </c>
      <c r="AXE5" s="611">
        <v>43302</v>
      </c>
      <c r="AXF5" s="611">
        <v>43303</v>
      </c>
      <c r="AXG5" s="611">
        <v>43304</v>
      </c>
      <c r="AXH5" s="611">
        <v>43305</v>
      </c>
      <c r="AXI5" s="611">
        <v>43306</v>
      </c>
      <c r="AXJ5" s="611">
        <v>43307</v>
      </c>
      <c r="AXK5" s="611">
        <v>43308</v>
      </c>
      <c r="AXL5" s="611">
        <v>43309</v>
      </c>
      <c r="AXM5" s="611">
        <v>43310</v>
      </c>
      <c r="AXN5" s="611">
        <v>43311</v>
      </c>
      <c r="AXO5" s="611">
        <v>43312</v>
      </c>
      <c r="AXP5" s="611">
        <v>43313</v>
      </c>
      <c r="AXQ5" s="611">
        <v>43314</v>
      </c>
      <c r="AXR5" s="611">
        <v>43315</v>
      </c>
      <c r="AXS5" s="611">
        <v>43316</v>
      </c>
      <c r="AXT5" s="611">
        <v>43317</v>
      </c>
      <c r="AXU5" s="611">
        <v>43318</v>
      </c>
      <c r="AXV5" s="611">
        <v>43319</v>
      </c>
      <c r="AXW5" s="611">
        <v>43320</v>
      </c>
      <c r="AXX5" s="611">
        <v>43321</v>
      </c>
      <c r="AXY5" s="611">
        <v>43322</v>
      </c>
      <c r="AXZ5" s="611">
        <v>43323</v>
      </c>
      <c r="AYA5" s="611">
        <v>43324</v>
      </c>
      <c r="AYB5" s="611">
        <v>43325</v>
      </c>
      <c r="AYC5" s="611">
        <v>43326</v>
      </c>
      <c r="AYD5" s="611">
        <v>43327</v>
      </c>
      <c r="AYE5" s="611">
        <v>43328</v>
      </c>
      <c r="AYF5" s="611">
        <v>43329</v>
      </c>
      <c r="AYG5" s="611">
        <v>43330</v>
      </c>
      <c r="AYH5" s="611">
        <v>43331</v>
      </c>
      <c r="AYI5" s="611">
        <v>43332</v>
      </c>
      <c r="AYJ5" s="611">
        <v>43333</v>
      </c>
      <c r="AYK5" s="611">
        <v>43334</v>
      </c>
      <c r="AYL5" s="611">
        <v>43335</v>
      </c>
      <c r="AYM5" s="611">
        <v>43336</v>
      </c>
      <c r="AYN5" s="611">
        <v>43337</v>
      </c>
      <c r="AYO5" s="611">
        <v>43338</v>
      </c>
      <c r="AYP5" s="611">
        <v>43339</v>
      </c>
      <c r="AYQ5" s="611">
        <v>43340</v>
      </c>
      <c r="AYR5" s="611">
        <v>43341</v>
      </c>
      <c r="AYS5" s="611">
        <v>43342</v>
      </c>
      <c r="AYT5" s="611">
        <v>43343</v>
      </c>
      <c r="AYU5" s="611">
        <v>43344</v>
      </c>
      <c r="AYV5" s="611">
        <v>43345</v>
      </c>
      <c r="AYW5" s="611">
        <v>43346</v>
      </c>
      <c r="AYX5" s="611">
        <v>43347</v>
      </c>
      <c r="AYY5" s="611">
        <v>43348</v>
      </c>
      <c r="AYZ5" s="611">
        <v>43349</v>
      </c>
      <c r="AZA5" s="611">
        <v>43350</v>
      </c>
      <c r="AZB5" s="611">
        <v>43351</v>
      </c>
      <c r="AZC5" s="611">
        <v>43352</v>
      </c>
      <c r="AZD5" s="611">
        <v>43353</v>
      </c>
      <c r="AZE5" s="611">
        <v>43354</v>
      </c>
      <c r="AZF5" s="611">
        <v>43355</v>
      </c>
      <c r="AZG5" s="611">
        <v>43356</v>
      </c>
      <c r="AZH5" s="611">
        <v>43357</v>
      </c>
      <c r="AZI5" s="611">
        <v>43358</v>
      </c>
      <c r="AZJ5" s="611">
        <v>43359</v>
      </c>
      <c r="AZK5" s="611">
        <v>43360</v>
      </c>
      <c r="AZL5" s="611">
        <v>43361</v>
      </c>
      <c r="AZM5" s="611">
        <v>43362</v>
      </c>
      <c r="AZN5" s="611">
        <v>43363</v>
      </c>
      <c r="AZO5" s="611">
        <v>43364</v>
      </c>
      <c r="AZP5" s="611">
        <v>43365</v>
      </c>
      <c r="AZQ5" s="611">
        <v>43366</v>
      </c>
      <c r="AZR5" s="611">
        <v>43367</v>
      </c>
      <c r="AZS5" s="611">
        <v>43368</v>
      </c>
      <c r="AZT5" s="611">
        <v>43369</v>
      </c>
      <c r="AZU5" s="611">
        <v>43370</v>
      </c>
      <c r="AZV5" s="611">
        <v>43371</v>
      </c>
      <c r="AZW5" s="611">
        <v>43372</v>
      </c>
      <c r="AZX5" s="611">
        <v>43373</v>
      </c>
      <c r="AZY5" s="611">
        <v>43374</v>
      </c>
      <c r="AZZ5" s="611">
        <v>43375</v>
      </c>
      <c r="BAA5" s="611">
        <v>43376</v>
      </c>
      <c r="BAB5" s="611">
        <v>43377</v>
      </c>
      <c r="BAC5" s="611">
        <v>43378</v>
      </c>
      <c r="BAD5" s="611">
        <v>43379</v>
      </c>
      <c r="BAE5" s="611">
        <v>43380</v>
      </c>
      <c r="BAF5" s="611">
        <v>43381</v>
      </c>
      <c r="BAG5" s="611">
        <v>43382</v>
      </c>
      <c r="BAH5" s="611">
        <v>43383</v>
      </c>
      <c r="BAI5" s="611">
        <v>43384</v>
      </c>
      <c r="BAJ5" s="611">
        <v>43385</v>
      </c>
      <c r="BAK5" s="611">
        <v>43386</v>
      </c>
      <c r="BAL5" s="611">
        <v>43387</v>
      </c>
      <c r="BAM5" s="611">
        <v>43388</v>
      </c>
      <c r="BAN5" s="611">
        <v>43389</v>
      </c>
      <c r="BAO5" s="611">
        <v>43390</v>
      </c>
      <c r="BAP5" s="611">
        <v>43391</v>
      </c>
      <c r="BAQ5" s="611">
        <v>43392</v>
      </c>
      <c r="BAR5" s="611">
        <v>43393</v>
      </c>
      <c r="BAS5" s="611">
        <v>43394</v>
      </c>
      <c r="BAT5" s="611">
        <v>43395</v>
      </c>
      <c r="BAU5" s="611">
        <v>43396</v>
      </c>
      <c r="BAV5" s="611">
        <v>43397</v>
      </c>
      <c r="BAW5" s="611">
        <v>43398</v>
      </c>
      <c r="BAX5" s="611">
        <v>43399</v>
      </c>
      <c r="BAY5" s="611">
        <v>43400</v>
      </c>
      <c r="BAZ5" s="611">
        <v>43401</v>
      </c>
      <c r="BBA5" s="611">
        <v>43402</v>
      </c>
      <c r="BBB5" s="611">
        <v>43403</v>
      </c>
      <c r="BBC5" s="611">
        <v>43404</v>
      </c>
      <c r="BBD5" s="611">
        <v>43405</v>
      </c>
      <c r="BBE5" s="611">
        <v>43406</v>
      </c>
      <c r="BBF5" s="611">
        <v>43407</v>
      </c>
      <c r="BBG5" s="611">
        <v>43408</v>
      </c>
      <c r="BBH5" s="611">
        <v>43409</v>
      </c>
      <c r="BBI5" s="611">
        <v>43410</v>
      </c>
      <c r="BBJ5" s="611">
        <v>43411</v>
      </c>
      <c r="BBK5" s="611">
        <v>43412</v>
      </c>
      <c r="BBL5" s="611">
        <v>43413</v>
      </c>
      <c r="BBM5" s="611">
        <v>43414</v>
      </c>
      <c r="BBN5" s="611">
        <v>43415</v>
      </c>
      <c r="BBO5" s="611">
        <v>43416</v>
      </c>
      <c r="BBP5" s="611">
        <v>43417</v>
      </c>
      <c r="BBQ5" s="611">
        <v>43418</v>
      </c>
      <c r="BBR5" s="611">
        <v>43419</v>
      </c>
      <c r="BBS5" s="611">
        <v>43420</v>
      </c>
      <c r="BBT5" s="611">
        <v>43421</v>
      </c>
      <c r="BBU5" s="611">
        <v>43422</v>
      </c>
      <c r="BBV5" s="611">
        <v>43423</v>
      </c>
      <c r="BBW5" s="611">
        <v>43424</v>
      </c>
      <c r="BBX5" s="611">
        <v>43425</v>
      </c>
      <c r="BBY5" s="611">
        <v>43426</v>
      </c>
      <c r="BBZ5" s="611">
        <v>43427</v>
      </c>
      <c r="BCA5" s="611">
        <v>43428</v>
      </c>
      <c r="BCB5" s="611">
        <v>43429</v>
      </c>
      <c r="BCC5" s="611">
        <v>43430</v>
      </c>
      <c r="BCD5" s="611">
        <v>43431</v>
      </c>
      <c r="BCE5" s="611">
        <v>43432</v>
      </c>
      <c r="BCF5" s="611">
        <v>43433</v>
      </c>
      <c r="BCG5" s="611">
        <v>43434</v>
      </c>
      <c r="BCH5" s="611">
        <v>43435</v>
      </c>
      <c r="BCI5" s="611">
        <v>43436</v>
      </c>
      <c r="BCJ5" s="611">
        <v>43437</v>
      </c>
      <c r="BCK5" s="611">
        <v>43438</v>
      </c>
      <c r="BCL5" s="611">
        <v>43439</v>
      </c>
      <c r="BCM5" s="611">
        <v>43440</v>
      </c>
      <c r="BCN5" s="611">
        <v>43441</v>
      </c>
      <c r="BCO5" s="611">
        <v>43442</v>
      </c>
      <c r="BCP5" s="611">
        <v>43443</v>
      </c>
      <c r="BCQ5" s="611">
        <v>43444</v>
      </c>
      <c r="BCR5" s="611">
        <v>43445</v>
      </c>
      <c r="BCS5" s="611">
        <v>43446</v>
      </c>
      <c r="BCT5" s="611">
        <v>43447</v>
      </c>
      <c r="BCU5" s="611">
        <v>43448</v>
      </c>
      <c r="BCV5" s="611">
        <v>43449</v>
      </c>
      <c r="BCW5" s="611">
        <v>43450</v>
      </c>
      <c r="BCX5" s="611">
        <v>43451</v>
      </c>
      <c r="BCY5" s="611">
        <v>43452</v>
      </c>
      <c r="BCZ5" s="611">
        <v>43453</v>
      </c>
      <c r="BDA5" s="611">
        <v>43454</v>
      </c>
      <c r="BDB5" s="611">
        <v>43455</v>
      </c>
      <c r="BDC5" s="611">
        <v>43456</v>
      </c>
      <c r="BDD5" s="611">
        <v>43457</v>
      </c>
      <c r="BDE5" s="611">
        <v>43458</v>
      </c>
      <c r="BDF5" s="611">
        <v>43459</v>
      </c>
      <c r="BDG5" s="611">
        <v>43460</v>
      </c>
      <c r="BDH5" s="611">
        <v>43461</v>
      </c>
      <c r="BDI5" s="611">
        <v>43462</v>
      </c>
      <c r="BDJ5" s="611">
        <v>43463</v>
      </c>
      <c r="BDK5" s="611">
        <v>43464</v>
      </c>
      <c r="BDL5" s="611">
        <v>43465</v>
      </c>
      <c r="BDM5" s="611">
        <v>43466</v>
      </c>
      <c r="BDN5" s="611">
        <v>43467</v>
      </c>
      <c r="BDO5" s="611">
        <v>43468</v>
      </c>
      <c r="BDP5" s="611">
        <v>43469</v>
      </c>
      <c r="BDQ5" s="611">
        <v>43470</v>
      </c>
      <c r="BDR5" s="611">
        <v>43471</v>
      </c>
      <c r="BDS5" s="611">
        <v>43472</v>
      </c>
      <c r="BDT5" s="611">
        <v>43473</v>
      </c>
      <c r="BDU5" s="611">
        <v>43474</v>
      </c>
      <c r="BDV5" s="611">
        <v>43475</v>
      </c>
      <c r="BDW5" s="611">
        <v>43476</v>
      </c>
      <c r="BDX5" s="611">
        <v>43477</v>
      </c>
      <c r="BDY5" s="611">
        <v>43478</v>
      </c>
      <c r="BDZ5" s="611">
        <v>43479</v>
      </c>
      <c r="BEA5" s="611">
        <v>43480</v>
      </c>
      <c r="BEB5" s="611">
        <v>43481</v>
      </c>
      <c r="BEC5" s="611">
        <v>43482</v>
      </c>
      <c r="BED5" s="611">
        <v>43483</v>
      </c>
      <c r="BEE5" s="611">
        <v>43484</v>
      </c>
      <c r="BEF5" s="611">
        <v>43485</v>
      </c>
      <c r="BEG5" s="611">
        <v>43486</v>
      </c>
      <c r="BEH5" s="611">
        <v>43487</v>
      </c>
      <c r="BEI5" s="611">
        <v>43488</v>
      </c>
      <c r="BEJ5" s="611">
        <v>43489</v>
      </c>
      <c r="BEK5" s="611">
        <v>43490</v>
      </c>
      <c r="BEL5" s="611">
        <v>43491</v>
      </c>
      <c r="BEM5" s="611">
        <v>43492</v>
      </c>
      <c r="BEN5" s="611">
        <v>43493</v>
      </c>
      <c r="BEO5" s="611">
        <v>43494</v>
      </c>
      <c r="BEP5" s="611">
        <v>43495</v>
      </c>
      <c r="BEQ5" s="611">
        <v>43496</v>
      </c>
      <c r="BER5" s="611">
        <v>43497</v>
      </c>
      <c r="BES5" s="611">
        <v>43498</v>
      </c>
      <c r="BET5" s="611">
        <v>43499</v>
      </c>
      <c r="BEU5" s="611">
        <v>43500</v>
      </c>
      <c r="BEV5" s="611">
        <v>43501</v>
      </c>
      <c r="BEW5" s="611">
        <v>43502</v>
      </c>
      <c r="BEX5" s="611">
        <v>43503</v>
      </c>
      <c r="BEY5" s="611">
        <v>43504</v>
      </c>
      <c r="BEZ5" s="611">
        <v>43505</v>
      </c>
      <c r="BFA5" s="611">
        <v>43506</v>
      </c>
      <c r="BFB5" s="611">
        <v>43507</v>
      </c>
      <c r="BFC5" s="611">
        <v>43508</v>
      </c>
      <c r="BFD5" s="611">
        <v>43509</v>
      </c>
      <c r="BFE5" s="611">
        <v>43510</v>
      </c>
      <c r="BFF5" s="611">
        <v>43511</v>
      </c>
      <c r="BFG5" s="611">
        <v>43512</v>
      </c>
      <c r="BFH5" s="611">
        <v>43513</v>
      </c>
      <c r="BFI5" s="611">
        <v>43514</v>
      </c>
      <c r="BFJ5" s="611">
        <v>43515</v>
      </c>
      <c r="BFK5" s="611">
        <v>43516</v>
      </c>
      <c r="BFL5" s="611">
        <v>43517</v>
      </c>
      <c r="BFM5" s="611">
        <v>43518</v>
      </c>
      <c r="BFN5" s="611">
        <v>43519</v>
      </c>
      <c r="BFO5" s="611">
        <v>43520</v>
      </c>
      <c r="BFP5" s="611">
        <v>43521</v>
      </c>
      <c r="BFQ5" s="611">
        <v>43522</v>
      </c>
      <c r="BFR5" s="611">
        <v>43523</v>
      </c>
      <c r="BFS5" s="611">
        <v>43524</v>
      </c>
      <c r="BFT5" s="611">
        <v>43525</v>
      </c>
      <c r="BFU5" s="611">
        <v>43526</v>
      </c>
      <c r="BFV5" s="611">
        <v>43527</v>
      </c>
      <c r="BFW5" s="611">
        <v>43528</v>
      </c>
      <c r="BFX5" s="611">
        <v>43529</v>
      </c>
      <c r="BFY5" s="611">
        <v>43530</v>
      </c>
      <c r="BFZ5" s="611">
        <v>43531</v>
      </c>
      <c r="BGA5" s="611">
        <v>43532</v>
      </c>
      <c r="BGB5" s="611">
        <v>43533</v>
      </c>
      <c r="BGC5" s="611">
        <v>43534</v>
      </c>
      <c r="BGD5" s="611">
        <v>43535</v>
      </c>
      <c r="BGE5" s="611">
        <v>43536</v>
      </c>
      <c r="BGF5" s="611">
        <v>43537</v>
      </c>
      <c r="BGG5" s="611">
        <v>43538</v>
      </c>
      <c r="BGH5" s="611">
        <v>43539</v>
      </c>
      <c r="BGI5" s="611">
        <v>43540</v>
      </c>
      <c r="BGJ5" s="611">
        <v>43541</v>
      </c>
      <c r="BGK5" s="611">
        <v>43542</v>
      </c>
      <c r="BGL5" s="611">
        <v>43543</v>
      </c>
      <c r="BGM5" s="611">
        <v>43544</v>
      </c>
      <c r="BGN5" s="611">
        <v>43545</v>
      </c>
      <c r="BGO5" s="611">
        <v>43546</v>
      </c>
      <c r="BGP5" s="611">
        <v>43547</v>
      </c>
      <c r="BGQ5" s="611">
        <v>43548</v>
      </c>
      <c r="BGR5" s="611">
        <v>43549</v>
      </c>
      <c r="BGS5" s="611">
        <v>43550</v>
      </c>
      <c r="BGT5" s="611">
        <v>43551</v>
      </c>
      <c r="BGU5" s="611">
        <v>43552</v>
      </c>
      <c r="BGV5" s="611">
        <v>43553</v>
      </c>
      <c r="BGW5" s="611">
        <v>43554</v>
      </c>
      <c r="BGX5" s="611">
        <v>43555</v>
      </c>
      <c r="BGY5" s="611">
        <v>43556</v>
      </c>
      <c r="BGZ5" s="611">
        <v>43557</v>
      </c>
      <c r="BHA5" s="611">
        <v>43558</v>
      </c>
      <c r="BHB5" s="611">
        <v>43559</v>
      </c>
      <c r="BHC5" s="611">
        <v>43560</v>
      </c>
      <c r="BHD5" s="611">
        <v>43561</v>
      </c>
      <c r="BHE5" s="611">
        <v>43562</v>
      </c>
      <c r="BHF5" s="611">
        <v>43563</v>
      </c>
      <c r="BHG5" s="611">
        <v>43564</v>
      </c>
      <c r="BHH5" s="611">
        <v>43565</v>
      </c>
      <c r="BHI5" s="611">
        <v>43566</v>
      </c>
      <c r="BHJ5" s="611">
        <v>43567</v>
      </c>
      <c r="BHK5" s="611">
        <v>43568</v>
      </c>
      <c r="BHL5" s="611">
        <v>43569</v>
      </c>
      <c r="BHM5" s="611">
        <v>43570</v>
      </c>
      <c r="BHN5" s="611">
        <v>43571</v>
      </c>
      <c r="BHO5" s="611">
        <v>43572</v>
      </c>
      <c r="BHP5" s="611">
        <v>43573</v>
      </c>
      <c r="BHQ5" s="611">
        <v>43574</v>
      </c>
      <c r="BHR5" s="611">
        <v>43575</v>
      </c>
      <c r="BHS5" s="611">
        <v>43576</v>
      </c>
      <c r="BHT5" s="611">
        <v>43577</v>
      </c>
      <c r="BHU5" s="611">
        <v>43578</v>
      </c>
      <c r="BHV5" s="611">
        <v>43579</v>
      </c>
      <c r="BHW5" s="611">
        <v>43580</v>
      </c>
      <c r="BHX5" s="611">
        <v>43581</v>
      </c>
      <c r="BHY5" s="611">
        <v>43582</v>
      </c>
      <c r="BHZ5" s="611">
        <v>43583</v>
      </c>
      <c r="BIA5" s="611">
        <v>43584</v>
      </c>
      <c r="BIB5" s="611">
        <v>43585</v>
      </c>
      <c r="BIC5" s="611">
        <v>43586</v>
      </c>
      <c r="BID5" s="611">
        <v>43587</v>
      </c>
      <c r="BIE5" s="611">
        <v>43588</v>
      </c>
      <c r="BIF5" s="611">
        <v>43589</v>
      </c>
      <c r="BIG5" s="611">
        <v>43590</v>
      </c>
      <c r="BIH5" s="611">
        <v>43591</v>
      </c>
      <c r="BII5" s="611">
        <v>43592</v>
      </c>
      <c r="BIJ5" s="611">
        <v>43593</v>
      </c>
      <c r="BIK5" s="611">
        <v>43594</v>
      </c>
      <c r="BIL5" s="611">
        <v>43595</v>
      </c>
      <c r="BIM5" s="611">
        <v>43596</v>
      </c>
      <c r="BIN5" s="611">
        <v>43597</v>
      </c>
      <c r="BIO5" s="611">
        <v>43598</v>
      </c>
      <c r="BIP5" s="611">
        <v>43599</v>
      </c>
      <c r="BIQ5" s="611">
        <v>43600</v>
      </c>
      <c r="BIR5" s="611">
        <v>43601</v>
      </c>
      <c r="BIS5" s="611">
        <v>43602</v>
      </c>
      <c r="BIT5" s="611">
        <v>43603</v>
      </c>
      <c r="BIU5" s="611">
        <v>43604</v>
      </c>
      <c r="BIV5" s="611">
        <v>43605</v>
      </c>
      <c r="BIW5" s="611">
        <v>43606</v>
      </c>
      <c r="BIX5" s="611">
        <v>43607</v>
      </c>
      <c r="BIY5" s="611">
        <v>43608</v>
      </c>
      <c r="BIZ5" s="611">
        <v>43609</v>
      </c>
      <c r="BJA5" s="611">
        <v>43610</v>
      </c>
      <c r="BJB5" s="611">
        <v>43611</v>
      </c>
      <c r="BJC5" s="611">
        <v>43612</v>
      </c>
      <c r="BJD5" s="611">
        <v>43613</v>
      </c>
      <c r="BJE5" s="611">
        <v>43614</v>
      </c>
      <c r="BJF5" s="611">
        <v>43615</v>
      </c>
      <c r="BJG5" s="611">
        <v>43616</v>
      </c>
      <c r="BJH5" s="611">
        <v>43617</v>
      </c>
      <c r="BJI5" s="611">
        <v>43618</v>
      </c>
      <c r="BJJ5" s="611">
        <v>43619</v>
      </c>
      <c r="BJK5" s="611">
        <v>43620</v>
      </c>
      <c r="BJL5" s="611">
        <v>43621</v>
      </c>
      <c r="BJM5" s="611">
        <v>43622</v>
      </c>
      <c r="BJN5" s="611">
        <v>43623</v>
      </c>
      <c r="BJO5" s="611">
        <v>43624</v>
      </c>
      <c r="BJP5" s="611">
        <v>43625</v>
      </c>
      <c r="BJQ5" s="611">
        <v>43626</v>
      </c>
      <c r="BJR5" s="611">
        <v>43627</v>
      </c>
      <c r="BJS5" s="611">
        <v>43628</v>
      </c>
      <c r="BJT5" s="611">
        <v>43629</v>
      </c>
      <c r="BJU5" s="611">
        <v>43630</v>
      </c>
      <c r="BJV5" s="611">
        <v>43631</v>
      </c>
      <c r="BJW5" s="611">
        <v>43632</v>
      </c>
      <c r="BJX5" s="611">
        <v>43633</v>
      </c>
      <c r="BJY5" s="611">
        <v>43634</v>
      </c>
      <c r="BJZ5" s="611">
        <v>43635</v>
      </c>
      <c r="BKA5" s="611">
        <v>43636</v>
      </c>
      <c r="BKB5" s="611">
        <v>43637</v>
      </c>
      <c r="BKC5" s="611">
        <v>43638</v>
      </c>
      <c r="BKD5" s="611">
        <v>43639</v>
      </c>
      <c r="BKE5" s="611">
        <v>43640</v>
      </c>
      <c r="BKF5" s="611">
        <v>43641</v>
      </c>
      <c r="BKG5" s="611">
        <v>43642</v>
      </c>
      <c r="BKH5" s="611">
        <v>43643</v>
      </c>
      <c r="BKI5" s="611">
        <v>43644</v>
      </c>
      <c r="BKJ5" s="611">
        <v>43645</v>
      </c>
      <c r="BKK5" s="611">
        <v>43646</v>
      </c>
      <c r="BKL5" s="611">
        <v>43647</v>
      </c>
      <c r="BKM5" s="611">
        <v>43648</v>
      </c>
      <c r="BKN5" s="611">
        <v>43649</v>
      </c>
      <c r="BKO5" s="611">
        <v>43650</v>
      </c>
      <c r="BKP5" s="611">
        <v>43651</v>
      </c>
      <c r="BKQ5" s="611">
        <v>43652</v>
      </c>
      <c r="BKR5" s="611">
        <v>43653</v>
      </c>
      <c r="BKS5" s="611">
        <v>43654</v>
      </c>
      <c r="BKT5" s="611">
        <v>43655</v>
      </c>
      <c r="BKU5" s="611">
        <v>43656</v>
      </c>
      <c r="BKV5" s="611">
        <v>43657</v>
      </c>
      <c r="BKW5" s="611">
        <v>43658</v>
      </c>
      <c r="BKX5" s="611">
        <v>43659</v>
      </c>
      <c r="BKY5" s="611">
        <v>43660</v>
      </c>
      <c r="BKZ5" s="611">
        <v>43661</v>
      </c>
      <c r="BLA5" s="611">
        <v>43662</v>
      </c>
      <c r="BLB5" s="611">
        <v>43663</v>
      </c>
      <c r="BLC5" s="611">
        <v>43664</v>
      </c>
      <c r="BLD5" s="611">
        <v>43665</v>
      </c>
      <c r="BLE5" s="611">
        <v>43666</v>
      </c>
      <c r="BLF5" s="611">
        <v>43667</v>
      </c>
      <c r="BLG5" s="611">
        <v>43668</v>
      </c>
      <c r="BLH5" s="611">
        <v>43669</v>
      </c>
      <c r="BLI5" s="611">
        <v>43670</v>
      </c>
      <c r="BLJ5" s="611">
        <v>43671</v>
      </c>
      <c r="BLK5" s="611">
        <v>43672</v>
      </c>
      <c r="BLL5" s="611">
        <v>43673</v>
      </c>
      <c r="BLM5" s="611">
        <v>43674</v>
      </c>
      <c r="BLN5" s="611">
        <v>43675</v>
      </c>
      <c r="BLO5" s="611">
        <v>43676</v>
      </c>
      <c r="BLP5" s="611">
        <v>43677</v>
      </c>
      <c r="BLQ5" s="611">
        <v>43678</v>
      </c>
      <c r="BLR5" s="611">
        <v>43679</v>
      </c>
      <c r="BLS5" s="611">
        <v>43680</v>
      </c>
      <c r="BLT5" s="611">
        <v>43681</v>
      </c>
      <c r="BLU5" s="611">
        <v>43682</v>
      </c>
      <c r="BLV5" s="611">
        <v>43683</v>
      </c>
      <c r="BLW5" s="611">
        <v>43684</v>
      </c>
      <c r="BLX5" s="611">
        <v>43685</v>
      </c>
      <c r="BLY5" s="611">
        <v>43686</v>
      </c>
      <c r="BLZ5" s="611">
        <v>43687</v>
      </c>
      <c r="BMA5" s="611">
        <v>43688</v>
      </c>
      <c r="BMB5" s="611">
        <v>43689</v>
      </c>
      <c r="BMC5" s="611">
        <v>43690</v>
      </c>
      <c r="BMD5" s="611">
        <v>43691</v>
      </c>
      <c r="BME5" s="611">
        <v>43692</v>
      </c>
      <c r="BMF5" s="611">
        <v>43693</v>
      </c>
      <c r="BMG5" s="611">
        <v>43694</v>
      </c>
      <c r="BMH5" s="611">
        <v>43695</v>
      </c>
      <c r="BMI5" s="611">
        <v>43696</v>
      </c>
      <c r="BMJ5" s="611">
        <v>43697</v>
      </c>
      <c r="BMK5" s="611">
        <v>43698</v>
      </c>
      <c r="BML5" s="611">
        <v>43699</v>
      </c>
      <c r="BMM5" s="611">
        <v>43700</v>
      </c>
      <c r="BMN5" s="611">
        <v>43701</v>
      </c>
      <c r="BMO5" s="611">
        <v>43702</v>
      </c>
      <c r="BMP5" s="611">
        <v>43703</v>
      </c>
      <c r="BMQ5" s="611">
        <v>43704</v>
      </c>
      <c r="BMR5" s="611">
        <v>43705</v>
      </c>
      <c r="BMS5" s="611">
        <v>43706</v>
      </c>
      <c r="BMT5" s="611">
        <v>43707</v>
      </c>
      <c r="BMU5" s="611">
        <v>43708</v>
      </c>
      <c r="BMV5" s="611">
        <v>43709</v>
      </c>
      <c r="BMW5" s="611">
        <v>43710</v>
      </c>
      <c r="BMX5" s="611">
        <v>43711</v>
      </c>
      <c r="BMY5" s="611">
        <v>43712</v>
      </c>
      <c r="BMZ5" s="611">
        <v>43713</v>
      </c>
      <c r="BNA5" s="611">
        <v>43714</v>
      </c>
      <c r="BNB5" s="611">
        <v>43715</v>
      </c>
      <c r="BNC5" s="611">
        <v>43716</v>
      </c>
      <c r="BND5" s="611">
        <v>43717</v>
      </c>
      <c r="BNE5" s="611">
        <v>43718</v>
      </c>
      <c r="BNF5" s="611">
        <v>43719</v>
      </c>
      <c r="BNG5" s="611">
        <v>43720</v>
      </c>
      <c r="BNH5" s="611">
        <v>43721</v>
      </c>
      <c r="BNI5" s="611">
        <v>43722</v>
      </c>
      <c r="BNJ5" s="611">
        <v>43723</v>
      </c>
      <c r="BNK5" s="611">
        <v>43724</v>
      </c>
      <c r="BNL5" s="611">
        <v>43725</v>
      </c>
      <c r="BNM5" s="611">
        <v>43726</v>
      </c>
      <c r="BNN5" s="611">
        <v>43727</v>
      </c>
      <c r="BNO5" s="611">
        <v>43728</v>
      </c>
      <c r="BNP5" s="611">
        <v>43729</v>
      </c>
      <c r="BNQ5" s="611">
        <v>43730</v>
      </c>
      <c r="BNR5" s="611">
        <v>43731</v>
      </c>
      <c r="BNS5" s="611">
        <v>43732</v>
      </c>
      <c r="BNT5" s="611">
        <v>43733</v>
      </c>
      <c r="BNU5" s="611">
        <v>43734</v>
      </c>
      <c r="BNV5" s="611">
        <v>43735</v>
      </c>
      <c r="BNW5" s="611">
        <v>43736</v>
      </c>
      <c r="BNX5" s="611">
        <v>43737</v>
      </c>
      <c r="BNY5" s="611">
        <v>43738</v>
      </c>
      <c r="BNZ5" s="611">
        <v>43739</v>
      </c>
      <c r="BOA5" s="611">
        <v>43740</v>
      </c>
      <c r="BOB5" s="611">
        <v>43741</v>
      </c>
      <c r="BOC5" s="611">
        <v>43742</v>
      </c>
      <c r="BOD5" s="611">
        <v>43743</v>
      </c>
      <c r="BOE5" s="611">
        <v>43744</v>
      </c>
      <c r="BOF5" s="611">
        <v>43745</v>
      </c>
      <c r="BOG5" s="611">
        <v>43746</v>
      </c>
      <c r="BOH5" s="611">
        <v>43747</v>
      </c>
      <c r="BOI5" s="611">
        <v>43748</v>
      </c>
      <c r="BOJ5" s="611">
        <v>43749</v>
      </c>
      <c r="BOK5" s="611">
        <v>43750</v>
      </c>
      <c r="BOL5" s="611">
        <v>43751</v>
      </c>
      <c r="BOM5" s="611">
        <v>43752</v>
      </c>
      <c r="BON5" s="611">
        <v>43753</v>
      </c>
      <c r="BOO5" s="611">
        <v>43754</v>
      </c>
      <c r="BOP5" s="611">
        <v>43755</v>
      </c>
      <c r="BOQ5" s="611">
        <v>43756</v>
      </c>
      <c r="BOR5" s="611">
        <v>43757</v>
      </c>
      <c r="BOS5" s="611">
        <v>43758</v>
      </c>
      <c r="BOT5" s="611">
        <v>43759</v>
      </c>
      <c r="BOU5" s="611">
        <v>43760</v>
      </c>
      <c r="BOV5" s="611">
        <v>43761</v>
      </c>
      <c r="BOW5" s="611">
        <v>43762</v>
      </c>
      <c r="BOX5" s="611">
        <v>43763</v>
      </c>
      <c r="BOY5" s="611">
        <v>43764</v>
      </c>
      <c r="BOZ5" s="611">
        <v>43765</v>
      </c>
      <c r="BPA5" s="611">
        <v>43766</v>
      </c>
      <c r="BPB5" s="611">
        <v>43767</v>
      </c>
      <c r="BPC5" s="611">
        <v>43768</v>
      </c>
      <c r="BPD5" s="611">
        <v>43769</v>
      </c>
      <c r="BPE5" s="611">
        <v>43770</v>
      </c>
      <c r="BPF5" s="611">
        <v>43771</v>
      </c>
      <c r="BPG5" s="611">
        <v>43772</v>
      </c>
      <c r="BPH5" s="611">
        <v>43773</v>
      </c>
      <c r="BPI5" s="611">
        <v>43774</v>
      </c>
      <c r="BPJ5" s="611">
        <v>43775</v>
      </c>
      <c r="BPK5" s="611">
        <v>43776</v>
      </c>
      <c r="BPL5" s="611">
        <v>43777</v>
      </c>
      <c r="BPM5" s="611">
        <v>43778</v>
      </c>
      <c r="BPN5" s="611">
        <v>43779</v>
      </c>
      <c r="BPO5" s="611">
        <v>43780</v>
      </c>
      <c r="BPP5" s="611">
        <v>43781</v>
      </c>
      <c r="BPQ5" s="611">
        <v>43782</v>
      </c>
      <c r="BPR5" s="611">
        <v>43783</v>
      </c>
      <c r="BPS5" s="611">
        <v>43784</v>
      </c>
      <c r="BPT5" s="611">
        <v>43785</v>
      </c>
      <c r="BPU5" s="611">
        <v>43786</v>
      </c>
      <c r="BPV5" s="611">
        <v>43787</v>
      </c>
      <c r="BPW5" s="611">
        <v>43788</v>
      </c>
      <c r="BPX5" s="611">
        <v>43789</v>
      </c>
      <c r="BPY5" s="611">
        <v>43790</v>
      </c>
      <c r="BPZ5" s="611">
        <v>43791</v>
      </c>
      <c r="BQA5" s="611">
        <v>43792</v>
      </c>
      <c r="BQB5" s="611">
        <v>43793</v>
      </c>
      <c r="BQC5" s="611">
        <v>43794</v>
      </c>
      <c r="BQD5" s="611">
        <v>43795</v>
      </c>
      <c r="BQE5" s="611">
        <v>43796</v>
      </c>
      <c r="BQF5" s="611">
        <v>43797</v>
      </c>
      <c r="BQG5" s="611">
        <v>43798</v>
      </c>
      <c r="BQH5" s="611">
        <v>43799</v>
      </c>
      <c r="BQI5" s="611">
        <v>43800</v>
      </c>
      <c r="BQJ5" s="611">
        <v>43801</v>
      </c>
      <c r="BQK5" s="611">
        <v>43802</v>
      </c>
      <c r="BQL5" s="611">
        <v>43803</v>
      </c>
      <c r="BQM5" s="611">
        <v>43804</v>
      </c>
      <c r="BQN5" s="611">
        <v>43805</v>
      </c>
      <c r="BQO5" s="611">
        <v>43806</v>
      </c>
      <c r="BQP5" s="611">
        <v>43807</v>
      </c>
      <c r="BQQ5" s="611">
        <v>43808</v>
      </c>
      <c r="BQR5" s="611">
        <v>43809</v>
      </c>
      <c r="BQS5" s="611">
        <v>43810</v>
      </c>
      <c r="BQT5" s="611">
        <v>43811</v>
      </c>
      <c r="BQU5" s="611">
        <v>43812</v>
      </c>
      <c r="BQV5" s="611">
        <v>43813</v>
      </c>
      <c r="BQW5" s="611">
        <v>43814</v>
      </c>
      <c r="BQX5" s="611">
        <v>43815</v>
      </c>
      <c r="BQY5" s="611">
        <v>43816</v>
      </c>
      <c r="BQZ5" s="611">
        <v>43817</v>
      </c>
      <c r="BRA5" s="611">
        <v>43818</v>
      </c>
      <c r="BRB5" s="611">
        <v>43819</v>
      </c>
      <c r="BRC5" s="611">
        <v>43820</v>
      </c>
      <c r="BRD5" s="611">
        <v>43821</v>
      </c>
      <c r="BRE5" s="611">
        <v>43822</v>
      </c>
      <c r="BRF5" s="611">
        <v>43823</v>
      </c>
      <c r="BRG5" s="611">
        <v>43824</v>
      </c>
      <c r="BRH5" s="611">
        <v>43825</v>
      </c>
      <c r="BRI5" s="611">
        <v>43826</v>
      </c>
      <c r="BRJ5" s="611">
        <v>43827</v>
      </c>
      <c r="BRK5" s="611">
        <v>43828</v>
      </c>
      <c r="BRL5" s="611">
        <v>43829</v>
      </c>
      <c r="BRM5" s="611">
        <v>43830</v>
      </c>
      <c r="BRN5" s="611">
        <v>43831</v>
      </c>
      <c r="BRO5" s="611">
        <v>43832</v>
      </c>
      <c r="BRP5" s="611">
        <v>43833</v>
      </c>
      <c r="BRQ5" s="611">
        <v>43834</v>
      </c>
      <c r="BRR5" s="611">
        <v>43835</v>
      </c>
      <c r="BRS5" s="611">
        <v>43836</v>
      </c>
      <c r="BRT5" s="611">
        <v>43837</v>
      </c>
      <c r="BRU5" s="611">
        <v>43838</v>
      </c>
      <c r="BRV5" s="611">
        <v>43839</v>
      </c>
      <c r="BRW5" s="611">
        <v>43840</v>
      </c>
      <c r="BRX5" s="611">
        <v>43841</v>
      </c>
      <c r="BRY5" s="611">
        <v>43842</v>
      </c>
      <c r="BRZ5" s="611">
        <v>43843</v>
      </c>
      <c r="BSA5" s="611">
        <v>43844</v>
      </c>
      <c r="BSB5" s="611">
        <v>43845</v>
      </c>
      <c r="BSC5" s="611">
        <v>43846</v>
      </c>
      <c r="BSD5" s="611">
        <v>43847</v>
      </c>
      <c r="BSE5" s="611">
        <v>43848</v>
      </c>
      <c r="BSF5" s="611">
        <v>43849</v>
      </c>
      <c r="BSG5" s="611">
        <v>43850</v>
      </c>
      <c r="BSH5" s="611">
        <v>43851</v>
      </c>
      <c r="BSI5" s="611">
        <v>43852</v>
      </c>
      <c r="BSJ5" s="611">
        <v>43853</v>
      </c>
      <c r="BSK5" s="611">
        <v>43854</v>
      </c>
      <c r="BSL5" s="611">
        <v>43855</v>
      </c>
      <c r="BSM5" s="611">
        <v>43856</v>
      </c>
      <c r="BSN5" s="611">
        <v>43857</v>
      </c>
      <c r="BSO5" s="611">
        <v>43858</v>
      </c>
      <c r="BSP5" s="611">
        <v>43859</v>
      </c>
      <c r="BSQ5" s="611">
        <v>43860</v>
      </c>
      <c r="BSR5" s="611">
        <v>43861</v>
      </c>
      <c r="BSS5" s="611">
        <v>43862</v>
      </c>
      <c r="BST5" s="611">
        <v>43863</v>
      </c>
      <c r="BSU5" s="611">
        <v>43864</v>
      </c>
      <c r="BSV5" s="611">
        <v>43865</v>
      </c>
      <c r="BSW5" s="611">
        <v>43866</v>
      </c>
      <c r="BSX5" s="611">
        <v>43867</v>
      </c>
      <c r="BSY5" s="611">
        <v>43868</v>
      </c>
      <c r="BSZ5" s="611">
        <v>43869</v>
      </c>
      <c r="BTA5" s="611">
        <v>43870</v>
      </c>
      <c r="BTB5" s="611">
        <v>43871</v>
      </c>
      <c r="BTC5" s="611">
        <v>43872</v>
      </c>
      <c r="BTD5" s="611">
        <v>43873</v>
      </c>
      <c r="BTE5" s="611">
        <v>43874</v>
      </c>
      <c r="BTF5" s="611">
        <v>43875</v>
      </c>
      <c r="BTG5" s="611">
        <v>43876</v>
      </c>
      <c r="BTH5" s="611">
        <v>43877</v>
      </c>
      <c r="BTI5" s="611">
        <v>43878</v>
      </c>
      <c r="BTJ5" s="611">
        <v>43879</v>
      </c>
      <c r="BTK5" s="611">
        <v>43880</v>
      </c>
      <c r="BTL5" s="611">
        <v>43881</v>
      </c>
      <c r="BTM5" s="611">
        <v>43882</v>
      </c>
      <c r="BTN5" s="611">
        <v>43883</v>
      </c>
      <c r="BTO5" s="611">
        <v>43884</v>
      </c>
      <c r="BTP5" s="611">
        <v>43885</v>
      </c>
      <c r="BTQ5" s="611">
        <v>43886</v>
      </c>
      <c r="BTR5" s="611">
        <v>43887</v>
      </c>
      <c r="BTS5" s="611">
        <v>43888</v>
      </c>
      <c r="BTT5" s="611">
        <v>43889</v>
      </c>
      <c r="BTU5" s="611">
        <v>43890</v>
      </c>
      <c r="BTV5" s="611">
        <v>43891</v>
      </c>
      <c r="BTW5" s="611">
        <v>43892</v>
      </c>
      <c r="BTX5" s="611">
        <v>43893</v>
      </c>
      <c r="BTY5" s="611">
        <v>43894</v>
      </c>
      <c r="BTZ5" s="611">
        <v>43895</v>
      </c>
      <c r="BUA5" s="611">
        <v>43896</v>
      </c>
      <c r="BUB5" s="611">
        <v>43897</v>
      </c>
      <c r="BUC5" s="611">
        <v>43898</v>
      </c>
      <c r="BUD5" s="611">
        <v>43899</v>
      </c>
      <c r="BUE5" s="611">
        <v>43900</v>
      </c>
      <c r="BUF5" s="611">
        <v>43901</v>
      </c>
      <c r="BUG5" s="611">
        <v>43902</v>
      </c>
      <c r="BUH5" s="611">
        <v>43903</v>
      </c>
      <c r="BUI5" s="611">
        <v>43904</v>
      </c>
      <c r="BUJ5" s="611">
        <v>43905</v>
      </c>
      <c r="BUK5" s="611">
        <v>43906</v>
      </c>
      <c r="BUL5" s="611">
        <v>43907</v>
      </c>
      <c r="BUM5" s="611">
        <v>43908</v>
      </c>
      <c r="BUN5" s="611">
        <v>43909</v>
      </c>
      <c r="BUO5" s="611">
        <v>43910</v>
      </c>
      <c r="BUP5" s="611">
        <v>43911</v>
      </c>
      <c r="BUQ5" s="611">
        <v>43912</v>
      </c>
      <c r="BUR5" s="611">
        <v>43913</v>
      </c>
      <c r="BUS5" s="611">
        <v>43914</v>
      </c>
      <c r="BUT5" s="611">
        <v>43915</v>
      </c>
      <c r="BUU5" s="611">
        <v>43916</v>
      </c>
      <c r="BUV5" s="611">
        <v>43917</v>
      </c>
      <c r="BUW5" s="611">
        <v>43918</v>
      </c>
      <c r="BUX5" s="611">
        <v>43919</v>
      </c>
      <c r="BUY5" s="611">
        <v>43920</v>
      </c>
      <c r="BUZ5" s="611">
        <v>43921</v>
      </c>
      <c r="BVA5" s="611">
        <v>43922</v>
      </c>
      <c r="BVB5" s="611">
        <v>43923</v>
      </c>
      <c r="BVC5" s="611">
        <v>43924</v>
      </c>
      <c r="BVD5" s="611">
        <v>43925</v>
      </c>
      <c r="BVE5" s="611">
        <v>43926</v>
      </c>
      <c r="BVF5" s="611">
        <v>43927</v>
      </c>
      <c r="BVG5" s="611">
        <v>43928</v>
      </c>
      <c r="BVH5" s="611">
        <v>43929</v>
      </c>
      <c r="BVI5" s="611">
        <v>43930</v>
      </c>
      <c r="BVJ5" s="611">
        <v>43931</v>
      </c>
      <c r="BVK5" s="611">
        <v>43932</v>
      </c>
      <c r="BVL5" s="611">
        <v>43933</v>
      </c>
      <c r="BVM5" s="611">
        <v>43934</v>
      </c>
      <c r="BVN5" s="611">
        <v>43935</v>
      </c>
      <c r="BVO5" s="611">
        <v>43936</v>
      </c>
      <c r="BVP5" s="611">
        <v>43937</v>
      </c>
      <c r="BVQ5" s="611">
        <v>43938</v>
      </c>
      <c r="BVR5" s="611">
        <v>43939</v>
      </c>
      <c r="BVS5" s="611">
        <v>43940</v>
      </c>
      <c r="BVT5" s="611">
        <v>43941</v>
      </c>
      <c r="BVU5" s="611">
        <v>43942</v>
      </c>
      <c r="BVV5" s="611">
        <v>43943</v>
      </c>
      <c r="BVW5" s="611">
        <v>43944</v>
      </c>
      <c r="BVX5" s="611">
        <v>43945</v>
      </c>
      <c r="BVY5" s="611">
        <v>43946</v>
      </c>
      <c r="BVZ5" s="611">
        <v>43947</v>
      </c>
      <c r="BWA5" s="611">
        <v>43948</v>
      </c>
      <c r="BWB5" s="611">
        <v>43949</v>
      </c>
      <c r="BWC5" s="611">
        <v>43950</v>
      </c>
      <c r="BWD5" s="611">
        <v>43951</v>
      </c>
      <c r="BWE5" s="611">
        <v>43952</v>
      </c>
      <c r="BWF5" s="611">
        <v>43953</v>
      </c>
      <c r="BWG5" s="611">
        <v>43954</v>
      </c>
      <c r="BWH5" s="611">
        <v>43955</v>
      </c>
      <c r="BWI5" s="611">
        <v>43956</v>
      </c>
      <c r="BWJ5" s="611">
        <v>43957</v>
      </c>
      <c r="BWK5" s="611">
        <v>43958</v>
      </c>
      <c r="BWL5" s="611">
        <v>43959</v>
      </c>
      <c r="BWM5" s="611">
        <v>43960</v>
      </c>
      <c r="BWN5" s="611">
        <v>43961</v>
      </c>
      <c r="BWO5" s="611">
        <v>43962</v>
      </c>
      <c r="BWP5" s="611">
        <v>43963</v>
      </c>
      <c r="BWQ5" s="611">
        <v>43964</v>
      </c>
      <c r="BWR5" s="611">
        <v>43965</v>
      </c>
      <c r="BWS5" s="611">
        <v>43966</v>
      </c>
      <c r="BWT5" s="611">
        <v>43967</v>
      </c>
      <c r="BWU5" s="611">
        <v>43968</v>
      </c>
      <c r="BWV5" s="611">
        <v>43969</v>
      </c>
      <c r="BWW5" s="611">
        <v>43970</v>
      </c>
      <c r="BWX5" s="611">
        <v>43971</v>
      </c>
      <c r="BWY5" s="611">
        <v>43972</v>
      </c>
      <c r="BWZ5" s="611">
        <v>43973</v>
      </c>
      <c r="BXA5" s="611">
        <v>43974</v>
      </c>
      <c r="BXB5" s="611">
        <v>43975</v>
      </c>
      <c r="BXC5" s="611">
        <v>43976</v>
      </c>
      <c r="BXD5" s="611">
        <v>43977</v>
      </c>
      <c r="BXE5" s="611">
        <v>43978</v>
      </c>
      <c r="BXF5" s="611">
        <v>43979</v>
      </c>
      <c r="BXG5" s="611">
        <v>43980</v>
      </c>
      <c r="BXH5" s="611">
        <v>43981</v>
      </c>
      <c r="BXI5" s="611">
        <v>43982</v>
      </c>
      <c r="BXJ5" s="611">
        <v>43983</v>
      </c>
      <c r="BXK5" s="611">
        <v>43984</v>
      </c>
      <c r="BXL5" s="611">
        <v>43985</v>
      </c>
      <c r="BXM5" s="611">
        <v>43986</v>
      </c>
      <c r="BXN5" s="611">
        <v>43987</v>
      </c>
      <c r="BXO5" s="611">
        <v>43988</v>
      </c>
      <c r="BXP5" s="611">
        <v>43989</v>
      </c>
      <c r="BXQ5" s="611">
        <v>43990</v>
      </c>
      <c r="BXR5" s="611">
        <v>43991</v>
      </c>
      <c r="BXS5" s="611">
        <v>43992</v>
      </c>
      <c r="BXT5" s="611">
        <v>43993</v>
      </c>
      <c r="BXU5" s="611">
        <v>43994</v>
      </c>
      <c r="BXV5" s="611">
        <v>43995</v>
      </c>
      <c r="BXW5" s="611">
        <v>43996</v>
      </c>
      <c r="BXX5" s="611">
        <v>43997</v>
      </c>
      <c r="BXY5" s="611">
        <v>43998</v>
      </c>
      <c r="BXZ5" s="611">
        <v>43999</v>
      </c>
      <c r="BYA5" s="611">
        <v>44000</v>
      </c>
      <c r="BYB5" s="611">
        <v>44001</v>
      </c>
      <c r="BYC5" s="611">
        <v>44002</v>
      </c>
      <c r="BYD5" s="611">
        <v>44003</v>
      </c>
      <c r="BYE5" s="611">
        <v>44004</v>
      </c>
      <c r="BYF5" s="611">
        <v>44005</v>
      </c>
      <c r="BYG5" s="611">
        <v>44006</v>
      </c>
      <c r="BYH5" s="611">
        <v>44007</v>
      </c>
      <c r="BYI5" s="611">
        <v>44008</v>
      </c>
      <c r="BYJ5" s="611">
        <v>44009</v>
      </c>
      <c r="BYK5" s="611">
        <v>44010</v>
      </c>
      <c r="BYL5" s="611">
        <v>44011</v>
      </c>
      <c r="BYM5" s="611">
        <v>44012</v>
      </c>
      <c r="BYN5" s="611">
        <v>44013</v>
      </c>
      <c r="BYO5" s="611">
        <v>44014</v>
      </c>
      <c r="BYP5" s="611">
        <v>44015</v>
      </c>
      <c r="BYQ5" s="611">
        <v>44016</v>
      </c>
      <c r="BYR5" s="611">
        <v>44017</v>
      </c>
      <c r="BYS5" s="611">
        <v>44018</v>
      </c>
      <c r="BYT5" s="611">
        <v>44019</v>
      </c>
      <c r="BYU5" s="611">
        <v>44020</v>
      </c>
      <c r="BYV5" s="611">
        <v>44021</v>
      </c>
      <c r="BYW5" s="611">
        <v>44022</v>
      </c>
      <c r="BYX5" s="611">
        <v>44023</v>
      </c>
      <c r="BYY5" s="611">
        <v>44024</v>
      </c>
      <c r="BYZ5" s="611">
        <v>44025</v>
      </c>
      <c r="BZA5" s="611">
        <v>44026</v>
      </c>
      <c r="BZB5" s="611">
        <v>44027</v>
      </c>
      <c r="BZC5" s="611">
        <v>44028</v>
      </c>
      <c r="BZD5" s="611">
        <v>44029</v>
      </c>
      <c r="BZE5" s="611">
        <v>44030</v>
      </c>
      <c r="BZF5" s="611">
        <v>44031</v>
      </c>
      <c r="BZG5" s="611">
        <v>44032</v>
      </c>
      <c r="BZH5" s="611">
        <v>44033</v>
      </c>
      <c r="BZI5" s="611">
        <v>44034</v>
      </c>
      <c r="BZJ5" s="611">
        <v>44035</v>
      </c>
      <c r="BZK5" s="611">
        <v>44036</v>
      </c>
      <c r="BZL5" s="611">
        <v>44037</v>
      </c>
      <c r="BZM5" s="611">
        <v>44038</v>
      </c>
      <c r="BZN5" s="611">
        <v>44039</v>
      </c>
      <c r="BZO5" s="611">
        <v>44040</v>
      </c>
      <c r="BZP5" s="611">
        <v>44041</v>
      </c>
      <c r="BZQ5" s="611">
        <v>44042</v>
      </c>
      <c r="BZR5" s="611">
        <v>44043</v>
      </c>
      <c r="BZS5" s="611">
        <v>44044</v>
      </c>
      <c r="BZT5" s="611">
        <v>44045</v>
      </c>
      <c r="BZU5" s="611">
        <v>44046</v>
      </c>
      <c r="BZV5" s="611">
        <v>44047</v>
      </c>
      <c r="BZW5" s="611">
        <v>44048</v>
      </c>
      <c r="BZX5" s="611">
        <v>44049</v>
      </c>
      <c r="BZY5" s="611">
        <v>44050</v>
      </c>
      <c r="BZZ5" s="611">
        <v>44051</v>
      </c>
      <c r="CAA5" s="611">
        <v>44052</v>
      </c>
      <c r="CAB5" s="611">
        <v>44053</v>
      </c>
      <c r="CAC5" s="611">
        <v>44054</v>
      </c>
      <c r="CAD5" s="611">
        <v>44055</v>
      </c>
      <c r="CAE5" s="611">
        <v>44056</v>
      </c>
      <c r="CAF5" s="611">
        <v>44057</v>
      </c>
      <c r="CAG5" s="611">
        <v>44058</v>
      </c>
      <c r="CAH5" s="611">
        <v>44059</v>
      </c>
      <c r="CAI5" s="611">
        <v>44060</v>
      </c>
      <c r="CAJ5" s="611">
        <v>44061</v>
      </c>
      <c r="CAK5" s="611">
        <v>44062</v>
      </c>
      <c r="CAL5" s="611">
        <v>44063</v>
      </c>
      <c r="CAM5" s="611">
        <v>44064</v>
      </c>
      <c r="CAN5" s="611">
        <v>44065</v>
      </c>
      <c r="CAO5" s="611">
        <v>44066</v>
      </c>
      <c r="CAP5" s="611">
        <v>44067</v>
      </c>
      <c r="CAQ5" s="611">
        <v>44068</v>
      </c>
      <c r="CAR5" s="611">
        <v>44069</v>
      </c>
      <c r="CAS5" s="611">
        <v>44070</v>
      </c>
      <c r="CAT5" s="611">
        <v>44071</v>
      </c>
      <c r="CAU5" s="611">
        <v>44072</v>
      </c>
      <c r="CAV5" s="611">
        <v>44073</v>
      </c>
      <c r="CAW5" s="611">
        <v>44074</v>
      </c>
      <c r="CAX5" s="611">
        <v>44075</v>
      </c>
      <c r="CAY5" s="611">
        <v>44076</v>
      </c>
      <c r="CAZ5" s="611">
        <v>44077</v>
      </c>
      <c r="CBA5" s="611">
        <v>44078</v>
      </c>
      <c r="CBB5" s="611">
        <v>44079</v>
      </c>
      <c r="CBC5" s="611">
        <v>44080</v>
      </c>
      <c r="CBD5" s="611">
        <v>44081</v>
      </c>
      <c r="CBE5" s="611">
        <v>44082</v>
      </c>
      <c r="CBF5" s="611">
        <v>44083</v>
      </c>
      <c r="CBG5" s="611">
        <v>44084</v>
      </c>
      <c r="CBH5" s="611">
        <v>44085</v>
      </c>
      <c r="CBI5" s="611">
        <v>44086</v>
      </c>
      <c r="CBJ5" s="611">
        <v>44087</v>
      </c>
      <c r="CBK5" s="611">
        <v>44088</v>
      </c>
      <c r="CBL5" s="611">
        <v>44089</v>
      </c>
      <c r="CBM5" s="611">
        <v>44090</v>
      </c>
      <c r="CBN5" s="611">
        <v>44091</v>
      </c>
      <c r="CBO5" s="611">
        <v>44092</v>
      </c>
      <c r="CBP5" s="611">
        <v>44093</v>
      </c>
      <c r="CBQ5" s="611">
        <v>44094</v>
      </c>
      <c r="CBR5" s="611">
        <v>44095</v>
      </c>
      <c r="CBS5" s="611">
        <v>44096</v>
      </c>
      <c r="CBT5" s="611">
        <v>44097</v>
      </c>
      <c r="CBU5" s="611">
        <v>44098</v>
      </c>
      <c r="CBV5" s="611">
        <v>44099</v>
      </c>
      <c r="CBW5" s="611">
        <v>44100</v>
      </c>
      <c r="CBX5" s="611">
        <v>44101</v>
      </c>
      <c r="CBY5" s="611">
        <v>44102</v>
      </c>
      <c r="CBZ5" s="611">
        <v>44103</v>
      </c>
      <c r="CCA5" s="611">
        <v>44104</v>
      </c>
      <c r="CCB5" s="611">
        <v>44105</v>
      </c>
      <c r="CCC5" s="611">
        <v>44106</v>
      </c>
      <c r="CCD5" s="611">
        <v>44107</v>
      </c>
      <c r="CCE5" s="611">
        <v>44108</v>
      </c>
      <c r="CCF5" s="611">
        <v>44109</v>
      </c>
      <c r="CCG5" s="611">
        <v>44110</v>
      </c>
      <c r="CCH5" s="611">
        <v>44111</v>
      </c>
      <c r="CCI5" s="611">
        <v>44112</v>
      </c>
      <c r="CCJ5" s="611">
        <v>44113</v>
      </c>
      <c r="CCK5" s="611">
        <v>44114</v>
      </c>
      <c r="CCL5" s="611">
        <v>44115</v>
      </c>
      <c r="CCM5" s="611">
        <v>44116</v>
      </c>
      <c r="CCN5" s="611">
        <v>44117</v>
      </c>
      <c r="CCO5" s="611">
        <v>44118</v>
      </c>
      <c r="CCP5" s="611">
        <v>44119</v>
      </c>
      <c r="CCQ5" s="611">
        <v>44120</v>
      </c>
      <c r="CCR5" s="611">
        <v>44121</v>
      </c>
      <c r="CCS5" s="611">
        <v>44122</v>
      </c>
      <c r="CCT5" s="611">
        <v>44123</v>
      </c>
      <c r="CCU5" s="611">
        <v>44124</v>
      </c>
      <c r="CCV5" s="611">
        <v>44125</v>
      </c>
      <c r="CCW5" s="611">
        <v>44126</v>
      </c>
      <c r="CCX5" s="611">
        <v>44127</v>
      </c>
      <c r="CCY5" s="611">
        <v>44128</v>
      </c>
      <c r="CCZ5" s="611">
        <v>44129</v>
      </c>
      <c r="CDA5" s="611">
        <v>44130</v>
      </c>
      <c r="CDB5" s="611">
        <v>44131</v>
      </c>
      <c r="CDC5" s="611">
        <v>44132</v>
      </c>
      <c r="CDD5" s="611">
        <v>44133</v>
      </c>
      <c r="CDE5" s="611">
        <v>44134</v>
      </c>
      <c r="CDF5" s="611">
        <v>44135</v>
      </c>
      <c r="CDG5" s="611">
        <v>44136</v>
      </c>
      <c r="CDH5" s="611">
        <v>44137</v>
      </c>
      <c r="CDI5" s="611">
        <v>44138</v>
      </c>
      <c r="CDJ5" s="611">
        <v>44139</v>
      </c>
      <c r="CDK5" s="611">
        <v>44140</v>
      </c>
      <c r="CDL5" s="611">
        <v>44141</v>
      </c>
      <c r="CDM5" s="611">
        <v>44142</v>
      </c>
      <c r="CDN5" s="611">
        <v>44143</v>
      </c>
      <c r="CDO5" s="611">
        <v>44144</v>
      </c>
      <c r="CDP5" s="611">
        <v>44145</v>
      </c>
      <c r="CDQ5" s="611">
        <v>44146</v>
      </c>
      <c r="CDR5" s="611">
        <v>44147</v>
      </c>
      <c r="CDS5" s="611">
        <v>44148</v>
      </c>
      <c r="CDT5" s="611">
        <v>44149</v>
      </c>
      <c r="CDU5" s="611">
        <v>44150</v>
      </c>
      <c r="CDV5" s="611">
        <v>44151</v>
      </c>
      <c r="CDW5" s="611">
        <v>44152</v>
      </c>
      <c r="CDX5" s="611">
        <v>44153</v>
      </c>
      <c r="CDY5" s="611">
        <v>44154</v>
      </c>
      <c r="CDZ5" s="611">
        <v>44155</v>
      </c>
      <c r="CEA5" s="611">
        <v>44156</v>
      </c>
      <c r="CEB5" s="611">
        <v>44157</v>
      </c>
      <c r="CEC5" s="611">
        <v>44158</v>
      </c>
      <c r="CED5" s="611">
        <v>44159</v>
      </c>
      <c r="CEE5" s="611">
        <v>44160</v>
      </c>
      <c r="CEF5" s="611">
        <v>44161</v>
      </c>
      <c r="CEG5" s="611">
        <v>44162</v>
      </c>
      <c r="CEH5" s="611">
        <v>44163</v>
      </c>
      <c r="CEI5" s="611">
        <v>44164</v>
      </c>
      <c r="CEJ5" s="611">
        <v>44165</v>
      </c>
      <c r="CEK5" s="611">
        <v>44166</v>
      </c>
      <c r="CEL5" s="611">
        <v>44167</v>
      </c>
      <c r="CEM5" s="611">
        <v>44168</v>
      </c>
      <c r="CEN5" s="611">
        <v>44169</v>
      </c>
      <c r="CEO5" s="611">
        <v>44170</v>
      </c>
      <c r="CEP5" s="611">
        <v>44171</v>
      </c>
      <c r="CEQ5" s="611">
        <v>44172</v>
      </c>
      <c r="CER5" s="611">
        <v>44173</v>
      </c>
      <c r="CES5" s="611">
        <v>44174</v>
      </c>
      <c r="CET5" s="611">
        <v>44175</v>
      </c>
      <c r="CEU5" s="611">
        <v>44176</v>
      </c>
      <c r="CEV5" s="611">
        <v>44177</v>
      </c>
      <c r="CEW5" s="611">
        <v>44178</v>
      </c>
      <c r="CEX5" s="611">
        <v>44179</v>
      </c>
      <c r="CEY5" s="611">
        <v>44180</v>
      </c>
      <c r="CEZ5" s="611">
        <v>44181</v>
      </c>
      <c r="CFA5" s="611">
        <v>44182</v>
      </c>
      <c r="CFB5" s="611">
        <v>44183</v>
      </c>
      <c r="CFC5" s="611">
        <v>44184</v>
      </c>
      <c r="CFD5" s="611">
        <v>44185</v>
      </c>
      <c r="CFE5" s="611">
        <v>44186</v>
      </c>
      <c r="CFF5" s="611">
        <v>44187</v>
      </c>
      <c r="CFG5" s="611">
        <v>44188</v>
      </c>
      <c r="CFH5" s="611">
        <v>44189</v>
      </c>
      <c r="CFI5" s="611">
        <v>44190</v>
      </c>
      <c r="CFJ5" s="611">
        <v>44191</v>
      </c>
      <c r="CFK5" s="611">
        <v>44192</v>
      </c>
      <c r="CFL5" s="611">
        <v>44193</v>
      </c>
      <c r="CFM5" s="611">
        <v>44194</v>
      </c>
      <c r="CFN5" s="611">
        <v>44195</v>
      </c>
      <c r="CFO5" s="611">
        <v>44196</v>
      </c>
      <c r="CFP5" s="611">
        <v>44197</v>
      </c>
      <c r="CFQ5" s="611">
        <v>44198</v>
      </c>
      <c r="CFR5" s="611">
        <v>44199</v>
      </c>
      <c r="CFS5" s="611">
        <v>44200</v>
      </c>
      <c r="CFT5" s="611">
        <v>44201</v>
      </c>
      <c r="CFU5" s="611">
        <v>44202</v>
      </c>
      <c r="CFV5" s="611">
        <v>44203</v>
      </c>
      <c r="CFW5" s="611">
        <v>44204</v>
      </c>
      <c r="CFX5" s="611">
        <v>44205</v>
      </c>
      <c r="CFY5" s="611">
        <v>44206</v>
      </c>
      <c r="CFZ5" s="611">
        <v>44207</v>
      </c>
      <c r="CGA5" s="611">
        <v>44208</v>
      </c>
      <c r="CGB5" s="611">
        <v>44209</v>
      </c>
      <c r="CGC5" s="611">
        <v>44210</v>
      </c>
      <c r="CGD5" s="611">
        <v>44211</v>
      </c>
      <c r="CGE5" s="611">
        <v>44212</v>
      </c>
      <c r="CGF5" s="611">
        <v>44213</v>
      </c>
      <c r="CGG5" s="611">
        <v>44214</v>
      </c>
      <c r="CGH5" s="611">
        <v>44215</v>
      </c>
      <c r="CGI5" s="611">
        <v>44216</v>
      </c>
      <c r="CGJ5" s="611">
        <v>44217</v>
      </c>
      <c r="CGK5" s="611">
        <v>44218</v>
      </c>
      <c r="CGL5" s="611">
        <v>44219</v>
      </c>
      <c r="CGM5" s="611">
        <v>44220</v>
      </c>
      <c r="CGN5" s="611">
        <v>44221</v>
      </c>
      <c r="CGO5" s="611">
        <v>44222</v>
      </c>
      <c r="CGP5" s="611">
        <v>44223</v>
      </c>
      <c r="CGQ5" s="611">
        <v>44224</v>
      </c>
      <c r="CGR5" s="611">
        <v>44225</v>
      </c>
      <c r="CGS5" s="611">
        <v>44226</v>
      </c>
      <c r="CGT5" s="611">
        <v>44227</v>
      </c>
      <c r="CGU5" s="611">
        <v>44228</v>
      </c>
      <c r="CGV5" s="611">
        <v>44229</v>
      </c>
      <c r="CGW5" s="611">
        <v>44230</v>
      </c>
      <c r="CGX5" s="611">
        <v>44231</v>
      </c>
      <c r="CGY5" s="611">
        <v>44232</v>
      </c>
      <c r="CGZ5" s="611">
        <v>44233</v>
      </c>
      <c r="CHA5" s="611">
        <v>44234</v>
      </c>
      <c r="CHB5" s="611">
        <v>44235</v>
      </c>
      <c r="CHC5" s="611">
        <v>44236</v>
      </c>
      <c r="CHD5" s="611">
        <v>44237</v>
      </c>
      <c r="CHE5" s="611">
        <v>44238</v>
      </c>
      <c r="CHF5" s="611">
        <v>44239</v>
      </c>
      <c r="CHG5" s="611">
        <v>44240</v>
      </c>
      <c r="CHH5" s="611">
        <v>44241</v>
      </c>
      <c r="CHI5" s="611">
        <v>44242</v>
      </c>
      <c r="CHJ5" s="611">
        <v>44243</v>
      </c>
      <c r="CHK5" s="611">
        <v>44244</v>
      </c>
      <c r="CHL5" s="611">
        <v>44245</v>
      </c>
      <c r="CHM5" s="611">
        <v>44246</v>
      </c>
      <c r="CHN5" s="611">
        <v>44247</v>
      </c>
      <c r="CHO5" s="611">
        <v>44248</v>
      </c>
      <c r="CHP5" s="611">
        <v>44249</v>
      </c>
      <c r="CHQ5" s="611">
        <v>44250</v>
      </c>
      <c r="CHR5" s="611">
        <v>44251</v>
      </c>
      <c r="CHS5" s="611">
        <v>44252</v>
      </c>
      <c r="CHT5" s="611">
        <v>44253</v>
      </c>
      <c r="CHU5" s="611">
        <v>44254</v>
      </c>
      <c r="CHV5" s="611">
        <v>44255</v>
      </c>
      <c r="CHW5" s="611">
        <v>44256</v>
      </c>
      <c r="CHX5" s="611">
        <v>44257</v>
      </c>
      <c r="CHY5" s="611">
        <v>44258</v>
      </c>
      <c r="CHZ5" s="611">
        <v>44259</v>
      </c>
      <c r="CIA5" s="611">
        <v>44260</v>
      </c>
      <c r="CIB5" s="611">
        <v>44261</v>
      </c>
      <c r="CIC5" s="611">
        <v>44262</v>
      </c>
      <c r="CID5" s="611">
        <v>44263</v>
      </c>
      <c r="CIE5" s="611">
        <v>44264</v>
      </c>
      <c r="CIF5" s="611">
        <v>44265</v>
      </c>
      <c r="CIG5" s="611">
        <v>44266</v>
      </c>
      <c r="CIH5" s="611">
        <v>44267</v>
      </c>
      <c r="CII5" s="611">
        <v>44268</v>
      </c>
      <c r="CIJ5" s="611">
        <v>44269</v>
      </c>
      <c r="CIK5" s="611">
        <v>44270</v>
      </c>
      <c r="CIL5" s="611">
        <v>44271</v>
      </c>
      <c r="CIM5" s="611">
        <v>44272</v>
      </c>
      <c r="CIN5" s="611">
        <v>44273</v>
      </c>
      <c r="CIO5" s="611">
        <v>44274</v>
      </c>
      <c r="CIP5" s="611">
        <v>44275</v>
      </c>
      <c r="CIQ5" s="611">
        <v>44276</v>
      </c>
      <c r="CIR5" s="611">
        <v>44277</v>
      </c>
      <c r="CIS5" s="611">
        <v>44278</v>
      </c>
      <c r="CIT5" s="611">
        <v>44279</v>
      </c>
      <c r="CIU5" s="611">
        <v>44280</v>
      </c>
      <c r="CIV5" s="611">
        <v>44281</v>
      </c>
      <c r="CIW5" s="611">
        <v>44282</v>
      </c>
      <c r="CIX5" s="611">
        <v>44283</v>
      </c>
      <c r="CIY5" s="611">
        <v>44284</v>
      </c>
      <c r="CIZ5" s="611">
        <v>44285</v>
      </c>
      <c r="CJA5" s="611">
        <v>44286</v>
      </c>
      <c r="CJB5" s="611">
        <v>44287</v>
      </c>
      <c r="CJC5" s="611">
        <v>44288</v>
      </c>
      <c r="CJD5" s="611">
        <v>44289</v>
      </c>
      <c r="CJE5" s="611">
        <v>44290</v>
      </c>
      <c r="CJF5" s="611">
        <v>44291</v>
      </c>
      <c r="CJG5" s="611">
        <v>44292</v>
      </c>
      <c r="CJH5" s="611">
        <v>44293</v>
      </c>
      <c r="CJI5" s="611">
        <v>44294</v>
      </c>
      <c r="CJJ5" s="611">
        <v>44295</v>
      </c>
      <c r="CJK5" s="611">
        <v>44296</v>
      </c>
      <c r="CJL5" s="611">
        <v>44297</v>
      </c>
      <c r="CJM5" s="611">
        <v>44298</v>
      </c>
      <c r="CJN5" s="611">
        <v>44299</v>
      </c>
      <c r="CJO5" s="611">
        <v>44300</v>
      </c>
      <c r="CJP5" s="611">
        <v>44301</v>
      </c>
      <c r="CJQ5" s="611">
        <v>44302</v>
      </c>
      <c r="CJR5" s="611">
        <v>44303</v>
      </c>
      <c r="CJS5" s="611">
        <v>44304</v>
      </c>
      <c r="CJT5" s="611">
        <v>44305</v>
      </c>
      <c r="CJU5" s="611">
        <v>44306</v>
      </c>
      <c r="CJV5" s="611">
        <v>44307</v>
      </c>
      <c r="CJW5" s="611">
        <v>44308</v>
      </c>
      <c r="CJX5" s="611">
        <v>44309</v>
      </c>
      <c r="CJY5" s="611">
        <v>44310</v>
      </c>
      <c r="CJZ5" s="611">
        <v>44311</v>
      </c>
      <c r="CKA5" s="611">
        <v>44312</v>
      </c>
      <c r="CKB5" s="611">
        <v>44313</v>
      </c>
      <c r="CKC5" s="611">
        <v>44314</v>
      </c>
      <c r="CKD5" s="611">
        <v>44315</v>
      </c>
      <c r="CKE5" s="611">
        <v>44316</v>
      </c>
      <c r="CKF5" s="611">
        <v>44317</v>
      </c>
      <c r="CKG5" s="611">
        <v>44318</v>
      </c>
      <c r="CKH5" s="611">
        <v>44319</v>
      </c>
      <c r="CKI5" s="611">
        <v>44320</v>
      </c>
      <c r="CKJ5" s="611">
        <v>44321</v>
      </c>
      <c r="CKK5" s="611">
        <v>44322</v>
      </c>
      <c r="CKL5" s="611">
        <v>44323</v>
      </c>
      <c r="CKM5" s="611">
        <v>44324</v>
      </c>
      <c r="CKN5" s="611">
        <v>44325</v>
      </c>
      <c r="CKO5" s="611">
        <v>44326</v>
      </c>
      <c r="CKP5" s="611">
        <v>44327</v>
      </c>
      <c r="CKQ5" s="611">
        <v>44328</v>
      </c>
      <c r="CKR5" s="611">
        <v>44329</v>
      </c>
      <c r="CKS5" s="611">
        <v>44330</v>
      </c>
      <c r="CKT5" s="611">
        <v>44331</v>
      </c>
      <c r="CKU5" s="611">
        <v>44332</v>
      </c>
      <c r="CKV5" s="611">
        <v>44333</v>
      </c>
      <c r="CKW5" s="611">
        <v>44334</v>
      </c>
      <c r="CKX5" s="611">
        <v>44335</v>
      </c>
      <c r="CKY5" s="611">
        <v>44336</v>
      </c>
      <c r="CKZ5" s="611">
        <v>44337</v>
      </c>
      <c r="CLA5" s="611">
        <v>44338</v>
      </c>
      <c r="CLB5" s="611">
        <v>44339</v>
      </c>
      <c r="CLC5" s="611">
        <v>44340</v>
      </c>
      <c r="CLD5" s="611">
        <v>44341</v>
      </c>
      <c r="CLE5" s="611">
        <v>44342</v>
      </c>
      <c r="CLF5" s="611">
        <v>44343</v>
      </c>
      <c r="CLG5" s="611">
        <v>44344</v>
      </c>
      <c r="CLH5" s="611">
        <v>44345</v>
      </c>
      <c r="CLI5" s="611">
        <v>44346</v>
      </c>
      <c r="CLJ5" s="611">
        <v>44347</v>
      </c>
      <c r="CLK5" s="611">
        <v>44348</v>
      </c>
      <c r="CLL5" s="611">
        <v>44349</v>
      </c>
      <c r="CLM5" s="611">
        <v>44350</v>
      </c>
      <c r="CLN5" s="611">
        <v>44351</v>
      </c>
      <c r="CLO5" s="611">
        <v>44352</v>
      </c>
      <c r="CLP5" s="611">
        <v>44353</v>
      </c>
      <c r="CLQ5" s="611">
        <v>44354</v>
      </c>
      <c r="CLR5" s="611">
        <v>44355</v>
      </c>
      <c r="CLS5" s="611">
        <v>44356</v>
      </c>
      <c r="CLT5" s="611">
        <v>44357</v>
      </c>
      <c r="CLU5" s="611">
        <v>44358</v>
      </c>
      <c r="CLV5" s="611">
        <v>44359</v>
      </c>
      <c r="CLW5" s="611">
        <v>44360</v>
      </c>
      <c r="CLX5" s="611">
        <v>44361</v>
      </c>
      <c r="CLY5" s="611">
        <v>44362</v>
      </c>
      <c r="CLZ5" s="611">
        <v>44363</v>
      </c>
      <c r="CMA5" s="611">
        <v>44364</v>
      </c>
      <c r="CMB5" s="611">
        <v>44365</v>
      </c>
      <c r="CMC5" s="611">
        <v>44366</v>
      </c>
      <c r="CMD5" s="611">
        <v>44367</v>
      </c>
      <c r="CME5" s="611">
        <v>44368</v>
      </c>
      <c r="CMF5" s="611">
        <v>44369</v>
      </c>
      <c r="CMG5" s="611">
        <v>44370</v>
      </c>
      <c r="CMH5" s="611">
        <v>44371</v>
      </c>
      <c r="CMI5" s="611">
        <v>44372</v>
      </c>
      <c r="CMJ5" s="611">
        <v>44373</v>
      </c>
      <c r="CMK5" s="611">
        <v>44374</v>
      </c>
      <c r="CML5" s="611">
        <v>44375</v>
      </c>
      <c r="CMM5" s="611">
        <v>44376</v>
      </c>
      <c r="CMN5" s="611">
        <v>44377</v>
      </c>
      <c r="CMO5" s="611">
        <v>44378</v>
      </c>
      <c r="CMP5" s="611">
        <v>44379</v>
      </c>
      <c r="CMQ5" s="611">
        <v>44380</v>
      </c>
      <c r="CMR5" s="611">
        <v>44381</v>
      </c>
      <c r="CMS5" s="611">
        <v>44382</v>
      </c>
      <c r="CMT5" s="611">
        <v>44383</v>
      </c>
      <c r="CMU5" s="611">
        <v>44384</v>
      </c>
      <c r="CMV5" s="611">
        <v>44385</v>
      </c>
      <c r="CMW5" s="611">
        <v>44386</v>
      </c>
      <c r="CMX5" s="611">
        <v>44387</v>
      </c>
      <c r="CMY5" s="611">
        <v>44388</v>
      </c>
      <c r="CMZ5" s="611">
        <v>44389</v>
      </c>
      <c r="CNA5" s="611">
        <v>44390</v>
      </c>
      <c r="CNB5" s="611">
        <v>44391</v>
      </c>
      <c r="CNC5" s="611">
        <v>44392</v>
      </c>
      <c r="CND5" s="611">
        <v>44393</v>
      </c>
      <c r="CNE5" s="611">
        <v>44394</v>
      </c>
      <c r="CNF5" s="611">
        <v>44395</v>
      </c>
      <c r="CNG5" s="611">
        <v>44396</v>
      </c>
      <c r="CNH5" s="611">
        <v>44397</v>
      </c>
      <c r="CNI5" s="611">
        <v>44398</v>
      </c>
      <c r="CNJ5" s="611">
        <v>44399</v>
      </c>
      <c r="CNK5" s="611">
        <v>44400</v>
      </c>
      <c r="CNL5" s="611">
        <v>44401</v>
      </c>
      <c r="CNM5" s="611">
        <v>44402</v>
      </c>
      <c r="CNN5" s="611">
        <v>44403</v>
      </c>
      <c r="CNO5" s="611">
        <v>44404</v>
      </c>
      <c r="CNP5" s="611">
        <v>44405</v>
      </c>
      <c r="CNQ5" s="611">
        <v>44406</v>
      </c>
      <c r="CNR5" s="611">
        <v>44407</v>
      </c>
      <c r="CNS5" s="611">
        <v>44408</v>
      </c>
      <c r="CNT5" s="611">
        <v>44409</v>
      </c>
      <c r="CNU5" s="611">
        <v>44410</v>
      </c>
      <c r="CNV5" s="611">
        <v>44411</v>
      </c>
      <c r="CNW5" s="611">
        <v>44412</v>
      </c>
      <c r="CNX5" s="611">
        <v>44413</v>
      </c>
      <c r="CNY5" s="611">
        <v>44414</v>
      </c>
      <c r="CNZ5" s="611">
        <v>44415</v>
      </c>
      <c r="COA5" s="611">
        <v>44416</v>
      </c>
      <c r="COB5" s="611">
        <v>44417</v>
      </c>
      <c r="COC5" s="611">
        <v>44418</v>
      </c>
      <c r="COD5" s="611">
        <v>44419</v>
      </c>
      <c r="COE5" s="611">
        <v>44420</v>
      </c>
      <c r="COF5" s="611">
        <v>44421</v>
      </c>
      <c r="COG5" s="611">
        <v>44422</v>
      </c>
      <c r="COH5" s="611">
        <v>44423</v>
      </c>
      <c r="COI5" s="611">
        <v>44424</v>
      </c>
      <c r="COJ5" s="611">
        <v>44425</v>
      </c>
      <c r="COK5" s="611">
        <v>44426</v>
      </c>
      <c r="COL5" s="611">
        <v>44427</v>
      </c>
      <c r="COM5" s="611">
        <v>44428</v>
      </c>
      <c r="CON5" s="611">
        <v>44429</v>
      </c>
      <c r="COO5" s="611">
        <v>44430</v>
      </c>
      <c r="COP5" s="611">
        <v>44431</v>
      </c>
      <c r="COQ5" s="611">
        <v>44432</v>
      </c>
      <c r="COR5" s="611">
        <v>44433</v>
      </c>
      <c r="COS5" s="611">
        <v>44434</v>
      </c>
      <c r="COT5" s="611">
        <v>44435</v>
      </c>
      <c r="COU5" s="611">
        <v>44436</v>
      </c>
      <c r="COV5" s="611">
        <v>44437</v>
      </c>
      <c r="COW5" s="611">
        <v>44438</v>
      </c>
      <c r="COX5" s="611">
        <v>44439</v>
      </c>
      <c r="COY5" s="611">
        <v>44440</v>
      </c>
      <c r="COZ5" s="611">
        <v>44441</v>
      </c>
      <c r="CPA5" s="611">
        <v>44442</v>
      </c>
      <c r="CPB5" s="611">
        <v>44443</v>
      </c>
      <c r="CPC5" s="611">
        <v>44444</v>
      </c>
      <c r="CPD5" s="611">
        <v>44445</v>
      </c>
      <c r="CPE5" s="611">
        <v>44446</v>
      </c>
      <c r="CPF5" s="611">
        <v>44447</v>
      </c>
      <c r="CPG5" s="611">
        <v>44448</v>
      </c>
      <c r="CPH5" s="611">
        <v>44449</v>
      </c>
      <c r="CPI5" s="611">
        <v>44450</v>
      </c>
      <c r="CPJ5" s="611">
        <v>44451</v>
      </c>
      <c r="CPK5" s="611">
        <v>44452</v>
      </c>
      <c r="CPL5" s="611">
        <v>44453</v>
      </c>
      <c r="CPM5" s="611">
        <v>44454</v>
      </c>
      <c r="CPN5" s="611">
        <v>44455</v>
      </c>
      <c r="CPO5" s="611">
        <v>44456</v>
      </c>
      <c r="CPP5" s="611">
        <v>44457</v>
      </c>
      <c r="CPQ5" s="611">
        <v>44458</v>
      </c>
      <c r="CPR5" s="611">
        <v>44459</v>
      </c>
      <c r="CPS5" s="611">
        <v>44460</v>
      </c>
      <c r="CPT5" s="611">
        <v>44461</v>
      </c>
      <c r="CPU5" s="611">
        <v>44462</v>
      </c>
      <c r="CPV5" s="611">
        <v>44463</v>
      </c>
      <c r="CPW5" s="611">
        <v>44464</v>
      </c>
      <c r="CPX5" s="611">
        <v>44465</v>
      </c>
      <c r="CPY5" s="611">
        <v>44466</v>
      </c>
      <c r="CPZ5" s="611">
        <v>44467</v>
      </c>
      <c r="CQA5" s="611">
        <v>44468</v>
      </c>
      <c r="CQB5" s="611">
        <v>44469</v>
      </c>
      <c r="CQC5" s="611">
        <v>44470</v>
      </c>
      <c r="CQD5" s="611">
        <v>44471</v>
      </c>
      <c r="CQE5" s="611">
        <v>44472</v>
      </c>
      <c r="CQF5" s="611">
        <v>44473</v>
      </c>
      <c r="CQG5" s="611">
        <v>44474</v>
      </c>
      <c r="CQH5" s="611">
        <v>44475</v>
      </c>
      <c r="CQI5" s="611">
        <v>44476</v>
      </c>
      <c r="CQJ5" s="611">
        <v>44477</v>
      </c>
      <c r="CQK5" s="611">
        <v>44478</v>
      </c>
      <c r="CQL5" s="611">
        <v>44479</v>
      </c>
      <c r="CQM5" s="611">
        <v>44480</v>
      </c>
      <c r="CQN5" s="611">
        <v>44481</v>
      </c>
      <c r="CQO5" s="611">
        <v>44482</v>
      </c>
      <c r="CQP5" s="611">
        <v>44483</v>
      </c>
      <c r="CQQ5" s="611">
        <v>44484</v>
      </c>
      <c r="CQR5" s="611">
        <v>44485</v>
      </c>
      <c r="CQS5" s="611">
        <v>44486</v>
      </c>
      <c r="CQT5" s="611">
        <v>44487</v>
      </c>
      <c r="CQU5" s="611">
        <v>44488</v>
      </c>
      <c r="CQV5" s="611">
        <v>44489</v>
      </c>
      <c r="CQW5" s="611">
        <v>44490</v>
      </c>
      <c r="CQX5" s="611">
        <v>44491</v>
      </c>
      <c r="CQY5" s="611">
        <v>44492</v>
      </c>
      <c r="CQZ5" s="611">
        <v>44493</v>
      </c>
      <c r="CRA5" s="611">
        <v>44494</v>
      </c>
      <c r="CRB5" s="611">
        <v>44495</v>
      </c>
      <c r="CRC5" s="611">
        <v>44496</v>
      </c>
      <c r="CRD5" s="611">
        <v>44497</v>
      </c>
      <c r="CRE5" s="611">
        <v>44498</v>
      </c>
      <c r="CRF5" s="611">
        <v>44499</v>
      </c>
      <c r="CRG5" s="611">
        <v>44500</v>
      </c>
      <c r="CRH5" s="611">
        <v>44501</v>
      </c>
      <c r="CRI5" s="611">
        <v>44502</v>
      </c>
      <c r="CRJ5" s="611">
        <v>44503</v>
      </c>
      <c r="CRK5" s="611">
        <v>44504</v>
      </c>
      <c r="CRL5" s="611">
        <v>44505</v>
      </c>
      <c r="CRM5" s="611">
        <v>44506</v>
      </c>
      <c r="CRN5" s="611">
        <v>44507</v>
      </c>
      <c r="CRO5" s="611">
        <v>44508</v>
      </c>
      <c r="CRP5" s="611">
        <v>44509</v>
      </c>
      <c r="CRQ5" s="611">
        <v>44510</v>
      </c>
      <c r="CRR5" s="611">
        <v>44511</v>
      </c>
      <c r="CRS5" s="611">
        <v>44512</v>
      </c>
      <c r="CRT5" s="611">
        <v>44513</v>
      </c>
      <c r="CRU5" s="611">
        <v>44514</v>
      </c>
      <c r="CRV5" s="611">
        <v>44515</v>
      </c>
      <c r="CRW5" s="611">
        <v>44516</v>
      </c>
      <c r="CRX5" s="611">
        <v>44517</v>
      </c>
      <c r="CRY5" s="611">
        <v>44518</v>
      </c>
      <c r="CRZ5" s="611">
        <v>44519</v>
      </c>
      <c r="CSA5" s="611">
        <v>44520</v>
      </c>
      <c r="CSB5" s="611">
        <v>44521</v>
      </c>
      <c r="CSC5" s="611">
        <v>44522</v>
      </c>
      <c r="CSD5" s="611">
        <v>44523</v>
      </c>
      <c r="CSE5" s="611">
        <v>44524</v>
      </c>
      <c r="CSF5" s="611">
        <v>44525</v>
      </c>
      <c r="CSG5" s="611">
        <v>44526</v>
      </c>
      <c r="CSH5" s="611">
        <v>44527</v>
      </c>
      <c r="CSI5" s="611">
        <v>44528</v>
      </c>
      <c r="CSJ5" s="611">
        <v>44529</v>
      </c>
      <c r="CSK5" s="611">
        <v>44530</v>
      </c>
      <c r="CSL5" s="611">
        <v>44531</v>
      </c>
      <c r="CSM5" s="611">
        <v>44532</v>
      </c>
      <c r="CSN5" s="611">
        <v>44533</v>
      </c>
      <c r="CSO5" s="611">
        <v>44534</v>
      </c>
      <c r="CSP5" s="611">
        <v>44535</v>
      </c>
      <c r="CSQ5" s="611">
        <v>44536</v>
      </c>
      <c r="CSR5" s="611">
        <v>44537</v>
      </c>
      <c r="CSS5" s="611">
        <v>44538</v>
      </c>
      <c r="CST5" s="611">
        <v>44539</v>
      </c>
      <c r="CSU5" s="611">
        <v>44540</v>
      </c>
      <c r="CSV5" s="611">
        <v>44541</v>
      </c>
      <c r="CSW5" s="611">
        <v>44542</v>
      </c>
      <c r="CSX5" s="611">
        <v>44543</v>
      </c>
      <c r="CSY5" s="611">
        <v>44544</v>
      </c>
      <c r="CSZ5" s="611">
        <v>44545</v>
      </c>
      <c r="CTA5" s="611">
        <v>44546</v>
      </c>
      <c r="CTB5" s="611">
        <v>44547</v>
      </c>
      <c r="CTC5" s="611">
        <v>44548</v>
      </c>
      <c r="CTD5" s="611">
        <v>44549</v>
      </c>
      <c r="CTE5" s="611">
        <v>44550</v>
      </c>
      <c r="CTF5" s="611">
        <v>44551</v>
      </c>
      <c r="CTG5" s="611">
        <v>44552</v>
      </c>
      <c r="CTH5" s="611">
        <v>44553</v>
      </c>
      <c r="CTI5" s="611">
        <v>44554</v>
      </c>
      <c r="CTJ5" s="611">
        <v>44555</v>
      </c>
      <c r="CTK5" s="611">
        <v>44556</v>
      </c>
      <c r="CTL5" s="611">
        <v>44557</v>
      </c>
      <c r="CTM5" s="611">
        <v>44558</v>
      </c>
      <c r="CTN5" s="611">
        <v>44559</v>
      </c>
      <c r="CTO5" s="611">
        <v>44560</v>
      </c>
      <c r="CTP5" s="611">
        <v>44561</v>
      </c>
      <c r="CTQ5" s="628"/>
    </row>
    <row r="6" spans="1:2565" s="3" customFormat="1" ht="15" hidden="1" thickTop="1" x14ac:dyDescent="0.3">
      <c r="A6" s="536">
        <v>1</v>
      </c>
      <c r="B6" s="625" t="str">
        <f ca="1">IF(NOW()-'2007-06.2'!B$15&gt;30,"Red",IF(NOW()-'2007-06.2'!B$15&gt;15,"Yellow","Green"))</f>
        <v>Red</v>
      </c>
      <c r="C6" s="301" t="str">
        <f>CONCATENATE('2007-06.2'!$B$1, " - ",'2007-06.2'!$B$2)</f>
        <v>2007-06.2 - Phase 2 System Protection Coordination</v>
      </c>
      <c r="D6" s="302" t="str">
        <f>'2007-06.2'!$B$5</f>
        <v>PRC-001-1.1.(Ret), PER-006-1 (New), and revision to definitions of Operational Planning Analysis and Real-time Assessment.</v>
      </c>
      <c r="E6" s="606">
        <f>+'2007-06.2'!$F$31</f>
        <v>69</v>
      </c>
      <c r="F6" s="304" t="s">
        <v>242</v>
      </c>
      <c r="G6" s="288"/>
    </row>
    <row r="7" spans="1:2565" s="80" customFormat="1" ht="15" hidden="1" thickTop="1" x14ac:dyDescent="0.3">
      <c r="A7" s="80">
        <v>2</v>
      </c>
      <c r="B7" s="602" t="str">
        <f ca="1">IF(NOW()-'2007-06.2'!B$15&gt;30,"Red",IF(NOW()-'2007-06.2'!B$15&gt;15,"Yellow","Green"))</f>
        <v>Red</v>
      </c>
      <c r="C7" s="81" t="str">
        <f>CONCATENATE('2007-06.2'!$B$1, " - ",'2007-06.2'!$B$2)</f>
        <v>2007-06.2 - Phase 2 System Protection Coordination</v>
      </c>
      <c r="D7" s="82" t="str">
        <f>'2007-06.2'!$B$5</f>
        <v>PRC-001-1.1.(Ret), PER-006-1 (New), and revision to definitions of Operational Planning Analysis and Real-time Assessment.</v>
      </c>
      <c r="E7" s="83">
        <f>+'2007-06.2'!$F$31</f>
        <v>69</v>
      </c>
      <c r="F7" s="243" t="s">
        <v>243</v>
      </c>
      <c r="G7" s="288"/>
    </row>
    <row r="8" spans="1:2565" customFormat="1" ht="15" hidden="1" thickTop="1" x14ac:dyDescent="0.3">
      <c r="A8" s="61">
        <v>3</v>
      </c>
      <c r="B8" s="626" t="str">
        <f ca="1">IF(NOW()-'2009-02'!B$15&gt;30,"Red",IF(NOW()-'2009-02'!B$15&gt;15,"Yellow","Green"))</f>
        <v>Red</v>
      </c>
      <c r="C8" s="62" t="str">
        <f>CONCATENATE('2009-02'!$B$1, " - ",'2009-02'!$B$2)</f>
        <v>2009-02 - Real-time Reliability Monitoring and Analysis Capabilities</v>
      </c>
      <c r="D8" s="63" t="str">
        <f>'2009-02'!$B$5</f>
        <v>New IRO-018-1 and TOP-010-1</v>
      </c>
      <c r="E8" s="64">
        <f>+'2009-02'!$F$31</f>
        <v>-47</v>
      </c>
      <c r="F8" s="242" t="s">
        <v>242</v>
      </c>
      <c r="G8" s="288"/>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row>
    <row r="9" spans="1:2565" s="80" customFormat="1" ht="15" hidden="1" thickTop="1" x14ac:dyDescent="0.3">
      <c r="A9" s="80">
        <v>4</v>
      </c>
      <c r="B9" s="602" t="str">
        <f ca="1">IF(NOW()-'2009-02'!B$15&gt;30,"Red",IF(NOW()-'2009-02'!B$15&gt;15,"Yellow","Green"))</f>
        <v>Red</v>
      </c>
      <c r="C9" s="81" t="str">
        <f>CONCATENATE('2009-02'!$B$1, " - ",'2009-02'!$B$2)</f>
        <v>2009-02 - Real-time Reliability Monitoring and Analysis Capabilities</v>
      </c>
      <c r="D9" s="82" t="str">
        <f>'2009-02'!$B$5</f>
        <v>New IRO-018-1 and TOP-010-1</v>
      </c>
      <c r="E9" s="83">
        <f>+'2009-02'!$F$31</f>
        <v>-47</v>
      </c>
      <c r="F9" s="243" t="s">
        <v>243</v>
      </c>
      <c r="G9" s="288"/>
    </row>
    <row r="10" spans="1:2565" customFormat="1" ht="15" hidden="1" thickTop="1" x14ac:dyDescent="0.3">
      <c r="A10" s="281">
        <v>5</v>
      </c>
      <c r="B10" s="626" t="str">
        <f ca="1">IF(NOW()-'2010-14.2.1a'!B$15&gt;30,"Red",IF(NOW()-'2010-14.2.1a'!B$15&gt;15,"Yellow","Green"))</f>
        <v>Red</v>
      </c>
      <c r="C10" s="62" t="str">
        <f>CONCATENATE('2010-14.2.1a'!$B$1, " - ",'2010-14.2.1a'!$B$2)</f>
        <v>2010-14.2.1 - Phase 2 of Balancing Authority Reliability-based Controls – BAL-005, BAL-006, FAC-001</v>
      </c>
      <c r="D10" s="63" t="str">
        <f>'2010-14.2.1a'!$B$5</f>
        <v>BAL-005</v>
      </c>
      <c r="E10" s="64">
        <f>'2010-14.2.1a'!$F$31</f>
        <v>-4</v>
      </c>
      <c r="F10" s="242" t="s">
        <v>242</v>
      </c>
      <c r="G10" s="288"/>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row>
    <row r="11" spans="1:2565" s="80" customFormat="1" ht="15" hidden="1" thickTop="1" x14ac:dyDescent="0.3">
      <c r="A11" s="80">
        <v>6</v>
      </c>
      <c r="B11" s="602" t="str">
        <f ca="1">IF(NOW()-'2010-14.2.1a'!B$15&gt;30,"Red",IF(NOW()-'2010-14.2.1a'!B$15&gt;15,"Yellow","Green"))</f>
        <v>Red</v>
      </c>
      <c r="C11" s="81" t="str">
        <f>CONCATENATE('2010-14.2.1a'!$B$1, " - ",'2010-14.2.1a'!$B$2)</f>
        <v>2010-14.2.1 - Phase 2 of Balancing Authority Reliability-based Controls – BAL-005, BAL-006, FAC-001</v>
      </c>
      <c r="D11" s="82" t="str">
        <f>'2010-14.2.1a'!$B$5</f>
        <v>BAL-005</v>
      </c>
      <c r="E11" s="84">
        <f>'2010-14.2.1a'!$F$31</f>
        <v>-4</v>
      </c>
      <c r="F11" s="243" t="s">
        <v>243</v>
      </c>
      <c r="G11" s="288"/>
    </row>
    <row r="12" spans="1:2565" customFormat="1" ht="15" hidden="1" thickTop="1" x14ac:dyDescent="0.3">
      <c r="A12" s="61">
        <v>7</v>
      </c>
      <c r="B12" s="626" t="str">
        <f ca="1">IF(NOW()-'2010-14.2.1b'!B$15&gt;30,"Red",IF(NOW()-'2010-14.2.1b'!B$15&gt;15,"Yellow","Green"))</f>
        <v>Red</v>
      </c>
      <c r="C12" s="62" t="str">
        <f>CONCATENATE('2010-14.2.1b'!$B$1, " - ",'2010-14.2.1b'!$B$2)</f>
        <v>2010-14.2.1 - Phase 2 of Balancing Authority Reliability-based Controls – BAL-005, BAL-006, FAC-001</v>
      </c>
      <c r="D12" s="63" t="str">
        <f>'2010-14.2.1b'!$B$5</f>
        <v>FAC-001</v>
      </c>
      <c r="E12" s="64">
        <f>'2010-14.2.1b'!$F$31</f>
        <v>-4</v>
      </c>
      <c r="F12" s="242" t="s">
        <v>242</v>
      </c>
      <c r="G12" s="288"/>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row>
    <row r="13" spans="1:2565" s="80" customFormat="1" ht="15" hidden="1" thickTop="1" x14ac:dyDescent="0.3">
      <c r="A13" s="80">
        <v>8</v>
      </c>
      <c r="B13" s="602" t="str">
        <f ca="1">IF(NOW()-'2010-14.2.1b'!B$15&gt;30,"Red",IF(NOW()-'2010-14.2.1b'!B$15&gt;15,"Yellow","Green"))</f>
        <v>Red</v>
      </c>
      <c r="C13" s="81" t="str">
        <f>CONCATENATE('2010-14.2.1b'!$B$1, " - ",'2010-14.2.1b'!$B$2)</f>
        <v>2010-14.2.1 - Phase 2 of Balancing Authority Reliability-based Controls – BAL-005, BAL-006, FAC-001</v>
      </c>
      <c r="D13" s="82" t="str">
        <f>'2010-14.2.1b'!$B$5</f>
        <v>FAC-001</v>
      </c>
      <c r="E13" s="84">
        <f>'2010-14.2.1b'!$F$31</f>
        <v>-4</v>
      </c>
      <c r="F13" s="243" t="s">
        <v>243</v>
      </c>
      <c r="G13" s="288"/>
    </row>
    <row r="14" spans="1:2565" customFormat="1" ht="15" hidden="1" thickTop="1" x14ac:dyDescent="0.3">
      <c r="A14" s="281">
        <v>9</v>
      </c>
      <c r="B14" s="626" t="str">
        <f ca="1">IF(NOW()-'2010-14.2.1c'!B$15&gt;30,"Red",IF(NOW()-'2010-14.2.1c'!B$15&gt;15,"Yellow","Green"))</f>
        <v>Red</v>
      </c>
      <c r="C14" s="62" t="str">
        <f>CONCATENATE('2010-14.2.1c'!$B$1, " - ",'2010-14.2.1c'!$B$2)</f>
        <v>2010-14.2.1 - Phase 2 of Balancing Authority Reliability-based Controls – BAL-005, BAL-006, FAC-001</v>
      </c>
      <c r="D14" s="63" t="str">
        <f>'2010-14.2.1c'!$B$5</f>
        <v>BAL-006</v>
      </c>
      <c r="E14" s="64">
        <f>'2010-14.2.1c'!$F$31</f>
        <v>-4</v>
      </c>
      <c r="F14" s="242" t="s">
        <v>242</v>
      </c>
      <c r="G14" s="288"/>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row>
    <row r="15" spans="1:2565" s="85" customFormat="1" ht="15" hidden="1" thickTop="1" x14ac:dyDescent="0.3">
      <c r="A15" s="80">
        <v>10</v>
      </c>
      <c r="B15" s="602" t="str">
        <f ca="1">IF(NOW()-'2010-14.2.1c'!B$15&gt;30,"Red",IF(NOW()-'2010-14.2.1c'!B$15&gt;15,"Yellow","Green"))</f>
        <v>Red</v>
      </c>
      <c r="C15" s="86" t="str">
        <f>CONCATENATE('2010-14.2.1c'!$B$1, " - ",'2010-14.2.1c'!$B$2)</f>
        <v>2010-14.2.1 - Phase 2 of Balancing Authority Reliability-based Controls – BAL-005, BAL-006, FAC-001</v>
      </c>
      <c r="D15" s="82" t="str">
        <f>'2010-14.2.1c'!$B$5</f>
        <v>BAL-006</v>
      </c>
      <c r="E15" s="87">
        <f>'2010-14.2.1c'!$F$31</f>
        <v>-4</v>
      </c>
      <c r="F15" s="243" t="s">
        <v>243</v>
      </c>
      <c r="G15" s="288"/>
    </row>
    <row r="16" spans="1:2565" customFormat="1" ht="15" hidden="1" thickTop="1" x14ac:dyDescent="0.3">
      <c r="A16" s="61">
        <v>11</v>
      </c>
      <c r="B16" s="626" t="str">
        <f ca="1">IF(NOW()-'2010-14.2.2'!B$15&gt;30,"Red",IF(NOW()-'2010-14.2.2'!B$15&gt;15,"Yellow","Green"))</f>
        <v>Red</v>
      </c>
      <c r="C16" s="62" t="str">
        <f>CONCATENATE('2010-14.2.2'!$B$1, " - ",'2010-14.2.2'!$B$2)</f>
        <v>2010-14.2.2 - Phase 2 of Balancing Authority Reliability-based Controls - BAL-004-2</v>
      </c>
      <c r="D16" s="63" t="str">
        <f>'2010-14.2.2'!$B$5</f>
        <v>BAL-004</v>
      </c>
      <c r="E16" s="64">
        <f>'2010-14.2.2'!$F$31</f>
        <v>-7</v>
      </c>
      <c r="F16" s="242" t="s">
        <v>242</v>
      </c>
      <c r="G16" s="288"/>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row>
    <row r="17" spans="1:2564" s="93" customFormat="1" ht="15" hidden="1" thickTop="1" x14ac:dyDescent="0.3">
      <c r="A17" s="80">
        <v>12</v>
      </c>
      <c r="B17" s="602" t="str">
        <f ca="1">IF(NOW()-'2010-14.2.2'!B$15&gt;30,"Red",IF(NOW()-'2010-14.2.2'!B$15&gt;15,"Yellow","Green"))</f>
        <v>Red</v>
      </c>
      <c r="C17" s="90" t="str">
        <f>CONCATENATE('2010-14.2.2'!$B$1, " - ",'2010-14.2.2'!$B$2)</f>
        <v>2010-14.2.2 - Phase 2 of Balancing Authority Reliability-based Controls - BAL-004-2</v>
      </c>
      <c r="D17" s="91" t="str">
        <f>'2010-14.2.2'!$B$5</f>
        <v>BAL-004</v>
      </c>
      <c r="E17" s="92">
        <f>'2010-14.2.2'!$F$31</f>
        <v>-7</v>
      </c>
      <c r="F17" s="243" t="s">
        <v>243</v>
      </c>
      <c r="G17" s="288"/>
    </row>
    <row r="18" spans="1:2564" customFormat="1" ht="15" hidden="1" thickTop="1" x14ac:dyDescent="0.3">
      <c r="A18" s="281">
        <v>13</v>
      </c>
      <c r="B18" s="626" t="str">
        <f ca="1">IF(NOW()-'2013-03'!B$15&gt;30,"Red",IF(NOW()-'2013-03'!B$15&gt;15,"Yellow","Green"))</f>
        <v>Red</v>
      </c>
      <c r="C18" s="62" t="str">
        <f>CONCATENATE('2013-03'!$B$1, " - ",'2013-03'!$B$2)</f>
        <v>2013-03 - Geomagnetic Disturbance Mitigation</v>
      </c>
      <c r="D18" s="63" t="str">
        <f>'2013-03'!$B$5</f>
        <v>TPL-007-2</v>
      </c>
      <c r="E18" s="64">
        <f>'2013-03'!$F$31</f>
        <v>123</v>
      </c>
      <c r="F18" s="242" t="s">
        <v>242</v>
      </c>
      <c r="G18" s="288"/>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row>
    <row r="19" spans="1:2564" ht="15" hidden="1" thickTop="1" x14ac:dyDescent="0.3">
      <c r="A19" s="80">
        <v>14</v>
      </c>
      <c r="B19" s="602" t="str">
        <f ca="1">IF(NOW()-'2013-03'!B$15&gt;30,"Red",IF(NOW()-'2013-03'!B$15&gt;15,"Yellow","Green"))</f>
        <v>Red</v>
      </c>
      <c r="C19" s="90" t="str">
        <f>CONCATENATE('2013-03'!$B$1, " - ",'2013-03'!$B$2)</f>
        <v>2013-03 - Geomagnetic Disturbance Mitigation</v>
      </c>
      <c r="D19" s="91" t="str">
        <f>'2013-03'!$B$5</f>
        <v>TPL-007-2</v>
      </c>
      <c r="E19" s="92">
        <f>'2013-03'!$F$31</f>
        <v>123</v>
      </c>
      <c r="F19" s="243" t="s">
        <v>243</v>
      </c>
      <c r="G19" s="288"/>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c r="GS19" s="93"/>
      <c r="GT19" s="93"/>
      <c r="GU19" s="93"/>
      <c r="GV19" s="93"/>
      <c r="GW19" s="93"/>
      <c r="GX19" s="93"/>
      <c r="GY19" s="93"/>
      <c r="GZ19" s="93"/>
      <c r="HA19" s="93"/>
      <c r="HB19" s="93"/>
      <c r="HC19" s="93"/>
      <c r="HD19" s="93"/>
      <c r="HE19" s="93"/>
      <c r="HF19" s="93"/>
      <c r="HG19" s="93"/>
      <c r="HH19" s="93"/>
      <c r="HI19" s="93"/>
      <c r="HJ19" s="93"/>
      <c r="HK19" s="93"/>
      <c r="HL19" s="93"/>
      <c r="HM19" s="93"/>
      <c r="HN19" s="93"/>
      <c r="HO19" s="93"/>
      <c r="HP19" s="93"/>
      <c r="HQ19" s="93"/>
      <c r="HR19" s="93"/>
      <c r="HS19" s="93"/>
      <c r="HT19" s="93"/>
      <c r="HU19" s="93"/>
      <c r="HV19" s="93"/>
      <c r="HW19" s="93"/>
      <c r="HX19" s="93"/>
      <c r="HY19" s="93"/>
      <c r="HZ19" s="93"/>
      <c r="IA19" s="93"/>
      <c r="IB19" s="93"/>
      <c r="IC19" s="93"/>
      <c r="ID19" s="93"/>
      <c r="IE19" s="93"/>
      <c r="IF19" s="93"/>
      <c r="IG19" s="93"/>
      <c r="IH19" s="93"/>
      <c r="II19" s="93"/>
      <c r="IJ19" s="93"/>
      <c r="IK19" s="93"/>
      <c r="IL19" s="93"/>
      <c r="IM19" s="93"/>
      <c r="IN19" s="93"/>
      <c r="IO19" s="93"/>
      <c r="IP19" s="93"/>
      <c r="IQ19" s="93"/>
      <c r="IR19" s="93"/>
      <c r="IS19" s="93"/>
      <c r="IT19" s="93"/>
      <c r="IU19" s="93"/>
      <c r="IV19" s="93"/>
      <c r="IW19" s="93"/>
      <c r="IX19" s="93"/>
      <c r="IY19" s="93"/>
      <c r="IZ19" s="93"/>
      <c r="JA19" s="93"/>
      <c r="JB19" s="93"/>
      <c r="JC19" s="93"/>
      <c r="JD19" s="93"/>
      <c r="JE19" s="93"/>
      <c r="JF19" s="93"/>
      <c r="JG19" s="93"/>
      <c r="JH19" s="93"/>
      <c r="JI19" s="93"/>
      <c r="JJ19" s="93"/>
      <c r="JK19" s="93"/>
      <c r="JL19" s="93"/>
      <c r="JM19" s="93"/>
      <c r="JN19" s="93"/>
      <c r="JO19" s="93"/>
      <c r="JP19" s="93"/>
      <c r="JQ19" s="93"/>
      <c r="JR19" s="93"/>
      <c r="JS19" s="93"/>
      <c r="JT19" s="93"/>
      <c r="JU19" s="93"/>
      <c r="JV19" s="93"/>
      <c r="JW19" s="93"/>
      <c r="JX19" s="93"/>
      <c r="JY19" s="93"/>
      <c r="JZ19" s="93"/>
      <c r="KA19" s="93"/>
      <c r="KB19" s="93"/>
      <c r="KC19" s="93"/>
      <c r="KD19" s="93"/>
      <c r="KE19" s="93"/>
      <c r="KF19" s="93"/>
      <c r="KG19" s="93"/>
      <c r="KH19" s="93"/>
      <c r="KI19" s="93"/>
      <c r="KJ19" s="93"/>
      <c r="KK19" s="93"/>
      <c r="KL19" s="93"/>
      <c r="KM19" s="93"/>
      <c r="KN19" s="93"/>
      <c r="KO19" s="93"/>
      <c r="KP19" s="93"/>
      <c r="KQ19" s="93"/>
      <c r="KR19" s="93"/>
      <c r="KS19" s="93"/>
      <c r="KT19" s="93"/>
      <c r="KU19" s="93"/>
      <c r="KV19" s="93"/>
      <c r="KW19" s="93"/>
      <c r="KX19" s="93"/>
      <c r="KY19" s="93"/>
      <c r="KZ19" s="93"/>
      <c r="LA19" s="93"/>
      <c r="LB19" s="93"/>
      <c r="LC19" s="93"/>
      <c r="LD19" s="93"/>
      <c r="LE19" s="93"/>
      <c r="LF19" s="93"/>
      <c r="LG19" s="93"/>
      <c r="LH19" s="93"/>
      <c r="LI19" s="93"/>
      <c r="LJ19" s="93"/>
      <c r="LK19" s="93"/>
      <c r="LL19" s="93"/>
      <c r="LM19" s="93"/>
      <c r="LN19" s="93"/>
      <c r="LO19" s="93"/>
      <c r="LP19" s="93"/>
      <c r="LQ19" s="93"/>
      <c r="LR19" s="93"/>
      <c r="LS19" s="93"/>
      <c r="LT19" s="93"/>
      <c r="LU19" s="93"/>
      <c r="LV19" s="93"/>
      <c r="LW19" s="93"/>
      <c r="LX19" s="93"/>
      <c r="LY19" s="93"/>
      <c r="LZ19" s="93"/>
      <c r="MA19" s="93"/>
      <c r="MB19" s="93"/>
      <c r="MC19" s="93"/>
      <c r="MD19" s="93"/>
      <c r="ME19" s="93"/>
      <c r="MF19" s="93"/>
      <c r="MG19" s="93"/>
      <c r="MH19" s="93"/>
      <c r="MI19" s="93"/>
      <c r="MJ19" s="93"/>
      <c r="MK19" s="93"/>
      <c r="ML19" s="93"/>
      <c r="MM19" s="93"/>
      <c r="MN19" s="93"/>
      <c r="MO19" s="93"/>
      <c r="MP19" s="93"/>
      <c r="MQ19" s="93"/>
      <c r="MR19" s="93"/>
      <c r="MS19" s="93"/>
      <c r="MT19" s="93"/>
      <c r="MU19" s="93"/>
      <c r="MV19" s="93"/>
      <c r="MW19" s="93"/>
      <c r="MX19" s="93"/>
      <c r="MY19" s="93"/>
      <c r="MZ19" s="93"/>
      <c r="NA19" s="93"/>
      <c r="NB19" s="93"/>
      <c r="NC19" s="93"/>
      <c r="ND19" s="93"/>
      <c r="NE19" s="93"/>
      <c r="NF19" s="93"/>
      <c r="NG19" s="93"/>
      <c r="NH19" s="93"/>
      <c r="NI19" s="93"/>
      <c r="NJ19" s="93"/>
      <c r="NK19" s="93"/>
      <c r="NL19" s="93"/>
      <c r="NM19" s="93"/>
      <c r="NN19" s="93"/>
      <c r="NO19" s="93"/>
      <c r="NP19" s="93"/>
      <c r="NQ19" s="93"/>
      <c r="NR19" s="93"/>
      <c r="NS19" s="93"/>
      <c r="NT19" s="93"/>
      <c r="NU19" s="93"/>
      <c r="NV19" s="93"/>
      <c r="NW19" s="93"/>
      <c r="NX19" s="93"/>
      <c r="NY19" s="93"/>
      <c r="NZ19" s="93"/>
      <c r="OA19" s="93"/>
      <c r="OB19" s="93"/>
      <c r="OC19" s="93"/>
      <c r="OD19" s="93"/>
      <c r="OE19" s="93"/>
      <c r="OF19" s="93"/>
      <c r="OG19" s="93"/>
      <c r="OH19" s="93"/>
      <c r="OI19" s="93"/>
      <c r="OJ19" s="93"/>
      <c r="OK19" s="93"/>
      <c r="OL19" s="93"/>
      <c r="OM19" s="93"/>
      <c r="ON19" s="93"/>
      <c r="OO19" s="93"/>
      <c r="OP19" s="93"/>
      <c r="OQ19" s="93"/>
      <c r="OR19" s="93"/>
      <c r="OS19" s="93"/>
      <c r="OT19" s="93"/>
      <c r="OU19" s="93"/>
      <c r="OV19" s="93"/>
      <c r="OW19" s="93"/>
      <c r="OX19" s="93"/>
      <c r="OY19" s="93"/>
      <c r="OZ19" s="93"/>
      <c r="PA19" s="93"/>
      <c r="PB19" s="93"/>
      <c r="PC19" s="93"/>
      <c r="PD19" s="93"/>
      <c r="PE19" s="93"/>
      <c r="PF19" s="93"/>
      <c r="PG19" s="93"/>
      <c r="PH19" s="93"/>
      <c r="PI19" s="93"/>
      <c r="PJ19" s="93"/>
      <c r="PK19" s="93"/>
      <c r="PL19" s="93"/>
      <c r="PM19" s="93"/>
      <c r="PN19" s="93"/>
      <c r="PO19" s="93"/>
      <c r="PP19" s="93"/>
      <c r="PQ19" s="93"/>
      <c r="PR19" s="93"/>
      <c r="PS19" s="93"/>
      <c r="PT19" s="93"/>
      <c r="PU19" s="93"/>
      <c r="PV19" s="93"/>
      <c r="PW19" s="93"/>
      <c r="PX19" s="93"/>
      <c r="PY19" s="93"/>
      <c r="PZ19" s="93"/>
      <c r="QA19" s="93"/>
      <c r="QB19" s="93"/>
      <c r="QC19" s="93"/>
      <c r="QD19" s="93"/>
      <c r="QE19" s="93"/>
      <c r="QF19" s="93"/>
      <c r="QG19" s="93"/>
      <c r="QH19" s="93"/>
      <c r="QI19" s="93"/>
      <c r="QJ19" s="93"/>
      <c r="QK19" s="93"/>
      <c r="QL19" s="93"/>
      <c r="QM19" s="93"/>
      <c r="QN19" s="93"/>
      <c r="QO19" s="93"/>
      <c r="QP19" s="93"/>
      <c r="QQ19" s="93"/>
      <c r="QR19" s="93"/>
      <c r="QS19" s="93"/>
      <c r="QT19" s="93"/>
      <c r="QU19" s="93"/>
      <c r="QV19" s="93"/>
      <c r="QW19" s="93"/>
      <c r="QX19" s="93"/>
      <c r="QY19" s="93"/>
      <c r="QZ19" s="93"/>
      <c r="RA19" s="93"/>
      <c r="RB19" s="93"/>
      <c r="RC19" s="93"/>
      <c r="RD19" s="93"/>
      <c r="RE19" s="93"/>
      <c r="RF19" s="93"/>
      <c r="RG19" s="93"/>
      <c r="RH19" s="93"/>
      <c r="RI19" s="93"/>
      <c r="RJ19" s="93"/>
      <c r="RK19" s="93"/>
      <c r="RL19" s="93"/>
      <c r="RM19" s="93"/>
      <c r="RN19" s="93"/>
      <c r="RO19" s="93"/>
      <c r="RP19" s="93"/>
      <c r="RQ19" s="93"/>
      <c r="RR19" s="93"/>
      <c r="RS19" s="93"/>
      <c r="RT19" s="93"/>
      <c r="RU19" s="93"/>
      <c r="RV19" s="93"/>
      <c r="RW19" s="93"/>
      <c r="RX19" s="93"/>
      <c r="RY19" s="93"/>
      <c r="RZ19" s="93"/>
      <c r="SA19" s="93"/>
      <c r="SB19" s="93"/>
      <c r="SC19" s="93"/>
      <c r="SD19" s="93"/>
      <c r="SE19" s="93"/>
      <c r="SF19" s="93"/>
      <c r="SG19" s="93"/>
      <c r="SH19" s="93"/>
      <c r="SI19" s="93"/>
      <c r="SJ19" s="93"/>
      <c r="SK19" s="93"/>
      <c r="SL19" s="93"/>
      <c r="SM19" s="93"/>
      <c r="SN19" s="93"/>
      <c r="SO19" s="93"/>
      <c r="SP19" s="93"/>
      <c r="SQ19" s="93"/>
      <c r="SR19" s="93"/>
      <c r="SS19" s="93"/>
      <c r="ST19" s="93"/>
      <c r="SU19" s="93"/>
      <c r="SV19" s="93"/>
      <c r="SW19" s="93"/>
      <c r="SX19" s="93"/>
      <c r="SY19" s="93"/>
      <c r="SZ19" s="93"/>
      <c r="TA19" s="93"/>
      <c r="TB19" s="93"/>
      <c r="TC19" s="93"/>
      <c r="TD19" s="93"/>
      <c r="TE19" s="93"/>
      <c r="TF19" s="93"/>
      <c r="TG19" s="93"/>
      <c r="TH19" s="93"/>
      <c r="TI19" s="93"/>
      <c r="TJ19" s="93"/>
      <c r="TK19" s="93"/>
      <c r="TL19" s="93"/>
      <c r="TM19" s="93"/>
      <c r="TN19" s="93"/>
      <c r="TO19" s="93"/>
      <c r="TP19" s="93"/>
      <c r="TQ19" s="93"/>
      <c r="TR19" s="93"/>
      <c r="TS19" s="93"/>
      <c r="TT19" s="93"/>
      <c r="TU19" s="93"/>
      <c r="TV19" s="93"/>
      <c r="TW19" s="93"/>
      <c r="TX19" s="93"/>
      <c r="TY19" s="93"/>
      <c r="TZ19" s="93"/>
      <c r="UA19" s="93"/>
      <c r="UB19" s="93"/>
      <c r="UC19" s="93"/>
      <c r="UD19" s="93"/>
      <c r="UE19" s="93"/>
      <c r="UF19" s="93"/>
      <c r="UG19" s="93"/>
      <c r="UH19" s="93"/>
      <c r="UI19" s="93"/>
      <c r="UJ19" s="93"/>
      <c r="UK19" s="93"/>
      <c r="UL19" s="93"/>
      <c r="UM19" s="93"/>
      <c r="UN19" s="93"/>
      <c r="UO19" s="93"/>
      <c r="UP19" s="93"/>
      <c r="UQ19" s="93"/>
      <c r="UR19" s="93"/>
      <c r="US19" s="93"/>
      <c r="UT19" s="93"/>
      <c r="UU19" s="93"/>
      <c r="UV19" s="93"/>
      <c r="UW19" s="93"/>
      <c r="UX19" s="93"/>
      <c r="UY19" s="93"/>
      <c r="UZ19" s="93"/>
      <c r="VA19" s="93"/>
      <c r="VB19" s="93"/>
      <c r="VC19" s="93"/>
      <c r="VD19" s="93"/>
      <c r="VE19" s="93"/>
      <c r="VF19" s="93"/>
      <c r="VG19" s="93"/>
      <c r="VH19" s="93"/>
      <c r="VI19" s="93"/>
      <c r="VJ19" s="93"/>
      <c r="VK19" s="93"/>
      <c r="VL19" s="93"/>
      <c r="VM19" s="93"/>
      <c r="VN19" s="93"/>
      <c r="VO19" s="93"/>
      <c r="VP19" s="93"/>
      <c r="VQ19" s="93"/>
      <c r="VR19" s="93"/>
      <c r="VS19" s="93"/>
      <c r="VT19" s="93"/>
      <c r="VU19" s="93"/>
      <c r="VV19" s="93"/>
      <c r="VW19" s="93"/>
      <c r="VX19" s="93"/>
      <c r="VY19" s="93"/>
      <c r="VZ19" s="93"/>
      <c r="WA19" s="93"/>
      <c r="WB19" s="93"/>
      <c r="WC19" s="93"/>
      <c r="WD19" s="93"/>
      <c r="WE19" s="93"/>
      <c r="WF19" s="93"/>
      <c r="WG19" s="93"/>
      <c r="WH19" s="93"/>
      <c r="WI19" s="93"/>
      <c r="WJ19" s="93"/>
      <c r="WK19" s="93"/>
      <c r="WL19" s="93"/>
      <c r="WM19" s="93"/>
      <c r="WN19" s="93"/>
      <c r="WO19" s="93"/>
      <c r="WP19" s="93"/>
      <c r="WQ19" s="93"/>
      <c r="WR19" s="93"/>
      <c r="WS19" s="93"/>
      <c r="WT19" s="93"/>
      <c r="WU19" s="93"/>
      <c r="WV19" s="93"/>
      <c r="WW19" s="93"/>
      <c r="WX19" s="93"/>
      <c r="WY19" s="93"/>
      <c r="WZ19" s="93"/>
      <c r="XA19" s="93"/>
      <c r="XB19" s="93"/>
      <c r="XC19" s="93"/>
      <c r="XD19" s="93"/>
      <c r="XE19" s="93"/>
      <c r="XF19" s="93"/>
      <c r="XG19" s="93"/>
      <c r="XH19" s="93"/>
      <c r="XI19" s="93"/>
      <c r="XJ19" s="93"/>
      <c r="XK19" s="93"/>
      <c r="XL19" s="93"/>
      <c r="XM19" s="93"/>
      <c r="XN19" s="93"/>
      <c r="XO19" s="93"/>
      <c r="XP19" s="93"/>
      <c r="XQ19" s="93"/>
      <c r="XR19" s="93"/>
      <c r="XS19" s="93"/>
      <c r="XT19" s="93"/>
      <c r="XU19" s="93"/>
      <c r="XV19" s="93"/>
      <c r="XW19" s="93"/>
      <c r="XX19" s="93"/>
      <c r="XY19" s="93"/>
      <c r="XZ19" s="93"/>
      <c r="YA19" s="93"/>
      <c r="YB19" s="93"/>
      <c r="YC19" s="93"/>
      <c r="YD19" s="93"/>
      <c r="YE19" s="93"/>
      <c r="YF19" s="93"/>
      <c r="YG19" s="93"/>
      <c r="YH19" s="93"/>
      <c r="YI19" s="93"/>
      <c r="YJ19" s="93"/>
      <c r="YK19" s="93"/>
      <c r="YL19" s="93"/>
      <c r="YM19" s="93"/>
      <c r="YN19" s="93"/>
      <c r="YO19" s="93"/>
      <c r="YP19" s="93"/>
      <c r="YQ19" s="93"/>
      <c r="YR19" s="93"/>
      <c r="YS19" s="93"/>
      <c r="YT19" s="93"/>
      <c r="YU19" s="93"/>
      <c r="YV19" s="93"/>
      <c r="YW19" s="93"/>
      <c r="YX19" s="93"/>
      <c r="YY19" s="93"/>
      <c r="YZ19" s="93"/>
      <c r="ZA19" s="93"/>
      <c r="ZB19" s="93"/>
      <c r="ZC19" s="93"/>
      <c r="ZD19" s="93"/>
      <c r="ZE19" s="93"/>
      <c r="ZF19" s="93"/>
      <c r="ZG19" s="93"/>
      <c r="ZH19" s="93"/>
      <c r="ZI19" s="93"/>
      <c r="ZJ19" s="93"/>
      <c r="ZK19" s="93"/>
      <c r="ZL19" s="93"/>
      <c r="ZM19" s="93"/>
      <c r="ZN19" s="93"/>
      <c r="ZO19" s="93"/>
      <c r="ZP19" s="93"/>
      <c r="ZQ19" s="93"/>
      <c r="ZR19" s="93"/>
      <c r="ZS19" s="93"/>
      <c r="ZT19" s="93"/>
      <c r="ZU19" s="93"/>
      <c r="ZV19" s="93"/>
      <c r="ZW19" s="93"/>
      <c r="ZX19" s="93"/>
      <c r="ZY19" s="93"/>
      <c r="ZZ19" s="93"/>
      <c r="AAA19" s="93"/>
      <c r="AAB19" s="93"/>
      <c r="AAC19" s="93"/>
      <c r="AAD19" s="93"/>
      <c r="AAE19" s="93"/>
      <c r="AAF19" s="93"/>
      <c r="AAG19" s="93"/>
      <c r="AAH19" s="93"/>
      <c r="AAI19" s="93"/>
      <c r="AAJ19" s="93"/>
      <c r="AAK19" s="93"/>
      <c r="AAL19" s="93"/>
      <c r="AAM19" s="93"/>
      <c r="AAN19" s="93"/>
      <c r="AAO19" s="93"/>
      <c r="AAP19" s="93"/>
      <c r="AAQ19" s="93"/>
      <c r="AAR19" s="93"/>
      <c r="AAS19" s="93"/>
      <c r="AAT19" s="93"/>
      <c r="AAU19" s="93"/>
      <c r="AAV19" s="93"/>
      <c r="AAW19" s="93"/>
      <c r="AAX19" s="93"/>
      <c r="AAY19" s="93"/>
      <c r="AAZ19" s="93"/>
      <c r="ABA19" s="93"/>
      <c r="ABB19" s="93"/>
      <c r="ABC19" s="93"/>
      <c r="ABD19" s="93"/>
      <c r="ABE19" s="93"/>
      <c r="ABF19" s="93"/>
      <c r="ABG19" s="93"/>
      <c r="ABH19" s="93"/>
      <c r="ABI19" s="93"/>
      <c r="ABJ19" s="93"/>
      <c r="ABK19" s="93"/>
      <c r="ABL19" s="93"/>
      <c r="ABM19" s="93"/>
      <c r="ABN19" s="93"/>
      <c r="ABO19" s="93"/>
      <c r="ABP19" s="93"/>
      <c r="ABQ19" s="93"/>
      <c r="ABR19" s="93"/>
      <c r="ABS19" s="93"/>
      <c r="ABT19" s="93"/>
      <c r="ABU19" s="93"/>
      <c r="ABV19" s="93"/>
      <c r="ABW19" s="93"/>
      <c r="ABX19" s="93"/>
      <c r="ABY19" s="93"/>
      <c r="ABZ19" s="93"/>
      <c r="ACA19" s="93"/>
      <c r="ACB19" s="93"/>
      <c r="ACC19" s="93"/>
      <c r="ACD19" s="93"/>
      <c r="ACE19" s="93"/>
      <c r="ACF19" s="93"/>
      <c r="ACG19" s="93"/>
      <c r="ACH19" s="93"/>
      <c r="ACI19" s="93"/>
      <c r="ACJ19" s="93"/>
      <c r="ACK19" s="93"/>
      <c r="ACL19" s="93"/>
      <c r="ACM19" s="93"/>
      <c r="ACN19" s="93"/>
      <c r="ACO19" s="93"/>
      <c r="ACP19" s="93"/>
      <c r="ACQ19" s="93"/>
      <c r="ACR19" s="93"/>
      <c r="ACS19" s="93"/>
      <c r="ACT19" s="93"/>
      <c r="ACU19" s="93"/>
      <c r="ACV19" s="93"/>
      <c r="ACW19" s="93"/>
      <c r="ACX19" s="93"/>
      <c r="ACY19" s="93"/>
      <c r="ACZ19" s="93"/>
      <c r="ADA19" s="93"/>
      <c r="ADB19" s="93"/>
      <c r="ADC19" s="93"/>
      <c r="ADD19" s="93"/>
      <c r="ADE19" s="93"/>
      <c r="ADF19" s="93"/>
      <c r="ADG19" s="93"/>
      <c r="ADH19" s="93"/>
      <c r="ADI19" s="93"/>
      <c r="ADJ19" s="93"/>
      <c r="ADK19" s="93"/>
      <c r="ADL19" s="93"/>
      <c r="ADM19" s="93"/>
      <c r="ADN19" s="93"/>
      <c r="ADO19" s="93"/>
      <c r="ADP19" s="93"/>
      <c r="ADQ19" s="93"/>
      <c r="ADR19" s="93"/>
      <c r="ADS19" s="93"/>
      <c r="ADT19" s="93"/>
      <c r="ADU19" s="93"/>
      <c r="ADV19" s="93"/>
      <c r="ADW19" s="93"/>
      <c r="ADX19" s="93"/>
      <c r="ADY19" s="93"/>
      <c r="ADZ19" s="93"/>
      <c r="AEA19" s="93"/>
      <c r="AEB19" s="93"/>
      <c r="AEC19" s="93"/>
      <c r="AED19" s="93"/>
      <c r="AEE19" s="93"/>
      <c r="AEF19" s="93"/>
      <c r="AEG19" s="93"/>
      <c r="AEH19" s="93"/>
      <c r="AEI19" s="93"/>
      <c r="AEJ19" s="93"/>
      <c r="AEK19" s="93"/>
      <c r="AEL19" s="93"/>
      <c r="AEM19" s="93"/>
      <c r="AEN19" s="93"/>
      <c r="AEO19" s="93"/>
      <c r="AEP19" s="93"/>
      <c r="AEQ19" s="93"/>
      <c r="AER19" s="93"/>
      <c r="AES19" s="93"/>
      <c r="AET19" s="93"/>
      <c r="AEU19" s="93"/>
      <c r="AEV19" s="93"/>
      <c r="AEW19" s="93"/>
      <c r="AEX19" s="93"/>
      <c r="AEY19" s="93"/>
      <c r="AEZ19" s="93"/>
      <c r="AFA19" s="93"/>
      <c r="AFB19" s="93"/>
      <c r="AFC19" s="93"/>
      <c r="AFD19" s="93"/>
      <c r="AFE19" s="93"/>
      <c r="AFF19" s="93"/>
      <c r="AFG19" s="93"/>
      <c r="AFH19" s="93"/>
      <c r="AFI19" s="93"/>
      <c r="AFJ19" s="93"/>
      <c r="AFK19" s="93"/>
      <c r="AFL19" s="93"/>
      <c r="AFM19" s="93"/>
      <c r="AFN19" s="93"/>
      <c r="AFO19" s="93"/>
      <c r="AFP19" s="93"/>
      <c r="AFQ19" s="93"/>
      <c r="AFR19" s="93"/>
      <c r="AFS19" s="93"/>
      <c r="AFT19" s="93"/>
      <c r="AFU19" s="93"/>
      <c r="AFV19" s="93"/>
      <c r="AFW19" s="93"/>
      <c r="AFX19" s="93"/>
      <c r="AFY19" s="93"/>
      <c r="AFZ19" s="93"/>
      <c r="AGA19" s="93"/>
      <c r="AGB19" s="93"/>
      <c r="AGC19" s="93"/>
      <c r="AGD19" s="93"/>
      <c r="AGE19" s="93"/>
      <c r="AGF19" s="93"/>
      <c r="AGG19" s="93"/>
      <c r="AGH19" s="93"/>
      <c r="AGI19" s="93"/>
      <c r="AGJ19" s="93"/>
      <c r="AGK19" s="93"/>
      <c r="AGL19" s="93"/>
      <c r="AGM19" s="93"/>
      <c r="AGN19" s="93"/>
      <c r="AGO19" s="93"/>
      <c r="AGP19" s="93"/>
      <c r="AGQ19" s="93"/>
      <c r="AGR19" s="93"/>
      <c r="AGS19" s="93"/>
      <c r="AGT19" s="93"/>
      <c r="AGU19" s="93"/>
      <c r="AGV19" s="93"/>
      <c r="AGW19" s="93"/>
      <c r="AGX19" s="93"/>
      <c r="AGY19" s="93"/>
      <c r="AGZ19" s="93"/>
      <c r="AHA19" s="93"/>
      <c r="AHB19" s="93"/>
      <c r="AHC19" s="93"/>
      <c r="AHD19" s="93"/>
      <c r="AHE19" s="93"/>
      <c r="AHF19" s="93"/>
      <c r="AHG19" s="93"/>
      <c r="AHH19" s="93"/>
      <c r="AHI19" s="93"/>
      <c r="AHJ19" s="93"/>
      <c r="AHK19" s="93"/>
      <c r="AHL19" s="93"/>
      <c r="AHM19" s="93"/>
      <c r="AHN19" s="93"/>
      <c r="AHO19" s="93"/>
      <c r="AHP19" s="93"/>
      <c r="AHQ19" s="93"/>
      <c r="AHR19" s="93"/>
      <c r="AHS19" s="93"/>
      <c r="AHT19" s="93"/>
      <c r="AHU19" s="93"/>
      <c r="AHV19" s="93"/>
      <c r="AHW19" s="93"/>
      <c r="AHX19" s="93"/>
      <c r="AHY19" s="93"/>
      <c r="AHZ19" s="93"/>
      <c r="AIA19" s="93"/>
      <c r="AIB19" s="93"/>
      <c r="AIC19" s="93"/>
      <c r="AID19" s="93"/>
      <c r="AIE19" s="93"/>
      <c r="AIF19" s="93"/>
      <c r="AIG19" s="93"/>
      <c r="AIH19" s="93"/>
      <c r="AII19" s="93"/>
      <c r="AIJ19" s="93"/>
      <c r="AIK19" s="93"/>
      <c r="AIL19" s="93"/>
      <c r="AIM19" s="93"/>
      <c r="AIN19" s="93"/>
      <c r="AIO19" s="93"/>
      <c r="AIP19" s="93"/>
      <c r="AIQ19" s="93"/>
      <c r="AIR19" s="93"/>
      <c r="AIS19" s="93"/>
      <c r="AIT19" s="93"/>
      <c r="AIU19" s="93"/>
      <c r="AIV19" s="93"/>
      <c r="AIW19" s="93"/>
      <c r="AIX19" s="93"/>
      <c r="AIY19" s="93"/>
      <c r="AIZ19" s="93"/>
      <c r="AJA19" s="93"/>
      <c r="AJB19" s="93"/>
      <c r="AJC19" s="93"/>
      <c r="AJD19" s="93"/>
      <c r="AJE19" s="93"/>
      <c r="AJF19" s="93"/>
      <c r="AJG19" s="93"/>
      <c r="AJH19" s="93"/>
      <c r="AJI19" s="93"/>
      <c r="AJJ19" s="93"/>
      <c r="AJK19" s="93"/>
      <c r="AJL19" s="93"/>
      <c r="AJM19" s="93"/>
      <c r="AJN19" s="93"/>
      <c r="AJO19" s="93"/>
      <c r="AJP19" s="93"/>
      <c r="AJQ19" s="93"/>
      <c r="AJR19" s="93"/>
      <c r="AJS19" s="93"/>
      <c r="AJT19" s="93"/>
      <c r="AJU19" s="93"/>
      <c r="AJV19" s="93"/>
      <c r="AJW19" s="93"/>
      <c r="AJX19" s="93"/>
      <c r="AJY19" s="93"/>
      <c r="AJZ19" s="93"/>
      <c r="AKA19" s="93"/>
      <c r="AKB19" s="93"/>
      <c r="AKC19" s="93"/>
      <c r="AKD19" s="93"/>
      <c r="AKE19" s="93"/>
      <c r="AKF19" s="93"/>
      <c r="AKG19" s="93"/>
      <c r="AKH19" s="93"/>
      <c r="AKI19" s="93"/>
      <c r="AKJ19" s="93"/>
      <c r="AKK19" s="93"/>
      <c r="AKL19" s="93"/>
      <c r="AKM19" s="93"/>
      <c r="AKN19" s="93"/>
      <c r="AKO19" s="93"/>
      <c r="AKP19" s="93"/>
      <c r="AKQ19" s="93"/>
      <c r="AKR19" s="93"/>
      <c r="AKS19" s="93"/>
      <c r="AKT19" s="93"/>
      <c r="AKU19" s="93"/>
      <c r="AKV19" s="93"/>
      <c r="AKW19" s="93"/>
      <c r="AKX19" s="93"/>
      <c r="AKY19" s="93"/>
      <c r="AKZ19" s="93"/>
      <c r="ALA19" s="93"/>
      <c r="ALB19" s="93"/>
      <c r="ALC19" s="93"/>
      <c r="ALD19" s="93"/>
      <c r="ALE19" s="93"/>
      <c r="ALF19" s="93"/>
      <c r="ALG19" s="93"/>
      <c r="ALH19" s="93"/>
      <c r="ALI19" s="93"/>
      <c r="ALJ19" s="93"/>
      <c r="ALK19" s="93"/>
      <c r="ALL19" s="93"/>
      <c r="ALM19" s="93"/>
      <c r="ALN19" s="93"/>
      <c r="ALO19" s="93"/>
      <c r="ALP19" s="93"/>
      <c r="ALQ19" s="93"/>
      <c r="ALR19" s="93"/>
      <c r="ALS19" s="93"/>
      <c r="ALT19" s="93"/>
      <c r="ALU19" s="93"/>
      <c r="ALV19" s="93"/>
      <c r="ALW19" s="93"/>
      <c r="ALX19" s="93"/>
      <c r="ALY19" s="93"/>
      <c r="ALZ19" s="93"/>
      <c r="AMA19" s="93"/>
      <c r="AMB19" s="93"/>
      <c r="AMC19" s="93"/>
      <c r="AMD19" s="93"/>
      <c r="AME19" s="93"/>
      <c r="AMF19" s="93"/>
      <c r="AMG19" s="93"/>
      <c r="AMH19" s="93"/>
      <c r="AMI19" s="93"/>
      <c r="AMJ19" s="93"/>
      <c r="AMK19" s="93"/>
      <c r="AML19" s="93"/>
      <c r="AMM19" s="93"/>
      <c r="AMN19" s="93"/>
      <c r="AMO19" s="93"/>
      <c r="AMP19" s="93"/>
      <c r="AMQ19" s="93"/>
      <c r="AMR19" s="93"/>
      <c r="AMS19" s="93"/>
      <c r="AMT19" s="93"/>
      <c r="AMU19" s="93"/>
      <c r="AMV19" s="93"/>
      <c r="AMW19" s="93"/>
      <c r="AMX19" s="93"/>
      <c r="AMY19" s="93"/>
      <c r="AMZ19" s="93"/>
      <c r="ANA19" s="93"/>
      <c r="ANB19" s="93"/>
      <c r="ANC19" s="93"/>
      <c r="AND19" s="93"/>
      <c r="ANE19" s="93"/>
      <c r="ANF19" s="93"/>
      <c r="ANG19" s="93"/>
      <c r="ANH19" s="93"/>
      <c r="ANI19" s="93"/>
      <c r="ANJ19" s="93"/>
      <c r="ANK19" s="93"/>
      <c r="ANL19" s="93"/>
      <c r="ANM19" s="93"/>
      <c r="ANN19" s="93"/>
      <c r="ANO19" s="93"/>
      <c r="ANP19" s="93"/>
      <c r="ANQ19" s="93"/>
      <c r="ANR19" s="93"/>
      <c r="ANS19" s="93"/>
      <c r="ANT19" s="93"/>
      <c r="ANU19" s="93"/>
      <c r="ANV19" s="93"/>
      <c r="ANW19" s="93"/>
      <c r="ANX19" s="93"/>
      <c r="ANY19" s="93"/>
      <c r="ANZ19" s="93"/>
      <c r="AOA19" s="93"/>
      <c r="AOB19" s="93"/>
      <c r="AOC19" s="93"/>
      <c r="AOD19" s="93"/>
      <c r="AOE19" s="93"/>
      <c r="AOF19" s="93"/>
      <c r="AOG19" s="93"/>
      <c r="AOH19" s="93"/>
      <c r="AOI19" s="93"/>
      <c r="AOJ19" s="93"/>
      <c r="AOK19" s="93"/>
      <c r="AOL19" s="93"/>
      <c r="AOM19" s="93"/>
      <c r="AON19" s="93"/>
      <c r="AOO19" s="93"/>
      <c r="AOP19" s="93"/>
      <c r="AOQ19" s="93"/>
      <c r="AOR19" s="93"/>
      <c r="AOS19" s="93"/>
      <c r="AOT19" s="93"/>
      <c r="AOU19" s="93"/>
      <c r="AOV19" s="93"/>
      <c r="AOW19" s="93"/>
      <c r="AOX19" s="93"/>
      <c r="AOY19" s="93"/>
      <c r="AOZ19" s="93"/>
      <c r="APA19" s="93"/>
      <c r="APB19" s="93"/>
      <c r="APC19" s="93"/>
      <c r="APD19" s="93"/>
      <c r="APE19" s="93"/>
      <c r="APF19" s="93"/>
      <c r="APG19" s="93"/>
      <c r="APH19" s="93"/>
      <c r="API19" s="93"/>
      <c r="APJ19" s="93"/>
      <c r="APK19" s="93"/>
      <c r="APL19" s="93"/>
      <c r="APM19" s="93"/>
      <c r="APN19" s="93"/>
      <c r="APO19" s="93"/>
      <c r="APP19" s="93"/>
      <c r="APQ19" s="93"/>
      <c r="APR19" s="93"/>
      <c r="APS19" s="93"/>
      <c r="APT19" s="93"/>
      <c r="APU19" s="93"/>
      <c r="APV19" s="93"/>
      <c r="APW19" s="93"/>
      <c r="APX19" s="93"/>
      <c r="APY19" s="93"/>
      <c r="APZ19" s="93"/>
      <c r="AQA19" s="93"/>
      <c r="AQB19" s="93"/>
      <c r="AQC19" s="93"/>
      <c r="AQD19" s="93"/>
      <c r="AQE19" s="93"/>
      <c r="AQF19" s="93"/>
      <c r="AQG19" s="93"/>
      <c r="AQH19" s="93"/>
      <c r="AQI19" s="93"/>
      <c r="AQJ19" s="93"/>
      <c r="AQK19" s="93"/>
      <c r="AQL19" s="93"/>
      <c r="AQM19" s="93"/>
      <c r="AQN19" s="93"/>
      <c r="AQO19" s="93"/>
      <c r="AQP19" s="93"/>
      <c r="AQQ19" s="93"/>
      <c r="AQR19" s="93"/>
      <c r="AQS19" s="93"/>
      <c r="AQT19" s="93"/>
      <c r="AQU19" s="93"/>
      <c r="AQV19" s="93"/>
      <c r="AQW19" s="93"/>
      <c r="AQX19" s="93"/>
      <c r="AQY19" s="93"/>
      <c r="AQZ19" s="93"/>
      <c r="ARA19" s="93"/>
      <c r="ARB19" s="93"/>
      <c r="ARC19" s="93"/>
      <c r="ARD19" s="93"/>
      <c r="ARE19" s="93"/>
      <c r="ARF19" s="93"/>
      <c r="ARG19" s="93"/>
      <c r="ARH19" s="93"/>
      <c r="ARI19" s="93"/>
      <c r="ARJ19" s="93"/>
      <c r="ARK19" s="93"/>
      <c r="ARL19" s="93"/>
      <c r="ARM19" s="93"/>
      <c r="ARN19" s="93"/>
      <c r="ARO19" s="93"/>
      <c r="ARP19" s="93"/>
      <c r="ARQ19" s="93"/>
      <c r="ARR19" s="93"/>
      <c r="ARS19" s="93"/>
      <c r="ART19" s="93"/>
      <c r="ARU19" s="93"/>
      <c r="ARV19" s="93"/>
      <c r="ARW19" s="93"/>
      <c r="ARX19" s="93"/>
      <c r="ARY19" s="93"/>
      <c r="ARZ19" s="93"/>
      <c r="ASA19" s="93"/>
      <c r="ASB19" s="93"/>
      <c r="ASC19" s="93"/>
      <c r="ASD19" s="93"/>
      <c r="ASE19" s="93"/>
      <c r="ASF19" s="93"/>
      <c r="ASG19" s="93"/>
      <c r="ASH19" s="93"/>
      <c r="ASI19" s="93"/>
      <c r="ASJ19" s="93"/>
      <c r="ASK19" s="93"/>
      <c r="ASL19" s="93"/>
      <c r="ASM19" s="93"/>
      <c r="ASN19" s="93"/>
      <c r="ASO19" s="93"/>
      <c r="ASP19" s="93"/>
      <c r="ASQ19" s="93"/>
      <c r="ASR19" s="93"/>
      <c r="ASS19" s="93"/>
      <c r="AST19" s="93"/>
      <c r="ASU19" s="93"/>
      <c r="ASV19" s="93"/>
      <c r="ASW19" s="93"/>
      <c r="ASX19" s="93"/>
      <c r="ASY19" s="93"/>
      <c r="ASZ19" s="93"/>
      <c r="ATA19" s="93"/>
      <c r="ATB19" s="93"/>
      <c r="ATC19" s="93"/>
      <c r="ATD19" s="93"/>
      <c r="ATE19" s="93"/>
      <c r="ATF19" s="93"/>
      <c r="ATG19" s="93"/>
      <c r="ATH19" s="93"/>
      <c r="ATI19" s="93"/>
      <c r="ATJ19" s="93"/>
      <c r="ATK19" s="93"/>
      <c r="ATL19" s="93"/>
      <c r="ATM19" s="93"/>
      <c r="ATN19" s="93"/>
      <c r="ATO19" s="93"/>
      <c r="ATP19" s="93"/>
      <c r="ATQ19" s="93"/>
      <c r="ATR19" s="93"/>
      <c r="ATS19" s="93"/>
      <c r="ATT19" s="93"/>
      <c r="ATU19" s="93"/>
      <c r="ATV19" s="93"/>
      <c r="ATW19" s="93"/>
      <c r="ATX19" s="93"/>
      <c r="ATY19" s="93"/>
      <c r="ATZ19" s="93"/>
      <c r="AUA19" s="93"/>
      <c r="AUB19" s="93"/>
      <c r="AUC19" s="93"/>
      <c r="AUD19" s="93"/>
      <c r="AUE19" s="93"/>
      <c r="AUF19" s="93"/>
      <c r="AUG19" s="93"/>
      <c r="AUH19" s="93"/>
      <c r="AUI19" s="93"/>
      <c r="AUJ19" s="93"/>
      <c r="AUK19" s="93"/>
      <c r="AUL19" s="93"/>
      <c r="AUM19" s="93"/>
      <c r="AUN19" s="93"/>
      <c r="AUO19" s="93"/>
      <c r="AUP19" s="93"/>
      <c r="AUQ19" s="93"/>
      <c r="AUR19" s="93"/>
      <c r="AUS19" s="93"/>
      <c r="AUT19" s="93"/>
      <c r="AUU19" s="93"/>
      <c r="AUV19" s="93"/>
      <c r="AUW19" s="93"/>
      <c r="AUX19" s="93"/>
      <c r="AUY19" s="93"/>
      <c r="AUZ19" s="93"/>
      <c r="AVA19" s="93"/>
      <c r="AVB19" s="93"/>
      <c r="AVC19" s="93"/>
      <c r="AVD19" s="93"/>
      <c r="AVE19" s="93"/>
      <c r="AVF19" s="93"/>
      <c r="AVG19" s="93"/>
      <c r="AVH19" s="93"/>
      <c r="AVI19" s="93"/>
      <c r="AVJ19" s="93"/>
      <c r="AVK19" s="93"/>
      <c r="AVL19" s="93"/>
      <c r="AVM19" s="93"/>
      <c r="AVN19" s="93"/>
      <c r="AVO19" s="93"/>
      <c r="AVP19" s="93"/>
      <c r="AVQ19" s="93"/>
      <c r="AVR19" s="93"/>
      <c r="AVS19" s="93"/>
      <c r="AVT19" s="93"/>
      <c r="AVU19" s="93"/>
      <c r="AVV19" s="93"/>
      <c r="AVW19" s="93"/>
      <c r="AVX19" s="93"/>
      <c r="AVY19" s="93"/>
      <c r="AVZ19" s="93"/>
      <c r="AWA19" s="93"/>
      <c r="AWB19" s="93"/>
      <c r="AWC19" s="93"/>
      <c r="AWD19" s="93"/>
      <c r="AWE19" s="93"/>
      <c r="AWF19" s="93"/>
      <c r="AWG19" s="93"/>
      <c r="AWH19" s="93"/>
      <c r="AWI19" s="93"/>
      <c r="AWJ19" s="93"/>
      <c r="AWK19" s="93"/>
      <c r="AWL19" s="93"/>
      <c r="AWM19" s="93"/>
      <c r="AWN19" s="93"/>
      <c r="AWO19" s="93"/>
      <c r="AWP19" s="93"/>
      <c r="AWQ19" s="93"/>
      <c r="AWR19" s="93"/>
      <c r="AWS19" s="93"/>
      <c r="AWT19" s="93"/>
      <c r="AWU19" s="93"/>
      <c r="AWV19" s="93"/>
      <c r="AWW19" s="93"/>
      <c r="AWX19" s="93"/>
      <c r="AWY19" s="93"/>
      <c r="AWZ19" s="93"/>
      <c r="AXA19" s="93"/>
      <c r="AXB19" s="93"/>
      <c r="AXC19" s="93"/>
      <c r="AXD19" s="93"/>
      <c r="AXE19" s="93"/>
      <c r="AXF19" s="93"/>
      <c r="AXG19" s="93"/>
      <c r="AXH19" s="93"/>
      <c r="AXI19" s="93"/>
      <c r="AXJ19" s="93"/>
      <c r="AXK19" s="93"/>
      <c r="AXL19" s="93"/>
      <c r="AXM19" s="93"/>
      <c r="AXN19" s="93"/>
      <c r="AXO19" s="93"/>
      <c r="AXP19" s="93"/>
      <c r="AXQ19" s="93"/>
      <c r="AXR19" s="93"/>
      <c r="AXS19" s="93"/>
      <c r="AXT19" s="93"/>
      <c r="AXU19" s="93"/>
      <c r="AXV19" s="93"/>
      <c r="AXW19" s="93"/>
      <c r="AXX19" s="93"/>
      <c r="AXY19" s="93"/>
      <c r="AXZ19" s="93"/>
      <c r="AYA19" s="93"/>
      <c r="AYB19" s="93"/>
      <c r="AYC19" s="93"/>
      <c r="AYD19" s="93"/>
      <c r="AYE19" s="93"/>
      <c r="AYF19" s="93"/>
      <c r="AYG19" s="93"/>
      <c r="AYH19" s="93"/>
      <c r="AYI19" s="93"/>
      <c r="AYJ19" s="93"/>
      <c r="AYK19" s="93"/>
      <c r="AYL19" s="93"/>
      <c r="AYM19" s="93"/>
      <c r="AYN19" s="93"/>
      <c r="AYO19" s="93"/>
      <c r="AYP19" s="93"/>
      <c r="AYQ19" s="93"/>
      <c r="AYR19" s="93"/>
      <c r="AYS19" s="93"/>
      <c r="AYT19" s="93"/>
      <c r="AYU19" s="93"/>
      <c r="AYV19" s="93"/>
      <c r="AYW19" s="93"/>
      <c r="AYX19" s="93"/>
      <c r="AYY19" s="93"/>
      <c r="AYZ19" s="93"/>
      <c r="AZA19" s="93"/>
      <c r="AZB19" s="93"/>
      <c r="AZC19" s="93"/>
      <c r="AZD19" s="93"/>
      <c r="AZE19" s="93"/>
      <c r="AZF19" s="93"/>
      <c r="AZG19" s="93"/>
      <c r="AZH19" s="93"/>
      <c r="AZI19" s="93"/>
      <c r="AZJ19" s="93"/>
      <c r="AZK19" s="93"/>
      <c r="AZL19" s="93"/>
      <c r="AZM19" s="93"/>
      <c r="AZN19" s="93"/>
      <c r="AZO19" s="93"/>
      <c r="AZP19" s="93"/>
      <c r="AZQ19" s="93"/>
      <c r="AZR19" s="93"/>
      <c r="AZS19" s="93"/>
      <c r="AZT19" s="93"/>
      <c r="AZU19" s="93"/>
      <c r="AZV19" s="93"/>
      <c r="AZW19" s="93"/>
      <c r="AZX19" s="93"/>
      <c r="AZY19" s="93"/>
      <c r="AZZ19" s="93"/>
      <c r="BAA19" s="93"/>
      <c r="BAB19" s="93"/>
      <c r="BAC19" s="93"/>
      <c r="BAD19" s="93"/>
      <c r="BAE19" s="93"/>
      <c r="BAF19" s="93"/>
      <c r="BAG19" s="93"/>
      <c r="BAH19" s="93"/>
      <c r="BAI19" s="93"/>
      <c r="BAJ19" s="93"/>
      <c r="BAK19" s="93"/>
      <c r="BAL19" s="93"/>
      <c r="BAM19" s="93"/>
      <c r="BAN19" s="93"/>
      <c r="BAO19" s="93"/>
      <c r="BAP19" s="93"/>
      <c r="BAQ19" s="93"/>
      <c r="BAR19" s="93"/>
      <c r="BAS19" s="93"/>
      <c r="BAT19" s="93"/>
      <c r="BAU19" s="93"/>
      <c r="BAV19" s="93"/>
      <c r="BAW19" s="93"/>
      <c r="BAX19" s="93"/>
      <c r="BAY19" s="93"/>
      <c r="BAZ19" s="93"/>
      <c r="BBA19" s="93"/>
      <c r="BBB19" s="93"/>
      <c r="BBC19" s="93"/>
      <c r="BBD19" s="93"/>
      <c r="BBE19" s="93"/>
      <c r="BBF19" s="93"/>
      <c r="BBG19" s="93"/>
      <c r="BBH19" s="93"/>
      <c r="BBI19" s="93"/>
      <c r="BBJ19" s="93"/>
      <c r="BBK19" s="93"/>
      <c r="BBL19" s="93"/>
      <c r="BBM19" s="93"/>
      <c r="BBN19" s="93"/>
      <c r="BBO19" s="93"/>
      <c r="BBP19" s="93"/>
      <c r="BBQ19" s="93"/>
      <c r="BBR19" s="93"/>
      <c r="BBS19" s="93"/>
      <c r="BBT19" s="93"/>
      <c r="BBU19" s="93"/>
      <c r="BBV19" s="93"/>
      <c r="BBW19" s="93"/>
      <c r="BBX19" s="93"/>
      <c r="BBY19" s="93"/>
      <c r="BBZ19" s="93"/>
      <c r="BCA19" s="93"/>
      <c r="BCB19" s="93"/>
      <c r="BCC19" s="93"/>
      <c r="BCD19" s="93"/>
      <c r="BCE19" s="93"/>
      <c r="BCF19" s="93"/>
      <c r="BCG19" s="93"/>
      <c r="BCH19" s="93"/>
      <c r="BCI19" s="93"/>
      <c r="BCJ19" s="93"/>
      <c r="BCK19" s="93"/>
      <c r="BCL19" s="93"/>
      <c r="BCM19" s="93"/>
      <c r="BCN19" s="93"/>
      <c r="BCO19" s="93"/>
      <c r="BCP19" s="93"/>
      <c r="BCQ19" s="93"/>
      <c r="BCR19" s="93"/>
      <c r="BCS19" s="93"/>
      <c r="BCT19" s="93"/>
      <c r="BCU19" s="93"/>
      <c r="BCV19" s="93"/>
      <c r="BCW19" s="93"/>
      <c r="BCX19" s="93"/>
      <c r="BCY19" s="93"/>
      <c r="BCZ19" s="93"/>
      <c r="BDA19" s="93"/>
      <c r="BDB19" s="93"/>
      <c r="BDC19" s="93"/>
      <c r="BDD19" s="93"/>
      <c r="BDE19" s="93"/>
      <c r="BDF19" s="93"/>
      <c r="BDG19" s="93"/>
      <c r="BDH19" s="93"/>
      <c r="BDI19" s="93"/>
      <c r="BDJ19" s="93"/>
      <c r="BDK19" s="93"/>
      <c r="BDL19" s="93"/>
      <c r="BDM19" s="93"/>
      <c r="BDN19" s="93"/>
      <c r="BDO19" s="93"/>
      <c r="BDP19" s="93"/>
      <c r="BDQ19" s="93"/>
      <c r="BDR19" s="93"/>
      <c r="BDS19" s="93"/>
      <c r="BDT19" s="93"/>
      <c r="BDU19" s="93"/>
      <c r="BDV19" s="93"/>
      <c r="BDW19" s="93"/>
      <c r="BDX19" s="93"/>
      <c r="BDY19" s="93"/>
      <c r="BDZ19" s="93"/>
      <c r="BEA19" s="93"/>
      <c r="BEB19" s="93"/>
      <c r="BEC19" s="93"/>
      <c r="BED19" s="93"/>
      <c r="BEE19" s="93"/>
      <c r="BEF19" s="93"/>
      <c r="BEG19" s="93"/>
      <c r="BEH19" s="93"/>
      <c r="BEI19" s="93"/>
      <c r="BEJ19" s="93"/>
      <c r="BEK19" s="93"/>
      <c r="BEL19" s="93"/>
      <c r="BEM19" s="93"/>
      <c r="BEN19" s="93"/>
      <c r="BEO19" s="93"/>
      <c r="BEP19" s="93"/>
      <c r="BEQ19" s="93"/>
      <c r="BER19" s="93"/>
      <c r="BES19" s="93"/>
      <c r="BET19" s="93"/>
      <c r="BEU19" s="93"/>
      <c r="BEV19" s="93"/>
      <c r="BEW19" s="93"/>
      <c r="BEX19" s="93"/>
      <c r="BEY19" s="93"/>
      <c r="BEZ19" s="93"/>
      <c r="BFA19" s="93"/>
      <c r="BFB19" s="93"/>
      <c r="BFC19" s="93"/>
      <c r="BFD19" s="93"/>
      <c r="BFE19" s="93"/>
      <c r="BFF19" s="93"/>
      <c r="BFG19" s="93"/>
      <c r="BFH19" s="93"/>
      <c r="BFI19" s="93"/>
      <c r="BFJ19" s="93"/>
      <c r="BFK19" s="93"/>
      <c r="BFL19" s="93"/>
      <c r="BFM19" s="93"/>
      <c r="BFN19" s="93"/>
      <c r="BFO19" s="93"/>
      <c r="BFP19" s="93"/>
      <c r="BFQ19" s="93"/>
      <c r="BFR19" s="93"/>
      <c r="BFS19" s="93"/>
      <c r="BFT19" s="93"/>
      <c r="BFU19" s="93"/>
      <c r="BFV19" s="93"/>
      <c r="BFW19" s="93"/>
      <c r="BFX19" s="93"/>
      <c r="BFY19" s="93"/>
      <c r="BFZ19" s="93"/>
      <c r="BGA19" s="93"/>
      <c r="BGB19" s="93"/>
      <c r="BGC19" s="93"/>
      <c r="BGD19" s="93"/>
      <c r="BGE19" s="93"/>
      <c r="BGF19" s="93"/>
      <c r="BGG19" s="93"/>
      <c r="BGH19" s="93"/>
      <c r="BGI19" s="93"/>
      <c r="BGJ19" s="93"/>
      <c r="BGK19" s="93"/>
      <c r="BGL19" s="93"/>
      <c r="BGM19" s="93"/>
      <c r="BGN19" s="93"/>
      <c r="BGO19" s="93"/>
      <c r="BGP19" s="93"/>
      <c r="BGQ19" s="93"/>
      <c r="BGR19" s="93"/>
      <c r="BGS19" s="93"/>
      <c r="BGT19" s="93"/>
      <c r="BGU19" s="93"/>
      <c r="BGV19" s="93"/>
      <c r="BGW19" s="93"/>
      <c r="BGX19" s="93"/>
      <c r="BGY19" s="93"/>
      <c r="BGZ19" s="93"/>
      <c r="BHA19" s="93"/>
      <c r="BHB19" s="93"/>
      <c r="BHC19" s="93"/>
      <c r="BHD19" s="93"/>
      <c r="BHE19" s="93"/>
      <c r="BHF19" s="93"/>
      <c r="BHG19" s="93"/>
      <c r="BHH19" s="93"/>
      <c r="BHI19" s="93"/>
      <c r="BHJ19" s="93"/>
      <c r="BHK19" s="93"/>
      <c r="BHL19" s="93"/>
      <c r="BHM19" s="93"/>
      <c r="BHN19" s="93"/>
      <c r="BHO19" s="93"/>
      <c r="BHP19" s="93"/>
      <c r="BHQ19" s="93"/>
      <c r="BHR19" s="93"/>
      <c r="BHS19" s="93"/>
      <c r="BHT19" s="93"/>
      <c r="BHU19" s="93"/>
      <c r="BHV19" s="93"/>
      <c r="BHW19" s="93"/>
      <c r="BHX19" s="93"/>
      <c r="BHY19" s="93"/>
      <c r="BHZ19" s="93"/>
      <c r="BIA19" s="93"/>
      <c r="BIB19" s="93"/>
      <c r="BIC19" s="93"/>
      <c r="BID19" s="93"/>
      <c r="BIE19" s="93"/>
      <c r="BIF19" s="93"/>
      <c r="BIG19" s="93"/>
      <c r="BIH19" s="93"/>
      <c r="BII19" s="93"/>
      <c r="BIJ19" s="93"/>
      <c r="BIK19" s="93"/>
      <c r="BIL19" s="93"/>
      <c r="BIM19" s="93"/>
      <c r="BIN19" s="93"/>
      <c r="BIO19" s="93"/>
      <c r="BIP19" s="93"/>
      <c r="BIQ19" s="93"/>
      <c r="BIR19" s="93"/>
      <c r="BIS19" s="93"/>
      <c r="BIT19" s="93"/>
      <c r="BIU19" s="93"/>
      <c r="BIV19" s="93"/>
      <c r="BIW19" s="93"/>
      <c r="BIX19" s="93"/>
      <c r="BIY19" s="93"/>
      <c r="BIZ19" s="93"/>
      <c r="BJA19" s="93"/>
      <c r="BJB19" s="93"/>
      <c r="BJC19" s="93"/>
      <c r="BJD19" s="93"/>
      <c r="BJE19" s="93"/>
      <c r="BJF19" s="93"/>
      <c r="BJG19" s="93"/>
      <c r="BJH19" s="93"/>
      <c r="BJI19" s="93"/>
      <c r="BJJ19" s="93"/>
      <c r="BJK19" s="93"/>
      <c r="BJL19" s="93"/>
      <c r="BJM19" s="93"/>
      <c r="BJN19" s="93"/>
      <c r="BJO19" s="93"/>
      <c r="BJP19" s="93"/>
      <c r="BJQ19" s="93"/>
      <c r="BJR19" s="93"/>
      <c r="BJS19" s="93"/>
      <c r="BJT19" s="93"/>
      <c r="BJU19" s="93"/>
      <c r="BJV19" s="93"/>
      <c r="BJW19" s="93"/>
      <c r="BJX19" s="93"/>
      <c r="BJY19" s="93"/>
      <c r="BJZ19" s="93"/>
      <c r="BKA19" s="93"/>
      <c r="BKB19" s="93"/>
      <c r="BKC19" s="93"/>
      <c r="BKD19" s="93"/>
      <c r="BKE19" s="93"/>
      <c r="BKF19" s="93"/>
      <c r="BKG19" s="93"/>
      <c r="BKH19" s="93"/>
      <c r="BKI19" s="93"/>
      <c r="BKJ19" s="93"/>
      <c r="BKK19" s="93"/>
      <c r="BKL19" s="93"/>
      <c r="BKM19" s="93"/>
      <c r="BKN19" s="93"/>
      <c r="BKO19" s="93"/>
      <c r="BKP19" s="93"/>
      <c r="BKQ19" s="93"/>
      <c r="BKR19" s="93"/>
      <c r="BKS19" s="93"/>
      <c r="BKT19" s="93"/>
      <c r="BKU19" s="93"/>
      <c r="BKV19" s="93"/>
      <c r="BKW19" s="93"/>
      <c r="BKX19" s="93"/>
      <c r="BKY19" s="93"/>
      <c r="BKZ19" s="93"/>
      <c r="BLA19" s="93"/>
      <c r="BLB19" s="93"/>
      <c r="BLC19" s="93"/>
      <c r="BLD19" s="93"/>
      <c r="BLE19" s="93"/>
      <c r="BLF19" s="93"/>
      <c r="BLG19" s="93"/>
      <c r="BLH19" s="93"/>
      <c r="BLI19" s="93"/>
      <c r="BLJ19" s="93"/>
      <c r="BLK19" s="93"/>
      <c r="BLL19" s="93"/>
      <c r="BLM19" s="93"/>
      <c r="BLN19" s="93"/>
      <c r="BLO19" s="93"/>
      <c r="BLP19" s="93"/>
      <c r="BLQ19" s="93"/>
      <c r="BLR19" s="93"/>
      <c r="BLS19" s="93"/>
      <c r="BLT19" s="93"/>
      <c r="BLU19" s="93"/>
      <c r="BLV19" s="93"/>
      <c r="BLW19" s="93"/>
      <c r="BLX19" s="93"/>
      <c r="BLY19" s="93"/>
      <c r="BLZ19" s="93"/>
      <c r="BMA19" s="93"/>
      <c r="BMB19" s="93"/>
      <c r="BMC19" s="93"/>
      <c r="BMD19" s="93"/>
      <c r="BME19" s="93"/>
      <c r="BMF19" s="93"/>
      <c r="BMG19" s="93"/>
      <c r="BMH19" s="93"/>
      <c r="BMI19" s="93"/>
      <c r="BMJ19" s="93"/>
      <c r="BMK19" s="93"/>
      <c r="BML19" s="93"/>
      <c r="BMM19" s="93"/>
      <c r="BMN19" s="93"/>
      <c r="BMO19" s="93"/>
      <c r="BMP19" s="93"/>
      <c r="BMQ19" s="93"/>
      <c r="BMR19" s="93"/>
      <c r="BMS19" s="93"/>
      <c r="BMT19" s="93"/>
      <c r="BMU19" s="93"/>
      <c r="BMV19" s="93"/>
      <c r="BMW19" s="93"/>
      <c r="BMX19" s="93"/>
      <c r="BMY19" s="93"/>
      <c r="BMZ19" s="93"/>
      <c r="BNA19" s="93"/>
      <c r="BNB19" s="93"/>
      <c r="BNC19" s="93"/>
      <c r="BND19" s="93"/>
      <c r="BNE19" s="93"/>
      <c r="BNF19" s="93"/>
      <c r="BNG19" s="93"/>
      <c r="BNH19" s="93"/>
      <c r="BNI19" s="93"/>
      <c r="BNJ19" s="93"/>
      <c r="BNK19" s="93"/>
      <c r="BNL19" s="93"/>
      <c r="BNM19" s="93"/>
      <c r="BNN19" s="93"/>
      <c r="BNO19" s="93"/>
      <c r="BNP19" s="93"/>
      <c r="BNQ19" s="93"/>
      <c r="BNR19" s="93"/>
      <c r="BNS19" s="93"/>
      <c r="BNT19" s="93"/>
      <c r="BNU19" s="93"/>
      <c r="BNV19" s="93"/>
      <c r="BNW19" s="93"/>
      <c r="BNX19" s="93"/>
      <c r="BNY19" s="93"/>
      <c r="BNZ19" s="93"/>
      <c r="BOA19" s="93"/>
      <c r="BOB19" s="93"/>
      <c r="BOC19" s="93"/>
      <c r="BOD19" s="93"/>
      <c r="BOE19" s="93"/>
      <c r="BOF19" s="93"/>
      <c r="BOG19" s="93"/>
      <c r="BOH19" s="93"/>
      <c r="BOI19" s="93"/>
      <c r="BOJ19" s="93"/>
      <c r="BOK19" s="93"/>
      <c r="BOL19" s="93"/>
      <c r="BOM19" s="93"/>
      <c r="BON19" s="93"/>
      <c r="BOO19" s="93"/>
      <c r="BOP19" s="93"/>
      <c r="BOQ19" s="93"/>
      <c r="BOR19" s="93"/>
      <c r="BOS19" s="93"/>
      <c r="BOT19" s="93"/>
      <c r="BOU19" s="93"/>
      <c r="BOV19" s="93"/>
      <c r="BOW19" s="93"/>
      <c r="BOX19" s="93"/>
      <c r="BOY19" s="93"/>
      <c r="BOZ19" s="93"/>
      <c r="BPA19" s="93"/>
      <c r="BPB19" s="93"/>
      <c r="BPC19" s="93"/>
      <c r="BPD19" s="93"/>
      <c r="BPE19" s="93"/>
      <c r="BPF19" s="93"/>
      <c r="BPG19" s="93"/>
      <c r="BPH19" s="93"/>
      <c r="BPI19" s="93"/>
      <c r="BPJ19" s="93"/>
      <c r="BPK19" s="93"/>
      <c r="BPL19" s="93"/>
      <c r="BPM19" s="93"/>
      <c r="BPN19" s="93"/>
      <c r="BPO19" s="93"/>
      <c r="BPP19" s="93"/>
      <c r="BPQ19" s="93"/>
      <c r="BPR19" s="93"/>
      <c r="BPS19" s="93"/>
      <c r="BPT19" s="93"/>
      <c r="BPU19" s="93"/>
      <c r="BPV19" s="93"/>
      <c r="BPW19" s="93"/>
      <c r="BPX19" s="93"/>
      <c r="BPY19" s="93"/>
      <c r="BPZ19" s="93"/>
      <c r="BQA19" s="93"/>
      <c r="BQB19" s="93"/>
      <c r="BQC19" s="93"/>
      <c r="BQD19" s="93"/>
      <c r="BQE19" s="93"/>
      <c r="BQF19" s="93"/>
      <c r="BQG19" s="93"/>
      <c r="BQH19" s="93"/>
      <c r="BQI19" s="93"/>
      <c r="BQJ19" s="93"/>
      <c r="BQK19" s="93"/>
      <c r="BQL19" s="93"/>
      <c r="BQM19" s="93"/>
      <c r="BQN19" s="93"/>
      <c r="BQO19" s="93"/>
      <c r="BQP19" s="93"/>
      <c r="BQQ19" s="93"/>
      <c r="BQR19" s="93"/>
      <c r="BQS19" s="93"/>
      <c r="BQT19" s="93"/>
      <c r="BQU19" s="93"/>
      <c r="BQV19" s="93"/>
      <c r="BQW19" s="93"/>
      <c r="BQX19" s="93"/>
      <c r="BQY19" s="93"/>
      <c r="BQZ19" s="93"/>
      <c r="BRA19" s="93"/>
      <c r="BRB19" s="93"/>
      <c r="BRC19" s="93"/>
      <c r="BRD19" s="93"/>
      <c r="BRE19" s="93"/>
      <c r="BRF19" s="93"/>
      <c r="BRG19" s="93"/>
      <c r="BRH19" s="93"/>
      <c r="BRI19" s="93"/>
      <c r="BRJ19" s="93"/>
      <c r="BRK19" s="93"/>
      <c r="BRL19" s="93"/>
      <c r="BRM19" s="93"/>
      <c r="BRN19" s="93"/>
      <c r="BRO19" s="93"/>
      <c r="BRP19" s="93"/>
      <c r="BRQ19" s="93"/>
      <c r="BRR19" s="93"/>
      <c r="BRS19" s="93"/>
      <c r="BRT19" s="93"/>
      <c r="BRU19" s="93"/>
      <c r="BRV19" s="93"/>
      <c r="BRW19" s="93"/>
      <c r="BRX19" s="93"/>
      <c r="BRY19" s="93"/>
      <c r="BRZ19" s="93"/>
      <c r="BSA19" s="93"/>
      <c r="BSB19" s="93"/>
      <c r="BSC19" s="93"/>
      <c r="BSD19" s="93"/>
      <c r="BSE19" s="93"/>
      <c r="BSF19" s="93"/>
      <c r="BSG19" s="93"/>
      <c r="BSH19" s="93"/>
      <c r="BSI19" s="93"/>
      <c r="BSJ19" s="93"/>
      <c r="BSK19" s="93"/>
      <c r="BSL19" s="93"/>
      <c r="BSM19" s="93"/>
      <c r="BSN19" s="93"/>
      <c r="BSO19" s="93"/>
      <c r="BSP19" s="93"/>
      <c r="BSQ19" s="93"/>
      <c r="BSR19" s="93"/>
      <c r="BSS19" s="93"/>
      <c r="BST19" s="93"/>
      <c r="BSU19" s="93"/>
      <c r="BSV19" s="93"/>
      <c r="BSW19" s="93"/>
      <c r="BSX19" s="93"/>
      <c r="BSY19" s="93"/>
      <c r="BSZ19" s="93"/>
      <c r="BTA19" s="93"/>
      <c r="BTB19" s="93"/>
      <c r="BTC19" s="93"/>
      <c r="BTD19" s="93"/>
      <c r="BTE19" s="93"/>
      <c r="BTF19" s="93"/>
      <c r="BTG19" s="93"/>
      <c r="BTH19" s="93"/>
      <c r="BTI19" s="93"/>
      <c r="BTJ19" s="93"/>
      <c r="BTK19" s="93"/>
      <c r="BTL19" s="93"/>
      <c r="BTM19" s="93"/>
      <c r="BTN19" s="93"/>
      <c r="BTO19" s="93"/>
      <c r="BTP19" s="93"/>
      <c r="BTQ19" s="93"/>
      <c r="BTR19" s="93"/>
      <c r="BTS19" s="93"/>
      <c r="BTT19" s="93"/>
      <c r="BTU19" s="93"/>
      <c r="BTV19" s="93"/>
      <c r="BTW19" s="93"/>
      <c r="BTX19" s="93"/>
      <c r="BTY19" s="93"/>
      <c r="BTZ19" s="93"/>
      <c r="BUA19" s="93"/>
      <c r="BUB19" s="93"/>
      <c r="BUC19" s="93"/>
      <c r="BUD19" s="93"/>
      <c r="BUE19" s="93"/>
      <c r="BUF19" s="93"/>
      <c r="BUG19" s="93"/>
      <c r="BUH19" s="93"/>
      <c r="BUI19" s="93"/>
      <c r="BUJ19" s="93"/>
      <c r="BUK19" s="93"/>
      <c r="BUL19" s="93"/>
      <c r="BUM19" s="93"/>
      <c r="BUN19" s="93"/>
      <c r="BUO19" s="93"/>
      <c r="BUP19" s="93"/>
      <c r="BUQ19" s="93"/>
      <c r="BUR19" s="93"/>
      <c r="BUS19" s="93"/>
      <c r="BUT19" s="93"/>
      <c r="BUU19" s="93"/>
      <c r="BUV19" s="93"/>
      <c r="BUW19" s="93"/>
      <c r="BUX19" s="93"/>
      <c r="BUY19" s="93"/>
      <c r="BUZ19" s="93"/>
      <c r="BVA19" s="93"/>
      <c r="BVB19" s="93"/>
      <c r="BVC19" s="93"/>
      <c r="BVD19" s="93"/>
      <c r="BVE19" s="93"/>
      <c r="BVF19" s="93"/>
      <c r="BVG19" s="93"/>
      <c r="BVH19" s="93"/>
      <c r="BVI19" s="93"/>
      <c r="BVJ19" s="93"/>
      <c r="BVK19" s="93"/>
      <c r="BVL19" s="93"/>
      <c r="BVM19" s="93"/>
      <c r="BVN19" s="93"/>
      <c r="BVO19" s="93"/>
      <c r="BVP19" s="93"/>
      <c r="BVQ19" s="93"/>
      <c r="BVR19" s="93"/>
      <c r="BVS19" s="93"/>
      <c r="BVT19" s="93"/>
      <c r="BVU19" s="93"/>
      <c r="BVV19" s="93"/>
      <c r="BVW19" s="93"/>
      <c r="BVX19" s="93"/>
      <c r="BVY19" s="93"/>
      <c r="BVZ19" s="93"/>
      <c r="BWA19" s="93"/>
      <c r="BWB19" s="93"/>
      <c r="BWC19" s="93"/>
      <c r="BWD19" s="93"/>
      <c r="BWE19" s="93"/>
      <c r="BWF19" s="93"/>
      <c r="BWG19" s="93"/>
      <c r="BWH19" s="93"/>
      <c r="BWI19" s="93"/>
      <c r="BWJ19" s="93"/>
      <c r="BWK19" s="93"/>
      <c r="BWL19" s="93"/>
      <c r="BWM19" s="93"/>
      <c r="BWN19" s="93"/>
      <c r="BWO19" s="93"/>
      <c r="BWP19" s="93"/>
      <c r="BWQ19" s="93"/>
      <c r="BWR19" s="93"/>
      <c r="BWS19" s="93"/>
      <c r="BWT19" s="93"/>
      <c r="BWU19" s="93"/>
      <c r="BWV19" s="93"/>
      <c r="BWW19" s="93"/>
      <c r="BWX19" s="93"/>
      <c r="BWY19" s="93"/>
      <c r="BWZ19" s="93"/>
      <c r="BXA19" s="93"/>
      <c r="BXB19" s="93"/>
      <c r="BXC19" s="93"/>
      <c r="BXD19" s="93"/>
      <c r="BXE19" s="93"/>
      <c r="BXF19" s="93"/>
      <c r="BXG19" s="93"/>
      <c r="BXH19" s="93"/>
      <c r="BXI19" s="93"/>
      <c r="BXJ19" s="93"/>
      <c r="BXK19" s="93"/>
      <c r="BXL19" s="93"/>
      <c r="BXM19" s="93"/>
      <c r="BXN19" s="93"/>
      <c r="BXO19" s="93"/>
      <c r="BXP19" s="93"/>
      <c r="BXQ19" s="93"/>
      <c r="BXR19" s="93"/>
      <c r="BXS19" s="93"/>
      <c r="BXT19" s="93"/>
      <c r="BXU19" s="93"/>
      <c r="BXV19" s="93"/>
      <c r="BXW19" s="93"/>
      <c r="BXX19" s="93"/>
      <c r="BXY19" s="93"/>
      <c r="BXZ19" s="93"/>
      <c r="BYA19" s="93"/>
      <c r="BYB19" s="93"/>
      <c r="BYC19" s="93"/>
      <c r="BYD19" s="93"/>
      <c r="BYE19" s="93"/>
      <c r="BYF19" s="93"/>
      <c r="BYG19" s="93"/>
      <c r="BYH19" s="93"/>
      <c r="BYI19" s="93"/>
      <c r="BYJ19" s="93"/>
      <c r="BYK19" s="93"/>
      <c r="BYL19" s="93"/>
      <c r="BYM19" s="93"/>
      <c r="BYN19" s="93"/>
      <c r="BYO19" s="93"/>
      <c r="BYP19" s="93"/>
      <c r="BYQ19" s="93"/>
      <c r="BYR19" s="93"/>
      <c r="BYS19" s="93"/>
      <c r="BYT19" s="93"/>
      <c r="BYU19" s="93"/>
      <c r="BYV19" s="93"/>
      <c r="BYW19" s="93"/>
      <c r="BYX19" s="93"/>
      <c r="BYY19" s="93"/>
      <c r="BYZ19" s="93"/>
      <c r="BZA19" s="93"/>
      <c r="BZB19" s="93"/>
      <c r="BZC19" s="93"/>
      <c r="BZD19" s="93"/>
      <c r="BZE19" s="93"/>
      <c r="BZF19" s="93"/>
      <c r="BZG19" s="93"/>
      <c r="BZH19" s="93"/>
      <c r="BZI19" s="93"/>
      <c r="BZJ19" s="93"/>
      <c r="BZK19" s="93"/>
      <c r="BZL19" s="93"/>
      <c r="BZM19" s="93"/>
      <c r="BZN19" s="93"/>
      <c r="BZO19" s="93"/>
      <c r="BZP19" s="93"/>
      <c r="BZQ19" s="93"/>
      <c r="BZR19" s="93"/>
      <c r="BZS19" s="93"/>
      <c r="BZT19" s="93"/>
      <c r="BZU19" s="93"/>
      <c r="BZV19" s="93"/>
      <c r="BZW19" s="93"/>
      <c r="BZX19" s="93"/>
      <c r="BZY19" s="93"/>
      <c r="BZZ19" s="93"/>
      <c r="CAA19" s="93"/>
      <c r="CAB19" s="93"/>
      <c r="CAC19" s="93"/>
      <c r="CAD19" s="93"/>
      <c r="CAE19" s="93"/>
      <c r="CAF19" s="93"/>
      <c r="CAG19" s="93"/>
      <c r="CAH19" s="93"/>
      <c r="CAI19" s="93"/>
      <c r="CAJ19" s="93"/>
      <c r="CAK19" s="93"/>
      <c r="CAL19" s="93"/>
      <c r="CAM19" s="93"/>
      <c r="CAN19" s="93"/>
      <c r="CAO19" s="93"/>
      <c r="CAP19" s="93"/>
      <c r="CAQ19" s="93"/>
      <c r="CAR19" s="93"/>
      <c r="CAS19" s="93"/>
      <c r="CAT19" s="93"/>
      <c r="CAU19" s="93"/>
      <c r="CAV19" s="93"/>
      <c r="CAW19" s="93"/>
      <c r="CAX19" s="93"/>
      <c r="CAY19" s="93"/>
      <c r="CAZ19" s="93"/>
      <c r="CBA19" s="93"/>
      <c r="CBB19" s="93"/>
      <c r="CBC19" s="93"/>
      <c r="CBD19" s="93"/>
      <c r="CBE19" s="93"/>
      <c r="CBF19" s="93"/>
      <c r="CBG19" s="93"/>
      <c r="CBH19" s="93"/>
      <c r="CBI19" s="93"/>
      <c r="CBJ19" s="93"/>
      <c r="CBK19" s="93"/>
      <c r="CBL19" s="93"/>
      <c r="CBM19" s="93"/>
      <c r="CBN19" s="93"/>
      <c r="CBO19" s="93"/>
      <c r="CBP19" s="93"/>
      <c r="CBQ19" s="93"/>
      <c r="CBR19" s="93"/>
      <c r="CBS19" s="93"/>
      <c r="CBT19" s="93"/>
      <c r="CBU19" s="93"/>
      <c r="CBV19" s="93"/>
      <c r="CBW19" s="93"/>
      <c r="CBX19" s="93"/>
      <c r="CBY19" s="93"/>
      <c r="CBZ19" s="93"/>
      <c r="CCA19" s="93"/>
      <c r="CCB19" s="93"/>
      <c r="CCC19" s="93"/>
      <c r="CCD19" s="93"/>
      <c r="CCE19" s="93"/>
      <c r="CCF19" s="93"/>
      <c r="CCG19" s="93"/>
      <c r="CCH19" s="93"/>
      <c r="CCI19" s="93"/>
      <c r="CCJ19" s="93"/>
      <c r="CCK19" s="93"/>
      <c r="CCL19" s="93"/>
      <c r="CCM19" s="93"/>
      <c r="CCN19" s="93"/>
      <c r="CCO19" s="93"/>
      <c r="CCP19" s="93"/>
      <c r="CCQ19" s="93"/>
      <c r="CCR19" s="93"/>
      <c r="CCS19" s="93"/>
      <c r="CCT19" s="93"/>
      <c r="CCU19" s="93"/>
      <c r="CCV19" s="93"/>
      <c r="CCW19" s="93"/>
      <c r="CCX19" s="93"/>
      <c r="CCY19" s="93"/>
      <c r="CCZ19" s="93"/>
      <c r="CDA19" s="93"/>
      <c r="CDB19" s="93"/>
      <c r="CDC19" s="93"/>
      <c r="CDD19" s="93"/>
      <c r="CDE19" s="93"/>
      <c r="CDF19" s="93"/>
      <c r="CDG19" s="93"/>
      <c r="CDH19" s="93"/>
      <c r="CDI19" s="93"/>
      <c r="CDJ19" s="93"/>
      <c r="CDK19" s="93"/>
      <c r="CDL19" s="93"/>
      <c r="CDM19" s="93"/>
      <c r="CDN19" s="93"/>
      <c r="CDO19" s="93"/>
      <c r="CDP19" s="93"/>
      <c r="CDQ19" s="93"/>
      <c r="CDR19" s="93"/>
      <c r="CDS19" s="93"/>
      <c r="CDT19" s="93"/>
      <c r="CDU19" s="93"/>
      <c r="CDV19" s="93"/>
      <c r="CDW19" s="93"/>
      <c r="CDX19" s="93"/>
      <c r="CDY19" s="93"/>
      <c r="CDZ19" s="93"/>
      <c r="CEA19" s="93"/>
      <c r="CEB19" s="93"/>
      <c r="CEC19" s="93"/>
      <c r="CED19" s="93"/>
      <c r="CEE19" s="93"/>
      <c r="CEF19" s="93"/>
      <c r="CEG19" s="93"/>
      <c r="CEH19" s="93"/>
      <c r="CEI19" s="93"/>
      <c r="CEJ19" s="93"/>
      <c r="CEK19" s="93"/>
      <c r="CEL19" s="93"/>
      <c r="CEM19" s="93"/>
      <c r="CEN19" s="93"/>
      <c r="CEO19" s="93"/>
      <c r="CEP19" s="93"/>
      <c r="CEQ19" s="93"/>
      <c r="CER19" s="93"/>
      <c r="CES19" s="93"/>
      <c r="CET19" s="93"/>
      <c r="CEU19" s="93"/>
      <c r="CEV19" s="93"/>
      <c r="CEW19" s="93"/>
      <c r="CEX19" s="93"/>
      <c r="CEY19" s="93"/>
      <c r="CEZ19" s="93"/>
      <c r="CFA19" s="93"/>
      <c r="CFB19" s="93"/>
      <c r="CFC19" s="93"/>
      <c r="CFD19" s="93"/>
      <c r="CFE19" s="93"/>
      <c r="CFF19" s="93"/>
      <c r="CFG19" s="93"/>
      <c r="CFH19" s="93"/>
      <c r="CFI19" s="93"/>
      <c r="CFJ19" s="93"/>
      <c r="CFK19" s="93"/>
      <c r="CFL19" s="93"/>
      <c r="CFM19" s="93"/>
      <c r="CFN19" s="93"/>
      <c r="CFO19" s="93"/>
      <c r="CFP19" s="93"/>
      <c r="CFQ19" s="93"/>
      <c r="CFR19" s="93"/>
      <c r="CFS19" s="93"/>
      <c r="CFT19" s="93"/>
      <c r="CFU19" s="93"/>
      <c r="CFV19" s="93"/>
      <c r="CFW19" s="93"/>
      <c r="CFX19" s="93"/>
      <c r="CFY19" s="93"/>
      <c r="CFZ19" s="93"/>
      <c r="CGA19" s="93"/>
      <c r="CGB19" s="93"/>
      <c r="CGC19" s="93"/>
      <c r="CGD19" s="93"/>
      <c r="CGE19" s="93"/>
      <c r="CGF19" s="93"/>
      <c r="CGG19" s="93"/>
      <c r="CGH19" s="93"/>
      <c r="CGI19" s="93"/>
      <c r="CGJ19" s="93"/>
      <c r="CGK19" s="93"/>
      <c r="CGL19" s="93"/>
      <c r="CGM19" s="93"/>
      <c r="CGN19" s="93"/>
      <c r="CGO19" s="93"/>
      <c r="CGP19" s="93"/>
      <c r="CGQ19" s="93"/>
      <c r="CGR19" s="93"/>
      <c r="CGS19" s="93"/>
      <c r="CGT19" s="93"/>
      <c r="CGU19" s="93"/>
      <c r="CGV19" s="93"/>
      <c r="CGW19" s="93"/>
      <c r="CGX19" s="93"/>
      <c r="CGY19" s="93"/>
      <c r="CGZ19" s="93"/>
      <c r="CHA19" s="93"/>
      <c r="CHB19" s="93"/>
      <c r="CHC19" s="93"/>
      <c r="CHD19" s="93"/>
      <c r="CHE19" s="93"/>
      <c r="CHF19" s="93"/>
      <c r="CHG19" s="93"/>
      <c r="CHH19" s="93"/>
      <c r="CHI19" s="93"/>
      <c r="CHJ19" s="93"/>
      <c r="CHK19" s="93"/>
      <c r="CHL19" s="93"/>
      <c r="CHM19" s="93"/>
      <c r="CHN19" s="93"/>
      <c r="CHO19" s="93"/>
      <c r="CHP19" s="93"/>
      <c r="CHQ19" s="93"/>
      <c r="CHR19" s="93"/>
      <c r="CHS19" s="93"/>
      <c r="CHT19" s="93"/>
      <c r="CHU19" s="93"/>
      <c r="CHV19" s="93"/>
      <c r="CHW19" s="93"/>
      <c r="CHX19" s="93"/>
      <c r="CHY19" s="93"/>
      <c r="CHZ19" s="93"/>
      <c r="CIA19" s="93"/>
      <c r="CIB19" s="93"/>
      <c r="CIC19" s="93"/>
      <c r="CID19" s="93"/>
      <c r="CIE19" s="93"/>
      <c r="CIF19" s="93"/>
      <c r="CIG19" s="93"/>
      <c r="CIH19" s="93"/>
      <c r="CII19" s="93"/>
      <c r="CIJ19" s="93"/>
      <c r="CIK19" s="93"/>
      <c r="CIL19" s="93"/>
      <c r="CIM19" s="93"/>
      <c r="CIN19" s="93"/>
      <c r="CIO19" s="93"/>
      <c r="CIP19" s="93"/>
      <c r="CIQ19" s="93"/>
      <c r="CIR19" s="93"/>
      <c r="CIS19" s="93"/>
      <c r="CIT19" s="93"/>
      <c r="CIU19" s="93"/>
      <c r="CIV19" s="93"/>
      <c r="CIW19" s="93"/>
      <c r="CIX19" s="93"/>
      <c r="CIY19" s="93"/>
      <c r="CIZ19" s="93"/>
      <c r="CJA19" s="93"/>
      <c r="CJB19" s="93"/>
      <c r="CJC19" s="93"/>
      <c r="CJD19" s="93"/>
      <c r="CJE19" s="93"/>
      <c r="CJF19" s="93"/>
      <c r="CJG19" s="93"/>
      <c r="CJH19" s="93"/>
      <c r="CJI19" s="93"/>
      <c r="CJJ19" s="93"/>
      <c r="CJK19" s="93"/>
      <c r="CJL19" s="93"/>
      <c r="CJM19" s="93"/>
      <c r="CJN19" s="93"/>
      <c r="CJO19" s="93"/>
      <c r="CJP19" s="93"/>
      <c r="CJQ19" s="93"/>
      <c r="CJR19" s="93"/>
      <c r="CJS19" s="93"/>
      <c r="CJT19" s="93"/>
      <c r="CJU19" s="93"/>
      <c r="CJV19" s="93"/>
      <c r="CJW19" s="93"/>
      <c r="CJX19" s="93"/>
      <c r="CJY19" s="93"/>
      <c r="CJZ19" s="93"/>
      <c r="CKA19" s="93"/>
      <c r="CKB19" s="93"/>
      <c r="CKC19" s="93"/>
      <c r="CKD19" s="93"/>
      <c r="CKE19" s="93"/>
      <c r="CKF19" s="93"/>
      <c r="CKG19" s="93"/>
      <c r="CKH19" s="93"/>
      <c r="CKI19" s="93"/>
      <c r="CKJ19" s="93"/>
      <c r="CKK19" s="93"/>
      <c r="CKL19" s="93"/>
      <c r="CKM19" s="93"/>
      <c r="CKN19" s="93"/>
      <c r="CKO19" s="93"/>
      <c r="CKP19" s="93"/>
      <c r="CKQ19" s="93"/>
      <c r="CKR19" s="93"/>
      <c r="CKS19" s="93"/>
      <c r="CKT19" s="93"/>
      <c r="CKU19" s="93"/>
      <c r="CKV19" s="93"/>
      <c r="CKW19" s="93"/>
      <c r="CKX19" s="93"/>
      <c r="CKY19" s="93"/>
      <c r="CKZ19" s="93"/>
      <c r="CLA19" s="93"/>
      <c r="CLB19" s="93"/>
      <c r="CLC19" s="93"/>
      <c r="CLD19" s="93"/>
      <c r="CLE19" s="93"/>
      <c r="CLF19" s="93"/>
      <c r="CLG19" s="93"/>
      <c r="CLH19" s="93"/>
      <c r="CLI19" s="93"/>
      <c r="CLJ19" s="93"/>
      <c r="CLK19" s="93"/>
      <c r="CLL19" s="93"/>
      <c r="CLM19" s="93"/>
      <c r="CLN19" s="93"/>
      <c r="CLO19" s="93"/>
      <c r="CLP19" s="93"/>
      <c r="CLQ19" s="93"/>
      <c r="CLR19" s="93"/>
      <c r="CLS19" s="93"/>
      <c r="CLT19" s="93"/>
      <c r="CLU19" s="93"/>
      <c r="CLV19" s="93"/>
      <c r="CLW19" s="93"/>
      <c r="CLX19" s="93"/>
      <c r="CLY19" s="93"/>
      <c r="CLZ19" s="93"/>
      <c r="CMA19" s="93"/>
      <c r="CMB19" s="93"/>
      <c r="CMC19" s="93"/>
      <c r="CMD19" s="93"/>
      <c r="CME19" s="93"/>
      <c r="CMF19" s="93"/>
      <c r="CMG19" s="93"/>
      <c r="CMH19" s="93"/>
      <c r="CMI19" s="93"/>
      <c r="CMJ19" s="93"/>
      <c r="CMK19" s="93"/>
      <c r="CML19" s="93"/>
      <c r="CMM19" s="93"/>
      <c r="CMN19" s="93"/>
      <c r="CMO19" s="93"/>
      <c r="CMP19" s="93"/>
      <c r="CMQ19" s="93"/>
      <c r="CMR19" s="93"/>
      <c r="CMS19" s="93"/>
      <c r="CMT19" s="93"/>
      <c r="CMU19" s="93"/>
      <c r="CMV19" s="93"/>
      <c r="CMW19" s="93"/>
      <c r="CMX19" s="93"/>
      <c r="CMY19" s="93"/>
      <c r="CMZ19" s="93"/>
      <c r="CNA19" s="93"/>
      <c r="CNB19" s="93"/>
      <c r="CNC19" s="93"/>
      <c r="CND19" s="93"/>
      <c r="CNE19" s="93"/>
      <c r="CNF19" s="93"/>
      <c r="CNG19" s="93"/>
      <c r="CNH19" s="93"/>
      <c r="CNI19" s="93"/>
      <c r="CNJ19" s="93"/>
      <c r="CNK19" s="93"/>
      <c r="CNL19" s="93"/>
      <c r="CNM19" s="93"/>
      <c r="CNN19" s="93"/>
      <c r="CNO19" s="93"/>
      <c r="CNP19" s="93"/>
      <c r="CNQ19" s="93"/>
      <c r="CNR19" s="93"/>
      <c r="CNS19" s="93"/>
      <c r="CNT19" s="93"/>
      <c r="CNU19" s="93"/>
      <c r="CNV19" s="93"/>
      <c r="CNW19" s="93"/>
      <c r="CNX19" s="93"/>
      <c r="CNY19" s="93"/>
      <c r="CNZ19" s="93"/>
      <c r="COA19" s="93"/>
      <c r="COB19" s="93"/>
      <c r="COC19" s="93"/>
      <c r="COD19" s="93"/>
      <c r="COE19" s="93"/>
      <c r="COF19" s="93"/>
      <c r="COG19" s="93"/>
      <c r="COH19" s="93"/>
      <c r="COI19" s="93"/>
      <c r="COJ19" s="93"/>
      <c r="COK19" s="93"/>
      <c r="COL19" s="93"/>
      <c r="COM19" s="93"/>
      <c r="CON19" s="93"/>
      <c r="COO19" s="93"/>
      <c r="COP19" s="93"/>
      <c r="COQ19" s="93"/>
      <c r="COR19" s="93"/>
      <c r="COS19" s="93"/>
      <c r="COT19" s="93"/>
      <c r="COU19" s="93"/>
      <c r="COV19" s="93"/>
      <c r="COW19" s="93"/>
      <c r="COX19" s="93"/>
      <c r="COY19" s="93"/>
      <c r="COZ19" s="93"/>
      <c r="CPA19" s="93"/>
      <c r="CPB19" s="93"/>
      <c r="CPC19" s="93"/>
      <c r="CPD19" s="93"/>
      <c r="CPE19" s="93"/>
      <c r="CPF19" s="93"/>
      <c r="CPG19" s="93"/>
      <c r="CPH19" s="93"/>
      <c r="CPI19" s="93"/>
      <c r="CPJ19" s="93"/>
      <c r="CPK19" s="93"/>
      <c r="CPL19" s="93"/>
      <c r="CPM19" s="93"/>
      <c r="CPN19" s="93"/>
      <c r="CPO19" s="93"/>
      <c r="CPP19" s="93"/>
      <c r="CPQ19" s="93"/>
      <c r="CPR19" s="93"/>
      <c r="CPS19" s="93"/>
      <c r="CPT19" s="93"/>
      <c r="CPU19" s="93"/>
      <c r="CPV19" s="93"/>
      <c r="CPW19" s="93"/>
      <c r="CPX19" s="93"/>
      <c r="CPY19" s="93"/>
      <c r="CPZ19" s="93"/>
      <c r="CQA19" s="93"/>
      <c r="CQB19" s="93"/>
      <c r="CQC19" s="93"/>
      <c r="CQD19" s="93"/>
      <c r="CQE19" s="93"/>
      <c r="CQF19" s="93"/>
      <c r="CQG19" s="93"/>
      <c r="CQH19" s="93"/>
      <c r="CQI19" s="93"/>
      <c r="CQJ19" s="93"/>
      <c r="CQK19" s="93"/>
      <c r="CQL19" s="93"/>
      <c r="CQM19" s="93"/>
      <c r="CQN19" s="93"/>
      <c r="CQO19" s="93"/>
      <c r="CQP19" s="93"/>
      <c r="CQQ19" s="93"/>
      <c r="CQR19" s="93"/>
      <c r="CQS19" s="93"/>
      <c r="CQT19" s="93"/>
      <c r="CQU19" s="93"/>
      <c r="CQV19" s="93"/>
      <c r="CQW19" s="93"/>
      <c r="CQX19" s="93"/>
      <c r="CQY19" s="93"/>
      <c r="CQZ19" s="93"/>
      <c r="CRA19" s="93"/>
      <c r="CRB19" s="93"/>
      <c r="CRC19" s="93"/>
      <c r="CRD19" s="93"/>
      <c r="CRE19" s="93"/>
      <c r="CRF19" s="93"/>
      <c r="CRG19" s="93"/>
      <c r="CRH19" s="93"/>
      <c r="CRI19" s="93"/>
      <c r="CRJ19" s="93"/>
      <c r="CRK19" s="93"/>
      <c r="CRL19" s="93"/>
      <c r="CRM19" s="93"/>
      <c r="CRN19" s="93"/>
      <c r="CRO19" s="93"/>
      <c r="CRP19" s="93"/>
      <c r="CRQ19" s="93"/>
      <c r="CRR19" s="93"/>
      <c r="CRS19" s="93"/>
      <c r="CRT19" s="93"/>
      <c r="CRU19" s="93"/>
      <c r="CRV19" s="93"/>
      <c r="CRW19" s="93"/>
      <c r="CRX19" s="93"/>
      <c r="CRY19" s="93"/>
      <c r="CRZ19" s="93"/>
      <c r="CSA19" s="93"/>
      <c r="CSB19" s="93"/>
      <c r="CSC19" s="93"/>
      <c r="CSD19" s="93"/>
      <c r="CSE19" s="93"/>
      <c r="CSF19" s="93"/>
      <c r="CSG19" s="93"/>
      <c r="CSH19" s="93"/>
      <c r="CSI19" s="93"/>
      <c r="CSJ19" s="93"/>
      <c r="CSK19" s="93"/>
      <c r="CSL19" s="93"/>
      <c r="CSM19" s="93"/>
      <c r="CSN19" s="93"/>
      <c r="CSO19" s="93"/>
      <c r="CSP19" s="93"/>
      <c r="CSQ19" s="93"/>
      <c r="CSR19" s="93"/>
      <c r="CSS19" s="93"/>
      <c r="CST19" s="93"/>
      <c r="CSU19" s="93"/>
      <c r="CSV19" s="93"/>
      <c r="CSW19" s="93"/>
      <c r="CSX19" s="93"/>
      <c r="CSY19" s="93"/>
      <c r="CSZ19" s="93"/>
      <c r="CTA19" s="93"/>
      <c r="CTB19" s="93"/>
      <c r="CTC19" s="93"/>
      <c r="CTD19" s="93"/>
      <c r="CTE19" s="93"/>
      <c r="CTF19" s="93"/>
      <c r="CTG19" s="93"/>
      <c r="CTH19" s="93"/>
      <c r="CTI19" s="93"/>
      <c r="CTJ19" s="93"/>
      <c r="CTK19" s="93"/>
      <c r="CTL19" s="93"/>
      <c r="CTM19" s="93"/>
      <c r="CTN19" s="93"/>
      <c r="CTO19" s="93"/>
      <c r="CTP19" s="93"/>
    </row>
    <row r="20" spans="1:2564" customFormat="1" ht="15" hidden="1" thickTop="1" x14ac:dyDescent="0.3">
      <c r="A20" s="61">
        <v>15</v>
      </c>
      <c r="B20" s="626" t="str">
        <f ca="1">IF(NOW()-'2015-04'!B$15&gt;30,"Red",IF(NOW()-'2015-04'!B$15&gt;15,"Yellow","Green"))</f>
        <v>Red</v>
      </c>
      <c r="C20" s="62" t="str">
        <f>CONCATENATE('2015-04'!$B$1, " - ",'2015-04'!$B$2)</f>
        <v>2015-04 - Alignment of Terms</v>
      </c>
      <c r="D20" s="63" t="str">
        <f>'2015-04'!$B$5</f>
        <v>Report on process (Phase II Improvement Report)</v>
      </c>
      <c r="E20" s="64">
        <f>'2015-04'!$F$31</f>
        <v>0</v>
      </c>
      <c r="F20" s="242" t="s">
        <v>242</v>
      </c>
      <c r="G20" s="288"/>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row>
    <row r="21" spans="1:2564" s="93" customFormat="1" ht="15" hidden="1" thickTop="1" x14ac:dyDescent="0.3">
      <c r="A21" s="80">
        <v>16</v>
      </c>
      <c r="B21" s="602" t="str">
        <f ca="1">IF(NOW()-'2015-04'!B$15&gt;30,"Red",IF(NOW()-'2015-04'!B$15&gt;15,"Yellow","Green"))</f>
        <v>Red</v>
      </c>
      <c r="C21" s="90" t="str">
        <f>CONCATENATE('2015-04'!$B$1, " - ",'2015-04'!$B$2)</f>
        <v>2015-04 - Alignment of Terms</v>
      </c>
      <c r="D21" s="91" t="str">
        <f>'2015-04'!$B$5</f>
        <v>Report on process (Phase II Improvement Report)</v>
      </c>
      <c r="E21" s="92">
        <f>'2015-04'!$F$31</f>
        <v>0</v>
      </c>
      <c r="F21" s="243" t="s">
        <v>243</v>
      </c>
      <c r="G21" s="288"/>
    </row>
    <row r="22" spans="1:2564" customFormat="1" ht="15" hidden="1" thickTop="1" x14ac:dyDescent="0.3">
      <c r="A22" s="281">
        <v>17</v>
      </c>
      <c r="B22" s="626" t="str">
        <f ca="1">IF(NOW()-'2015-07'!B$15&gt;30,"Red",IF(NOW()-'2015-07'!B$15&gt;15,"Yellow","Green"))</f>
        <v>Red</v>
      </c>
      <c r="C22" s="62" t="str">
        <f>CONCATENATE('2015-07'!$B$1, " - ",'2015-07'!$B$2)</f>
        <v>2015-07 - Internal Communications Capabilities</v>
      </c>
      <c r="D22" s="63" t="str">
        <f>'2015-07'!$B$5</f>
        <v>COM-001-3</v>
      </c>
      <c r="E22" s="64">
        <f>'2015-07'!$F$31</f>
        <v>-74</v>
      </c>
      <c r="F22" s="242" t="s">
        <v>242</v>
      </c>
      <c r="G22" s="288"/>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row>
    <row r="23" spans="1:2564" s="93" customFormat="1" ht="15" hidden="1" thickTop="1" x14ac:dyDescent="0.3">
      <c r="A23" s="80">
        <v>18</v>
      </c>
      <c r="B23" s="602" t="str">
        <f ca="1">IF(NOW()-'2015-07'!B$15&gt;30,"Red",IF(NOW()-'2015-07'!B$15&gt;15,"Yellow","Green"))</f>
        <v>Red</v>
      </c>
      <c r="C23" s="90" t="str">
        <f>CONCATENATE('2015-07'!$B$1, " - ",'2015-07'!$B$2)</f>
        <v>2015-07 - Internal Communications Capabilities</v>
      </c>
      <c r="D23" s="91" t="str">
        <f>'2015-07'!$B$5</f>
        <v>COM-001-3</v>
      </c>
      <c r="E23" s="92">
        <f>'2015-07'!$F$31</f>
        <v>-74</v>
      </c>
      <c r="F23" s="243" t="s">
        <v>243</v>
      </c>
      <c r="G23" s="288"/>
    </row>
    <row r="24" spans="1:2564" customFormat="1" ht="15" hidden="1" thickTop="1" x14ac:dyDescent="0.3">
      <c r="A24" s="61">
        <v>19</v>
      </c>
      <c r="B24" s="626" t="str">
        <f ca="1">IF(NOW()-'2015-08a'!B$15&gt;30,"Red",IF(NOW()-'2015-08a'!B$15&gt;15,"Yellow","Green"))</f>
        <v>Red</v>
      </c>
      <c r="C24" s="62" t="str">
        <f>CONCATENATE('2015-08a'!$B$1, " - ",'2015-08a'!$B$2)</f>
        <v>2015-08 - Emergency Operations</v>
      </c>
      <c r="D24" s="63" t="str">
        <f>'2015-08a'!$B$5</f>
        <v>EOP-005, EOP-006, and EOP-008</v>
      </c>
      <c r="E24" s="64">
        <f>'2015-08a'!$F$31</f>
        <v>-205</v>
      </c>
      <c r="F24" s="242" t="s">
        <v>242</v>
      </c>
      <c r="G24" s="288"/>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row>
    <row r="25" spans="1:2564" s="93" customFormat="1" ht="15" hidden="1" thickTop="1" x14ac:dyDescent="0.3">
      <c r="A25" s="80">
        <v>20</v>
      </c>
      <c r="B25" s="602" t="str">
        <f ca="1">IF(NOW()-'2015-08a'!B$15&gt;30,"Red",IF(NOW()-'2015-08a'!B$15&gt;15,"Yellow","Green"))</f>
        <v>Red</v>
      </c>
      <c r="C25" s="90" t="str">
        <f>CONCATENATE('2015-08a'!$B$1, " - ",'2015-08a'!$B$2)</f>
        <v>2015-08 - Emergency Operations</v>
      </c>
      <c r="D25" s="91" t="str">
        <f>'2015-08a'!$B$5</f>
        <v>EOP-005, EOP-006, and EOP-008</v>
      </c>
      <c r="E25" s="92">
        <f>'2015-08a'!$F$31</f>
        <v>-205</v>
      </c>
      <c r="F25" s="243" t="s">
        <v>243</v>
      </c>
      <c r="G25" s="288"/>
    </row>
    <row r="26" spans="1:2564" customFormat="1" ht="15" hidden="1" thickTop="1" x14ac:dyDescent="0.3">
      <c r="A26" s="281">
        <v>21</v>
      </c>
      <c r="B26" s="626" t="str">
        <f ca="1">IF(NOW()-'2015-08b'!B$15&gt;30,"Red",IF(NOW()-'2015-08b'!B$15&gt;15,"Yellow","Green"))</f>
        <v>Red</v>
      </c>
      <c r="C26" s="62" t="str">
        <f>CONCATENATE('2015-08b'!$B$1, " - ",'2015-08b'!$B$2)</f>
        <v>2015-08 - Emergency Operations</v>
      </c>
      <c r="D26" s="63" t="str">
        <f>'2015-08b'!$B$5</f>
        <v>EOP-004</v>
      </c>
      <c r="E26" s="64">
        <f>'2015-08b'!$F$31</f>
        <v>-155</v>
      </c>
      <c r="F26" s="242" t="s">
        <v>242</v>
      </c>
      <c r="G26" s="288"/>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row>
    <row r="27" spans="1:2564" s="93" customFormat="1" ht="15" hidden="1" thickTop="1" x14ac:dyDescent="0.3">
      <c r="A27" s="80">
        <v>22</v>
      </c>
      <c r="B27" s="602" t="str">
        <f ca="1">IF(NOW()-'2015-08b'!B$15&gt;30,"Red",IF(NOW()-'2015-08b'!B$15&gt;15,"Yellow","Green"))</f>
        <v>Red</v>
      </c>
      <c r="C27" s="90" t="str">
        <f>CONCATENATE('2015-08b'!$B$1, " - ",'2015-08b'!$B$2)</f>
        <v>2015-08 - Emergency Operations</v>
      </c>
      <c r="D27" s="91" t="str">
        <f>'2015-08b'!$B$5</f>
        <v>EOP-004</v>
      </c>
      <c r="E27" s="92">
        <f>'2015-08b'!$F$31</f>
        <v>-155</v>
      </c>
      <c r="F27" s="243" t="s">
        <v>243</v>
      </c>
      <c r="G27" s="288"/>
    </row>
    <row r="28" spans="1:2564" customFormat="1" ht="15" hidden="1" thickTop="1" x14ac:dyDescent="0.3">
      <c r="A28" s="61">
        <v>23</v>
      </c>
      <c r="B28" s="626" t="str">
        <f ca="1">IF(NOW()-'2015-09'!B$15&gt;30,"Red",IF(NOW()-'2015-09'!B$15&gt;15,"Yellow","Green"))</f>
        <v>Green</v>
      </c>
      <c r="C28" s="62" t="str">
        <f>CONCATENATE('2015-09'!$B$1, " - ",'2015-09'!$B$2)</f>
        <v>2015-09 - Establish and Communicate System Operating Limits</v>
      </c>
      <c r="D28" s="63" t="str">
        <f>'2015-09'!$B$5</f>
        <v>CIP-014-3, FAC-003-5, FAC-013-3, PRC-002-3, PRC-023-5, PRC-026 and the retirement of FAC-010</v>
      </c>
      <c r="E28" s="64">
        <f>'2015-09'!$F$31</f>
        <v>-228</v>
      </c>
      <c r="F28" s="242" t="s">
        <v>199</v>
      </c>
      <c r="G28" s="288"/>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row>
    <row r="29" spans="1:2564" s="545" customFormat="1" ht="15" thickTop="1" x14ac:dyDescent="0.3">
      <c r="A29" s="545">
        <v>24</v>
      </c>
      <c r="B29" s="618" t="str">
        <f ca="1">IF(NOW()-'2015-09'!B$15&gt;30,"Red",IF(NOW()-'2015-09'!B$15&gt;15,"Yellow","Green"))</f>
        <v>Green</v>
      </c>
      <c r="C29" s="539" t="str">
        <f>CONCATENATE('2015-09'!$B$1, " - ",'2015-09'!$B$2)</f>
        <v>2015-09 - Establish and Communicate System Operating Limits</v>
      </c>
      <c r="D29" s="540" t="str">
        <f>'2015-09'!$B$5</f>
        <v>CIP-014-3, FAC-003-5, FAC-013-3, PRC-002-3, PRC-023-5, PRC-026 and the retirement of FAC-010</v>
      </c>
      <c r="E29" s="541">
        <f>'2015-09'!$F$31</f>
        <v>-228</v>
      </c>
      <c r="F29" s="619" t="s">
        <v>200</v>
      </c>
      <c r="G29" s="620"/>
    </row>
    <row r="30" spans="1:2564" s="543" customFormat="1" hidden="1" x14ac:dyDescent="0.3">
      <c r="A30" s="319">
        <v>25</v>
      </c>
      <c r="B30" s="627" t="str">
        <f ca="1">IF(NOW()-'2015-09b'!B$15&gt;30,"Red",IF(NOW()-'2015-09b'!B$15&gt;15,"Yellow","Green"))</f>
        <v>Green</v>
      </c>
      <c r="C30" s="244" t="str">
        <f>CONCATENATE('2015-09b'!$B$1, " - ",'2015-09b'!$B$2)</f>
        <v>2015-09 - Establish and Communicate System Operating Limits</v>
      </c>
      <c r="D30" s="245" t="str">
        <f>'2015-09b'!$B$5</f>
        <v>IROL Stds.</v>
      </c>
      <c r="E30" s="246">
        <f>'2015-09b'!$F$31</f>
        <v>0</v>
      </c>
      <c r="F30" s="247" t="s">
        <v>199</v>
      </c>
      <c r="G30" s="248"/>
      <c r="H30" s="248"/>
      <c r="I30" s="248"/>
      <c r="J30" s="248"/>
      <c r="K30" s="248"/>
      <c r="L30" s="24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c r="AP30" s="248"/>
      <c r="AQ30" s="248"/>
      <c r="AR30" s="248"/>
      <c r="AS30" s="248"/>
      <c r="AT30" s="248"/>
      <c r="AU30" s="248"/>
      <c r="AV30" s="248"/>
      <c r="AW30" s="248"/>
      <c r="AX30" s="248"/>
      <c r="AY30" s="248"/>
      <c r="AZ30" s="248"/>
      <c r="BA30" s="248"/>
      <c r="BB30" s="248"/>
      <c r="BC30" s="248"/>
      <c r="BD30" s="248"/>
      <c r="BE30" s="248"/>
      <c r="BF30" s="248"/>
      <c r="BG30" s="248"/>
      <c r="BH30" s="248"/>
      <c r="BI30" s="248"/>
      <c r="BJ30" s="248"/>
      <c r="BK30" s="248"/>
      <c r="BL30" s="248"/>
      <c r="BM30" s="248"/>
      <c r="BN30" s="248"/>
      <c r="BO30" s="248"/>
      <c r="BP30" s="248"/>
      <c r="BQ30" s="248"/>
      <c r="BR30" s="248"/>
      <c r="BS30" s="248"/>
      <c r="BT30" s="248"/>
      <c r="BU30" s="248"/>
      <c r="BV30" s="248"/>
      <c r="BW30" s="248"/>
      <c r="BX30" s="248"/>
      <c r="BY30" s="248"/>
      <c r="BZ30" s="248"/>
      <c r="CA30" s="248"/>
      <c r="CB30" s="248"/>
      <c r="CC30" s="248"/>
      <c r="CD30" s="248"/>
      <c r="CE30" s="248"/>
      <c r="CF30" s="248"/>
      <c r="CG30" s="248"/>
      <c r="CH30" s="248"/>
      <c r="CI30" s="248"/>
      <c r="CJ30" s="248"/>
      <c r="CK30" s="248"/>
      <c r="CL30" s="248"/>
      <c r="CM30" s="248"/>
      <c r="CN30" s="248"/>
      <c r="CO30" s="248"/>
      <c r="CP30" s="248"/>
      <c r="CQ30" s="248"/>
      <c r="CR30" s="248"/>
      <c r="CS30" s="248"/>
      <c r="CT30" s="248"/>
      <c r="CU30" s="248"/>
      <c r="CV30" s="248"/>
      <c r="CW30" s="248"/>
      <c r="CX30" s="248"/>
      <c r="CY30" s="248"/>
      <c r="CZ30" s="248"/>
      <c r="DA30" s="248"/>
      <c r="DB30" s="248"/>
      <c r="DC30" s="248"/>
      <c r="DD30" s="248"/>
      <c r="DE30" s="248"/>
      <c r="DF30" s="248"/>
      <c r="DG30" s="248"/>
      <c r="DH30" s="248"/>
      <c r="DI30" s="248"/>
      <c r="DJ30" s="248"/>
      <c r="DK30" s="248"/>
      <c r="DL30" s="248"/>
      <c r="DM30" s="248"/>
      <c r="DN30" s="248"/>
      <c r="DO30" s="248"/>
      <c r="DP30" s="248"/>
      <c r="DQ30" s="248"/>
      <c r="DR30" s="248"/>
      <c r="DS30" s="248"/>
      <c r="DT30" s="248"/>
      <c r="DU30" s="248"/>
      <c r="DV30" s="248"/>
      <c r="DW30" s="248"/>
      <c r="DX30" s="248"/>
      <c r="DY30" s="248"/>
      <c r="DZ30" s="248"/>
      <c r="EA30" s="248"/>
      <c r="EB30" s="248"/>
      <c r="EC30" s="248"/>
      <c r="ED30" s="248"/>
      <c r="EE30" s="248"/>
      <c r="EF30" s="248"/>
      <c r="EG30" s="248"/>
      <c r="EH30" s="248"/>
      <c r="EI30" s="248"/>
      <c r="EJ30" s="248"/>
      <c r="EK30" s="248"/>
      <c r="EL30" s="248"/>
      <c r="EM30" s="248"/>
      <c r="EN30" s="248"/>
      <c r="EO30" s="248"/>
      <c r="EP30" s="248"/>
      <c r="EQ30" s="248"/>
      <c r="ER30" s="248"/>
      <c r="ES30" s="248"/>
      <c r="ET30" s="248"/>
      <c r="EU30" s="248"/>
      <c r="EV30" s="248"/>
      <c r="EW30" s="248"/>
      <c r="EX30" s="248"/>
      <c r="EY30" s="248"/>
      <c r="EZ30" s="248"/>
      <c r="FA30" s="248"/>
      <c r="FB30" s="248"/>
      <c r="FC30" s="248"/>
      <c r="FD30" s="248"/>
      <c r="FE30" s="248"/>
      <c r="FF30" s="248"/>
      <c r="FG30" s="248"/>
      <c r="FH30" s="248"/>
      <c r="FI30" s="248"/>
      <c r="FJ30" s="248"/>
      <c r="FK30" s="248"/>
      <c r="FL30" s="248"/>
      <c r="FM30" s="248"/>
      <c r="FN30" s="248"/>
      <c r="FO30" s="248"/>
      <c r="FP30" s="248"/>
      <c r="FQ30" s="248"/>
      <c r="FR30" s="248"/>
      <c r="FS30" s="248"/>
      <c r="FT30" s="248"/>
      <c r="FU30" s="248"/>
      <c r="FV30" s="248"/>
      <c r="FW30" s="248"/>
      <c r="FX30" s="248"/>
      <c r="FY30" s="248"/>
      <c r="FZ30" s="248"/>
      <c r="GA30" s="248"/>
      <c r="GB30" s="248"/>
      <c r="GC30" s="248"/>
      <c r="GD30" s="248"/>
      <c r="GE30" s="248"/>
      <c r="GF30" s="248"/>
      <c r="GG30" s="248"/>
      <c r="GH30" s="248"/>
      <c r="GI30" s="248"/>
      <c r="GJ30" s="248"/>
      <c r="GK30" s="248"/>
      <c r="GL30" s="248"/>
      <c r="GM30" s="248"/>
      <c r="GN30" s="248"/>
      <c r="GO30" s="248"/>
      <c r="GP30" s="248"/>
      <c r="GQ30" s="248"/>
      <c r="GR30" s="248"/>
      <c r="GS30" s="248"/>
      <c r="GT30" s="248"/>
      <c r="GU30" s="248"/>
      <c r="GV30" s="248"/>
      <c r="GW30" s="248"/>
      <c r="GX30" s="248"/>
      <c r="GY30" s="248"/>
      <c r="GZ30" s="248"/>
      <c r="HA30" s="248"/>
      <c r="HB30" s="248"/>
      <c r="HC30" s="248"/>
      <c r="HD30" s="248"/>
      <c r="HE30" s="248"/>
      <c r="HF30" s="248"/>
      <c r="HG30" s="248"/>
      <c r="HH30" s="248"/>
      <c r="HI30" s="248"/>
      <c r="HJ30" s="248"/>
      <c r="HK30" s="248"/>
      <c r="HL30" s="248"/>
      <c r="HM30" s="248"/>
      <c r="HN30" s="248"/>
      <c r="HO30" s="248"/>
      <c r="HP30" s="248"/>
      <c r="HQ30" s="248"/>
      <c r="HR30" s="248"/>
      <c r="HS30" s="248"/>
      <c r="HT30" s="248"/>
      <c r="HU30" s="248"/>
      <c r="HV30" s="248"/>
      <c r="HW30" s="248"/>
      <c r="HX30" s="248"/>
      <c r="HY30" s="248"/>
      <c r="HZ30" s="248"/>
      <c r="IA30" s="248"/>
      <c r="IB30" s="248"/>
      <c r="IC30" s="248"/>
      <c r="ID30" s="248"/>
      <c r="IE30" s="248"/>
      <c r="IF30" s="248"/>
      <c r="IG30" s="248"/>
      <c r="IH30" s="248"/>
      <c r="II30" s="248"/>
      <c r="IJ30" s="248"/>
      <c r="IK30" s="248"/>
      <c r="IL30" s="248"/>
      <c r="IM30" s="248"/>
      <c r="IN30" s="248"/>
      <c r="IO30" s="248"/>
      <c r="IP30" s="248"/>
      <c r="IQ30" s="248"/>
      <c r="IR30" s="248"/>
      <c r="IS30" s="248"/>
      <c r="IT30" s="248"/>
      <c r="IU30" s="248"/>
      <c r="IV30" s="248"/>
      <c r="IW30" s="248"/>
      <c r="IX30" s="248"/>
      <c r="IY30" s="248"/>
      <c r="IZ30" s="248"/>
      <c r="JA30" s="248"/>
      <c r="JB30" s="248"/>
      <c r="JC30" s="248"/>
      <c r="JD30" s="248"/>
      <c r="JE30" s="248"/>
      <c r="JF30" s="248"/>
      <c r="JG30" s="248"/>
      <c r="JH30" s="248"/>
      <c r="JI30" s="248"/>
      <c r="JJ30" s="248"/>
      <c r="JK30" s="248"/>
      <c r="JL30" s="248"/>
      <c r="JM30" s="248"/>
      <c r="JN30" s="248"/>
      <c r="JO30" s="248"/>
      <c r="JP30" s="248"/>
      <c r="JQ30" s="248"/>
      <c r="JR30" s="248"/>
      <c r="JS30" s="248"/>
      <c r="JT30" s="248"/>
      <c r="JU30" s="248"/>
      <c r="JV30" s="248"/>
      <c r="JW30" s="248"/>
      <c r="JX30" s="248"/>
      <c r="JY30" s="248"/>
      <c r="JZ30" s="248"/>
      <c r="KA30" s="248"/>
      <c r="KB30" s="248"/>
      <c r="KC30" s="248"/>
      <c r="KD30" s="248"/>
      <c r="KE30" s="248"/>
      <c r="KF30" s="248"/>
      <c r="KG30" s="248"/>
      <c r="KH30" s="248"/>
      <c r="KI30" s="248"/>
      <c r="KJ30" s="248"/>
      <c r="KK30" s="248"/>
      <c r="KL30" s="248"/>
      <c r="KM30" s="248"/>
      <c r="KN30" s="248"/>
      <c r="KO30" s="248"/>
      <c r="KP30" s="248"/>
      <c r="KQ30" s="248"/>
      <c r="KR30" s="248"/>
      <c r="KS30" s="248"/>
      <c r="KT30" s="248"/>
      <c r="KU30" s="248"/>
      <c r="KV30" s="248"/>
      <c r="KW30" s="248"/>
      <c r="KX30" s="248"/>
      <c r="KY30" s="248"/>
      <c r="KZ30" s="248"/>
      <c r="LA30" s="248"/>
      <c r="LB30" s="248"/>
      <c r="LC30" s="248"/>
      <c r="LD30" s="248"/>
      <c r="LE30" s="248"/>
      <c r="LF30" s="248"/>
      <c r="LG30" s="248"/>
      <c r="LH30" s="248"/>
      <c r="LI30" s="248"/>
      <c r="LJ30" s="248"/>
      <c r="LK30" s="248"/>
      <c r="LL30" s="248"/>
      <c r="LM30" s="248"/>
      <c r="LN30" s="248"/>
      <c r="LO30" s="248"/>
      <c r="LP30" s="248"/>
      <c r="LQ30" s="248"/>
      <c r="LR30" s="248"/>
      <c r="LS30" s="248"/>
      <c r="LT30" s="248"/>
      <c r="LU30" s="248"/>
      <c r="LV30" s="248"/>
      <c r="LW30" s="248"/>
      <c r="LX30" s="248"/>
      <c r="LY30" s="248"/>
      <c r="LZ30" s="248"/>
      <c r="MA30" s="248"/>
      <c r="MB30" s="248"/>
      <c r="MC30" s="248"/>
      <c r="MD30" s="248"/>
      <c r="ME30" s="248"/>
      <c r="MF30" s="248"/>
      <c r="MG30" s="248"/>
      <c r="MH30" s="248"/>
      <c r="MI30" s="248"/>
      <c r="MJ30" s="248"/>
      <c r="MK30" s="248"/>
      <c r="ML30" s="248"/>
      <c r="MM30" s="248"/>
      <c r="MN30" s="248"/>
      <c r="MO30" s="248"/>
      <c r="MP30" s="248"/>
      <c r="MQ30" s="248"/>
      <c r="MR30" s="248"/>
      <c r="MS30" s="248"/>
      <c r="MT30" s="248"/>
      <c r="MU30" s="248"/>
      <c r="MV30" s="248"/>
      <c r="MW30" s="248"/>
      <c r="MX30" s="248"/>
      <c r="MY30" s="248"/>
      <c r="MZ30" s="248"/>
      <c r="NA30" s="248"/>
      <c r="NB30" s="248"/>
      <c r="NC30" s="248"/>
      <c r="ND30" s="248"/>
      <c r="NE30" s="248"/>
      <c r="NF30" s="248"/>
      <c r="NG30" s="248"/>
      <c r="NH30" s="248"/>
      <c r="NI30" s="248"/>
      <c r="NJ30" s="248"/>
      <c r="NK30" s="248"/>
      <c r="NL30" s="248"/>
      <c r="NM30" s="248"/>
      <c r="NN30" s="248"/>
      <c r="NO30" s="248"/>
      <c r="NP30" s="248"/>
      <c r="NQ30" s="248"/>
      <c r="NR30" s="248"/>
      <c r="NS30" s="248"/>
      <c r="NT30" s="248"/>
      <c r="NU30" s="248"/>
      <c r="NV30" s="248"/>
      <c r="NW30" s="248"/>
      <c r="NX30" s="248"/>
      <c r="NY30" s="248"/>
      <c r="NZ30" s="248"/>
      <c r="OA30" s="248"/>
      <c r="OB30" s="248"/>
      <c r="OC30" s="248"/>
      <c r="OD30" s="248"/>
      <c r="OE30" s="248"/>
      <c r="OF30" s="248"/>
      <c r="OG30" s="248"/>
      <c r="OH30" s="248"/>
      <c r="OI30" s="248"/>
      <c r="OJ30" s="248"/>
      <c r="OK30" s="248"/>
      <c r="OL30" s="248"/>
      <c r="OM30" s="248"/>
      <c r="ON30" s="248"/>
      <c r="OO30" s="248"/>
      <c r="OP30" s="248"/>
      <c r="OQ30" s="248"/>
      <c r="OR30" s="248"/>
      <c r="OS30" s="248"/>
      <c r="OT30" s="248"/>
      <c r="OU30" s="248"/>
      <c r="OV30" s="248"/>
      <c r="OW30" s="248"/>
      <c r="OX30" s="248"/>
      <c r="OY30" s="248"/>
      <c r="OZ30" s="248"/>
      <c r="PA30" s="248"/>
      <c r="PB30" s="248"/>
      <c r="PC30" s="248"/>
      <c r="PD30" s="248"/>
      <c r="PE30" s="248"/>
      <c r="PF30" s="248"/>
      <c r="PG30" s="248"/>
      <c r="PH30" s="248"/>
      <c r="PI30" s="248"/>
      <c r="PJ30" s="248"/>
      <c r="PK30" s="248"/>
      <c r="PL30" s="248"/>
      <c r="PM30" s="248"/>
      <c r="PN30" s="248"/>
      <c r="PO30" s="248"/>
      <c r="PP30" s="248"/>
      <c r="PQ30" s="248"/>
      <c r="PR30" s="248"/>
      <c r="PS30" s="248"/>
      <c r="PT30" s="248"/>
      <c r="PU30" s="248"/>
      <c r="PV30" s="248"/>
      <c r="PW30" s="248"/>
      <c r="PX30" s="248"/>
      <c r="PY30" s="248"/>
      <c r="PZ30" s="248"/>
      <c r="QA30" s="248"/>
      <c r="QB30" s="248"/>
      <c r="QC30" s="248"/>
      <c r="QD30" s="248"/>
      <c r="QE30" s="248"/>
      <c r="QF30" s="248"/>
      <c r="QG30" s="248"/>
      <c r="QH30" s="248"/>
      <c r="QI30" s="248"/>
      <c r="QJ30" s="248"/>
      <c r="QK30" s="248"/>
      <c r="QL30" s="248"/>
      <c r="QM30" s="248"/>
      <c r="QN30" s="248"/>
      <c r="QO30" s="248"/>
      <c r="QP30" s="248"/>
      <c r="QQ30" s="248"/>
      <c r="QR30" s="248"/>
      <c r="QS30" s="248"/>
      <c r="QT30" s="248"/>
      <c r="QU30" s="248"/>
      <c r="QV30" s="248"/>
      <c r="QW30" s="248"/>
      <c r="QX30" s="248"/>
      <c r="QY30" s="248"/>
      <c r="QZ30" s="248"/>
      <c r="RA30" s="248"/>
      <c r="RB30" s="248"/>
      <c r="RC30" s="248"/>
      <c r="RD30" s="248"/>
      <c r="RE30" s="248"/>
      <c r="RF30" s="248"/>
      <c r="RG30" s="248"/>
      <c r="RH30" s="248"/>
      <c r="RI30" s="248"/>
      <c r="RJ30" s="248"/>
      <c r="RK30" s="248"/>
      <c r="RL30" s="248"/>
      <c r="RM30" s="248"/>
      <c r="RN30" s="248"/>
      <c r="RO30" s="248"/>
      <c r="RP30" s="248"/>
      <c r="RQ30" s="248"/>
      <c r="RR30" s="248"/>
      <c r="RS30" s="248"/>
      <c r="RT30" s="248"/>
      <c r="RU30" s="248"/>
      <c r="RV30" s="248"/>
      <c r="RW30" s="248"/>
      <c r="RX30" s="248"/>
      <c r="RY30" s="248"/>
      <c r="RZ30" s="248"/>
      <c r="SA30" s="248"/>
      <c r="SB30" s="248"/>
      <c r="SC30" s="248"/>
      <c r="SD30" s="248"/>
      <c r="SE30" s="248"/>
      <c r="SF30" s="248"/>
      <c r="SG30" s="248"/>
      <c r="SH30" s="248"/>
      <c r="SI30" s="248"/>
      <c r="SJ30" s="248"/>
      <c r="SK30" s="248"/>
      <c r="SL30" s="248"/>
      <c r="SM30" s="248"/>
      <c r="SN30" s="248"/>
      <c r="SO30" s="248"/>
      <c r="SP30" s="248"/>
      <c r="SQ30" s="248"/>
      <c r="SR30" s="248"/>
      <c r="SS30" s="248"/>
      <c r="ST30" s="248"/>
      <c r="SU30" s="248"/>
      <c r="SV30" s="248"/>
      <c r="SW30" s="248"/>
      <c r="SX30" s="248"/>
      <c r="SY30" s="248"/>
      <c r="SZ30" s="248"/>
      <c r="TA30" s="248"/>
      <c r="TB30" s="248"/>
      <c r="TC30" s="248"/>
      <c r="TD30" s="248"/>
      <c r="TE30" s="248"/>
      <c r="TF30" s="248"/>
      <c r="TG30" s="248"/>
      <c r="TH30" s="248"/>
      <c r="TI30" s="248"/>
      <c r="TJ30" s="248"/>
      <c r="TK30" s="248"/>
      <c r="TL30" s="248"/>
      <c r="TM30" s="248"/>
      <c r="TN30" s="248"/>
      <c r="TO30" s="248"/>
      <c r="TP30" s="248"/>
      <c r="TQ30" s="248"/>
      <c r="TR30" s="248"/>
      <c r="TS30" s="248"/>
      <c r="TT30" s="248"/>
      <c r="TU30" s="248"/>
      <c r="TV30" s="248"/>
      <c r="TW30" s="248"/>
      <c r="TX30" s="248"/>
      <c r="TY30" s="248"/>
      <c r="TZ30" s="248"/>
      <c r="UA30" s="248"/>
      <c r="UB30" s="248"/>
      <c r="UC30" s="248"/>
      <c r="UD30" s="248"/>
      <c r="UE30" s="248"/>
      <c r="UF30" s="248"/>
      <c r="UG30" s="248"/>
      <c r="UH30" s="248"/>
      <c r="UI30" s="248"/>
      <c r="UJ30" s="248"/>
      <c r="UK30" s="248"/>
      <c r="UL30" s="248"/>
      <c r="UM30" s="248"/>
      <c r="UN30" s="248"/>
      <c r="UO30" s="248"/>
      <c r="UP30" s="248"/>
      <c r="UQ30" s="248"/>
      <c r="UR30" s="248"/>
      <c r="US30" s="248"/>
      <c r="UT30" s="248"/>
      <c r="UU30" s="248"/>
      <c r="UV30" s="248"/>
      <c r="UW30" s="248"/>
      <c r="UX30" s="248"/>
      <c r="UY30" s="248"/>
      <c r="UZ30" s="248"/>
      <c r="VA30" s="248"/>
      <c r="VB30" s="248"/>
      <c r="VC30" s="248"/>
      <c r="VD30" s="248"/>
      <c r="VE30" s="248"/>
      <c r="VF30" s="248"/>
      <c r="VG30" s="248"/>
      <c r="VH30" s="248"/>
      <c r="VI30" s="248"/>
      <c r="VJ30" s="248"/>
      <c r="VK30" s="248"/>
      <c r="VL30" s="248"/>
      <c r="VM30" s="248"/>
      <c r="VN30" s="248"/>
      <c r="VO30" s="248"/>
      <c r="VP30" s="248"/>
      <c r="VQ30" s="248"/>
      <c r="VR30" s="248"/>
      <c r="VS30" s="248"/>
      <c r="VT30" s="248"/>
      <c r="VU30" s="248"/>
      <c r="VV30" s="248"/>
      <c r="VW30" s="248"/>
      <c r="VX30" s="248"/>
      <c r="VY30" s="248"/>
      <c r="VZ30" s="248"/>
      <c r="WA30" s="248"/>
      <c r="WB30" s="248"/>
      <c r="WC30" s="248"/>
      <c r="WD30" s="248"/>
      <c r="WE30" s="248"/>
      <c r="WF30" s="248"/>
      <c r="WG30" s="248"/>
      <c r="WH30" s="248"/>
      <c r="WI30" s="248"/>
      <c r="WJ30" s="248"/>
      <c r="WK30" s="248"/>
      <c r="WL30" s="248"/>
      <c r="WM30" s="248"/>
      <c r="WN30" s="248"/>
      <c r="WO30" s="248"/>
      <c r="WP30" s="248"/>
      <c r="WQ30" s="248"/>
      <c r="WR30" s="248"/>
      <c r="WS30" s="248"/>
      <c r="WT30" s="248"/>
      <c r="WU30" s="248"/>
      <c r="WV30" s="248"/>
      <c r="WW30" s="248"/>
      <c r="WX30" s="248"/>
      <c r="WY30" s="248"/>
      <c r="WZ30" s="248"/>
      <c r="XA30" s="248"/>
      <c r="XB30" s="248"/>
      <c r="XC30" s="248"/>
      <c r="XD30" s="248"/>
      <c r="XE30" s="248"/>
      <c r="XF30" s="248"/>
      <c r="XG30" s="248"/>
      <c r="XH30" s="248"/>
      <c r="XI30" s="248"/>
      <c r="XJ30" s="248"/>
      <c r="XK30" s="248"/>
      <c r="XL30" s="248"/>
      <c r="XM30" s="248"/>
      <c r="XN30" s="248"/>
      <c r="XO30" s="248"/>
      <c r="XP30" s="248"/>
      <c r="XQ30" s="248"/>
      <c r="XR30" s="248"/>
      <c r="XS30" s="248"/>
      <c r="XT30" s="248"/>
      <c r="XU30" s="248"/>
      <c r="XV30" s="248"/>
      <c r="XW30" s="248"/>
      <c r="XX30" s="248"/>
      <c r="XY30" s="248"/>
      <c r="XZ30" s="248"/>
      <c r="YA30" s="248"/>
      <c r="YB30" s="248"/>
      <c r="YC30" s="248"/>
      <c r="YD30" s="248"/>
      <c r="YE30" s="248"/>
      <c r="YF30" s="248"/>
      <c r="YG30" s="248"/>
      <c r="YH30" s="248"/>
      <c r="YI30" s="248"/>
      <c r="YJ30" s="248"/>
      <c r="YK30" s="248"/>
      <c r="YL30" s="248"/>
      <c r="YM30" s="248"/>
      <c r="YN30" s="248"/>
      <c r="YO30" s="248"/>
      <c r="YP30" s="248"/>
      <c r="YQ30" s="248"/>
      <c r="YR30" s="248"/>
      <c r="YS30" s="248"/>
      <c r="YT30" s="248"/>
      <c r="YU30" s="248"/>
      <c r="YV30" s="248"/>
      <c r="YW30" s="248"/>
      <c r="YX30" s="248"/>
      <c r="YY30" s="248"/>
      <c r="YZ30" s="248"/>
      <c r="ZA30" s="248"/>
      <c r="ZB30" s="248"/>
      <c r="ZC30" s="248"/>
      <c r="ZD30" s="248"/>
      <c r="ZE30" s="248"/>
      <c r="ZF30" s="248"/>
      <c r="ZG30" s="248"/>
      <c r="ZH30" s="248"/>
      <c r="ZI30" s="248"/>
      <c r="ZJ30" s="248"/>
      <c r="ZK30" s="248"/>
      <c r="ZL30" s="248"/>
      <c r="ZM30" s="248"/>
      <c r="ZN30" s="248"/>
      <c r="ZO30" s="248"/>
      <c r="ZP30" s="248"/>
      <c r="ZQ30" s="248"/>
      <c r="ZR30" s="248"/>
      <c r="ZS30" s="248"/>
      <c r="ZT30" s="248"/>
      <c r="ZU30" s="248"/>
      <c r="ZV30" s="248"/>
      <c r="ZW30" s="248"/>
      <c r="ZX30" s="248"/>
      <c r="ZY30" s="248"/>
      <c r="ZZ30" s="248"/>
      <c r="AAA30" s="248"/>
      <c r="AAB30" s="248"/>
      <c r="AAC30" s="248"/>
      <c r="AAD30" s="248"/>
      <c r="AAE30" s="248"/>
      <c r="AAF30" s="248"/>
      <c r="AAG30" s="248"/>
      <c r="AAH30" s="248"/>
      <c r="AAI30" s="248"/>
      <c r="AAJ30" s="248"/>
      <c r="AAK30" s="248"/>
      <c r="AAL30" s="248"/>
      <c r="AAM30" s="248"/>
      <c r="AAN30" s="248"/>
      <c r="AAO30" s="248"/>
      <c r="AAP30" s="248"/>
      <c r="AAQ30" s="248"/>
      <c r="AAR30" s="248"/>
      <c r="AAS30" s="248"/>
      <c r="AAT30" s="248"/>
      <c r="AAU30" s="248"/>
      <c r="AAV30" s="248"/>
      <c r="AAW30" s="248"/>
      <c r="AAX30" s="248"/>
      <c r="AAY30" s="248"/>
      <c r="AAZ30" s="248"/>
      <c r="ABA30" s="248"/>
      <c r="ABB30" s="248"/>
      <c r="ABC30" s="248"/>
      <c r="ABD30" s="248"/>
      <c r="ABE30" s="248"/>
      <c r="ABF30" s="248"/>
      <c r="ABG30" s="248"/>
      <c r="ABH30" s="248"/>
      <c r="ABI30" s="248"/>
      <c r="ABJ30" s="248"/>
      <c r="ABK30" s="248"/>
      <c r="ABL30" s="248"/>
      <c r="ABM30" s="248"/>
      <c r="ABN30" s="248"/>
      <c r="ABO30" s="248"/>
      <c r="ABP30" s="248"/>
      <c r="ABQ30" s="248"/>
      <c r="ABR30" s="248"/>
      <c r="ABS30" s="248"/>
      <c r="ABT30" s="248"/>
      <c r="ABU30" s="248"/>
      <c r="ABV30" s="248"/>
      <c r="ABW30" s="248"/>
      <c r="ABX30" s="248"/>
      <c r="ABY30" s="248"/>
      <c r="ABZ30" s="248"/>
      <c r="ACA30" s="248"/>
      <c r="ACB30" s="248"/>
      <c r="ACC30" s="248"/>
      <c r="ACD30" s="248"/>
      <c r="ACE30" s="248"/>
      <c r="ACF30" s="248"/>
      <c r="ACG30" s="248"/>
      <c r="ACH30" s="248"/>
      <c r="ACI30" s="248"/>
      <c r="ACJ30" s="248"/>
      <c r="ACK30" s="248"/>
      <c r="ACL30" s="248"/>
      <c r="ACM30" s="248"/>
      <c r="ACN30" s="248"/>
      <c r="ACO30" s="248"/>
      <c r="ACP30" s="248"/>
      <c r="ACQ30" s="248"/>
      <c r="ACR30" s="248"/>
      <c r="ACS30" s="248"/>
      <c r="ACT30" s="248"/>
      <c r="ACU30" s="248"/>
      <c r="ACV30" s="248"/>
      <c r="ACW30" s="248"/>
      <c r="ACX30" s="248"/>
      <c r="ACY30" s="248"/>
      <c r="ACZ30" s="248"/>
      <c r="ADA30" s="248"/>
      <c r="ADB30" s="248"/>
      <c r="ADC30" s="248"/>
      <c r="ADD30" s="248"/>
      <c r="ADE30" s="248"/>
      <c r="ADF30" s="248"/>
      <c r="ADG30" s="248"/>
      <c r="ADH30" s="248"/>
      <c r="ADI30" s="248"/>
      <c r="ADJ30" s="248"/>
      <c r="ADK30" s="248"/>
      <c r="ADL30" s="248"/>
      <c r="ADM30" s="248"/>
      <c r="ADN30" s="248"/>
      <c r="ADO30" s="248"/>
      <c r="ADP30" s="248"/>
      <c r="ADQ30" s="248"/>
      <c r="ADR30" s="248"/>
      <c r="ADS30" s="248"/>
      <c r="ADT30" s="248"/>
      <c r="ADU30" s="248"/>
      <c r="ADV30" s="248"/>
      <c r="ADW30" s="248"/>
      <c r="ADX30" s="248"/>
      <c r="ADY30" s="248"/>
      <c r="ADZ30" s="248"/>
      <c r="AEA30" s="248"/>
      <c r="AEB30" s="248"/>
      <c r="AEC30" s="248"/>
      <c r="AED30" s="248"/>
      <c r="AEE30" s="248"/>
      <c r="AEF30" s="248"/>
      <c r="AEG30" s="248"/>
      <c r="AEH30" s="248"/>
      <c r="AEI30" s="248"/>
      <c r="AEJ30" s="248"/>
      <c r="AEK30" s="248"/>
      <c r="AEL30" s="248"/>
      <c r="AEM30" s="248"/>
      <c r="AEN30" s="248"/>
      <c r="AEO30" s="248"/>
      <c r="AEP30" s="248"/>
      <c r="AEQ30" s="248"/>
      <c r="AER30" s="248"/>
      <c r="AES30" s="248"/>
      <c r="AET30" s="248"/>
      <c r="AEU30" s="248"/>
      <c r="AEV30" s="248"/>
      <c r="AEW30" s="248"/>
      <c r="AEX30" s="248"/>
      <c r="AEY30" s="248"/>
      <c r="AEZ30" s="248"/>
      <c r="AFA30" s="248"/>
      <c r="AFB30" s="248"/>
      <c r="AFC30" s="248"/>
      <c r="AFD30" s="248"/>
      <c r="AFE30" s="248"/>
      <c r="AFF30" s="248"/>
      <c r="AFG30" s="248"/>
      <c r="AFH30" s="248"/>
      <c r="AFI30" s="248"/>
      <c r="AFJ30" s="248"/>
      <c r="AFK30" s="248"/>
      <c r="AFL30" s="248"/>
      <c r="AFM30" s="248"/>
      <c r="AFN30" s="248"/>
      <c r="AFO30" s="248"/>
      <c r="AFP30" s="248"/>
      <c r="AFQ30" s="248"/>
      <c r="AFR30" s="248"/>
      <c r="AFS30" s="248"/>
      <c r="AFT30" s="248"/>
      <c r="AFU30" s="248"/>
      <c r="AFV30" s="248"/>
      <c r="AFW30" s="248"/>
      <c r="AFX30" s="248"/>
      <c r="AFY30" s="248"/>
      <c r="AFZ30" s="248"/>
      <c r="AGA30" s="248"/>
      <c r="AGB30" s="248"/>
      <c r="AGC30" s="248"/>
      <c r="AGD30" s="248"/>
      <c r="AGE30" s="248"/>
      <c r="AGF30" s="248"/>
      <c r="AGG30" s="248"/>
      <c r="AGH30" s="248"/>
      <c r="AGI30" s="248"/>
      <c r="AGJ30" s="248"/>
      <c r="AGK30" s="248"/>
      <c r="AGL30" s="248"/>
      <c r="AGM30" s="248"/>
      <c r="AGN30" s="248"/>
      <c r="AGO30" s="248"/>
      <c r="AGP30" s="248"/>
      <c r="AGQ30" s="248"/>
      <c r="AGR30" s="248"/>
      <c r="AGS30" s="248"/>
      <c r="AGT30" s="248"/>
      <c r="AGU30" s="248"/>
      <c r="AGV30" s="248"/>
      <c r="AGW30" s="248"/>
      <c r="AGX30" s="248"/>
      <c r="AGY30" s="248"/>
      <c r="AGZ30" s="248"/>
      <c r="AHA30" s="248"/>
      <c r="AHB30" s="248"/>
      <c r="AHC30" s="248"/>
      <c r="AHD30" s="248"/>
      <c r="AHE30" s="248"/>
      <c r="AHF30" s="248"/>
      <c r="AHG30" s="248"/>
      <c r="AHH30" s="248"/>
      <c r="AHI30" s="248"/>
      <c r="AHJ30" s="248"/>
      <c r="AHK30" s="248"/>
      <c r="AHL30" s="248"/>
      <c r="AHM30" s="248"/>
      <c r="AHN30" s="248"/>
      <c r="AHO30" s="248"/>
      <c r="AHP30" s="248"/>
      <c r="AHQ30" s="248"/>
      <c r="AHR30" s="248"/>
      <c r="AHS30" s="248"/>
      <c r="AHT30" s="248"/>
      <c r="AHU30" s="248"/>
      <c r="AHV30" s="248"/>
      <c r="AHW30" s="248"/>
      <c r="AHX30" s="248"/>
      <c r="AHY30" s="248"/>
      <c r="AHZ30" s="248"/>
      <c r="AIA30" s="248"/>
      <c r="AIB30" s="248"/>
      <c r="AIC30" s="248"/>
      <c r="AID30" s="248"/>
      <c r="AIE30" s="248"/>
      <c r="AIF30" s="248"/>
      <c r="AIG30" s="248"/>
      <c r="AIH30" s="248"/>
      <c r="AII30" s="248"/>
      <c r="AIJ30" s="248"/>
      <c r="AIK30" s="248"/>
      <c r="AIL30" s="248"/>
      <c r="AIM30" s="248"/>
      <c r="AIN30" s="248"/>
      <c r="AIO30" s="248"/>
      <c r="AIP30" s="248"/>
      <c r="AIQ30" s="248"/>
      <c r="AIR30" s="248"/>
      <c r="AIS30" s="248"/>
      <c r="AIT30" s="248"/>
      <c r="AIU30" s="248"/>
      <c r="AIV30" s="248"/>
      <c r="AIW30" s="248"/>
      <c r="AIX30" s="248"/>
      <c r="AIY30" s="248"/>
      <c r="AIZ30" s="248"/>
      <c r="AJA30" s="248"/>
      <c r="AJB30" s="248"/>
      <c r="AJC30" s="248"/>
      <c r="AJD30" s="248"/>
      <c r="AJE30" s="248"/>
      <c r="AJF30" s="248"/>
      <c r="AJG30" s="248"/>
      <c r="AJH30" s="248"/>
      <c r="AJI30" s="248"/>
      <c r="AJJ30" s="248"/>
      <c r="AJK30" s="248"/>
      <c r="AJL30" s="248"/>
      <c r="AJM30" s="248"/>
      <c r="AJN30" s="248"/>
      <c r="AJO30" s="248"/>
      <c r="AJP30" s="248"/>
      <c r="AJQ30" s="248"/>
      <c r="AJR30" s="248"/>
      <c r="AJS30" s="248"/>
      <c r="AJT30" s="248"/>
      <c r="AJU30" s="248"/>
      <c r="AJV30" s="248"/>
      <c r="AJW30" s="248"/>
      <c r="AJX30" s="248"/>
      <c r="AJY30" s="248"/>
      <c r="AJZ30" s="248"/>
      <c r="AKA30" s="248"/>
      <c r="AKB30" s="248"/>
      <c r="AKC30" s="248"/>
      <c r="AKD30" s="248"/>
      <c r="AKE30" s="248"/>
      <c r="AKF30" s="248"/>
      <c r="AKG30" s="248"/>
      <c r="AKH30" s="248"/>
      <c r="AKI30" s="248"/>
      <c r="AKJ30" s="248"/>
      <c r="AKK30" s="248"/>
      <c r="AKL30" s="248"/>
      <c r="AKM30" s="248"/>
      <c r="AKN30" s="248"/>
      <c r="AKO30" s="248"/>
      <c r="AKP30" s="248"/>
      <c r="AKQ30" s="248"/>
      <c r="AKR30" s="248"/>
      <c r="AKS30" s="248"/>
      <c r="AKT30" s="248"/>
      <c r="AKU30" s="248"/>
      <c r="AKV30" s="248"/>
      <c r="AKW30" s="248"/>
      <c r="AKX30" s="248"/>
      <c r="AKY30" s="248"/>
      <c r="AKZ30" s="248"/>
      <c r="ALA30" s="248"/>
      <c r="ALB30" s="248"/>
      <c r="ALC30" s="248"/>
      <c r="ALD30" s="248"/>
      <c r="ALE30" s="248"/>
      <c r="ALF30" s="248"/>
      <c r="ALG30" s="248"/>
      <c r="ALH30" s="248"/>
      <c r="ALI30" s="248"/>
      <c r="ALJ30" s="248"/>
      <c r="ALK30" s="248"/>
      <c r="ALL30" s="248"/>
      <c r="ALM30" s="248"/>
      <c r="ALN30" s="248"/>
      <c r="ALO30" s="248"/>
      <c r="ALP30" s="248"/>
      <c r="ALQ30" s="248"/>
      <c r="ALR30" s="248"/>
      <c r="ALS30" s="248"/>
      <c r="ALT30" s="248"/>
      <c r="ALU30" s="248"/>
      <c r="ALV30" s="248"/>
      <c r="ALW30" s="248"/>
      <c r="ALX30" s="248"/>
      <c r="ALY30" s="248"/>
      <c r="ALZ30" s="248"/>
      <c r="AMA30" s="248"/>
      <c r="AMB30" s="248"/>
      <c r="AMC30" s="248"/>
      <c r="AMD30" s="248"/>
      <c r="AME30" s="248"/>
      <c r="AMF30" s="248"/>
      <c r="AMG30" s="248"/>
      <c r="AMH30" s="248"/>
      <c r="AMI30" s="248"/>
      <c r="AMJ30" s="248"/>
      <c r="AMK30" s="248"/>
      <c r="AML30" s="248"/>
      <c r="AMM30" s="248"/>
      <c r="AMN30" s="248"/>
      <c r="AMO30" s="248"/>
      <c r="AMP30" s="248"/>
      <c r="AMQ30" s="248"/>
      <c r="AMR30" s="248"/>
      <c r="AMS30" s="248"/>
      <c r="AMT30" s="248"/>
      <c r="AMU30" s="248"/>
      <c r="AMV30" s="248"/>
      <c r="AMW30" s="248"/>
      <c r="AMX30" s="248"/>
      <c r="AMY30" s="248"/>
      <c r="AMZ30" s="248"/>
      <c r="ANA30" s="248"/>
      <c r="ANB30" s="248"/>
      <c r="ANC30" s="248"/>
      <c r="AND30" s="248"/>
      <c r="ANE30" s="248"/>
      <c r="ANF30" s="248"/>
      <c r="ANG30" s="248"/>
      <c r="ANH30" s="248"/>
      <c r="ANI30" s="248"/>
      <c r="ANJ30" s="248"/>
      <c r="ANK30" s="248"/>
      <c r="ANL30" s="248"/>
      <c r="ANM30" s="248"/>
      <c r="ANN30" s="248"/>
      <c r="ANO30" s="248"/>
      <c r="ANP30" s="248"/>
      <c r="ANQ30" s="248"/>
      <c r="ANR30" s="248"/>
      <c r="ANS30" s="248"/>
      <c r="ANT30" s="248"/>
      <c r="ANU30" s="248"/>
      <c r="ANV30" s="248"/>
      <c r="ANW30" s="248"/>
      <c r="ANX30" s="248"/>
      <c r="ANY30" s="248"/>
      <c r="ANZ30" s="248"/>
      <c r="AOA30" s="248"/>
      <c r="AOB30" s="248"/>
      <c r="AOC30" s="248"/>
      <c r="AOD30" s="248"/>
      <c r="AOE30" s="248"/>
      <c r="AOF30" s="248"/>
      <c r="AOG30" s="248"/>
      <c r="AOH30" s="248"/>
      <c r="AOI30" s="248"/>
      <c r="AOJ30" s="248"/>
      <c r="AOK30" s="248"/>
      <c r="AOL30" s="248"/>
      <c r="AOM30" s="248"/>
      <c r="AON30" s="248"/>
      <c r="AOO30" s="248"/>
      <c r="AOP30" s="248"/>
      <c r="AOQ30" s="248"/>
      <c r="AOR30" s="248"/>
      <c r="AOS30" s="248"/>
      <c r="AOT30" s="248"/>
      <c r="AOU30" s="248"/>
      <c r="AOV30" s="248"/>
      <c r="AOW30" s="248"/>
      <c r="AOX30" s="248"/>
      <c r="AOY30" s="248"/>
      <c r="AOZ30" s="248"/>
      <c r="APA30" s="248"/>
      <c r="APB30" s="248"/>
      <c r="APC30" s="248"/>
      <c r="APD30" s="248"/>
      <c r="APE30" s="248"/>
      <c r="APF30" s="248"/>
      <c r="APG30" s="248"/>
      <c r="APH30" s="248"/>
      <c r="API30" s="248"/>
      <c r="APJ30" s="248"/>
      <c r="APK30" s="248"/>
      <c r="APL30" s="248"/>
      <c r="APM30" s="248"/>
      <c r="APN30" s="248"/>
      <c r="APO30" s="248"/>
      <c r="APP30" s="248"/>
      <c r="APQ30" s="248"/>
      <c r="APR30" s="248"/>
      <c r="APS30" s="248"/>
      <c r="APT30" s="248"/>
      <c r="APU30" s="248"/>
      <c r="APV30" s="248"/>
      <c r="APW30" s="248"/>
      <c r="APX30" s="248"/>
      <c r="APY30" s="248"/>
      <c r="APZ30" s="248"/>
      <c r="AQA30" s="248"/>
      <c r="AQB30" s="248"/>
      <c r="AQC30" s="248"/>
      <c r="AQD30" s="248"/>
      <c r="AQE30" s="248"/>
      <c r="AQF30" s="248"/>
      <c r="AQG30" s="248"/>
      <c r="AQH30" s="248"/>
      <c r="AQI30" s="248"/>
      <c r="AQJ30" s="248"/>
      <c r="AQK30" s="248"/>
      <c r="AQL30" s="248"/>
      <c r="AQM30" s="248"/>
      <c r="AQN30" s="248"/>
      <c r="AQO30" s="248"/>
      <c r="AQP30" s="248"/>
      <c r="AQQ30" s="248"/>
      <c r="AQR30" s="248"/>
      <c r="AQS30" s="248"/>
      <c r="AQT30" s="248"/>
      <c r="AQU30" s="248"/>
      <c r="AQV30" s="248"/>
      <c r="AQW30" s="248"/>
      <c r="AQX30" s="248"/>
      <c r="AQY30" s="248"/>
      <c r="AQZ30" s="248"/>
      <c r="ARA30" s="248"/>
      <c r="ARB30" s="248"/>
      <c r="ARC30" s="248"/>
      <c r="ARD30" s="248"/>
      <c r="ARE30" s="248"/>
      <c r="ARF30" s="248"/>
      <c r="ARG30" s="248"/>
      <c r="ARH30" s="248"/>
      <c r="ARI30" s="248"/>
      <c r="ARJ30" s="248"/>
      <c r="ARK30" s="248"/>
      <c r="ARL30" s="248"/>
      <c r="ARM30" s="248"/>
      <c r="ARN30" s="248"/>
      <c r="ARO30" s="248"/>
      <c r="ARP30" s="248"/>
      <c r="ARQ30" s="248"/>
      <c r="ARR30" s="248"/>
      <c r="ARS30" s="248"/>
      <c r="ART30" s="248"/>
      <c r="ARU30" s="248"/>
      <c r="ARV30" s="248"/>
      <c r="ARW30" s="248"/>
      <c r="ARX30" s="248"/>
      <c r="ARY30" s="248"/>
      <c r="ARZ30" s="248"/>
      <c r="ASA30" s="248"/>
      <c r="ASB30" s="248"/>
      <c r="ASC30" s="248"/>
      <c r="ASD30" s="248"/>
      <c r="ASE30" s="248"/>
      <c r="ASF30" s="248"/>
      <c r="ASG30" s="248"/>
      <c r="ASH30" s="248"/>
      <c r="ASI30" s="248"/>
      <c r="ASJ30" s="248"/>
      <c r="ASK30" s="248"/>
      <c r="ASL30" s="248"/>
      <c r="ASM30" s="248"/>
      <c r="ASN30" s="248"/>
      <c r="ASO30" s="248"/>
      <c r="ASP30" s="248"/>
      <c r="ASQ30" s="248"/>
      <c r="ASR30" s="248"/>
      <c r="ASS30" s="248"/>
      <c r="AST30" s="248"/>
      <c r="ASU30" s="248"/>
      <c r="ASV30" s="248"/>
      <c r="ASW30" s="248"/>
      <c r="ASX30" s="248"/>
      <c r="ASY30" s="248"/>
      <c r="ASZ30" s="248"/>
      <c r="ATA30" s="248"/>
      <c r="ATB30" s="248"/>
      <c r="ATC30" s="248"/>
      <c r="ATD30" s="248"/>
      <c r="ATE30" s="248"/>
      <c r="ATF30" s="248"/>
      <c r="ATG30" s="248"/>
      <c r="ATH30" s="248"/>
      <c r="ATI30" s="248"/>
      <c r="ATJ30" s="248"/>
      <c r="ATK30" s="248"/>
      <c r="ATL30" s="248"/>
      <c r="ATM30" s="248"/>
      <c r="ATN30" s="248"/>
      <c r="ATO30" s="248"/>
      <c r="ATP30" s="248"/>
      <c r="ATQ30" s="248"/>
      <c r="ATR30" s="248"/>
      <c r="ATS30" s="248"/>
      <c r="ATT30" s="248"/>
      <c r="ATU30" s="248"/>
      <c r="ATV30" s="248"/>
      <c r="ATW30" s="248"/>
      <c r="ATX30" s="248"/>
      <c r="ATY30" s="248"/>
      <c r="ATZ30" s="248"/>
      <c r="AUA30" s="248"/>
      <c r="AUB30" s="248"/>
      <c r="AUC30" s="248"/>
      <c r="AUD30" s="248"/>
      <c r="AUE30" s="248"/>
      <c r="AUF30" s="248"/>
      <c r="AUG30" s="248"/>
      <c r="AUH30" s="248"/>
      <c r="AUI30" s="248"/>
      <c r="AUJ30" s="248"/>
      <c r="AUK30" s="248"/>
      <c r="AUL30" s="248"/>
      <c r="AUM30" s="248"/>
      <c r="AUN30" s="248"/>
      <c r="AUO30" s="248"/>
      <c r="AUP30" s="248"/>
      <c r="AUQ30" s="248"/>
      <c r="AUR30" s="248"/>
      <c r="AUS30" s="248"/>
      <c r="AUT30" s="248"/>
      <c r="AUU30" s="248"/>
      <c r="AUV30" s="248"/>
      <c r="AUW30" s="248"/>
      <c r="AUX30" s="248"/>
      <c r="AUY30" s="248"/>
      <c r="AUZ30" s="248"/>
      <c r="AVA30" s="248"/>
      <c r="AVB30" s="248"/>
      <c r="AVC30" s="248"/>
      <c r="AVD30" s="248"/>
      <c r="AVE30" s="248"/>
      <c r="AVF30" s="248"/>
      <c r="AVG30" s="248"/>
      <c r="AVH30" s="248"/>
      <c r="AVI30" s="248"/>
      <c r="AVJ30" s="248"/>
      <c r="AVK30" s="248"/>
      <c r="AVL30" s="248"/>
      <c r="AVM30" s="248"/>
      <c r="AVN30" s="248"/>
      <c r="AVO30" s="248"/>
      <c r="AVP30" s="248"/>
      <c r="AVQ30" s="248"/>
      <c r="AVR30" s="248"/>
      <c r="AVS30" s="248"/>
      <c r="AVT30" s="248"/>
      <c r="AVU30" s="248"/>
      <c r="AVV30" s="248"/>
      <c r="AVW30" s="248"/>
      <c r="AVX30" s="248"/>
      <c r="AVY30" s="248"/>
      <c r="AVZ30" s="248"/>
      <c r="AWA30" s="248"/>
      <c r="AWB30" s="248"/>
      <c r="AWC30" s="248"/>
      <c r="AWD30" s="248"/>
      <c r="AWE30" s="248"/>
      <c r="AWF30" s="248"/>
      <c r="AWG30" s="248"/>
      <c r="AWH30" s="248"/>
      <c r="AWI30" s="248"/>
      <c r="AWJ30" s="248"/>
      <c r="AWK30" s="248"/>
      <c r="AWL30" s="248"/>
      <c r="AWM30" s="248"/>
      <c r="AWN30" s="248"/>
      <c r="AWO30" s="248"/>
      <c r="AWP30" s="248"/>
      <c r="AWQ30" s="248"/>
      <c r="AWR30" s="248"/>
      <c r="AWS30" s="248"/>
      <c r="AWT30" s="248"/>
      <c r="AWU30" s="248"/>
      <c r="AWV30" s="248"/>
      <c r="AWW30" s="248"/>
      <c r="AWX30" s="248"/>
      <c r="AWY30" s="248"/>
      <c r="AWZ30" s="248"/>
      <c r="AXA30" s="248"/>
      <c r="AXB30" s="248"/>
      <c r="AXC30" s="248"/>
      <c r="AXD30" s="248"/>
      <c r="AXE30" s="248"/>
      <c r="AXF30" s="248"/>
      <c r="AXG30" s="248"/>
      <c r="AXH30" s="248"/>
      <c r="AXI30" s="248"/>
      <c r="AXJ30" s="248"/>
      <c r="AXK30" s="248"/>
      <c r="AXL30" s="248"/>
      <c r="AXM30" s="248"/>
      <c r="AXN30" s="248"/>
      <c r="AXO30" s="248"/>
      <c r="AXP30" s="248"/>
      <c r="AXQ30" s="248"/>
      <c r="AXR30" s="248"/>
      <c r="AXS30" s="248"/>
      <c r="AXT30" s="248"/>
      <c r="AXU30" s="248"/>
      <c r="AXV30" s="248"/>
      <c r="AXW30" s="248"/>
      <c r="AXX30" s="248"/>
      <c r="AXY30" s="248"/>
      <c r="AXZ30" s="248"/>
      <c r="AYA30" s="248"/>
      <c r="AYB30" s="248"/>
      <c r="AYC30" s="248"/>
      <c r="AYD30" s="248"/>
      <c r="AYE30" s="248"/>
      <c r="AYF30" s="248"/>
      <c r="AYG30" s="248"/>
      <c r="AYH30" s="248"/>
      <c r="AYI30" s="248"/>
      <c r="AYJ30" s="248"/>
      <c r="AYK30" s="248"/>
      <c r="AYL30" s="248"/>
      <c r="AYM30" s="248"/>
      <c r="AYN30" s="248"/>
      <c r="AYO30" s="248"/>
      <c r="AYP30" s="248"/>
      <c r="AYQ30" s="248"/>
      <c r="AYR30" s="248"/>
      <c r="AYS30" s="248"/>
      <c r="AYT30" s="248"/>
      <c r="AYU30" s="248"/>
      <c r="AYV30" s="248"/>
      <c r="AYW30" s="248"/>
      <c r="AYX30" s="248"/>
      <c r="AYY30" s="248"/>
      <c r="AYZ30" s="248"/>
      <c r="AZA30" s="248"/>
      <c r="AZB30" s="248"/>
      <c r="AZC30" s="248"/>
      <c r="AZD30" s="248"/>
      <c r="AZE30" s="248"/>
      <c r="AZF30" s="248"/>
      <c r="AZG30" s="248"/>
      <c r="AZH30" s="248"/>
      <c r="AZI30" s="248"/>
      <c r="AZJ30" s="248"/>
      <c r="AZK30" s="248"/>
      <c r="AZL30" s="248"/>
      <c r="AZM30" s="248"/>
      <c r="AZN30" s="248"/>
      <c r="AZO30" s="248"/>
      <c r="AZP30" s="248"/>
      <c r="AZQ30" s="248"/>
      <c r="AZR30" s="248"/>
      <c r="AZS30" s="248"/>
      <c r="AZT30" s="248"/>
      <c r="AZU30" s="248"/>
      <c r="AZV30" s="248"/>
      <c r="AZW30" s="248"/>
      <c r="AZX30" s="248"/>
      <c r="AZY30" s="248"/>
      <c r="AZZ30" s="248"/>
      <c r="BAA30" s="248"/>
      <c r="BAB30" s="248"/>
      <c r="BAC30" s="248"/>
      <c r="BAD30" s="248"/>
      <c r="BAE30" s="248"/>
      <c r="BAF30" s="248"/>
      <c r="BAG30" s="248"/>
      <c r="BAH30" s="248"/>
      <c r="BAI30" s="248"/>
      <c r="BAJ30" s="248"/>
      <c r="BAK30" s="248"/>
      <c r="BAL30" s="248"/>
      <c r="BAM30" s="248"/>
      <c r="BAN30" s="248"/>
      <c r="BAO30" s="248"/>
      <c r="BAP30" s="248"/>
      <c r="BAQ30" s="248"/>
      <c r="BAR30" s="248"/>
      <c r="BAS30" s="248"/>
      <c r="BAT30" s="248"/>
      <c r="BAU30" s="248"/>
      <c r="BAV30" s="248"/>
      <c r="BAW30" s="248"/>
      <c r="BAX30" s="248"/>
      <c r="BAY30" s="248"/>
      <c r="BAZ30" s="248"/>
      <c r="BBA30" s="248"/>
      <c r="BBB30" s="248"/>
      <c r="BBC30" s="248"/>
      <c r="BBD30" s="248"/>
      <c r="BBE30" s="248"/>
      <c r="BBF30" s="248"/>
      <c r="BBG30" s="248"/>
      <c r="BBH30" s="248"/>
      <c r="BBI30" s="248"/>
      <c r="BBJ30" s="248"/>
      <c r="BBK30" s="248"/>
      <c r="BBL30" s="248"/>
      <c r="BBM30" s="248"/>
      <c r="BBN30" s="248"/>
      <c r="BBO30" s="248"/>
      <c r="BBP30" s="248"/>
      <c r="BBQ30" s="248"/>
      <c r="BBR30" s="248"/>
      <c r="BBS30" s="248"/>
      <c r="BBT30" s="248"/>
      <c r="BBU30" s="248"/>
      <c r="BBV30" s="248"/>
      <c r="BBW30" s="248"/>
      <c r="BBX30" s="248"/>
      <c r="BBY30" s="248"/>
      <c r="BBZ30" s="248"/>
      <c r="BCA30" s="248"/>
      <c r="BCB30" s="248"/>
      <c r="BCC30" s="248"/>
      <c r="BCD30" s="248"/>
      <c r="BCE30" s="248"/>
      <c r="BCF30" s="248"/>
      <c r="BCG30" s="248"/>
      <c r="BCH30" s="248"/>
      <c r="BCI30" s="248"/>
      <c r="BCJ30" s="248"/>
      <c r="BCK30" s="248"/>
      <c r="BCL30" s="248"/>
      <c r="BCM30" s="248"/>
      <c r="BCN30" s="248"/>
      <c r="BCO30" s="248"/>
      <c r="BCP30" s="248"/>
      <c r="BCQ30" s="248"/>
      <c r="BCR30" s="248"/>
      <c r="BCS30" s="248"/>
      <c r="BCT30" s="248"/>
      <c r="BCU30" s="248"/>
      <c r="BCV30" s="248"/>
      <c r="BCW30" s="248"/>
      <c r="BCX30" s="248"/>
      <c r="BCY30" s="248"/>
      <c r="BCZ30" s="248"/>
      <c r="BDA30" s="248"/>
      <c r="BDB30" s="248"/>
      <c r="BDC30" s="248"/>
      <c r="BDD30" s="248"/>
      <c r="BDE30" s="248"/>
      <c r="BDF30" s="248"/>
      <c r="BDG30" s="248"/>
      <c r="BDH30" s="248"/>
      <c r="BDI30" s="248"/>
      <c r="BDJ30" s="248"/>
      <c r="BDK30" s="248"/>
      <c r="BDL30" s="248"/>
      <c r="BDM30" s="248"/>
      <c r="BDN30" s="248"/>
      <c r="BDO30" s="248"/>
      <c r="BDP30" s="248"/>
      <c r="BDQ30" s="248"/>
      <c r="BDR30" s="248"/>
      <c r="BDS30" s="248"/>
      <c r="BDT30" s="248"/>
      <c r="BDU30" s="248"/>
      <c r="BDV30" s="248"/>
      <c r="BDW30" s="248"/>
      <c r="BDX30" s="248"/>
      <c r="BDY30" s="248"/>
      <c r="BDZ30" s="248"/>
      <c r="BEA30" s="248"/>
      <c r="BEB30" s="248"/>
      <c r="BEC30" s="248"/>
      <c r="BED30" s="248"/>
      <c r="BEE30" s="248"/>
      <c r="BEF30" s="248"/>
      <c r="BEG30" s="248"/>
      <c r="BEH30" s="248"/>
      <c r="BEI30" s="248"/>
      <c r="BEJ30" s="248"/>
      <c r="BEK30" s="248"/>
      <c r="BEL30" s="248"/>
      <c r="BEM30" s="248"/>
      <c r="BEN30" s="248"/>
      <c r="BEO30" s="248"/>
      <c r="BEP30" s="248"/>
      <c r="BEQ30" s="248"/>
      <c r="BER30" s="248"/>
      <c r="BES30" s="248"/>
      <c r="BET30" s="248"/>
      <c r="BEU30" s="248"/>
      <c r="BEV30" s="248"/>
      <c r="BEW30" s="248"/>
      <c r="BEX30" s="248"/>
      <c r="BEY30" s="248"/>
      <c r="BEZ30" s="248"/>
      <c r="BFA30" s="248"/>
      <c r="BFB30" s="248"/>
      <c r="BFC30" s="248"/>
      <c r="BFD30" s="248"/>
      <c r="BFE30" s="248"/>
      <c r="BFF30" s="248"/>
      <c r="BFG30" s="248"/>
      <c r="BFH30" s="248"/>
      <c r="BFI30" s="248"/>
      <c r="BFJ30" s="248"/>
      <c r="BFK30" s="248"/>
      <c r="BFL30" s="248"/>
      <c r="BFM30" s="248"/>
      <c r="BFN30" s="248"/>
      <c r="BFO30" s="248"/>
      <c r="BFP30" s="248"/>
      <c r="BFQ30" s="248"/>
      <c r="BFR30" s="248"/>
      <c r="BFS30" s="248"/>
      <c r="BFT30" s="248"/>
      <c r="BFU30" s="248"/>
      <c r="BFV30" s="248"/>
      <c r="BFW30" s="248"/>
      <c r="BFX30" s="248"/>
      <c r="BFY30" s="248"/>
      <c r="BFZ30" s="248"/>
      <c r="BGA30" s="248"/>
      <c r="BGB30" s="248"/>
      <c r="BGC30" s="248"/>
      <c r="BGD30" s="248"/>
      <c r="BGE30" s="248"/>
      <c r="BGF30" s="248"/>
      <c r="BGG30" s="248"/>
      <c r="BGH30" s="248"/>
      <c r="BGI30" s="248"/>
      <c r="BGJ30" s="248"/>
      <c r="BGK30" s="248"/>
      <c r="BGL30" s="248"/>
      <c r="BGM30" s="248"/>
      <c r="BGN30" s="248"/>
      <c r="BGO30" s="248"/>
      <c r="BGP30" s="248"/>
      <c r="BGQ30" s="248"/>
      <c r="BGR30" s="248"/>
      <c r="BGS30" s="248"/>
      <c r="BGT30" s="248"/>
      <c r="BGU30" s="248"/>
      <c r="BGV30" s="248"/>
      <c r="BGW30" s="248"/>
      <c r="BGX30" s="248"/>
      <c r="BGY30" s="248"/>
      <c r="BGZ30" s="248"/>
      <c r="BHA30" s="248"/>
      <c r="BHB30" s="248"/>
      <c r="BHC30" s="248"/>
      <c r="BHD30" s="248"/>
      <c r="BHE30" s="248"/>
      <c r="BHF30" s="248"/>
      <c r="BHG30" s="248"/>
      <c r="BHH30" s="248"/>
      <c r="BHI30" s="248"/>
      <c r="BHJ30" s="248"/>
      <c r="BHK30" s="248"/>
      <c r="BHL30" s="248"/>
      <c r="BHM30" s="248"/>
      <c r="BHN30" s="248"/>
      <c r="BHO30" s="248"/>
      <c r="BHP30" s="248"/>
      <c r="BHQ30" s="248"/>
      <c r="BHR30" s="248"/>
      <c r="BHS30" s="248"/>
      <c r="BHT30" s="248"/>
      <c r="BHU30" s="248"/>
      <c r="BHV30" s="248"/>
      <c r="BHW30" s="248"/>
      <c r="BHX30" s="248"/>
      <c r="BHY30" s="248"/>
      <c r="BHZ30" s="248"/>
      <c r="BIA30" s="248"/>
      <c r="BIB30" s="248"/>
      <c r="BIC30" s="248"/>
      <c r="BID30" s="248"/>
      <c r="BIE30" s="248"/>
      <c r="BIF30" s="248"/>
      <c r="BIG30" s="248"/>
      <c r="BIH30" s="248"/>
      <c r="BII30" s="248"/>
      <c r="BIJ30" s="248"/>
      <c r="BIK30" s="248"/>
      <c r="BIL30" s="248"/>
      <c r="BIM30" s="248"/>
      <c r="BIN30" s="248"/>
      <c r="BIO30" s="248"/>
      <c r="BIP30" s="248"/>
      <c r="BIQ30" s="248"/>
      <c r="BIR30" s="248"/>
      <c r="BIS30" s="248"/>
      <c r="BIT30" s="248"/>
      <c r="BIU30" s="248"/>
      <c r="BIV30" s="248"/>
      <c r="BIW30" s="248"/>
      <c r="BIX30" s="248"/>
      <c r="BIY30" s="248"/>
      <c r="BIZ30" s="248"/>
      <c r="BJA30" s="248"/>
      <c r="BJB30" s="248"/>
      <c r="BJC30" s="248"/>
      <c r="BJD30" s="248"/>
      <c r="BJE30" s="248"/>
      <c r="BJF30" s="248"/>
      <c r="BJG30" s="248"/>
      <c r="BJH30" s="248"/>
      <c r="BJI30" s="248"/>
      <c r="BJJ30" s="248"/>
      <c r="BJK30" s="248"/>
      <c r="BJL30" s="248"/>
      <c r="BJM30" s="248"/>
      <c r="BJN30" s="248"/>
      <c r="BJO30" s="248"/>
      <c r="BJP30" s="248"/>
      <c r="BJQ30" s="248"/>
      <c r="BJR30" s="248"/>
      <c r="BJS30" s="248"/>
      <c r="BJT30" s="248"/>
      <c r="BJU30" s="248"/>
      <c r="BJV30" s="248"/>
      <c r="BJW30" s="248"/>
      <c r="BJX30" s="248"/>
      <c r="BJY30" s="248"/>
      <c r="BJZ30" s="248"/>
      <c r="BKA30" s="248"/>
      <c r="BKB30" s="248"/>
      <c r="BKC30" s="248"/>
      <c r="BKD30" s="248"/>
      <c r="BKE30" s="248"/>
      <c r="BKF30" s="248"/>
      <c r="BKG30" s="248"/>
      <c r="BKH30" s="248"/>
      <c r="BKI30" s="248"/>
      <c r="BKJ30" s="248"/>
      <c r="BKK30" s="248"/>
      <c r="BKL30" s="248"/>
      <c r="BKM30" s="248"/>
      <c r="BKN30" s="248"/>
      <c r="BKO30" s="248"/>
      <c r="BKP30" s="248"/>
      <c r="BKQ30" s="248"/>
      <c r="BKR30" s="248"/>
      <c r="BKS30" s="248"/>
      <c r="BKT30" s="248"/>
      <c r="BKU30" s="248"/>
      <c r="BKV30" s="248"/>
      <c r="BKW30" s="248"/>
      <c r="BKX30" s="248"/>
      <c r="BKY30" s="248"/>
      <c r="BKZ30" s="248"/>
      <c r="BLA30" s="248"/>
      <c r="BLB30" s="248"/>
      <c r="BLC30" s="248"/>
      <c r="BLD30" s="248"/>
      <c r="BLE30" s="248"/>
      <c r="BLF30" s="248"/>
      <c r="BLG30" s="248"/>
      <c r="BLH30" s="248"/>
      <c r="BLI30" s="248"/>
      <c r="BLJ30" s="248"/>
      <c r="BLK30" s="248"/>
      <c r="BLL30" s="248"/>
      <c r="BLM30" s="248"/>
      <c r="BLN30" s="248"/>
      <c r="BLO30" s="248"/>
      <c r="BLP30" s="248"/>
      <c r="BLQ30" s="248"/>
      <c r="BLR30" s="248"/>
      <c r="BLS30" s="248"/>
      <c r="BLT30" s="248"/>
      <c r="BLU30" s="248"/>
      <c r="BLV30" s="248"/>
      <c r="BLW30" s="248"/>
      <c r="BLX30" s="248"/>
      <c r="BLY30" s="248"/>
      <c r="BLZ30" s="248"/>
      <c r="BMA30" s="248"/>
      <c r="BMB30" s="248"/>
      <c r="BMC30" s="248"/>
      <c r="BMD30" s="248"/>
      <c r="BME30" s="248"/>
      <c r="BMF30" s="248"/>
      <c r="BMG30" s="248"/>
      <c r="BMH30" s="248"/>
      <c r="BMI30" s="248"/>
      <c r="BMJ30" s="248"/>
      <c r="BMK30" s="248"/>
      <c r="BML30" s="248"/>
      <c r="BMM30" s="248"/>
      <c r="BMN30" s="248"/>
      <c r="BMO30" s="248"/>
      <c r="BMP30" s="248"/>
      <c r="BMQ30" s="248"/>
      <c r="BMR30" s="248"/>
      <c r="BMS30" s="248"/>
      <c r="BMT30" s="248"/>
      <c r="BMU30" s="248"/>
      <c r="BMV30" s="248"/>
      <c r="BMW30" s="248"/>
      <c r="BMX30" s="248"/>
      <c r="BMY30" s="248"/>
      <c r="BMZ30" s="248"/>
      <c r="BNA30" s="248"/>
      <c r="BNB30" s="248"/>
      <c r="BNC30" s="248"/>
      <c r="BND30" s="248"/>
      <c r="BNE30" s="248"/>
      <c r="BNF30" s="248"/>
      <c r="BNG30" s="248"/>
      <c r="BNH30" s="248"/>
      <c r="BNI30" s="248"/>
      <c r="BNJ30" s="248"/>
      <c r="BNK30" s="248"/>
      <c r="BNL30" s="248"/>
      <c r="BNM30" s="248"/>
      <c r="BNN30" s="248"/>
      <c r="BNO30" s="248"/>
      <c r="BNP30" s="248"/>
      <c r="BNQ30" s="248"/>
      <c r="BNR30" s="248"/>
      <c r="BNS30" s="248"/>
      <c r="BNT30" s="248"/>
      <c r="BNU30" s="248"/>
      <c r="BNV30" s="248"/>
      <c r="BNW30" s="248"/>
      <c r="BNX30" s="248"/>
      <c r="BNY30" s="248"/>
      <c r="BNZ30" s="248"/>
      <c r="BOA30" s="248"/>
      <c r="BOB30" s="248"/>
      <c r="BOC30" s="248"/>
      <c r="BOD30" s="248"/>
      <c r="BOE30" s="248"/>
      <c r="BOF30" s="248"/>
      <c r="BOG30" s="248"/>
      <c r="BOH30" s="248"/>
      <c r="BOI30" s="248"/>
      <c r="BOJ30" s="248"/>
      <c r="BOK30" s="248"/>
      <c r="BOL30" s="248"/>
      <c r="BOM30" s="248"/>
      <c r="BON30" s="248"/>
      <c r="BOO30" s="248"/>
      <c r="BOP30" s="248"/>
      <c r="BOQ30" s="248"/>
      <c r="BOR30" s="248"/>
      <c r="BOS30" s="248"/>
      <c r="BOT30" s="248"/>
      <c r="BOU30" s="248"/>
      <c r="BOV30" s="248"/>
      <c r="BOW30" s="248"/>
      <c r="BOX30" s="248"/>
      <c r="BOY30" s="248"/>
      <c r="BOZ30" s="248"/>
      <c r="BPA30" s="248"/>
      <c r="BPB30" s="248"/>
      <c r="BPC30" s="248"/>
      <c r="BPD30" s="248"/>
      <c r="BPE30" s="248"/>
      <c r="BPF30" s="248"/>
      <c r="BPG30" s="248"/>
      <c r="BPH30" s="248"/>
      <c r="BPI30" s="248"/>
      <c r="BPJ30" s="248"/>
      <c r="BPK30" s="248"/>
      <c r="BPL30" s="248"/>
      <c r="BPM30" s="248"/>
      <c r="BPN30" s="248"/>
      <c r="BPO30" s="248"/>
      <c r="BPP30" s="248"/>
      <c r="BPQ30" s="248"/>
      <c r="BPR30" s="248"/>
      <c r="BPS30" s="248"/>
      <c r="BPT30" s="248"/>
      <c r="BPU30" s="248"/>
      <c r="BPV30" s="248"/>
      <c r="BPW30" s="248"/>
      <c r="BPX30" s="248"/>
      <c r="BPY30" s="248"/>
      <c r="BPZ30" s="248"/>
      <c r="BQA30" s="248"/>
      <c r="BQB30" s="248"/>
      <c r="BQC30" s="248"/>
      <c r="BQD30" s="248"/>
      <c r="BQE30" s="248"/>
      <c r="BQF30" s="248"/>
      <c r="BQG30" s="248"/>
      <c r="BQH30" s="248"/>
      <c r="BQI30" s="248"/>
      <c r="BQJ30" s="248"/>
      <c r="BQK30" s="248"/>
      <c r="BQL30" s="248"/>
      <c r="BQM30" s="248"/>
      <c r="BQN30" s="248"/>
      <c r="BQO30" s="248"/>
      <c r="BQP30" s="248"/>
      <c r="BQQ30" s="248"/>
      <c r="BQR30" s="248"/>
      <c r="BQS30" s="248"/>
      <c r="BQT30" s="248"/>
      <c r="BQU30" s="248"/>
      <c r="BQV30" s="248"/>
      <c r="BQW30" s="248"/>
      <c r="BQX30" s="248"/>
      <c r="BQY30" s="248"/>
      <c r="BQZ30" s="248"/>
      <c r="BRA30" s="248"/>
      <c r="BRB30" s="248"/>
      <c r="BRC30" s="248"/>
      <c r="BRD30" s="248"/>
      <c r="BRE30" s="248"/>
      <c r="BRF30" s="248"/>
      <c r="BRG30" s="248"/>
      <c r="BRH30" s="248"/>
      <c r="BRI30" s="248"/>
      <c r="BRJ30" s="248"/>
      <c r="BRK30" s="248"/>
      <c r="BRL30" s="248"/>
      <c r="BRM30" s="248"/>
    </row>
    <row r="31" spans="1:2564" s="553" customFormat="1" x14ac:dyDescent="0.3">
      <c r="A31" s="93">
        <v>26</v>
      </c>
      <c r="B31" s="621" t="str">
        <f ca="1">IF(NOW()-'2015-09b'!B$15&gt;30,"Red",IF(NOW()-'2015-09b'!B$15&gt;15,"Yellow","Green"))</f>
        <v>Green</v>
      </c>
      <c r="C31" s="549" t="str">
        <f>CONCATENATE('2015-09b'!$B$1, " - ",'2015-09b'!$B$2)</f>
        <v>2015-09 - Establish and Communicate System Operating Limits</v>
      </c>
      <c r="D31" s="550" t="str">
        <f>'2015-09b'!$B$5</f>
        <v>IROL Stds.</v>
      </c>
      <c r="E31" s="551">
        <f>'2015-09b'!$F$31</f>
        <v>0</v>
      </c>
      <c r="F31" s="622" t="s">
        <v>18</v>
      </c>
    </row>
    <row r="32" spans="1:2564" s="248" customFormat="1" hidden="1" x14ac:dyDescent="0.3">
      <c r="A32" s="319">
        <v>27</v>
      </c>
      <c r="B32" s="627" t="str">
        <f ca="1">IF(NOW()-'2015-10'!B$15&gt;30,"Red",IF(NOW()-'2015-10'!B$15&gt;15,"Yellow","Green"))</f>
        <v>Green</v>
      </c>
      <c r="C32" s="244" t="str">
        <f>CONCATENATE('2015-10'!$B$1, " - ",'2015-10'!$B$2)</f>
        <v>2015-10 - Single Points of Failure TPL-001</v>
      </c>
      <c r="D32" s="245" t="str">
        <f>'2015-10'!$B$5</f>
        <v>TPL-001-5</v>
      </c>
      <c r="E32" s="246">
        <f>'2015-10'!$F$31</f>
        <v>-276</v>
      </c>
      <c r="F32" s="247" t="s">
        <v>199</v>
      </c>
    </row>
    <row r="33" spans="1:1833" s="93" customFormat="1" x14ac:dyDescent="0.3">
      <c r="A33" s="93">
        <v>28</v>
      </c>
      <c r="B33" s="623" t="str">
        <f ca="1">IF(NOW()-'2015-10'!B$15&gt;30,"Red",IF(NOW()-'2015-10'!B$15&gt;15,"Yellow","Green"))</f>
        <v>Green</v>
      </c>
      <c r="C33" s="90" t="str">
        <f>CONCATENATE('2015-10'!$B$1, " - ",'2015-10'!$B$2)</f>
        <v>2015-10 - Single Points of Failure TPL-001</v>
      </c>
      <c r="D33" s="91" t="str">
        <f>'2015-10'!$B$5</f>
        <v>TPL-001-5</v>
      </c>
      <c r="E33" s="92">
        <f>'2015-10'!$F$31</f>
        <v>-276</v>
      </c>
      <c r="F33" s="624" t="s">
        <v>200</v>
      </c>
    </row>
    <row r="34" spans="1:1833" customFormat="1" hidden="1" x14ac:dyDescent="0.3">
      <c r="A34" s="536">
        <v>29</v>
      </c>
      <c r="B34" s="626" t="str">
        <f ca="1">IF(NOW()-'2015-INT-01'!B$15&gt;30,"Red",IF(NOW()-'2015-INT-01'!B$15&gt;15,"Yellow","Green"))</f>
        <v>Red</v>
      </c>
      <c r="C34" s="62" t="str">
        <f>CONCATENATE('2015-INT-01'!$B$1, " - ",'2015-INT-01'!$B$2)</f>
        <v>2015-INT-01 - Interpretation of CIP-002-5.1 for Energy Sector Security Consortium (EnergySec)</v>
      </c>
      <c r="D34" s="63" t="str">
        <f>'2015-INT-01'!$B$5</f>
        <v>Interpretation CIP-002-5.1</v>
      </c>
      <c r="E34" s="64">
        <f>'2015-INT-01'!$F$31</f>
        <v>-9</v>
      </c>
      <c r="F34" s="242" t="s">
        <v>242</v>
      </c>
      <c r="G34" s="288"/>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row>
    <row r="35" spans="1:1833" s="93" customFormat="1" hidden="1" x14ac:dyDescent="0.3">
      <c r="A35" s="80">
        <v>30</v>
      </c>
      <c r="B35" s="602" t="str">
        <f ca="1">IF(NOW()-'2015-INT-01'!B$15&gt;30,"Red",IF(NOW()-'2015-INT-01'!B$15&gt;15,"Yellow","Green"))</f>
        <v>Red</v>
      </c>
      <c r="C35" s="90" t="str">
        <f>CONCATENATE('2015-INT-01'!$B$1, " - ",'2015-INT-01'!$B$2)</f>
        <v>2015-INT-01 - Interpretation of CIP-002-5.1 for Energy Sector Security Consortium (EnergySec)</v>
      </c>
      <c r="D35" s="91" t="str">
        <f>'2015-INT-01'!$B$5</f>
        <v>Interpretation CIP-002-5.1</v>
      </c>
      <c r="E35" s="92">
        <f>'2015-INT-01'!$F$31</f>
        <v>-9</v>
      </c>
      <c r="F35" s="243" t="s">
        <v>243</v>
      </c>
      <c r="G35" s="288"/>
    </row>
    <row r="36" spans="1:1833" customFormat="1" hidden="1" x14ac:dyDescent="0.3">
      <c r="A36" s="61">
        <v>31</v>
      </c>
      <c r="B36" s="626" t="str">
        <f ca="1">IF(NOW()-'2015-INT-02'!B$15&gt;30,"Red",IF(NOW()-'2015-INT-02'!B$15&gt;15,"Yellow","Green"))</f>
        <v>Red</v>
      </c>
      <c r="C36" s="62" t="str">
        <f>CONCATENATE('2015-INT-02'!$B$1, " - ",'2015-INT-02'!$B$2)</f>
        <v>2015-INT-02 - Interpretation of CIP-007-5 for Foxguard Solutions</v>
      </c>
      <c r="D36" s="63" t="str">
        <f>'2015-INT-02'!$B$5</f>
        <v>CIP-007-5</v>
      </c>
      <c r="E36" s="64">
        <f>'2015-INT-02'!$F$31</f>
        <v>0</v>
      </c>
      <c r="F36" s="242" t="s">
        <v>242</v>
      </c>
      <c r="G36" s="288"/>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row>
    <row r="37" spans="1:1833" s="93" customFormat="1" hidden="1" x14ac:dyDescent="0.3">
      <c r="A37" s="80">
        <v>32</v>
      </c>
      <c r="B37" s="602" t="str">
        <f ca="1">IF(NOW()-'2015-INT-02'!B$15&gt;30,"Red",IF(NOW()-'2015-INT-02'!B$15&gt;15,"Yellow","Green"))</f>
        <v>Red</v>
      </c>
      <c r="C37" s="90" t="str">
        <f>CONCATENATE('2015-INT-02'!$B$1, " - ",'2015-INT-02'!$B$2)</f>
        <v>2015-INT-02 - Interpretation of CIP-007-5 for Foxguard Solutions</v>
      </c>
      <c r="D37" s="91" t="str">
        <f>'2015-INT-02'!$B$5</f>
        <v>CIP-007-5</v>
      </c>
      <c r="E37" s="92">
        <f>'2015-INT-02'!$F$31</f>
        <v>0</v>
      </c>
      <c r="F37" s="243" t="s">
        <v>243</v>
      </c>
      <c r="G37" s="288"/>
    </row>
    <row r="38" spans="1:1833" customFormat="1" ht="15" hidden="1" thickTop="1" x14ac:dyDescent="0.3">
      <c r="A38" s="281">
        <v>33</v>
      </c>
      <c r="B38" s="626" t="str">
        <f ca="1">IF(NOW()-'2015-INT-03'!B$15&gt;30,"Red",IF(NOW()-'2015-INT-03'!B$15&gt;15,"Yellow","Green"))</f>
        <v>Red</v>
      </c>
      <c r="C38" s="62" t="str">
        <f>CONCATENATE('2015-INT-03'!$B$1, " - ",'2015-INT-03'!$B$2)</f>
        <v>2015-INT-03 - Interpretation of TOP-002-2.1b for FMPP</v>
      </c>
      <c r="D38" s="63" t="str">
        <f>'2015-INT-03'!$B$5</f>
        <v>TOP-002-2.1b</v>
      </c>
      <c r="E38" s="64">
        <f>'2015-INT-03'!$F$31</f>
        <v>0</v>
      </c>
      <c r="F38" s="242" t="s">
        <v>242</v>
      </c>
      <c r="G38" s="288"/>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row>
    <row r="39" spans="1:1833" s="93" customFormat="1" hidden="1" x14ac:dyDescent="0.3">
      <c r="A39" s="80">
        <v>34</v>
      </c>
      <c r="B39" s="602" t="str">
        <f ca="1">IF(NOW()-'2015-INT-03'!B$15&gt;30,"Red",IF(NOW()-'2015-INT-03'!B$15&gt;15,"Yellow","Green"))</f>
        <v>Red</v>
      </c>
      <c r="C39" s="90" t="str">
        <f>CONCATENATE('2015-INT-03'!$B$1, " - ",'2015-INT-03'!$B$2)</f>
        <v>2015-INT-03 - Interpretation of TOP-002-2.1b for FMPP</v>
      </c>
      <c r="D39" s="91" t="str">
        <f>'2015-INT-03'!$B$5</f>
        <v>TOP-002-2.1b</v>
      </c>
      <c r="E39" s="92">
        <f>'2015-INT-03'!$F$31</f>
        <v>0</v>
      </c>
      <c r="F39" s="243" t="s">
        <v>243</v>
      </c>
      <c r="G39" s="288"/>
    </row>
    <row r="40" spans="1:1833" s="99" customFormat="1" hidden="1" x14ac:dyDescent="0.3">
      <c r="A40" s="61">
        <v>35</v>
      </c>
      <c r="B40" s="626" t="str">
        <f ca="1">IF(NOW()-'2016-01'!B$15&gt;30,"Red",IF(NOW()-'2016-01'!B$15&gt;15,"Yellow","Green"))</f>
        <v>Red</v>
      </c>
      <c r="C40" s="62" t="str">
        <f>CONCATENATE('2016-01'!$B$1, " - ",'2016-01'!$B$2)</f>
        <v>2016-01 - Modifications to TOP and IRO Standards</v>
      </c>
      <c r="D40" s="63" t="str">
        <f>'2016-01'!$B$5</f>
        <v>TOP/IRO Standards</v>
      </c>
      <c r="E40" s="64">
        <f>'2016-01'!$F$31</f>
        <v>46</v>
      </c>
      <c r="F40" s="242" t="s">
        <v>242</v>
      </c>
      <c r="G40" s="288"/>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row>
    <row r="41" spans="1:1833" s="545" customFormat="1" hidden="1" x14ac:dyDescent="0.3">
      <c r="A41" s="318">
        <v>36</v>
      </c>
      <c r="B41" s="602" t="str">
        <f ca="1">IF(NOW()-'2016-01'!B$15&gt;30,"Red",IF(NOW()-'2016-01'!B$15&gt;15,"Yellow","Green"))</f>
        <v>Red</v>
      </c>
      <c r="C41" s="539" t="str">
        <f>CONCATENATE('2016-01'!$B$1, " - ",'2016-01'!$B$2)</f>
        <v>2016-01 - Modifications to TOP and IRO Standards</v>
      </c>
      <c r="D41" s="540" t="str">
        <f>'2016-01'!$B$5</f>
        <v>TOP/IRO Standards</v>
      </c>
      <c r="E41" s="541">
        <f>'2016-01'!$F$31</f>
        <v>46</v>
      </c>
      <c r="F41" s="544" t="s">
        <v>243</v>
      </c>
      <c r="G41" s="288"/>
    </row>
    <row r="42" spans="1:1833" s="248" customFormat="1" hidden="1" x14ac:dyDescent="0.3">
      <c r="A42" s="319">
        <v>37</v>
      </c>
      <c r="B42" s="627" t="str">
        <f ca="1">IF(NOW()-'2016-02a'!B$15&gt;30,"Red",IF(NOW()-'2016-02a'!B$15&gt;15,"Yellow","Green"))</f>
        <v>Red</v>
      </c>
      <c r="C42" s="244" t="str">
        <f>CONCATENATE('2016-02a'!$B$1, " - ",'2016-02a'!$B$2)</f>
        <v>2016-02 - Modifications to CIP Standards</v>
      </c>
      <c r="D42" s="245" t="str">
        <f>'2016-02a'!$B$5</f>
        <v>LERC Definition &amp; CIP-003-7</v>
      </c>
      <c r="E42" s="246">
        <f>'2016-02a'!$F$31</f>
        <v>27</v>
      </c>
      <c r="F42" s="247" t="s">
        <v>242</v>
      </c>
    </row>
    <row r="43" spans="1:1833" s="93" customFormat="1" hidden="1" x14ac:dyDescent="0.3">
      <c r="A43" s="80">
        <v>38</v>
      </c>
      <c r="B43" s="603" t="str">
        <f ca="1">IF(NOW()-'2016-02a'!B$15&gt;30,"Red",IF(NOW()-'2016-02a'!B$15&gt;15,"Yellow","Green"))</f>
        <v>Red</v>
      </c>
      <c r="C43" s="90" t="str">
        <f>CONCATENATE('2016-02a'!$B$1, " - ",'2016-02a'!$B$2)</f>
        <v>2016-02 - Modifications to CIP Standards</v>
      </c>
      <c r="D43" s="91" t="str">
        <f>'2016-02a'!$B$5</f>
        <v>LERC Definition &amp; CIP-003-7</v>
      </c>
      <c r="E43" s="92">
        <f>'2016-02a'!$F$31</f>
        <v>27</v>
      </c>
      <c r="F43" s="243" t="s">
        <v>243</v>
      </c>
      <c r="G43" s="542"/>
    </row>
    <row r="44" spans="1:1833" s="248" customFormat="1" hidden="1" x14ac:dyDescent="0.3">
      <c r="A44" s="319">
        <v>39</v>
      </c>
      <c r="B44" s="627" t="str">
        <f ca="1">IF(NOW()-'2016-02b'!B$15&gt;30,"Red",IF(NOW()-'2016-02b'!B$15&gt;15,"Yellow","Green"))</f>
        <v>Red</v>
      </c>
      <c r="C44" s="244" t="str">
        <f>CONCATENATE('2016-02b'!$B$1, " - ",'2016-02b'!$B$2)</f>
        <v>2016-02 - Modifications to CIP Standards</v>
      </c>
      <c r="D44" s="245" t="str">
        <f>'2016-02b'!$B$5</f>
        <v xml:space="preserve">Directives, Control Center Comm Nets (CIP-012-1)/ Control Center definition </v>
      </c>
      <c r="E44" s="246">
        <f>'2016-02b'!$F$31</f>
        <v>-289</v>
      </c>
      <c r="F44" s="247" t="s">
        <v>242</v>
      </c>
    </row>
    <row r="45" spans="1:1833" s="615" customFormat="1" hidden="1" x14ac:dyDescent="0.3">
      <c r="A45" s="615">
        <v>40</v>
      </c>
      <c r="B45" s="614" t="str">
        <f ca="1">IF(NOW()-'2016-02b'!B$15&gt;30,"Red",IF(NOW()-'2016-02b'!B$15&gt;15,"Yellow","Green"))</f>
        <v>Red</v>
      </c>
      <c r="C45" s="90" t="str">
        <f>CONCATENATE('2016-02b'!$B$1, " - ",'2016-02b'!$B$2)</f>
        <v>2016-02 - Modifications to CIP Standards</v>
      </c>
      <c r="D45" s="91" t="str">
        <f>'2016-02b'!$B$5</f>
        <v xml:space="preserve">Directives, Control Center Comm Nets (CIP-012-1)/ Control Center definition </v>
      </c>
      <c r="E45" s="92">
        <f>'2016-02b'!$F$31</f>
        <v>-289</v>
      </c>
      <c r="F45" s="249" t="s">
        <v>243</v>
      </c>
    </row>
    <row r="46" spans="1:1833" s="248" customFormat="1" hidden="1" x14ac:dyDescent="0.3">
      <c r="A46" s="319">
        <v>41</v>
      </c>
      <c r="B46" s="627" t="str">
        <f ca="1">IF(NOW()-'2016-02c'!B$15&gt;30,"Red",IF(NOW()-'2016-02c'!B$15&gt;15,"Yellow","Green"))</f>
        <v>Green</v>
      </c>
      <c r="C46" s="244" t="str">
        <f>CONCATENATE('2016-02c'!$B$1, " - ",'2016-02c'!$B$2)</f>
        <v>2016-02 - Modifications to CIP Standards</v>
      </c>
      <c r="D46" s="245" t="str">
        <f>'2016-02c'!$B$5</f>
        <v>Address TO Control Centers Performing Transmission Operator (TOP) Obligations.</v>
      </c>
      <c r="E46" s="246">
        <f>'2016-02c'!$F$31</f>
        <v>-465</v>
      </c>
      <c r="F46" s="247" t="s">
        <v>199</v>
      </c>
    </row>
    <row r="47" spans="1:1833" s="615" customFormat="1" x14ac:dyDescent="0.3">
      <c r="A47" s="615">
        <v>42</v>
      </c>
      <c r="B47" s="614" t="str">
        <f ca="1">IF(NOW()-'2016-02c'!B$15&gt;30,"Red",IF(NOW()-'2016-02c'!B$15&gt;15,"Yellow","Green"))</f>
        <v>Green</v>
      </c>
      <c r="C47" s="90" t="str">
        <f>CONCATENATE('2016-02c'!$B$1, " - ",'2016-02c'!$B$2)</f>
        <v>2016-02 - Modifications to CIP Standards</v>
      </c>
      <c r="D47" s="91" t="str">
        <f>'2016-02c'!$B$5</f>
        <v>Address TO Control Centers Performing Transmission Operator (TOP) Obligations.</v>
      </c>
      <c r="E47" s="92">
        <f>'2016-02c'!$F$31</f>
        <v>-465</v>
      </c>
      <c r="F47" s="249" t="s">
        <v>200</v>
      </c>
    </row>
    <row r="48" spans="1:1833" s="543" customFormat="1" hidden="1" x14ac:dyDescent="0.3">
      <c r="A48" s="319">
        <v>43</v>
      </c>
      <c r="B48" s="627" t="str">
        <f ca="1">IF(NOW()-'2016-02d'!B$15&gt;30,"Red",IF(NOW()-'2016-02d'!B$15&gt;15,"Yellow","Green"))</f>
        <v>Green</v>
      </c>
      <c r="C48" s="244" t="str">
        <f>CONCATENATE('2016-02d'!$B$1, " - ",'2016-02d'!$B$2)</f>
        <v>2016-02 - Modifications to CIP Standards</v>
      </c>
      <c r="D48" s="245" t="str">
        <f>'2016-02d'!$B$5</f>
        <v>Address all remaining V5TAG issues: Cyber Asset and BES CA (BCA) definitions, Network and Externally Accessible Devices (ESP, ERC, IRA), Obligations, Virtualization, and CIP Exceptional Circumstances.</v>
      </c>
      <c r="E48" s="246">
        <f>'2016-02d'!$F$31</f>
        <v>0</v>
      </c>
      <c r="F48" s="247" t="s">
        <v>199</v>
      </c>
      <c r="G48" s="248"/>
      <c r="H48" s="248"/>
      <c r="I48" s="248"/>
      <c r="J48" s="248"/>
      <c r="K48" s="248"/>
      <c r="L48" s="248"/>
      <c r="M48" s="248"/>
      <c r="N48" s="248"/>
      <c r="O48" s="248"/>
      <c r="P48" s="248"/>
      <c r="Q48" s="248"/>
      <c r="R48" s="248"/>
      <c r="S48" s="248"/>
      <c r="T48" s="248"/>
      <c r="U48" s="248"/>
      <c r="V48" s="248"/>
      <c r="W48" s="248"/>
      <c r="X48" s="248"/>
      <c r="Y48" s="248"/>
      <c r="Z48" s="248"/>
      <c r="AA48" s="248"/>
      <c r="AB48" s="248"/>
      <c r="AC48" s="248"/>
      <c r="AD48" s="248"/>
      <c r="AE48" s="248"/>
      <c r="AF48" s="248"/>
      <c r="AG48" s="248"/>
      <c r="AH48" s="248"/>
      <c r="AI48" s="248"/>
      <c r="AJ48" s="248"/>
      <c r="AK48" s="248"/>
      <c r="AL48" s="248"/>
      <c r="AM48" s="248"/>
      <c r="AN48" s="248"/>
      <c r="AO48" s="248"/>
      <c r="AP48" s="248"/>
      <c r="AQ48" s="248"/>
      <c r="AR48" s="248"/>
      <c r="AS48" s="248"/>
      <c r="AT48" s="248"/>
      <c r="AU48" s="248"/>
      <c r="AV48" s="248"/>
      <c r="AW48" s="248"/>
      <c r="AX48" s="248"/>
      <c r="AY48" s="248"/>
      <c r="AZ48" s="248"/>
      <c r="BA48" s="248"/>
      <c r="BB48" s="248"/>
      <c r="BC48" s="248"/>
      <c r="BD48" s="248"/>
      <c r="BE48" s="248"/>
      <c r="BF48" s="248"/>
      <c r="BG48" s="248"/>
      <c r="BH48" s="248"/>
      <c r="BI48" s="248"/>
      <c r="BJ48" s="248"/>
      <c r="BK48" s="248"/>
      <c r="BL48" s="248"/>
      <c r="BM48" s="248"/>
      <c r="BN48" s="248"/>
      <c r="BO48" s="248"/>
      <c r="BP48" s="248"/>
      <c r="BQ48" s="248"/>
      <c r="BR48" s="248"/>
      <c r="BS48" s="248"/>
      <c r="BT48" s="248"/>
      <c r="BU48" s="248"/>
      <c r="BV48" s="248"/>
      <c r="BW48" s="248"/>
      <c r="BX48" s="248"/>
      <c r="BY48" s="248"/>
      <c r="BZ48" s="248"/>
      <c r="CA48" s="248"/>
      <c r="CB48" s="248"/>
      <c r="CC48" s="248"/>
      <c r="CD48" s="248"/>
      <c r="CE48" s="248"/>
      <c r="CF48" s="248"/>
      <c r="CG48" s="248"/>
      <c r="CH48" s="248"/>
      <c r="CI48" s="248"/>
      <c r="CJ48" s="248"/>
      <c r="CK48" s="248"/>
      <c r="CL48" s="248"/>
      <c r="CM48" s="248"/>
      <c r="CN48" s="248"/>
      <c r="CO48" s="248"/>
      <c r="CP48" s="248"/>
      <c r="CQ48" s="248"/>
      <c r="CR48" s="248"/>
      <c r="CS48" s="248"/>
      <c r="CT48" s="248"/>
      <c r="CU48" s="248"/>
      <c r="CV48" s="248"/>
      <c r="CW48" s="248"/>
      <c r="CX48" s="248"/>
      <c r="CY48" s="248"/>
      <c r="CZ48" s="248"/>
      <c r="DA48" s="248"/>
      <c r="DB48" s="248"/>
      <c r="DC48" s="248"/>
      <c r="DD48" s="248"/>
      <c r="DE48" s="248"/>
      <c r="DF48" s="248"/>
      <c r="DG48" s="248"/>
      <c r="DH48" s="248"/>
      <c r="DI48" s="248"/>
      <c r="DJ48" s="248"/>
      <c r="DK48" s="248"/>
      <c r="DL48" s="248"/>
      <c r="DM48" s="248"/>
      <c r="DN48" s="248"/>
      <c r="DO48" s="248"/>
      <c r="DP48" s="248"/>
      <c r="DQ48" s="248"/>
      <c r="DR48" s="248"/>
      <c r="DS48" s="248"/>
      <c r="DT48" s="248"/>
      <c r="DU48" s="248"/>
      <c r="DV48" s="248"/>
      <c r="DW48" s="248"/>
      <c r="DX48" s="248"/>
      <c r="DY48" s="248"/>
      <c r="DZ48" s="248"/>
      <c r="EA48" s="248"/>
      <c r="EB48" s="248"/>
      <c r="EC48" s="248"/>
      <c r="ED48" s="248"/>
      <c r="EE48" s="248"/>
      <c r="EF48" s="248"/>
      <c r="EG48" s="248"/>
      <c r="EH48" s="248"/>
      <c r="EI48" s="248"/>
      <c r="EJ48" s="248"/>
      <c r="EK48" s="248"/>
      <c r="EL48" s="248"/>
      <c r="EM48" s="248"/>
      <c r="EN48" s="248"/>
      <c r="EO48" s="248"/>
      <c r="EP48" s="248"/>
      <c r="EQ48" s="248"/>
      <c r="ER48" s="248"/>
      <c r="ES48" s="248"/>
      <c r="ET48" s="248"/>
      <c r="EU48" s="248"/>
      <c r="EV48" s="248"/>
      <c r="EW48" s="248"/>
      <c r="EX48" s="248"/>
      <c r="EY48" s="248"/>
      <c r="EZ48" s="248"/>
      <c r="FA48" s="248"/>
      <c r="FB48" s="248"/>
      <c r="FC48" s="248"/>
      <c r="FD48" s="248"/>
      <c r="FE48" s="248"/>
      <c r="FF48" s="248"/>
      <c r="FG48" s="248"/>
      <c r="FH48" s="248"/>
      <c r="FI48" s="248"/>
      <c r="FJ48" s="248"/>
      <c r="FK48" s="248"/>
      <c r="FL48" s="248"/>
      <c r="FM48" s="248"/>
      <c r="FN48" s="248"/>
      <c r="FO48" s="248"/>
      <c r="FP48" s="248"/>
      <c r="FQ48" s="248"/>
      <c r="FR48" s="248"/>
      <c r="FS48" s="248"/>
      <c r="FT48" s="248"/>
      <c r="FU48" s="248"/>
      <c r="FV48" s="248"/>
      <c r="FW48" s="248"/>
      <c r="FX48" s="248"/>
      <c r="FY48" s="248"/>
      <c r="FZ48" s="248"/>
      <c r="GA48" s="248"/>
      <c r="GB48" s="248"/>
      <c r="GC48" s="248"/>
      <c r="GD48" s="248"/>
      <c r="GE48" s="248"/>
      <c r="GF48" s="248"/>
      <c r="GG48" s="248"/>
      <c r="GH48" s="248"/>
      <c r="GI48" s="248"/>
      <c r="GJ48" s="248"/>
      <c r="GK48" s="248"/>
      <c r="GL48" s="248"/>
      <c r="GM48" s="248"/>
      <c r="GN48" s="248"/>
      <c r="GO48" s="248"/>
      <c r="GP48" s="248"/>
      <c r="GQ48" s="248"/>
      <c r="GR48" s="248"/>
      <c r="GS48" s="248"/>
      <c r="GT48" s="248"/>
      <c r="GU48" s="248"/>
      <c r="GV48" s="248"/>
      <c r="GW48" s="248"/>
      <c r="GX48" s="248"/>
      <c r="GY48" s="248"/>
      <c r="GZ48" s="248"/>
      <c r="HA48" s="248"/>
      <c r="HB48" s="248"/>
      <c r="HC48" s="248"/>
      <c r="HD48" s="248"/>
      <c r="HE48" s="248"/>
      <c r="HF48" s="248"/>
      <c r="HG48" s="248"/>
      <c r="HH48" s="248"/>
      <c r="HI48" s="248"/>
      <c r="HJ48" s="248"/>
      <c r="HK48" s="248"/>
      <c r="HL48" s="248"/>
      <c r="HM48" s="248"/>
      <c r="HN48" s="248"/>
      <c r="HO48" s="248"/>
      <c r="HP48" s="248"/>
      <c r="HQ48" s="248"/>
      <c r="HR48" s="248"/>
      <c r="HS48" s="248"/>
      <c r="HT48" s="248"/>
      <c r="HU48" s="248"/>
      <c r="HV48" s="248"/>
      <c r="HW48" s="248"/>
      <c r="HX48" s="248"/>
      <c r="HY48" s="248"/>
      <c r="HZ48" s="248"/>
      <c r="IA48" s="248"/>
      <c r="IB48" s="248"/>
      <c r="IC48" s="248"/>
      <c r="ID48" s="248"/>
      <c r="IE48" s="248"/>
      <c r="IF48" s="248"/>
      <c r="IG48" s="248"/>
      <c r="IH48" s="248"/>
      <c r="II48" s="248"/>
      <c r="IJ48" s="248"/>
      <c r="IK48" s="248"/>
      <c r="IL48" s="248"/>
      <c r="IM48" s="248"/>
      <c r="IN48" s="248"/>
      <c r="IO48" s="248"/>
      <c r="IP48" s="248"/>
      <c r="IQ48" s="248"/>
      <c r="IR48" s="248"/>
      <c r="IS48" s="248"/>
      <c r="IT48" s="248"/>
      <c r="IU48" s="248"/>
      <c r="IV48" s="248"/>
      <c r="IW48" s="248"/>
      <c r="IX48" s="248"/>
      <c r="IY48" s="248"/>
      <c r="IZ48" s="248"/>
      <c r="JA48" s="248"/>
      <c r="JB48" s="248"/>
      <c r="JC48" s="248"/>
      <c r="JD48" s="248"/>
      <c r="JE48" s="248"/>
      <c r="JF48" s="248"/>
      <c r="JG48" s="248"/>
      <c r="JH48" s="248"/>
      <c r="JI48" s="248"/>
      <c r="JJ48" s="248"/>
      <c r="JK48" s="248"/>
      <c r="JL48" s="248"/>
      <c r="JM48" s="248"/>
      <c r="JN48" s="248"/>
      <c r="JO48" s="248"/>
      <c r="JP48" s="248"/>
      <c r="JQ48" s="248"/>
      <c r="JR48" s="248"/>
      <c r="JS48" s="248"/>
      <c r="JT48" s="248"/>
      <c r="JU48" s="248"/>
      <c r="JV48" s="248"/>
      <c r="JW48" s="248"/>
      <c r="JX48" s="248"/>
      <c r="JY48" s="248"/>
      <c r="JZ48" s="248"/>
      <c r="KA48" s="248"/>
      <c r="KB48" s="248"/>
      <c r="KC48" s="248"/>
      <c r="KD48" s="248"/>
      <c r="KE48" s="248"/>
      <c r="KF48" s="248"/>
      <c r="KG48" s="248"/>
      <c r="KH48" s="248"/>
      <c r="KI48" s="248"/>
      <c r="KJ48" s="248"/>
      <c r="KK48" s="248"/>
      <c r="KL48" s="248"/>
      <c r="KM48" s="248"/>
      <c r="KN48" s="248"/>
      <c r="KO48" s="248"/>
      <c r="KP48" s="248"/>
      <c r="KQ48" s="248"/>
      <c r="KR48" s="248"/>
      <c r="KS48" s="248"/>
      <c r="KT48" s="248"/>
      <c r="KU48" s="248"/>
      <c r="KV48" s="248"/>
      <c r="KW48" s="248"/>
      <c r="KX48" s="248"/>
      <c r="KY48" s="248"/>
      <c r="KZ48" s="248"/>
      <c r="LA48" s="248"/>
      <c r="LB48" s="248"/>
      <c r="LC48" s="248"/>
      <c r="LD48" s="248"/>
      <c r="LE48" s="248"/>
      <c r="LF48" s="248"/>
      <c r="LG48" s="248"/>
      <c r="LH48" s="248"/>
      <c r="LI48" s="248"/>
      <c r="LJ48" s="248"/>
      <c r="LK48" s="248"/>
      <c r="LL48" s="248"/>
      <c r="LM48" s="248"/>
      <c r="LN48" s="248"/>
      <c r="LO48" s="248"/>
      <c r="LP48" s="248"/>
      <c r="LQ48" s="248"/>
      <c r="LR48" s="248"/>
      <c r="LS48" s="248"/>
      <c r="LT48" s="248"/>
      <c r="LU48" s="248"/>
      <c r="LV48" s="248"/>
      <c r="LW48" s="248"/>
      <c r="LX48" s="248"/>
      <c r="LY48" s="248"/>
      <c r="LZ48" s="248"/>
      <c r="MA48" s="248"/>
      <c r="MB48" s="248"/>
      <c r="MC48" s="248"/>
      <c r="MD48" s="248"/>
      <c r="ME48" s="248"/>
      <c r="MF48" s="248"/>
      <c r="MG48" s="248"/>
      <c r="MH48" s="248"/>
      <c r="MI48" s="248"/>
      <c r="MJ48" s="248"/>
      <c r="MK48" s="248"/>
      <c r="ML48" s="248"/>
      <c r="MM48" s="248"/>
      <c r="MN48" s="248"/>
      <c r="MO48" s="248"/>
      <c r="MP48" s="248"/>
      <c r="MQ48" s="248"/>
      <c r="MR48" s="248"/>
      <c r="MS48" s="248"/>
      <c r="MT48" s="248"/>
      <c r="MU48" s="248"/>
      <c r="MV48" s="248"/>
      <c r="MW48" s="248"/>
      <c r="MX48" s="248"/>
      <c r="MY48" s="248"/>
      <c r="MZ48" s="248"/>
      <c r="NA48" s="248"/>
      <c r="NB48" s="248"/>
      <c r="NC48" s="248"/>
      <c r="ND48" s="248"/>
      <c r="NE48" s="248"/>
      <c r="NF48" s="248"/>
      <c r="NG48" s="248"/>
      <c r="NH48" s="248"/>
      <c r="NI48" s="248"/>
      <c r="NJ48" s="248"/>
      <c r="NK48" s="248"/>
      <c r="NL48" s="248"/>
      <c r="NM48" s="248"/>
      <c r="NN48" s="248"/>
      <c r="NO48" s="248"/>
      <c r="NP48" s="248"/>
      <c r="NQ48" s="248"/>
      <c r="NR48" s="248"/>
      <c r="NS48" s="248"/>
      <c r="NT48" s="248"/>
      <c r="NU48" s="248"/>
      <c r="NV48" s="248"/>
      <c r="NW48" s="248"/>
      <c r="NX48" s="248"/>
      <c r="NY48" s="248"/>
      <c r="NZ48" s="248"/>
      <c r="OA48" s="248"/>
      <c r="OB48" s="248"/>
      <c r="OC48" s="248"/>
      <c r="OD48" s="248"/>
      <c r="OE48" s="248"/>
      <c r="OF48" s="248"/>
      <c r="OG48" s="248"/>
      <c r="OH48" s="248"/>
      <c r="OI48" s="248"/>
      <c r="OJ48" s="248"/>
      <c r="OK48" s="248"/>
      <c r="OL48" s="248"/>
      <c r="OM48" s="248"/>
      <c r="ON48" s="248"/>
      <c r="OO48" s="248"/>
      <c r="OP48" s="248"/>
      <c r="OQ48" s="248"/>
      <c r="OR48" s="248"/>
      <c r="OS48" s="248"/>
      <c r="OT48" s="248"/>
      <c r="OU48" s="248"/>
      <c r="OV48" s="248"/>
      <c r="OW48" s="248"/>
      <c r="OX48" s="248"/>
      <c r="OY48" s="248"/>
      <c r="OZ48" s="248"/>
      <c r="PA48" s="248"/>
      <c r="PB48" s="248"/>
      <c r="PC48" s="248"/>
      <c r="PD48" s="248"/>
      <c r="PE48" s="248"/>
      <c r="PF48" s="248"/>
      <c r="PG48" s="248"/>
      <c r="PH48" s="248"/>
      <c r="PI48" s="248"/>
      <c r="PJ48" s="248"/>
      <c r="PK48" s="248"/>
      <c r="PL48" s="248"/>
      <c r="PM48" s="248"/>
      <c r="PN48" s="248"/>
      <c r="PO48" s="248"/>
      <c r="PP48" s="248"/>
      <c r="PQ48" s="248"/>
      <c r="PR48" s="248"/>
      <c r="PS48" s="248"/>
      <c r="PT48" s="248"/>
      <c r="PU48" s="248"/>
      <c r="PV48" s="248"/>
      <c r="PW48" s="248"/>
      <c r="PX48" s="248"/>
      <c r="PY48" s="248"/>
      <c r="PZ48" s="248"/>
      <c r="QA48" s="248"/>
      <c r="QB48" s="248"/>
      <c r="QC48" s="248"/>
      <c r="QD48" s="248"/>
      <c r="QE48" s="248"/>
      <c r="QF48" s="248"/>
      <c r="QG48" s="248"/>
      <c r="QH48" s="248"/>
      <c r="QI48" s="248"/>
      <c r="QJ48" s="248"/>
      <c r="QK48" s="248"/>
      <c r="QL48" s="248"/>
      <c r="QM48" s="248"/>
      <c r="QN48" s="248"/>
      <c r="QO48" s="248"/>
      <c r="QP48" s="248"/>
      <c r="QQ48" s="248"/>
      <c r="QR48" s="248"/>
      <c r="QS48" s="248"/>
      <c r="QT48" s="248"/>
      <c r="QU48" s="248"/>
      <c r="QV48" s="248"/>
      <c r="QW48" s="248"/>
      <c r="QX48" s="248"/>
      <c r="QY48" s="248"/>
      <c r="QZ48" s="248"/>
      <c r="RA48" s="248"/>
      <c r="RB48" s="248"/>
      <c r="RC48" s="248"/>
      <c r="RD48" s="248"/>
      <c r="RE48" s="248"/>
      <c r="RF48" s="248"/>
      <c r="RG48" s="248"/>
      <c r="RH48" s="248"/>
      <c r="RI48" s="248"/>
      <c r="RJ48" s="248"/>
      <c r="RK48" s="248"/>
      <c r="RL48" s="248"/>
      <c r="RM48" s="248"/>
      <c r="RN48" s="248"/>
      <c r="RO48" s="248"/>
      <c r="RP48" s="248"/>
      <c r="RQ48" s="248"/>
      <c r="RR48" s="248"/>
      <c r="RS48" s="248"/>
      <c r="RT48" s="248"/>
      <c r="RU48" s="248"/>
      <c r="RV48" s="248"/>
      <c r="RW48" s="248"/>
      <c r="RX48" s="248"/>
      <c r="RY48" s="248"/>
      <c r="RZ48" s="248"/>
      <c r="SA48" s="248"/>
      <c r="SB48" s="248"/>
      <c r="SC48" s="248"/>
      <c r="SD48" s="248"/>
      <c r="SE48" s="248"/>
      <c r="SF48" s="248"/>
      <c r="SG48" s="248"/>
      <c r="SH48" s="248"/>
      <c r="SI48" s="248"/>
      <c r="SJ48" s="248"/>
      <c r="SK48" s="248"/>
      <c r="SL48" s="248"/>
      <c r="SM48" s="248"/>
      <c r="SN48" s="248"/>
      <c r="SO48" s="248"/>
      <c r="SP48" s="248"/>
      <c r="SQ48" s="248"/>
      <c r="SR48" s="248"/>
      <c r="SS48" s="248"/>
      <c r="ST48" s="248"/>
      <c r="SU48" s="248"/>
      <c r="SV48" s="248"/>
      <c r="SW48" s="248"/>
      <c r="SX48" s="248"/>
      <c r="SY48" s="248"/>
      <c r="SZ48" s="248"/>
      <c r="TA48" s="248"/>
      <c r="TB48" s="248"/>
      <c r="TC48" s="248"/>
      <c r="TD48" s="248"/>
      <c r="TE48" s="248"/>
      <c r="TF48" s="248"/>
      <c r="TG48" s="248"/>
      <c r="TH48" s="248"/>
      <c r="TI48" s="248"/>
      <c r="TJ48" s="248"/>
      <c r="TK48" s="248"/>
      <c r="TL48" s="248"/>
      <c r="TM48" s="248"/>
      <c r="TN48" s="248"/>
      <c r="TO48" s="248"/>
      <c r="TP48" s="248"/>
      <c r="TQ48" s="248"/>
      <c r="TR48" s="248"/>
      <c r="TS48" s="248"/>
      <c r="TT48" s="248"/>
      <c r="TU48" s="248"/>
      <c r="TV48" s="248"/>
      <c r="TW48" s="248"/>
      <c r="TX48" s="248"/>
      <c r="TY48" s="248"/>
      <c r="TZ48" s="248"/>
      <c r="UA48" s="248"/>
      <c r="UB48" s="248"/>
      <c r="UC48" s="248"/>
      <c r="UD48" s="248"/>
      <c r="UE48" s="248"/>
      <c r="UF48" s="248"/>
      <c r="UG48" s="248"/>
      <c r="UH48" s="248"/>
      <c r="UI48" s="248"/>
      <c r="UJ48" s="248"/>
      <c r="UK48" s="248"/>
      <c r="UL48" s="248"/>
      <c r="UM48" s="248"/>
      <c r="UN48" s="248"/>
      <c r="UO48" s="248"/>
      <c r="UP48" s="248"/>
      <c r="UQ48" s="248"/>
      <c r="UR48" s="248"/>
      <c r="US48" s="248"/>
      <c r="UT48" s="248"/>
      <c r="UU48" s="248"/>
      <c r="UV48" s="248"/>
      <c r="UW48" s="248"/>
      <c r="UX48" s="248"/>
      <c r="UY48" s="248"/>
      <c r="UZ48" s="248"/>
      <c r="VA48" s="248"/>
      <c r="VB48" s="248"/>
      <c r="VC48" s="248"/>
      <c r="VD48" s="248"/>
      <c r="VE48" s="248"/>
      <c r="VF48" s="248"/>
      <c r="VG48" s="248"/>
      <c r="VH48" s="248"/>
      <c r="VI48" s="248"/>
      <c r="VJ48" s="248"/>
      <c r="VK48" s="248"/>
      <c r="VL48" s="248"/>
      <c r="VM48" s="248"/>
      <c r="VN48" s="248"/>
      <c r="VO48" s="248"/>
      <c r="VP48" s="248"/>
      <c r="VQ48" s="248"/>
      <c r="VR48" s="248"/>
      <c r="VS48" s="248"/>
      <c r="VT48" s="248"/>
      <c r="VU48" s="248"/>
      <c r="VV48" s="248"/>
      <c r="VW48" s="248"/>
      <c r="VX48" s="248"/>
      <c r="VY48" s="248"/>
      <c r="VZ48" s="248"/>
      <c r="WA48" s="248"/>
      <c r="WB48" s="248"/>
      <c r="WC48" s="248"/>
      <c r="WD48" s="248"/>
      <c r="WE48" s="248"/>
      <c r="WF48" s="248"/>
      <c r="WG48" s="248"/>
      <c r="WH48" s="248"/>
      <c r="WI48" s="248"/>
      <c r="WJ48" s="248"/>
      <c r="WK48" s="248"/>
      <c r="WL48" s="248"/>
      <c r="WM48" s="248"/>
      <c r="WN48" s="248"/>
      <c r="WO48" s="248"/>
      <c r="WP48" s="248"/>
      <c r="WQ48" s="248"/>
      <c r="WR48" s="248"/>
      <c r="WS48" s="248"/>
      <c r="WT48" s="248"/>
      <c r="WU48" s="248"/>
      <c r="WV48" s="248"/>
      <c r="WW48" s="248"/>
      <c r="WX48" s="248"/>
      <c r="WY48" s="248"/>
      <c r="WZ48" s="248"/>
      <c r="XA48" s="248"/>
      <c r="XB48" s="248"/>
      <c r="XC48" s="248"/>
      <c r="XD48" s="248"/>
      <c r="XE48" s="248"/>
      <c r="XF48" s="248"/>
      <c r="XG48" s="248"/>
      <c r="XH48" s="248"/>
      <c r="XI48" s="248"/>
      <c r="XJ48" s="248"/>
      <c r="XK48" s="248"/>
      <c r="XL48" s="248"/>
      <c r="XM48" s="248"/>
      <c r="XN48" s="248"/>
      <c r="XO48" s="248"/>
      <c r="XP48" s="248"/>
      <c r="XQ48" s="248"/>
      <c r="XR48" s="248"/>
      <c r="XS48" s="248"/>
      <c r="XT48" s="248"/>
      <c r="XU48" s="248"/>
      <c r="XV48" s="248"/>
      <c r="XW48" s="248"/>
      <c r="XX48" s="248"/>
      <c r="XY48" s="248"/>
      <c r="XZ48" s="248"/>
      <c r="YA48" s="248"/>
      <c r="YB48" s="248"/>
      <c r="YC48" s="248"/>
      <c r="YD48" s="248"/>
      <c r="YE48" s="248"/>
      <c r="YF48" s="248"/>
      <c r="YG48" s="248"/>
      <c r="YH48" s="248"/>
      <c r="YI48" s="248"/>
      <c r="YJ48" s="248"/>
      <c r="YK48" s="248"/>
      <c r="YL48" s="248"/>
      <c r="YM48" s="248"/>
      <c r="YN48" s="248"/>
      <c r="YO48" s="248"/>
      <c r="YP48" s="248"/>
      <c r="YQ48" s="248"/>
      <c r="YR48" s="248"/>
      <c r="YS48" s="248"/>
      <c r="YT48" s="248"/>
      <c r="YU48" s="248"/>
      <c r="YV48" s="248"/>
      <c r="YW48" s="248"/>
      <c r="YX48" s="248"/>
      <c r="YY48" s="248"/>
      <c r="YZ48" s="248"/>
      <c r="ZA48" s="248"/>
      <c r="ZB48" s="248"/>
      <c r="ZC48" s="248"/>
      <c r="ZD48" s="248"/>
      <c r="ZE48" s="248"/>
      <c r="ZF48" s="248"/>
      <c r="ZG48" s="248"/>
      <c r="ZH48" s="248"/>
      <c r="ZI48" s="248"/>
      <c r="ZJ48" s="248"/>
      <c r="ZK48" s="248"/>
      <c r="ZL48" s="248"/>
      <c r="ZM48" s="248"/>
      <c r="ZN48" s="248"/>
      <c r="ZO48" s="248"/>
      <c r="ZP48" s="248"/>
      <c r="ZQ48" s="248"/>
      <c r="ZR48" s="248"/>
      <c r="ZS48" s="248"/>
      <c r="ZT48" s="248"/>
      <c r="ZU48" s="248"/>
      <c r="ZV48" s="248"/>
      <c r="ZW48" s="248"/>
      <c r="ZX48" s="248"/>
      <c r="ZY48" s="248"/>
      <c r="ZZ48" s="248"/>
      <c r="AAA48" s="248"/>
      <c r="AAB48" s="248"/>
      <c r="AAC48" s="248"/>
      <c r="AAD48" s="248"/>
      <c r="AAE48" s="248"/>
      <c r="AAF48" s="248"/>
      <c r="AAG48" s="248"/>
      <c r="AAH48" s="248"/>
      <c r="AAI48" s="248"/>
      <c r="AAJ48" s="248"/>
      <c r="AAK48" s="248"/>
      <c r="AAL48" s="248"/>
      <c r="AAM48" s="248"/>
      <c r="AAN48" s="248"/>
      <c r="AAO48" s="248"/>
      <c r="AAP48" s="248"/>
      <c r="AAQ48" s="248"/>
      <c r="AAR48" s="248"/>
      <c r="AAS48" s="248"/>
      <c r="AAT48" s="248"/>
      <c r="AAU48" s="248"/>
      <c r="AAV48" s="248"/>
      <c r="AAW48" s="248"/>
      <c r="AAX48" s="248"/>
      <c r="AAY48" s="248"/>
      <c r="AAZ48" s="248"/>
      <c r="ABA48" s="248"/>
      <c r="ABB48" s="248"/>
      <c r="ABC48" s="248"/>
      <c r="ABD48" s="248"/>
      <c r="ABE48" s="248"/>
      <c r="ABF48" s="248"/>
      <c r="ABG48" s="248"/>
      <c r="ABH48" s="248"/>
      <c r="ABI48" s="248"/>
      <c r="ABJ48" s="248"/>
      <c r="ABK48" s="248"/>
      <c r="ABL48" s="248"/>
      <c r="ABM48" s="248"/>
      <c r="ABN48" s="248"/>
      <c r="ABO48" s="248"/>
      <c r="ABP48" s="248"/>
      <c r="ABQ48" s="248"/>
      <c r="ABR48" s="248"/>
      <c r="ABS48" s="248"/>
      <c r="ABT48" s="248"/>
      <c r="ABU48" s="248"/>
      <c r="ABV48" s="248"/>
      <c r="ABW48" s="248"/>
      <c r="ABX48" s="248"/>
      <c r="ABY48" s="248"/>
      <c r="ABZ48" s="248"/>
      <c r="ACA48" s="248"/>
      <c r="ACB48" s="248"/>
      <c r="ACC48" s="248"/>
      <c r="ACD48" s="248"/>
      <c r="ACE48" s="248"/>
      <c r="ACF48" s="248"/>
      <c r="ACG48" s="248"/>
      <c r="ACH48" s="248"/>
      <c r="ACI48" s="248"/>
      <c r="ACJ48" s="248"/>
      <c r="ACK48" s="248"/>
      <c r="ACL48" s="248"/>
      <c r="ACM48" s="248"/>
      <c r="ACN48" s="248"/>
      <c r="ACO48" s="248"/>
      <c r="ACP48" s="248"/>
      <c r="ACQ48" s="248"/>
      <c r="ACR48" s="248"/>
      <c r="ACS48" s="248"/>
      <c r="ACT48" s="248"/>
      <c r="ACU48" s="248"/>
      <c r="ACV48" s="248"/>
      <c r="ACW48" s="248"/>
      <c r="ACX48" s="248"/>
      <c r="ACY48" s="248"/>
      <c r="ACZ48" s="248"/>
      <c r="ADA48" s="248"/>
      <c r="ADB48" s="248"/>
      <c r="ADC48" s="248"/>
      <c r="ADD48" s="248"/>
      <c r="ADE48" s="248"/>
      <c r="ADF48" s="248"/>
      <c r="ADG48" s="248"/>
      <c r="ADH48" s="248"/>
      <c r="ADI48" s="248"/>
      <c r="ADJ48" s="248"/>
      <c r="ADK48" s="248"/>
      <c r="ADL48" s="248"/>
      <c r="ADM48" s="248"/>
      <c r="ADN48" s="248"/>
      <c r="ADO48" s="248"/>
      <c r="ADP48" s="248"/>
      <c r="ADQ48" s="248"/>
      <c r="ADR48" s="248"/>
      <c r="ADS48" s="248"/>
      <c r="ADT48" s="248"/>
      <c r="ADU48" s="248"/>
      <c r="ADV48" s="248"/>
      <c r="ADW48" s="248"/>
      <c r="ADX48" s="248"/>
      <c r="ADY48" s="248"/>
      <c r="ADZ48" s="248"/>
      <c r="AEA48" s="248"/>
      <c r="AEB48" s="248"/>
      <c r="AEC48" s="248"/>
      <c r="AED48" s="248"/>
      <c r="AEE48" s="248"/>
      <c r="AEF48" s="248"/>
      <c r="AEG48" s="248"/>
      <c r="AEH48" s="248"/>
      <c r="AEI48" s="248"/>
      <c r="AEJ48" s="248"/>
      <c r="AEK48" s="248"/>
      <c r="AEL48" s="248"/>
      <c r="AEM48" s="248"/>
      <c r="AEN48" s="248"/>
      <c r="AEO48" s="248"/>
      <c r="AEP48" s="248"/>
      <c r="AEQ48" s="248"/>
      <c r="AER48" s="248"/>
      <c r="AES48" s="248"/>
      <c r="AET48" s="248"/>
      <c r="AEU48" s="248"/>
      <c r="AEV48" s="248"/>
      <c r="AEW48" s="248"/>
      <c r="AEX48" s="248"/>
      <c r="AEY48" s="248"/>
      <c r="AEZ48" s="248"/>
      <c r="AFA48" s="248"/>
      <c r="AFB48" s="248"/>
      <c r="AFC48" s="248"/>
      <c r="AFD48" s="248"/>
      <c r="AFE48" s="248"/>
      <c r="AFF48" s="248"/>
      <c r="AFG48" s="248"/>
      <c r="AFH48" s="248"/>
      <c r="AFI48" s="248"/>
      <c r="AFJ48" s="248"/>
      <c r="AFK48" s="248"/>
      <c r="AFL48" s="248"/>
      <c r="AFM48" s="248"/>
      <c r="AFN48" s="248"/>
      <c r="AFO48" s="248"/>
      <c r="AFP48" s="248"/>
      <c r="AFQ48" s="248"/>
      <c r="AFR48" s="248"/>
      <c r="AFS48" s="248"/>
      <c r="AFT48" s="248"/>
      <c r="AFU48" s="248"/>
      <c r="AFV48" s="248"/>
      <c r="AFW48" s="248"/>
      <c r="AFX48" s="248"/>
      <c r="AFY48" s="248"/>
      <c r="AFZ48" s="248"/>
      <c r="AGA48" s="248"/>
      <c r="AGB48" s="248"/>
      <c r="AGC48" s="248"/>
      <c r="AGD48" s="248"/>
      <c r="AGE48" s="248"/>
      <c r="AGF48" s="248"/>
      <c r="AGG48" s="248"/>
      <c r="AGH48" s="248"/>
      <c r="AGI48" s="248"/>
      <c r="AGJ48" s="248"/>
      <c r="AGK48" s="248"/>
      <c r="AGL48" s="248"/>
      <c r="AGM48" s="248"/>
      <c r="AGN48" s="248"/>
      <c r="AGO48" s="248"/>
      <c r="AGP48" s="248"/>
      <c r="AGQ48" s="248"/>
      <c r="AGR48" s="248"/>
      <c r="AGS48" s="248"/>
      <c r="AGT48" s="248"/>
      <c r="AGU48" s="248"/>
      <c r="AGV48" s="248"/>
      <c r="AGW48" s="248"/>
      <c r="AGX48" s="248"/>
      <c r="AGY48" s="248"/>
      <c r="AGZ48" s="248"/>
      <c r="AHA48" s="248"/>
      <c r="AHB48" s="248"/>
      <c r="AHC48" s="248"/>
      <c r="AHD48" s="248"/>
      <c r="AHE48" s="248"/>
      <c r="AHF48" s="248"/>
      <c r="AHG48" s="248"/>
      <c r="AHH48" s="248"/>
      <c r="AHI48" s="248"/>
      <c r="AHJ48" s="248"/>
      <c r="AHK48" s="248"/>
      <c r="AHL48" s="248"/>
      <c r="AHM48" s="248"/>
      <c r="AHN48" s="248"/>
      <c r="AHO48" s="248"/>
      <c r="AHP48" s="248"/>
      <c r="AHQ48" s="248"/>
      <c r="AHR48" s="248"/>
      <c r="AHS48" s="248"/>
      <c r="AHT48" s="248"/>
      <c r="AHU48" s="248"/>
      <c r="AHV48" s="248"/>
      <c r="AHW48" s="248"/>
      <c r="AHX48" s="248"/>
      <c r="AHY48" s="248"/>
      <c r="AHZ48" s="248"/>
      <c r="AIA48" s="248"/>
      <c r="AIB48" s="248"/>
      <c r="AIC48" s="248"/>
      <c r="AID48" s="248"/>
      <c r="AIE48" s="248"/>
      <c r="AIF48" s="248"/>
      <c r="AIG48" s="248"/>
      <c r="AIH48" s="248"/>
      <c r="AII48" s="248"/>
      <c r="AIJ48" s="248"/>
      <c r="AIK48" s="248"/>
      <c r="AIL48" s="248"/>
      <c r="AIM48" s="248"/>
      <c r="AIN48" s="248"/>
      <c r="AIO48" s="248"/>
      <c r="AIP48" s="248"/>
      <c r="AIQ48" s="248"/>
      <c r="AIR48" s="248"/>
      <c r="AIS48" s="248"/>
      <c r="AIT48" s="248"/>
      <c r="AIU48" s="248"/>
      <c r="AIV48" s="248"/>
      <c r="AIW48" s="248"/>
      <c r="AIX48" s="248"/>
      <c r="AIY48" s="248"/>
      <c r="AIZ48" s="248"/>
      <c r="AJA48" s="248"/>
      <c r="AJB48" s="248"/>
      <c r="AJC48" s="248"/>
      <c r="AJD48" s="248"/>
      <c r="AJE48" s="248"/>
      <c r="AJF48" s="248"/>
      <c r="AJG48" s="248"/>
      <c r="AJH48" s="248"/>
      <c r="AJI48" s="248"/>
      <c r="AJJ48" s="248"/>
      <c r="AJK48" s="248"/>
      <c r="AJL48" s="248"/>
      <c r="AJM48" s="248"/>
      <c r="AJN48" s="248"/>
      <c r="AJO48" s="248"/>
      <c r="AJP48" s="248"/>
      <c r="AJQ48" s="248"/>
      <c r="AJR48" s="248"/>
      <c r="AJS48" s="248"/>
      <c r="AJT48" s="248"/>
      <c r="AJU48" s="248"/>
      <c r="AJV48" s="248"/>
      <c r="AJW48" s="248"/>
      <c r="AJX48" s="248"/>
      <c r="AJY48" s="248"/>
      <c r="AJZ48" s="248"/>
      <c r="AKA48" s="248"/>
      <c r="AKB48" s="248"/>
      <c r="AKC48" s="248"/>
      <c r="AKD48" s="248"/>
      <c r="AKE48" s="248"/>
      <c r="AKF48" s="248"/>
      <c r="AKG48" s="248"/>
      <c r="AKH48" s="248"/>
      <c r="AKI48" s="248"/>
      <c r="AKJ48" s="248"/>
      <c r="AKK48" s="248"/>
      <c r="AKL48" s="248"/>
      <c r="AKM48" s="248"/>
      <c r="AKN48" s="248"/>
      <c r="AKO48" s="248"/>
      <c r="AKP48" s="248"/>
      <c r="AKQ48" s="248"/>
      <c r="AKR48" s="248"/>
      <c r="AKS48" s="248"/>
      <c r="AKT48" s="248"/>
      <c r="AKU48" s="248"/>
      <c r="AKV48" s="248"/>
      <c r="AKW48" s="248"/>
      <c r="AKX48" s="248"/>
      <c r="AKY48" s="248"/>
      <c r="AKZ48" s="248"/>
      <c r="ALA48" s="248"/>
      <c r="ALB48" s="248"/>
      <c r="ALC48" s="248"/>
      <c r="ALD48" s="248"/>
      <c r="ALE48" s="248"/>
      <c r="ALF48" s="248"/>
      <c r="ALG48" s="248"/>
      <c r="ALH48" s="248"/>
      <c r="ALI48" s="248"/>
      <c r="ALJ48" s="248"/>
      <c r="ALK48" s="248"/>
      <c r="ALL48" s="248"/>
      <c r="ALM48" s="248"/>
      <c r="ALN48" s="248"/>
      <c r="ALO48" s="248"/>
      <c r="ALP48" s="248"/>
      <c r="ALQ48" s="248"/>
      <c r="ALR48" s="248"/>
      <c r="ALS48" s="248"/>
      <c r="ALT48" s="248"/>
      <c r="ALU48" s="248"/>
      <c r="ALV48" s="248"/>
      <c r="ALW48" s="248"/>
      <c r="ALX48" s="248"/>
      <c r="ALY48" s="248"/>
      <c r="ALZ48" s="248"/>
      <c r="AMA48" s="248"/>
      <c r="AMB48" s="248"/>
      <c r="AMC48" s="248"/>
      <c r="AMD48" s="248"/>
      <c r="AME48" s="248"/>
      <c r="AMF48" s="248"/>
      <c r="AMG48" s="248"/>
      <c r="AMH48" s="248"/>
      <c r="AMI48" s="248"/>
      <c r="AMJ48" s="248"/>
      <c r="AMK48" s="248"/>
      <c r="AML48" s="248"/>
      <c r="AMM48" s="248"/>
      <c r="AMN48" s="248"/>
      <c r="AMO48" s="248"/>
      <c r="AMP48" s="248"/>
      <c r="AMQ48" s="248"/>
      <c r="AMR48" s="248"/>
      <c r="AMS48" s="248"/>
      <c r="AMT48" s="248"/>
      <c r="AMU48" s="248"/>
      <c r="AMV48" s="248"/>
      <c r="AMW48" s="248"/>
      <c r="AMX48" s="248"/>
      <c r="AMY48" s="248"/>
      <c r="AMZ48" s="248"/>
      <c r="ANA48" s="248"/>
      <c r="ANB48" s="248"/>
      <c r="ANC48" s="248"/>
      <c r="AND48" s="248"/>
      <c r="ANE48" s="248"/>
      <c r="ANF48" s="248"/>
      <c r="ANG48" s="248"/>
      <c r="ANH48" s="248"/>
      <c r="ANI48" s="248"/>
      <c r="ANJ48" s="248"/>
      <c r="ANK48" s="248"/>
      <c r="ANL48" s="248"/>
      <c r="ANM48" s="248"/>
      <c r="ANN48" s="248"/>
      <c r="ANO48" s="248"/>
      <c r="ANP48" s="248"/>
      <c r="ANQ48" s="248"/>
      <c r="ANR48" s="248"/>
      <c r="ANS48" s="248"/>
      <c r="ANT48" s="248"/>
      <c r="ANU48" s="248"/>
      <c r="ANV48" s="248"/>
      <c r="ANW48" s="248"/>
      <c r="ANX48" s="248"/>
      <c r="ANY48" s="248"/>
      <c r="ANZ48" s="248"/>
      <c r="AOA48" s="248"/>
      <c r="AOB48" s="248"/>
      <c r="AOC48" s="248"/>
      <c r="AOD48" s="248"/>
      <c r="AOE48" s="248"/>
      <c r="AOF48" s="248"/>
      <c r="AOG48" s="248"/>
      <c r="AOH48" s="248"/>
      <c r="AOI48" s="248"/>
      <c r="AOJ48" s="248"/>
      <c r="AOK48" s="248"/>
      <c r="AOL48" s="248"/>
      <c r="AOM48" s="248"/>
      <c r="AON48" s="248"/>
      <c r="AOO48" s="248"/>
      <c r="AOP48" s="248"/>
      <c r="AOQ48" s="248"/>
      <c r="AOR48" s="248"/>
      <c r="AOS48" s="248"/>
      <c r="AOT48" s="248"/>
      <c r="AOU48" s="248"/>
      <c r="AOV48" s="248"/>
      <c r="AOW48" s="248"/>
      <c r="AOX48" s="248"/>
      <c r="AOY48" s="248"/>
      <c r="AOZ48" s="248"/>
      <c r="APA48" s="248"/>
      <c r="APB48" s="248"/>
      <c r="APC48" s="248"/>
      <c r="APD48" s="248"/>
      <c r="APE48" s="248"/>
      <c r="APF48" s="248"/>
      <c r="APG48" s="248"/>
      <c r="APH48" s="248"/>
      <c r="API48" s="248"/>
      <c r="APJ48" s="248"/>
      <c r="APK48" s="248"/>
      <c r="APL48" s="248"/>
      <c r="APM48" s="248"/>
      <c r="APN48" s="248"/>
      <c r="APO48" s="248"/>
      <c r="APP48" s="248"/>
      <c r="APQ48" s="248"/>
      <c r="APR48" s="248"/>
      <c r="APS48" s="248"/>
      <c r="APT48" s="248"/>
      <c r="APU48" s="248"/>
      <c r="APV48" s="248"/>
      <c r="APW48" s="248"/>
      <c r="APX48" s="248"/>
      <c r="APY48" s="248"/>
      <c r="APZ48" s="248"/>
      <c r="AQA48" s="248"/>
      <c r="AQB48" s="248"/>
      <c r="AQC48" s="248"/>
      <c r="AQD48" s="248"/>
      <c r="AQE48" s="248"/>
      <c r="AQF48" s="248"/>
      <c r="AQG48" s="248"/>
      <c r="AQH48" s="248"/>
      <c r="AQI48" s="248"/>
      <c r="AQJ48" s="248"/>
      <c r="AQK48" s="248"/>
      <c r="AQL48" s="248"/>
      <c r="AQM48" s="248"/>
      <c r="AQN48" s="248"/>
      <c r="AQO48" s="248"/>
      <c r="AQP48" s="248"/>
      <c r="AQQ48" s="248"/>
      <c r="AQR48" s="248"/>
      <c r="AQS48" s="248"/>
      <c r="AQT48" s="248"/>
      <c r="AQU48" s="248"/>
      <c r="AQV48" s="248"/>
      <c r="AQW48" s="248"/>
      <c r="AQX48" s="248"/>
      <c r="AQY48" s="248"/>
      <c r="AQZ48" s="248"/>
      <c r="ARA48" s="248"/>
      <c r="ARB48" s="248"/>
      <c r="ARC48" s="248"/>
      <c r="ARD48" s="248"/>
      <c r="ARE48" s="248"/>
      <c r="ARF48" s="248"/>
      <c r="ARG48" s="248"/>
      <c r="ARH48" s="248"/>
      <c r="ARI48" s="248"/>
      <c r="ARJ48" s="248"/>
      <c r="ARK48" s="248"/>
      <c r="ARL48" s="248"/>
      <c r="ARM48" s="248"/>
      <c r="ARN48" s="248"/>
      <c r="ARO48" s="248"/>
      <c r="ARP48" s="248"/>
      <c r="ARQ48" s="248"/>
      <c r="ARR48" s="248"/>
      <c r="ARS48" s="248"/>
      <c r="ART48" s="248"/>
      <c r="ARU48" s="248"/>
      <c r="ARV48" s="248"/>
      <c r="ARW48" s="248"/>
      <c r="ARX48" s="248"/>
      <c r="ARY48" s="248"/>
      <c r="ARZ48" s="248"/>
      <c r="ASA48" s="248"/>
      <c r="ASB48" s="248"/>
      <c r="ASC48" s="248"/>
      <c r="ASD48" s="248"/>
      <c r="ASE48" s="248"/>
      <c r="ASF48" s="248"/>
      <c r="ASG48" s="248"/>
      <c r="ASH48" s="248"/>
      <c r="ASI48" s="248"/>
      <c r="ASJ48" s="248"/>
      <c r="ASK48" s="248"/>
      <c r="ASL48" s="248"/>
      <c r="ASM48" s="248"/>
      <c r="ASN48" s="248"/>
      <c r="ASO48" s="248"/>
      <c r="ASP48" s="248"/>
      <c r="ASQ48" s="248"/>
      <c r="ASR48" s="248"/>
      <c r="ASS48" s="248"/>
      <c r="AST48" s="248"/>
      <c r="ASU48" s="248"/>
      <c r="ASV48" s="248"/>
      <c r="ASW48" s="248"/>
      <c r="ASX48" s="248"/>
      <c r="ASY48" s="248"/>
      <c r="ASZ48" s="248"/>
      <c r="ATA48" s="248"/>
      <c r="ATB48" s="248"/>
      <c r="ATC48" s="248"/>
      <c r="ATD48" s="248"/>
      <c r="ATE48" s="248"/>
      <c r="ATF48" s="248"/>
      <c r="ATG48" s="248"/>
      <c r="ATH48" s="248"/>
      <c r="ATI48" s="248"/>
      <c r="ATJ48" s="248"/>
      <c r="ATK48" s="248"/>
      <c r="ATL48" s="248"/>
      <c r="ATM48" s="248"/>
      <c r="ATN48" s="248"/>
      <c r="ATO48" s="248"/>
      <c r="ATP48" s="248"/>
      <c r="ATQ48" s="248"/>
      <c r="ATR48" s="248"/>
      <c r="ATS48" s="248"/>
      <c r="ATT48" s="248"/>
      <c r="ATU48" s="248"/>
      <c r="ATV48" s="248"/>
      <c r="ATW48" s="248"/>
      <c r="ATX48" s="248"/>
      <c r="ATY48" s="248"/>
      <c r="ATZ48" s="248"/>
      <c r="AUA48" s="248"/>
      <c r="AUB48" s="248"/>
      <c r="AUC48" s="248"/>
      <c r="AUD48" s="248"/>
      <c r="AUE48" s="248"/>
      <c r="AUF48" s="248"/>
      <c r="AUG48" s="248"/>
      <c r="AUH48" s="248"/>
      <c r="AUI48" s="248"/>
      <c r="AUJ48" s="248"/>
      <c r="AUK48" s="248"/>
      <c r="AUL48" s="248"/>
      <c r="AUM48" s="248"/>
      <c r="AUN48" s="248"/>
      <c r="AUO48" s="248"/>
      <c r="AUP48" s="248"/>
      <c r="AUQ48" s="248"/>
      <c r="AUR48" s="248"/>
      <c r="AUS48" s="248"/>
      <c r="AUT48" s="248"/>
      <c r="AUU48" s="248"/>
      <c r="AUV48" s="248"/>
      <c r="AUW48" s="248"/>
      <c r="AUX48" s="248"/>
      <c r="AUY48" s="248"/>
      <c r="AUZ48" s="248"/>
      <c r="AVA48" s="248"/>
      <c r="AVB48" s="248"/>
      <c r="AVC48" s="248"/>
      <c r="AVD48" s="248"/>
      <c r="AVE48" s="248"/>
      <c r="AVF48" s="248"/>
      <c r="AVG48" s="248"/>
      <c r="AVH48" s="248"/>
      <c r="AVI48" s="248"/>
      <c r="AVJ48" s="248"/>
      <c r="AVK48" s="248"/>
      <c r="AVL48" s="248"/>
      <c r="AVM48" s="248"/>
      <c r="AVN48" s="248"/>
      <c r="AVO48" s="248"/>
      <c r="AVP48" s="248"/>
      <c r="AVQ48" s="248"/>
      <c r="AVR48" s="248"/>
      <c r="AVS48" s="248"/>
      <c r="AVT48" s="248"/>
      <c r="AVU48" s="248"/>
      <c r="AVV48" s="248"/>
      <c r="AVW48" s="248"/>
      <c r="AVX48" s="248"/>
      <c r="AVY48" s="248"/>
      <c r="AVZ48" s="248"/>
      <c r="AWA48" s="248"/>
      <c r="AWB48" s="248"/>
      <c r="AWC48" s="248"/>
      <c r="AWD48" s="248"/>
      <c r="AWE48" s="248"/>
      <c r="AWF48" s="248"/>
      <c r="AWG48" s="248"/>
      <c r="AWH48" s="248"/>
      <c r="AWI48" s="248"/>
      <c r="AWJ48" s="248"/>
      <c r="AWK48" s="248"/>
      <c r="AWL48" s="248"/>
      <c r="AWM48" s="248"/>
      <c r="AWN48" s="248"/>
      <c r="AWO48" s="248"/>
      <c r="AWP48" s="248"/>
      <c r="AWQ48" s="248"/>
      <c r="AWR48" s="248"/>
      <c r="AWS48" s="248"/>
      <c r="AWT48" s="248"/>
      <c r="AWU48" s="248"/>
      <c r="AWV48" s="248"/>
      <c r="AWW48" s="248"/>
      <c r="AWX48" s="248"/>
      <c r="AWY48" s="248"/>
      <c r="AWZ48" s="248"/>
      <c r="AXA48" s="248"/>
      <c r="AXB48" s="248"/>
      <c r="AXC48" s="248"/>
      <c r="AXD48" s="248"/>
      <c r="AXE48" s="248"/>
      <c r="AXF48" s="248"/>
      <c r="AXG48" s="248"/>
      <c r="AXH48" s="248"/>
      <c r="AXI48" s="248"/>
      <c r="AXJ48" s="248"/>
      <c r="AXK48" s="248"/>
      <c r="AXL48" s="248"/>
      <c r="AXM48" s="248"/>
      <c r="AXN48" s="248"/>
      <c r="AXO48" s="248"/>
      <c r="AXP48" s="248"/>
      <c r="AXQ48" s="248"/>
      <c r="AXR48" s="248"/>
      <c r="AXS48" s="248"/>
      <c r="AXT48" s="248"/>
      <c r="AXU48" s="248"/>
      <c r="AXV48" s="248"/>
      <c r="AXW48" s="248"/>
      <c r="AXX48" s="248"/>
      <c r="AXY48" s="248"/>
      <c r="AXZ48" s="248"/>
      <c r="AYA48" s="248"/>
      <c r="AYB48" s="248"/>
      <c r="AYC48" s="248"/>
      <c r="AYD48" s="248"/>
      <c r="AYE48" s="248"/>
      <c r="AYF48" s="248"/>
      <c r="AYG48" s="248"/>
      <c r="AYH48" s="248"/>
      <c r="AYI48" s="248"/>
      <c r="AYJ48" s="248"/>
      <c r="AYK48" s="248"/>
      <c r="AYL48" s="248"/>
      <c r="AYM48" s="248"/>
      <c r="AYN48" s="248"/>
      <c r="AYO48" s="248"/>
      <c r="AYP48" s="248"/>
      <c r="AYQ48" s="248"/>
      <c r="AYR48" s="248"/>
      <c r="AYS48" s="248"/>
      <c r="AYT48" s="248"/>
      <c r="AYU48" s="248"/>
      <c r="AYV48" s="248"/>
      <c r="AYW48" s="248"/>
      <c r="AYX48" s="248"/>
      <c r="AYY48" s="248"/>
      <c r="AYZ48" s="248"/>
      <c r="AZA48" s="248"/>
      <c r="AZB48" s="248"/>
      <c r="AZC48" s="248"/>
      <c r="AZD48" s="248"/>
      <c r="AZE48" s="248"/>
      <c r="AZF48" s="248"/>
      <c r="AZG48" s="248"/>
      <c r="AZH48" s="248"/>
      <c r="AZI48" s="248"/>
      <c r="AZJ48" s="248"/>
      <c r="AZK48" s="248"/>
      <c r="AZL48" s="248"/>
      <c r="AZM48" s="248"/>
      <c r="AZN48" s="248"/>
      <c r="AZO48" s="248"/>
      <c r="AZP48" s="248"/>
      <c r="AZQ48" s="248"/>
      <c r="AZR48" s="248"/>
      <c r="AZS48" s="248"/>
      <c r="AZT48" s="248"/>
      <c r="AZU48" s="248"/>
      <c r="AZV48" s="248"/>
      <c r="AZW48" s="248"/>
      <c r="AZX48" s="248"/>
      <c r="AZY48" s="248"/>
      <c r="AZZ48" s="248"/>
      <c r="BAA48" s="248"/>
      <c r="BAB48" s="248"/>
      <c r="BAC48" s="248"/>
      <c r="BAD48" s="248"/>
      <c r="BAE48" s="248"/>
      <c r="BAF48" s="248"/>
      <c r="BAG48" s="248"/>
      <c r="BAH48" s="248"/>
      <c r="BAI48" s="248"/>
      <c r="BAJ48" s="248"/>
      <c r="BAK48" s="248"/>
      <c r="BAL48" s="248"/>
      <c r="BAM48" s="248"/>
      <c r="BAN48" s="248"/>
      <c r="BAO48" s="248"/>
      <c r="BAP48" s="248"/>
      <c r="BAQ48" s="248"/>
      <c r="BAR48" s="248"/>
      <c r="BAS48" s="248"/>
      <c r="BAT48" s="248"/>
      <c r="BAU48" s="248"/>
      <c r="BAV48" s="248"/>
      <c r="BAW48" s="248"/>
      <c r="BAX48" s="248"/>
      <c r="BAY48" s="248"/>
      <c r="BAZ48" s="248"/>
      <c r="BBA48" s="248"/>
      <c r="BBB48" s="248"/>
      <c r="BBC48" s="248"/>
      <c r="BBD48" s="248"/>
      <c r="BBE48" s="248"/>
      <c r="BBF48" s="248"/>
      <c r="BBG48" s="248"/>
      <c r="BBH48" s="248"/>
      <c r="BBI48" s="248"/>
      <c r="BBJ48" s="248"/>
      <c r="BBK48" s="248"/>
      <c r="BBL48" s="248"/>
      <c r="BBM48" s="248"/>
      <c r="BBN48" s="248"/>
      <c r="BBO48" s="248"/>
      <c r="BBP48" s="248"/>
      <c r="BBQ48" s="248"/>
      <c r="BBR48" s="248"/>
      <c r="BBS48" s="248"/>
      <c r="BBT48" s="248"/>
      <c r="BBU48" s="248"/>
      <c r="BBV48" s="248"/>
      <c r="BBW48" s="248"/>
      <c r="BBX48" s="248"/>
      <c r="BBY48" s="248"/>
      <c r="BBZ48" s="248"/>
      <c r="BCA48" s="248"/>
      <c r="BCB48" s="248"/>
      <c r="BCC48" s="248"/>
      <c r="BCD48" s="248"/>
      <c r="BCE48" s="248"/>
      <c r="BCF48" s="248"/>
      <c r="BCG48" s="248"/>
      <c r="BCH48" s="248"/>
      <c r="BCI48" s="248"/>
      <c r="BCJ48" s="248"/>
      <c r="BCK48" s="248"/>
      <c r="BCL48" s="248"/>
      <c r="BCM48" s="248"/>
      <c r="BCN48" s="248"/>
      <c r="BCO48" s="248"/>
      <c r="BCP48" s="248"/>
      <c r="BCQ48" s="248"/>
      <c r="BCR48" s="248"/>
      <c r="BCS48" s="248"/>
      <c r="BCT48" s="248"/>
      <c r="BCU48" s="248"/>
      <c r="BCV48" s="248"/>
      <c r="BCW48" s="248"/>
      <c r="BCX48" s="248"/>
      <c r="BCY48" s="248"/>
      <c r="BCZ48" s="248"/>
      <c r="BDA48" s="248"/>
      <c r="BDB48" s="248"/>
      <c r="BDC48" s="248"/>
      <c r="BDD48" s="248"/>
      <c r="BDE48" s="248"/>
      <c r="BDF48" s="248"/>
      <c r="BDG48" s="248"/>
      <c r="BDH48" s="248"/>
      <c r="BDI48" s="248"/>
      <c r="BDJ48" s="248"/>
      <c r="BDK48" s="248"/>
      <c r="BDL48" s="248"/>
      <c r="BDM48" s="248"/>
      <c r="BDN48" s="248"/>
      <c r="BDO48" s="248"/>
      <c r="BDP48" s="248"/>
      <c r="BDQ48" s="248"/>
      <c r="BDR48" s="248"/>
      <c r="BDS48" s="248"/>
      <c r="BDT48" s="248"/>
      <c r="BDU48" s="248"/>
      <c r="BDV48" s="248"/>
      <c r="BDW48" s="248"/>
      <c r="BDX48" s="248"/>
      <c r="BDY48" s="248"/>
      <c r="BDZ48" s="248"/>
      <c r="BEA48" s="248"/>
      <c r="BEB48" s="248"/>
      <c r="BEC48" s="248"/>
      <c r="BED48" s="248"/>
      <c r="BEE48" s="248"/>
      <c r="BEF48" s="248"/>
      <c r="BEG48" s="248"/>
      <c r="BEH48" s="248"/>
      <c r="BEI48" s="248"/>
      <c r="BEJ48" s="248"/>
      <c r="BEK48" s="248"/>
      <c r="BEL48" s="248"/>
      <c r="BEM48" s="248"/>
      <c r="BEN48" s="248"/>
      <c r="BEO48" s="248"/>
      <c r="BEP48" s="248"/>
      <c r="BEQ48" s="248"/>
      <c r="BER48" s="248"/>
      <c r="BES48" s="248"/>
      <c r="BET48" s="248"/>
      <c r="BEU48" s="248"/>
      <c r="BEV48" s="248"/>
      <c r="BEW48" s="248"/>
      <c r="BEX48" s="248"/>
      <c r="BEY48" s="248"/>
      <c r="BEZ48" s="248"/>
      <c r="BFA48" s="248"/>
      <c r="BFB48" s="248"/>
      <c r="BFC48" s="248"/>
      <c r="BFD48" s="248"/>
      <c r="BFE48" s="248"/>
      <c r="BFF48" s="248"/>
      <c r="BFG48" s="248"/>
      <c r="BFH48" s="248"/>
      <c r="BFI48" s="248"/>
      <c r="BFJ48" s="248"/>
      <c r="BFK48" s="248"/>
      <c r="BFL48" s="248"/>
      <c r="BFM48" s="248"/>
      <c r="BFN48" s="248"/>
      <c r="BFO48" s="248"/>
      <c r="BFP48" s="248"/>
      <c r="BFQ48" s="248"/>
      <c r="BFR48" s="248"/>
      <c r="BFS48" s="248"/>
      <c r="BFT48" s="248"/>
      <c r="BFU48" s="248"/>
      <c r="BFV48" s="248"/>
      <c r="BFW48" s="248"/>
      <c r="BFX48" s="248"/>
      <c r="BFY48" s="248"/>
      <c r="BFZ48" s="248"/>
      <c r="BGA48" s="248"/>
      <c r="BGB48" s="248"/>
      <c r="BGC48" s="248"/>
      <c r="BGD48" s="248"/>
      <c r="BGE48" s="248"/>
      <c r="BGF48" s="248"/>
      <c r="BGG48" s="248"/>
      <c r="BGH48" s="248"/>
      <c r="BGI48" s="248"/>
      <c r="BGJ48" s="248"/>
      <c r="BGK48" s="248"/>
      <c r="BGL48" s="248"/>
      <c r="BGM48" s="248"/>
      <c r="BGN48" s="248"/>
      <c r="BGO48" s="248"/>
      <c r="BGP48" s="248"/>
      <c r="BGQ48" s="248"/>
      <c r="BGR48" s="248"/>
      <c r="BGS48" s="248"/>
      <c r="BGT48" s="248"/>
      <c r="BGU48" s="248"/>
      <c r="BGV48" s="248"/>
      <c r="BGW48" s="248"/>
      <c r="BGX48" s="248"/>
      <c r="BGY48" s="248"/>
      <c r="BGZ48" s="248"/>
      <c r="BHA48" s="248"/>
      <c r="BHB48" s="248"/>
      <c r="BHC48" s="248"/>
      <c r="BHD48" s="248"/>
      <c r="BHE48" s="248"/>
      <c r="BHF48" s="248"/>
      <c r="BHG48" s="248"/>
      <c r="BHH48" s="248"/>
      <c r="BHI48" s="248"/>
      <c r="BHJ48" s="248"/>
      <c r="BHK48" s="248"/>
      <c r="BHL48" s="248"/>
      <c r="BHM48" s="248"/>
      <c r="BHN48" s="248"/>
      <c r="BHO48" s="248"/>
      <c r="BHP48" s="248"/>
      <c r="BHQ48" s="248"/>
      <c r="BHR48" s="248"/>
      <c r="BHS48" s="248"/>
      <c r="BHT48" s="248"/>
      <c r="BHU48" s="248"/>
      <c r="BHV48" s="248"/>
      <c r="BHW48" s="248"/>
      <c r="BHX48" s="248"/>
      <c r="BHY48" s="248"/>
      <c r="BHZ48" s="248"/>
      <c r="BIA48" s="248"/>
      <c r="BIB48" s="248"/>
      <c r="BIC48" s="248"/>
      <c r="BID48" s="248"/>
      <c r="BIE48" s="248"/>
      <c r="BIF48" s="248"/>
      <c r="BIG48" s="248"/>
      <c r="BIH48" s="248"/>
      <c r="BII48" s="248"/>
      <c r="BIJ48" s="248"/>
      <c r="BIK48" s="248"/>
      <c r="BIL48" s="248"/>
      <c r="BIM48" s="248"/>
      <c r="BIN48" s="248"/>
      <c r="BIO48" s="248"/>
      <c r="BIP48" s="248"/>
      <c r="BIQ48" s="248"/>
      <c r="BIR48" s="248"/>
      <c r="BIS48" s="248"/>
      <c r="BIT48" s="248"/>
      <c r="BIU48" s="248"/>
      <c r="BIV48" s="248"/>
      <c r="BIW48" s="248"/>
      <c r="BIX48" s="248"/>
      <c r="BIY48" s="248"/>
      <c r="BIZ48" s="248"/>
      <c r="BJA48" s="248"/>
      <c r="BJB48" s="248"/>
      <c r="BJC48" s="248"/>
      <c r="BJD48" s="248"/>
      <c r="BJE48" s="248"/>
      <c r="BJF48" s="248"/>
      <c r="BJG48" s="248"/>
      <c r="BJH48" s="248"/>
      <c r="BJI48" s="248"/>
      <c r="BJJ48" s="248"/>
      <c r="BJK48" s="248"/>
      <c r="BJL48" s="248"/>
      <c r="BJM48" s="248"/>
      <c r="BJN48" s="248"/>
      <c r="BJO48" s="248"/>
      <c r="BJP48" s="248"/>
      <c r="BJQ48" s="248"/>
      <c r="BJR48" s="248"/>
      <c r="BJS48" s="248"/>
      <c r="BJT48" s="248"/>
      <c r="BJU48" s="248"/>
      <c r="BJV48" s="248"/>
      <c r="BJW48" s="248"/>
      <c r="BJX48" s="248"/>
      <c r="BJY48" s="248"/>
      <c r="BJZ48" s="248"/>
      <c r="BKA48" s="248"/>
      <c r="BKB48" s="248"/>
      <c r="BKC48" s="248"/>
      <c r="BKD48" s="248"/>
      <c r="BKE48" s="248"/>
      <c r="BKF48" s="248"/>
      <c r="BKG48" s="248"/>
      <c r="BKH48" s="248"/>
      <c r="BKI48" s="248"/>
      <c r="BKJ48" s="248"/>
      <c r="BKK48" s="248"/>
      <c r="BKL48" s="248"/>
      <c r="BKM48" s="248"/>
      <c r="BKN48" s="248"/>
      <c r="BKO48" s="248"/>
      <c r="BKP48" s="248"/>
      <c r="BKQ48" s="248"/>
      <c r="BKR48" s="248"/>
      <c r="BKS48" s="248"/>
      <c r="BKT48" s="248"/>
      <c r="BKU48" s="248"/>
      <c r="BKV48" s="248"/>
      <c r="BKW48" s="248"/>
      <c r="BKX48" s="248"/>
      <c r="BKY48" s="248"/>
      <c r="BKZ48" s="248"/>
      <c r="BLA48" s="248"/>
      <c r="BLB48" s="248"/>
      <c r="BLC48" s="248"/>
      <c r="BLD48" s="248"/>
      <c r="BLE48" s="248"/>
      <c r="BLF48" s="248"/>
      <c r="BLG48" s="248"/>
      <c r="BLH48" s="248"/>
      <c r="BLI48" s="248"/>
      <c r="BLJ48" s="248"/>
      <c r="BLK48" s="248"/>
      <c r="BLL48" s="248"/>
      <c r="BLM48" s="248"/>
      <c r="BLN48" s="248"/>
      <c r="BLO48" s="248"/>
      <c r="BLP48" s="248"/>
      <c r="BLQ48" s="248"/>
      <c r="BLR48" s="248"/>
      <c r="BLS48" s="248"/>
      <c r="BLT48" s="248"/>
      <c r="BLU48" s="248"/>
      <c r="BLV48" s="248"/>
      <c r="BLW48" s="248"/>
      <c r="BLX48" s="248"/>
      <c r="BLY48" s="248"/>
      <c r="BLZ48" s="248"/>
      <c r="BMA48" s="248"/>
      <c r="BMB48" s="248"/>
      <c r="BMC48" s="248"/>
      <c r="BMD48" s="248"/>
      <c r="BME48" s="248"/>
      <c r="BMF48" s="248"/>
      <c r="BMG48" s="248"/>
      <c r="BMH48" s="248"/>
      <c r="BMI48" s="248"/>
      <c r="BMJ48" s="248"/>
      <c r="BMK48" s="248"/>
      <c r="BML48" s="248"/>
      <c r="BMM48" s="248"/>
      <c r="BMN48" s="248"/>
      <c r="BMO48" s="248"/>
      <c r="BMP48" s="248"/>
      <c r="BMQ48" s="248"/>
      <c r="BMR48" s="248"/>
      <c r="BMS48" s="248"/>
      <c r="BMT48" s="248"/>
      <c r="BMU48" s="248"/>
      <c r="BMV48" s="248"/>
      <c r="BMW48" s="248"/>
      <c r="BMX48" s="248"/>
      <c r="BMY48" s="248"/>
      <c r="BMZ48" s="248"/>
      <c r="BNA48" s="248"/>
      <c r="BNB48" s="248"/>
      <c r="BNC48" s="248"/>
      <c r="BND48" s="248"/>
      <c r="BNE48" s="248"/>
      <c r="BNF48" s="248"/>
      <c r="BNG48" s="248"/>
      <c r="BNH48" s="248"/>
      <c r="BNI48" s="248"/>
      <c r="BNJ48" s="248"/>
      <c r="BNK48" s="248"/>
      <c r="BNL48" s="248"/>
      <c r="BNM48" s="248"/>
      <c r="BNN48" s="248"/>
      <c r="BNO48" s="248"/>
      <c r="BNP48" s="248"/>
      <c r="BNQ48" s="248"/>
      <c r="BNR48" s="248"/>
      <c r="BNS48" s="248"/>
      <c r="BNT48" s="248"/>
      <c r="BNU48" s="248"/>
      <c r="BNV48" s="248"/>
      <c r="BNW48" s="248"/>
      <c r="BNX48" s="248"/>
      <c r="BNY48" s="248"/>
      <c r="BNZ48" s="248"/>
      <c r="BOA48" s="248"/>
      <c r="BOB48" s="248"/>
      <c r="BOC48" s="248"/>
      <c r="BOD48" s="248"/>
      <c r="BOE48" s="248"/>
      <c r="BOF48" s="248"/>
      <c r="BOG48" s="248"/>
      <c r="BOH48" s="248"/>
      <c r="BOI48" s="248"/>
      <c r="BOJ48" s="248"/>
      <c r="BOK48" s="248"/>
      <c r="BOL48" s="248"/>
      <c r="BOM48" s="248"/>
      <c r="BON48" s="248"/>
      <c r="BOO48" s="248"/>
      <c r="BOP48" s="248"/>
      <c r="BOQ48" s="248"/>
      <c r="BOR48" s="248"/>
      <c r="BOS48" s="248"/>
      <c r="BOT48" s="248"/>
      <c r="BOU48" s="248"/>
      <c r="BOV48" s="248"/>
      <c r="BOW48" s="248"/>
      <c r="BOX48" s="248"/>
      <c r="BOY48" s="248"/>
      <c r="BOZ48" s="248"/>
      <c r="BPA48" s="248"/>
      <c r="BPB48" s="248"/>
      <c r="BPC48" s="248"/>
      <c r="BPD48" s="248"/>
      <c r="BPE48" s="248"/>
      <c r="BPF48" s="248"/>
      <c r="BPG48" s="248"/>
      <c r="BPH48" s="248"/>
      <c r="BPI48" s="248"/>
      <c r="BPJ48" s="248"/>
      <c r="BPK48" s="248"/>
      <c r="BPL48" s="248"/>
      <c r="BPM48" s="248"/>
      <c r="BPN48" s="248"/>
      <c r="BPO48" s="248"/>
      <c r="BPP48" s="248"/>
      <c r="BPQ48" s="248"/>
      <c r="BPR48" s="248"/>
      <c r="BPS48" s="248"/>
      <c r="BPT48" s="248"/>
      <c r="BPU48" s="248"/>
      <c r="BPV48" s="248"/>
      <c r="BPW48" s="248"/>
      <c r="BPX48" s="248"/>
      <c r="BPY48" s="248"/>
      <c r="BPZ48" s="248"/>
      <c r="BQA48" s="248"/>
      <c r="BQB48" s="248"/>
      <c r="BQC48" s="248"/>
      <c r="BQD48" s="248"/>
      <c r="BQE48" s="248"/>
      <c r="BQF48" s="248"/>
      <c r="BQG48" s="248"/>
      <c r="BQH48" s="248"/>
      <c r="BQI48" s="248"/>
      <c r="BQJ48" s="248"/>
      <c r="BQK48" s="248"/>
      <c r="BQL48" s="248"/>
      <c r="BQM48" s="248"/>
      <c r="BQN48" s="248"/>
      <c r="BQO48" s="248"/>
      <c r="BQP48" s="248"/>
      <c r="BQQ48" s="248"/>
      <c r="BQR48" s="248"/>
      <c r="BQS48" s="248"/>
      <c r="BQT48" s="248"/>
      <c r="BQU48" s="248"/>
      <c r="BQV48" s="248"/>
      <c r="BQW48" s="248"/>
      <c r="BQX48" s="248"/>
      <c r="BQY48" s="248"/>
      <c r="BQZ48" s="248"/>
      <c r="BRA48" s="248"/>
      <c r="BRB48" s="248"/>
      <c r="BRC48" s="248"/>
      <c r="BRD48" s="248"/>
      <c r="BRE48" s="248"/>
      <c r="BRF48" s="248"/>
      <c r="BRG48" s="248"/>
      <c r="BRH48" s="248"/>
      <c r="BRI48" s="248"/>
      <c r="BRJ48" s="248"/>
      <c r="BRK48" s="248"/>
      <c r="BRL48" s="248"/>
      <c r="BRM48" s="248"/>
    </row>
    <row r="49" spans="1:1833" s="615" customFormat="1" x14ac:dyDescent="0.3">
      <c r="A49" s="615">
        <v>44</v>
      </c>
      <c r="B49" s="614" t="str">
        <f ca="1">IF(NOW()-'2016-02d'!B$15&gt;30,"Red",IF(NOW()-'2016-02d'!B$15&gt;15,"Yellow","Green"))</f>
        <v>Green</v>
      </c>
      <c r="C49" s="90" t="str">
        <f>CONCATENATE('2016-02d'!$B$1, " - ",'2016-02d'!$B$2)</f>
        <v>2016-02 - Modifications to CIP Standards</v>
      </c>
      <c r="D49" s="91" t="str">
        <f>'2016-02d'!$B$5</f>
        <v>Address all remaining V5TAG issues: Cyber Asset and BES CA (BCA) definitions, Network and Externally Accessible Devices (ESP, ERC, IRA), Obligations, Virtualization, and CIP Exceptional Circumstances.</v>
      </c>
      <c r="E49" s="92" t="str">
        <f>IF('2016-02d'!$F$31&gt;0,'2016-02d'!$F$31,"No schedule")</f>
        <v>No schedule</v>
      </c>
      <c r="F49" s="249" t="s">
        <v>18</v>
      </c>
    </row>
    <row r="50" spans="1:1833" s="543" customFormat="1" hidden="1" x14ac:dyDescent="0.3">
      <c r="A50" s="319">
        <v>45</v>
      </c>
      <c r="B50" s="627" t="str">
        <f ca="1">IF(NOW()-'2016-02e'!B$15&gt;30,"Red",IF(NOW()-'2016-02e'!B$15&gt;15,"Yellow","Green"))</f>
        <v>Green</v>
      </c>
      <c r="C50" s="244" t="str">
        <f>CONCATENATE('2016-02e'!$B$1, " - ",'2016-02e'!$B$2)</f>
        <v>2016-02 - Modifications to CIP Standards</v>
      </c>
      <c r="D50" s="245" t="str">
        <f>'2016-02e'!$B$5</f>
        <v>CIP-003-8 (FERC Order No. 843 Malicious Code Example Directive)</v>
      </c>
      <c r="E50" s="246">
        <f>'2016-02e'!$F$31</f>
        <v>0</v>
      </c>
      <c r="F50" s="247" t="s">
        <v>199</v>
      </c>
    </row>
    <row r="51" spans="1:1833" s="80" customFormat="1" x14ac:dyDescent="0.3">
      <c r="A51" s="80">
        <v>46</v>
      </c>
      <c r="B51" s="604" t="str">
        <f ca="1">IF(NOW()-'2016-02e'!B$15&gt;30,"Red",IF(NOW()-'2016-02e'!B$15&gt;15,"Yellow","Green"))</f>
        <v>Green</v>
      </c>
      <c r="C51" s="546" t="str">
        <f>CONCATENATE('2016-02e'!$B$1, " - ",'2016-02e'!$B$2)</f>
        <v>2016-02 - Modifications to CIP Standards</v>
      </c>
      <c r="D51" s="547" t="str">
        <f>'2016-02e'!$B$5</f>
        <v>CIP-003-8 (FERC Order No. 843 Malicious Code Example Directive)</v>
      </c>
      <c r="E51" s="548" t="str">
        <f>IF('2016-02e'!$F$31&gt;0,'2016-02e'!$F$31,"No schedule")</f>
        <v>No schedule</v>
      </c>
      <c r="F51" s="243" t="s">
        <v>18</v>
      </c>
    </row>
    <row r="52" spans="1:1833" s="537" customFormat="1" hidden="1" x14ac:dyDescent="0.3">
      <c r="A52" s="319">
        <v>47</v>
      </c>
      <c r="B52" s="626" t="str">
        <f ca="1">IF(NOW()-'2016-EPR-01'!B$15&gt;30,"Red",IF(NOW()-'2016-EPR-01'!B$15&gt;15,"Yellow","Green"))</f>
        <v>Red</v>
      </c>
      <c r="C52" s="62" t="str">
        <f>CONCATENATE('2016-EPR-01'!$B$1, " - ",'2016-EPR-01'!$B$2)</f>
        <v>2016-EPR-01 - Enhanced Periodic Review of Personnel Performance, Training, and Qualifications Standards</v>
      </c>
      <c r="D52" s="63" t="str">
        <f>'2016-EPR-01'!$B$5</f>
        <v>PER-003-1 and PER-004-2</v>
      </c>
      <c r="E52" s="64">
        <f>'2016-EPR-01'!$F$31</f>
        <v>0</v>
      </c>
      <c r="F52" s="242" t="s">
        <v>242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row>
    <row r="53" spans="1:1833" s="545" customFormat="1" hidden="1" x14ac:dyDescent="0.3">
      <c r="A53" s="80">
        <v>48</v>
      </c>
      <c r="B53" s="602" t="str">
        <f ca="1">IF(NOW()-'2016-EPR-01'!B$15&gt;30,"Red",IF(NOW()-'2016-EPR-01'!B$15&gt;15,"Yellow","Green"))</f>
        <v>Red</v>
      </c>
      <c r="C53" s="539" t="str">
        <f>CONCATENATE('2016-EPR-01'!$B$1, " - ",'2016-EPR-01'!$B$2)</f>
        <v>2016-EPR-01 - Enhanced Periodic Review of Personnel Performance, Training, and Qualifications Standards</v>
      </c>
      <c r="D53" s="540" t="str">
        <f>'2016-EPR-01'!$B$5</f>
        <v>PER-003-1 and PER-004-2</v>
      </c>
      <c r="E53" s="541">
        <f>'2016-EPR-01'!$F$31</f>
        <v>0</v>
      </c>
      <c r="F53" s="544" t="s">
        <v>243</v>
      </c>
      <c r="G53" s="537"/>
    </row>
    <row r="54" spans="1:1833" s="248" customFormat="1" hidden="1" x14ac:dyDescent="0.3">
      <c r="A54" s="319">
        <v>49</v>
      </c>
      <c r="B54" s="627" t="str">
        <f ca="1">IF(NOW()-'2016-EPR-02'!B$15&gt;30,"Red",IF(NOW()-'2016-EPR-02'!B$15&gt;15,"Yellow","Green"))</f>
        <v>Red</v>
      </c>
      <c r="C54" s="244" t="str">
        <f>CONCATENATE('2016-EPR-02'!$B$1, " - ",'2016-EPR-02'!$B$2)</f>
        <v>2016-EPR-02 - Enhanced Periodic Review of Voltage and Reactive Standards</v>
      </c>
      <c r="D54" s="245" t="str">
        <f>'2016-EPR-02'!$B$5</f>
        <v>VAR-001-4.1 &amp; VAR-002-4</v>
      </c>
      <c r="E54" s="246">
        <f>'2016-EPR-02'!$F$31</f>
        <v>0</v>
      </c>
      <c r="F54" s="247" t="s">
        <v>242</v>
      </c>
    </row>
    <row r="55" spans="1:1833" s="615" customFormat="1" hidden="1" x14ac:dyDescent="0.3">
      <c r="A55" s="615">
        <v>50</v>
      </c>
      <c r="B55" s="614" t="str">
        <f ca="1">IF(NOW()-'2016-EPR-02'!B$15&gt;30,"Red",IF(NOW()-'2016-EPR-02'!B$15&gt;15,"Yellow","Green"))</f>
        <v>Red</v>
      </c>
      <c r="C55" s="90" t="str">
        <f>CONCATENATE('2016-EPR-02'!$B$1, " - ",'2016-EPR-02'!$B$2)</f>
        <v>2016-EPR-02 - Enhanced Periodic Review of Voltage and Reactive Standards</v>
      </c>
      <c r="D55" s="91" t="str">
        <f>'2016-EPR-02'!$B$5</f>
        <v>VAR-001-4.1 &amp; VAR-002-4</v>
      </c>
      <c r="E55" s="92">
        <f>'2016-EPR-02'!$F$31</f>
        <v>0</v>
      </c>
      <c r="F55" s="249" t="s">
        <v>243</v>
      </c>
    </row>
    <row r="56" spans="1:1833" s="248" customFormat="1" hidden="1" x14ac:dyDescent="0.3">
      <c r="A56" s="319">
        <v>51</v>
      </c>
      <c r="B56" s="627" t="str">
        <f ca="1">IF(NOW()-'2016-03'!B$15&gt;30,"Red",IF(NOW()-'2016-03'!B$15&gt;15,"Yellow","Green"))</f>
        <v>Red</v>
      </c>
      <c r="C56" s="244" t="str">
        <f>CONCATENATE('2016-03'!$B$1, " - ",'2016-03'!$B$2)</f>
        <v>2016-03 - Cyber Security Supply Chain Management</v>
      </c>
      <c r="D56" s="245" t="str">
        <f>'2016-03'!$B$5</f>
        <v>New and revised Standard(s)</v>
      </c>
      <c r="E56" s="246">
        <f>'2016-03'!$F$31</f>
        <v>-20</v>
      </c>
      <c r="F56" s="247" t="s">
        <v>242</v>
      </c>
    </row>
    <row r="57" spans="1:1833" s="615" customFormat="1" hidden="1" x14ac:dyDescent="0.3">
      <c r="A57" s="615">
        <v>52</v>
      </c>
      <c r="B57" s="614" t="str">
        <f ca="1">IF(NOW()-'2016-03'!B$15&gt;30,"Red",IF(NOW()-'2016-03'!B$15&gt;15,"Yellow","Green"))</f>
        <v>Red</v>
      </c>
      <c r="C57" s="90" t="str">
        <f>CONCATENATE('2016-03'!$B$1, " - ",'2016-03'!$B$2)</f>
        <v>2016-03 - Cyber Security Supply Chain Management</v>
      </c>
      <c r="D57" s="91" t="str">
        <f>'2016-03'!$B$5</f>
        <v>New and revised Standard(s)</v>
      </c>
      <c r="E57" s="92">
        <f>'2016-03'!$F$31</f>
        <v>-20</v>
      </c>
      <c r="F57" s="249" t="s">
        <v>243</v>
      </c>
    </row>
    <row r="58" spans="1:1833" s="248" customFormat="1" hidden="1" x14ac:dyDescent="0.3">
      <c r="A58" s="319">
        <v>53</v>
      </c>
      <c r="B58" s="627" t="str">
        <f ca="1">IF(NOW()-'2016-04'!B$15&gt;30,"Red",IF(NOW()-'2016-04'!B$15&gt;15,"Yellow","Green"))</f>
        <v>Red</v>
      </c>
      <c r="C58" s="244" t="str">
        <f>CONCATENATE('2016-04'!$B$1, " - ",'2016-04'!$B$2)</f>
        <v>2016-04 - Modifications to PRC-025-1</v>
      </c>
      <c r="D58" s="245" t="str">
        <f>'2016-04'!$B$5</f>
        <v>PRC-025-2</v>
      </c>
      <c r="E58" s="246">
        <f>'2016-04'!$F$31</f>
        <v>0</v>
      </c>
      <c r="F58" s="247" t="s">
        <v>242</v>
      </c>
    </row>
    <row r="59" spans="1:1833" s="615" customFormat="1" hidden="1" x14ac:dyDescent="0.3">
      <c r="A59" s="615">
        <v>54</v>
      </c>
      <c r="B59" s="614" t="str">
        <f ca="1">IF(NOW()-'2016-04'!B$15&gt;30,"Red",IF(NOW()-'2016-04'!B$15&gt;15,"Yellow","Green"))</f>
        <v>Red</v>
      </c>
      <c r="C59" s="90" t="str">
        <f>CONCATENATE('2016-04'!$B$1, " - ",'2016-04'!$B$2)</f>
        <v>2016-04 - Modifications to PRC-025-1</v>
      </c>
      <c r="D59" s="91" t="str">
        <f>'2016-04'!$B$5</f>
        <v>PRC-025-2</v>
      </c>
      <c r="E59" s="92">
        <f>'2016-04'!$F$31</f>
        <v>0</v>
      </c>
      <c r="F59" s="249" t="s">
        <v>243</v>
      </c>
    </row>
    <row r="60" spans="1:1833" customFormat="1" hidden="1" x14ac:dyDescent="0.3">
      <c r="A60" s="319">
        <v>55</v>
      </c>
      <c r="B60" s="626" t="str">
        <f ca="1">IF(NOW()-'2017-01'!B$15&gt;30,"Red",IF(NOW()-'2017-01'!B$15&gt;15,"Yellow","Green"))</f>
        <v>Green</v>
      </c>
      <c r="C60" s="301" t="str">
        <f>CONCATENATE('2017-01'!$B$1, " - ",'2017-01'!$B$2)</f>
        <v>2017-01 - Modifications to BAL-003-1.1</v>
      </c>
      <c r="D60" s="302" t="str">
        <f>'2017-01'!$B$5</f>
        <v>BAL-003-2</v>
      </c>
      <c r="E60" s="303">
        <f>'2017-01'!$F$31</f>
        <v>0</v>
      </c>
      <c r="F60" s="304" t="s">
        <v>199</v>
      </c>
      <c r="G60" s="307"/>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07"/>
      <c r="ALQ60" s="307"/>
      <c r="ALR60" s="307"/>
      <c r="ALS60" s="307"/>
      <c r="ALT60" s="307"/>
      <c r="ALU60" s="307"/>
      <c r="ALV60" s="307"/>
      <c r="ALW60" s="307"/>
      <c r="ALX60" s="307"/>
      <c r="ALY60" s="307"/>
      <c r="ALZ60" s="307"/>
      <c r="AMA60" s="307"/>
      <c r="AMB60" s="307"/>
      <c r="AMC60" s="307"/>
      <c r="AMD60" s="307"/>
      <c r="AME60" s="307"/>
      <c r="AMF60" s="307"/>
      <c r="AMG60" s="307"/>
      <c r="AMH60" s="307"/>
      <c r="AMI60" s="307"/>
      <c r="AMJ60" s="307"/>
      <c r="AMK60" s="307"/>
      <c r="AML60" s="307"/>
      <c r="AMM60" s="307"/>
      <c r="AMN60" s="307"/>
      <c r="AMO60" s="307"/>
      <c r="AMP60" s="307"/>
      <c r="AMQ60" s="307"/>
      <c r="AMR60" s="307"/>
      <c r="AMS60" s="307"/>
      <c r="AMT60" s="307"/>
      <c r="AMU60" s="307"/>
      <c r="AMV60" s="307"/>
      <c r="AMW60" s="307"/>
      <c r="AMX60" s="307"/>
      <c r="AMY60" s="307"/>
      <c r="AMZ60" s="307"/>
      <c r="ANA60" s="307"/>
      <c r="ANB60" s="307"/>
      <c r="ANC60" s="307"/>
      <c r="AND60" s="307"/>
      <c r="ANE60" s="307"/>
      <c r="ANF60" s="307"/>
      <c r="ANG60" s="307"/>
      <c r="ANH60" s="307"/>
      <c r="ANI60" s="307"/>
      <c r="ANJ60" s="307"/>
      <c r="ANK60" s="307"/>
      <c r="ANL60" s="307"/>
      <c r="ANM60" s="307"/>
      <c r="ANN60" s="307"/>
      <c r="ANO60" s="307"/>
      <c r="ANP60" s="307"/>
      <c r="ANQ60" s="307"/>
      <c r="ANR60" s="307"/>
      <c r="ANS60" s="307"/>
      <c r="ANT60" s="307"/>
      <c r="ANU60" s="307"/>
      <c r="ANV60" s="307"/>
      <c r="ANW60" s="307"/>
      <c r="ANX60" s="307"/>
      <c r="ANY60" s="307"/>
      <c r="ANZ60" s="307"/>
      <c r="AOA60" s="307"/>
      <c r="AOB60" s="307"/>
      <c r="AOC60" s="307"/>
      <c r="AOD60" s="307"/>
      <c r="AOE60" s="307"/>
      <c r="AOF60" s="307"/>
      <c r="AOG60" s="307"/>
      <c r="AOH60" s="307"/>
      <c r="AOI60" s="307"/>
      <c r="AOJ60" s="307"/>
      <c r="AOK60" s="307"/>
      <c r="AOL60" s="307"/>
      <c r="AOM60" s="307"/>
      <c r="AON60" s="307"/>
      <c r="AOO60" s="307"/>
      <c r="AOP60" s="307"/>
      <c r="AOQ60" s="307"/>
      <c r="AOR60" s="307"/>
      <c r="AOS60" s="307"/>
      <c r="AOT60" s="307"/>
      <c r="AOU60" s="307"/>
      <c r="AOV60" s="307"/>
      <c r="AOW60" s="307"/>
      <c r="AOX60" s="307"/>
      <c r="AOY60" s="307"/>
      <c r="AOZ60" s="307"/>
      <c r="APA60" s="307"/>
      <c r="APB60" s="307"/>
      <c r="APC60" s="307"/>
      <c r="APD60" s="307"/>
      <c r="APE60" s="307"/>
      <c r="APF60" s="307"/>
      <c r="APG60" s="307"/>
      <c r="APH60" s="307"/>
      <c r="API60" s="307"/>
      <c r="APJ60" s="307"/>
      <c r="APK60" s="307"/>
      <c r="APL60" s="307"/>
      <c r="APM60" s="307"/>
      <c r="APN60" s="307"/>
      <c r="APO60" s="307"/>
      <c r="APP60" s="307"/>
      <c r="APQ60" s="307"/>
      <c r="APR60" s="307"/>
      <c r="APS60" s="307"/>
      <c r="APT60" s="307"/>
      <c r="APU60" s="307"/>
      <c r="APV60" s="307"/>
      <c r="APW60" s="307"/>
      <c r="APX60" s="307"/>
      <c r="APY60" s="307"/>
      <c r="APZ60" s="307"/>
      <c r="AQA60" s="307"/>
      <c r="AQB60" s="307"/>
      <c r="AQC60" s="307"/>
      <c r="AQD60" s="307"/>
      <c r="AQE60" s="307"/>
      <c r="AQF60" s="307"/>
      <c r="AQG60" s="307"/>
      <c r="AQH60" s="307"/>
      <c r="AQI60" s="307"/>
      <c r="AQJ60" s="307"/>
      <c r="AQK60" s="307"/>
      <c r="AQL60" s="307"/>
      <c r="AQM60" s="307"/>
      <c r="AQN60" s="307"/>
      <c r="AQO60" s="307"/>
      <c r="AQP60" s="307"/>
      <c r="AQQ60" s="307"/>
      <c r="AQR60" s="307"/>
      <c r="AQS60" s="307"/>
      <c r="AQT60" s="307"/>
      <c r="AQU60" s="307"/>
      <c r="AQV60" s="307"/>
      <c r="AQW60" s="307"/>
      <c r="AQX60" s="307"/>
      <c r="AQY60" s="307"/>
      <c r="AQZ60" s="307"/>
      <c r="ARA60" s="307"/>
      <c r="ARB60" s="307"/>
      <c r="ARC60" s="307"/>
      <c r="ARD60" s="307"/>
      <c r="ARE60" s="307"/>
      <c r="ARF60" s="307"/>
      <c r="ARG60" s="307"/>
      <c r="ARH60" s="307"/>
      <c r="ARI60" s="307"/>
      <c r="ARJ60" s="307"/>
      <c r="ARK60" s="307"/>
      <c r="ARL60" s="307"/>
      <c r="ARM60" s="307"/>
      <c r="ARN60" s="307"/>
      <c r="ARO60" s="307"/>
      <c r="ARP60" s="307"/>
      <c r="ARQ60" s="307"/>
      <c r="ARR60" s="307"/>
      <c r="ARS60" s="307"/>
      <c r="ART60" s="307"/>
      <c r="ARU60" s="307"/>
      <c r="ARV60" s="307"/>
      <c r="ARW60" s="307"/>
      <c r="ARX60" s="307"/>
      <c r="ARY60" s="307"/>
      <c r="ARZ60" s="307"/>
      <c r="ASA60" s="307"/>
      <c r="ASB60" s="307"/>
      <c r="ASC60" s="307"/>
      <c r="ASD60" s="307"/>
      <c r="ASE60" s="307"/>
      <c r="ASF60" s="307"/>
      <c r="ASG60" s="307"/>
      <c r="ASH60" s="307"/>
      <c r="ASI60" s="307"/>
      <c r="ASJ60" s="307"/>
      <c r="ASK60" s="307"/>
      <c r="ASL60" s="307"/>
      <c r="ASM60" s="307"/>
      <c r="ASN60" s="307"/>
      <c r="ASO60" s="307"/>
      <c r="ASP60" s="307"/>
      <c r="ASQ60" s="307"/>
      <c r="ASR60" s="307"/>
      <c r="ASS60" s="307"/>
      <c r="AST60" s="307"/>
      <c r="ASU60" s="307"/>
      <c r="ASV60" s="307"/>
      <c r="ASW60" s="307"/>
      <c r="ASX60" s="307"/>
      <c r="ASY60" s="307"/>
      <c r="ASZ60" s="307"/>
      <c r="ATA60" s="307"/>
      <c r="ATB60" s="307"/>
      <c r="ATC60" s="307"/>
      <c r="ATD60" s="307"/>
      <c r="ATE60" s="307"/>
      <c r="ATF60" s="307"/>
      <c r="ATG60" s="307"/>
      <c r="ATH60" s="307"/>
      <c r="ATI60" s="307"/>
      <c r="ATJ60" s="307"/>
      <c r="ATK60" s="307"/>
      <c r="ATL60" s="307"/>
      <c r="ATM60" s="307"/>
      <c r="ATN60" s="307"/>
      <c r="ATO60" s="307"/>
      <c r="ATP60" s="307"/>
      <c r="ATQ60" s="307"/>
      <c r="ATR60" s="307"/>
      <c r="ATS60" s="307"/>
      <c r="ATT60" s="307"/>
      <c r="ATU60" s="307"/>
      <c r="ATV60" s="307"/>
      <c r="ATW60" s="307"/>
      <c r="ATX60" s="307"/>
      <c r="ATY60" s="307"/>
      <c r="ATZ60" s="307"/>
      <c r="AUA60" s="307"/>
      <c r="AUB60" s="307"/>
      <c r="AUC60" s="307"/>
      <c r="AUD60" s="307"/>
      <c r="AUE60" s="307"/>
      <c r="AUF60" s="307"/>
      <c r="AUG60" s="307"/>
      <c r="AUH60" s="307"/>
      <c r="AUI60" s="307"/>
      <c r="AUJ60" s="307"/>
      <c r="AUK60" s="307"/>
      <c r="AUL60" s="307"/>
      <c r="AUM60" s="307"/>
      <c r="AUN60" s="307"/>
      <c r="AUO60" s="307"/>
      <c r="AUP60" s="307"/>
      <c r="AUQ60" s="307"/>
      <c r="AUR60" s="307"/>
      <c r="AUS60" s="307"/>
      <c r="AUT60" s="307"/>
      <c r="AUU60" s="307"/>
      <c r="AUV60" s="307"/>
      <c r="AUW60" s="307"/>
      <c r="AUX60" s="307"/>
      <c r="AUY60" s="307"/>
      <c r="AUZ60" s="307"/>
      <c r="AVA60" s="307"/>
      <c r="AVB60" s="307"/>
      <c r="AVC60" s="307"/>
      <c r="AVD60" s="307"/>
      <c r="AVE60" s="307"/>
      <c r="AVF60" s="307"/>
      <c r="AVG60" s="307"/>
      <c r="AVH60" s="307"/>
      <c r="AVI60" s="307"/>
      <c r="AVJ60" s="307"/>
      <c r="AVK60" s="307"/>
      <c r="AVL60" s="307"/>
      <c r="AVM60" s="307"/>
      <c r="AVN60" s="307"/>
      <c r="AVO60" s="307"/>
      <c r="AVP60" s="307"/>
      <c r="AVQ60" s="307"/>
      <c r="AVR60" s="307"/>
      <c r="AVS60" s="307"/>
      <c r="AVT60" s="307"/>
      <c r="AVU60" s="307"/>
      <c r="AVV60" s="307"/>
      <c r="AVW60" s="307"/>
      <c r="AVX60" s="307"/>
      <c r="AVY60" s="307"/>
      <c r="AVZ60" s="307"/>
      <c r="AWA60" s="307"/>
      <c r="AWB60" s="307"/>
      <c r="AWC60" s="307"/>
      <c r="AWD60" s="307"/>
      <c r="AWE60" s="307"/>
      <c r="AWF60" s="307"/>
      <c r="AWG60" s="307"/>
      <c r="AWH60" s="307"/>
      <c r="AWI60" s="307"/>
      <c r="AWJ60" s="307"/>
      <c r="AWK60" s="307"/>
      <c r="AWL60" s="307"/>
      <c r="AWM60" s="307"/>
      <c r="AWN60" s="307"/>
      <c r="AWO60" s="307"/>
      <c r="AWP60" s="307"/>
      <c r="AWQ60" s="307"/>
      <c r="AWR60" s="307"/>
      <c r="AWS60" s="307"/>
      <c r="AWT60" s="307"/>
      <c r="AWU60" s="307"/>
      <c r="AWV60" s="307"/>
      <c r="AWW60" s="307"/>
      <c r="AWX60" s="307"/>
      <c r="AWY60" s="307"/>
      <c r="AWZ60" s="307"/>
      <c r="AXA60" s="307"/>
      <c r="AXB60" s="307"/>
      <c r="AXC60" s="307"/>
      <c r="AXD60" s="307"/>
      <c r="AXE60" s="307"/>
      <c r="AXF60" s="307"/>
      <c r="AXG60" s="307"/>
      <c r="AXH60" s="307"/>
      <c r="AXI60" s="307"/>
      <c r="AXJ60" s="307"/>
      <c r="AXK60" s="307"/>
      <c r="AXL60" s="307"/>
      <c r="AXM60" s="307"/>
      <c r="AXN60" s="307"/>
      <c r="AXO60" s="307"/>
      <c r="AXP60" s="307"/>
      <c r="AXQ60" s="307"/>
      <c r="AXR60" s="307"/>
      <c r="AXS60" s="307"/>
      <c r="AXT60" s="307"/>
      <c r="AXU60" s="307"/>
      <c r="AXV60" s="307"/>
      <c r="AXW60" s="307"/>
      <c r="AXX60" s="307"/>
      <c r="AXY60" s="307"/>
      <c r="AXZ60" s="307"/>
      <c r="AYA60" s="307"/>
      <c r="AYB60" s="307"/>
      <c r="AYC60" s="307"/>
      <c r="AYD60" s="307"/>
      <c r="AYE60" s="307"/>
      <c r="AYF60" s="307"/>
      <c r="AYG60" s="307"/>
      <c r="AYH60" s="307"/>
      <c r="AYI60" s="307"/>
      <c r="AYJ60" s="307"/>
      <c r="AYK60" s="307"/>
      <c r="AYL60" s="307"/>
      <c r="AYM60" s="307"/>
      <c r="AYN60" s="307"/>
      <c r="AYO60" s="307"/>
      <c r="AYP60" s="307"/>
      <c r="AYQ60" s="307"/>
      <c r="AYR60" s="307"/>
      <c r="AYS60" s="307"/>
      <c r="AYT60" s="307"/>
      <c r="AYU60" s="307"/>
      <c r="AYV60" s="307"/>
      <c r="AYW60" s="307"/>
      <c r="AYX60" s="307"/>
      <c r="AYY60" s="307"/>
      <c r="AYZ60" s="307"/>
      <c r="AZA60" s="307"/>
      <c r="AZB60" s="307"/>
      <c r="AZC60" s="307"/>
      <c r="AZD60" s="307"/>
      <c r="AZE60" s="307"/>
      <c r="AZF60" s="307"/>
      <c r="AZG60" s="307"/>
      <c r="AZH60" s="307"/>
      <c r="AZI60" s="307"/>
      <c r="AZJ60" s="307"/>
      <c r="AZK60" s="307"/>
      <c r="AZL60" s="307"/>
      <c r="AZM60" s="307"/>
      <c r="AZN60" s="307"/>
      <c r="AZO60" s="307"/>
      <c r="AZP60" s="307"/>
      <c r="AZQ60" s="307"/>
      <c r="AZR60" s="307"/>
      <c r="AZS60" s="307"/>
      <c r="AZT60" s="307"/>
      <c r="AZU60" s="307"/>
      <c r="AZV60" s="307"/>
      <c r="AZW60" s="307"/>
      <c r="AZX60" s="307"/>
      <c r="AZY60" s="307"/>
      <c r="AZZ60" s="307"/>
      <c r="BAA60" s="307"/>
      <c r="BAB60" s="307"/>
      <c r="BAC60" s="307"/>
      <c r="BAD60" s="307"/>
      <c r="BAE60" s="307"/>
      <c r="BAF60" s="307"/>
      <c r="BAG60" s="307"/>
      <c r="BAH60" s="307"/>
      <c r="BAI60" s="307"/>
      <c r="BAJ60" s="307"/>
      <c r="BAK60" s="307"/>
      <c r="BAL60" s="307"/>
      <c r="BAM60" s="307"/>
      <c r="BAN60" s="307"/>
      <c r="BAO60" s="307"/>
      <c r="BAP60" s="307"/>
      <c r="BAQ60" s="307"/>
      <c r="BAR60" s="307"/>
      <c r="BAS60" s="307"/>
      <c r="BAT60" s="307"/>
      <c r="BAU60" s="307"/>
      <c r="BAV60" s="307"/>
      <c r="BAW60" s="307"/>
      <c r="BAX60" s="307"/>
      <c r="BAY60" s="307"/>
      <c r="BAZ60" s="307"/>
      <c r="BBA60" s="307"/>
      <c r="BBB60" s="307"/>
      <c r="BBC60" s="307"/>
      <c r="BBD60" s="307"/>
      <c r="BBE60" s="307"/>
      <c r="BBF60" s="307"/>
      <c r="BBG60" s="307"/>
      <c r="BBH60" s="307"/>
      <c r="BBI60" s="307"/>
      <c r="BBJ60" s="307"/>
      <c r="BBK60" s="307"/>
      <c r="BBL60" s="307"/>
      <c r="BBM60" s="307"/>
      <c r="BBN60" s="307"/>
      <c r="BBO60" s="307"/>
      <c r="BBP60" s="307"/>
      <c r="BBQ60" s="307"/>
      <c r="BBR60" s="307"/>
      <c r="BBS60" s="307"/>
      <c r="BBT60" s="307"/>
      <c r="BBU60" s="307"/>
      <c r="BBV60" s="307"/>
      <c r="BBW60" s="307"/>
      <c r="BBX60" s="307"/>
      <c r="BBY60" s="307"/>
      <c r="BBZ60" s="307"/>
      <c r="BCA60" s="307"/>
      <c r="BCB60" s="307"/>
      <c r="BCC60" s="307"/>
      <c r="BCD60" s="307"/>
      <c r="BCE60" s="307"/>
      <c r="BCF60" s="307"/>
      <c r="BCG60" s="307"/>
      <c r="BCH60" s="307"/>
      <c r="BCI60" s="307"/>
      <c r="BCJ60" s="307"/>
      <c r="BCK60" s="307"/>
      <c r="BCL60" s="307"/>
      <c r="BCM60" s="307"/>
      <c r="BCN60" s="307"/>
      <c r="BCO60" s="307"/>
      <c r="BCP60" s="307"/>
      <c r="BCQ60" s="307"/>
      <c r="BCR60" s="307"/>
      <c r="BCS60" s="307"/>
      <c r="BCT60" s="307"/>
      <c r="BCU60" s="307"/>
      <c r="BCV60" s="307"/>
      <c r="BCW60" s="307"/>
      <c r="BCX60" s="307"/>
      <c r="BCY60" s="307"/>
      <c r="BCZ60" s="307"/>
      <c r="BDA60" s="307"/>
      <c r="BDB60" s="307"/>
      <c r="BDC60" s="307"/>
      <c r="BDD60" s="307"/>
      <c r="BDE60" s="307"/>
      <c r="BDF60" s="307"/>
      <c r="BDG60" s="307"/>
      <c r="BDH60" s="307"/>
      <c r="BDI60" s="307"/>
      <c r="BDJ60" s="307"/>
      <c r="BDK60" s="307"/>
      <c r="BDL60" s="307"/>
      <c r="BDM60" s="307"/>
      <c r="BDN60" s="307"/>
      <c r="BDO60" s="307"/>
      <c r="BDP60" s="307"/>
      <c r="BDQ60" s="307"/>
      <c r="BDR60" s="307"/>
      <c r="BDS60" s="307"/>
      <c r="BDT60" s="307"/>
      <c r="BDU60" s="307"/>
      <c r="BDV60" s="307"/>
      <c r="BDW60" s="307"/>
      <c r="BDX60" s="307"/>
      <c r="BDY60" s="307"/>
      <c r="BDZ60" s="307"/>
      <c r="BEA60" s="307"/>
      <c r="BEB60" s="307"/>
      <c r="BEC60" s="307"/>
      <c r="BED60" s="307"/>
      <c r="BEE60" s="307"/>
      <c r="BEF60" s="307"/>
      <c r="BEG60" s="307"/>
      <c r="BEH60" s="307"/>
      <c r="BEI60" s="307"/>
      <c r="BEJ60" s="307"/>
      <c r="BEK60" s="307"/>
      <c r="BEL60" s="307"/>
      <c r="BEM60" s="307"/>
      <c r="BEN60" s="307"/>
      <c r="BEO60" s="307"/>
      <c r="BEP60" s="307"/>
      <c r="BEQ60" s="307"/>
      <c r="BER60" s="307"/>
      <c r="BES60" s="307"/>
      <c r="BET60" s="307"/>
      <c r="BEU60" s="307"/>
      <c r="BEV60" s="307"/>
      <c r="BEW60" s="307"/>
      <c r="BEX60" s="307"/>
      <c r="BEY60" s="307"/>
      <c r="BEZ60" s="307"/>
      <c r="BFA60" s="307"/>
      <c r="BFB60" s="3"/>
      <c r="BFC60" s="3"/>
      <c r="BFD60" s="3"/>
      <c r="BFE60" s="3"/>
      <c r="BFF60" s="3"/>
      <c r="BFG60" s="3"/>
      <c r="BFH60" s="3"/>
      <c r="BFI60" s="3"/>
      <c r="BFJ60" s="3"/>
      <c r="BFK60" s="3"/>
      <c r="BFL60" s="3"/>
      <c r="BFM60" s="3"/>
      <c r="BFN60" s="3"/>
      <c r="BFO60" s="3"/>
      <c r="BFP60" s="3"/>
      <c r="BFQ60" s="3"/>
      <c r="BFR60" s="3"/>
      <c r="BFS60" s="3"/>
      <c r="BFT60" s="3"/>
      <c r="BFU60" s="3"/>
      <c r="BFV60" s="3"/>
      <c r="BFW60" s="3"/>
      <c r="BFX60" s="3"/>
      <c r="BFY60" s="3"/>
      <c r="BFZ60" s="3"/>
      <c r="BGA60" s="3"/>
      <c r="BGB60" s="3"/>
      <c r="BGC60" s="3"/>
      <c r="BGD60" s="3"/>
      <c r="BGE60" s="3"/>
      <c r="BGF60" s="3"/>
      <c r="BGG60" s="3"/>
      <c r="BGH60" s="3"/>
      <c r="BGI60" s="3"/>
      <c r="BGJ60" s="3"/>
      <c r="BGK60" s="3"/>
      <c r="BGL60" s="3"/>
      <c r="BGM60" s="3"/>
      <c r="BGN60" s="3"/>
      <c r="BGO60" s="3"/>
      <c r="BGP60" s="3"/>
      <c r="BGQ60" s="3"/>
      <c r="BGR60" s="3"/>
      <c r="BGS60" s="3"/>
      <c r="BGT60" s="3"/>
      <c r="BGU60" s="3"/>
      <c r="BGV60" s="3"/>
      <c r="BGW60" s="3"/>
      <c r="BGX60" s="3"/>
      <c r="BGY60" s="3"/>
      <c r="BGZ60" s="3"/>
      <c r="BHA60" s="3"/>
      <c r="BHB60" s="3"/>
      <c r="BHC60" s="3"/>
      <c r="BHD60" s="3"/>
      <c r="BHE60" s="3"/>
      <c r="BHF60" s="3"/>
      <c r="BHG60" s="3"/>
      <c r="BHH60" s="3"/>
      <c r="BHI60" s="3"/>
      <c r="BHJ60" s="3"/>
      <c r="BHK60" s="3"/>
      <c r="BHL60" s="3"/>
      <c r="BHM60" s="3"/>
      <c r="BHN60" s="3"/>
      <c r="BHO60" s="3"/>
      <c r="BHP60" s="3"/>
      <c r="BHQ60" s="3"/>
      <c r="BHR60" s="3"/>
      <c r="BHS60" s="3"/>
      <c r="BHT60" s="3"/>
      <c r="BHU60" s="3"/>
      <c r="BHV60" s="3"/>
      <c r="BHW60" s="3"/>
      <c r="BHX60" s="3"/>
      <c r="BHY60" s="3"/>
      <c r="BHZ60" s="3"/>
      <c r="BIA60" s="3"/>
      <c r="BIB60" s="3"/>
      <c r="BIC60" s="3"/>
      <c r="BID60" s="3"/>
      <c r="BIE60" s="3"/>
      <c r="BIF60" s="3"/>
      <c r="BIG60" s="3"/>
      <c r="BIH60" s="3"/>
      <c r="BII60" s="3"/>
      <c r="BIJ60" s="3"/>
      <c r="BIK60" s="3"/>
      <c r="BIL60" s="3"/>
      <c r="BIM60" s="3"/>
      <c r="BIN60" s="3"/>
      <c r="BIO60" s="3"/>
      <c r="BIP60" s="3"/>
      <c r="BIQ60" s="3"/>
      <c r="BIR60" s="3"/>
      <c r="BIS60" s="3"/>
      <c r="BIT60" s="3"/>
      <c r="BIU60" s="3"/>
      <c r="BIV60" s="3"/>
      <c r="BIW60" s="3"/>
      <c r="BIX60" s="3"/>
      <c r="BIY60" s="3"/>
      <c r="BIZ60" s="3"/>
      <c r="BJA60" s="3"/>
      <c r="BJB60" s="3"/>
      <c r="BJC60" s="3"/>
      <c r="BJD60" s="3"/>
      <c r="BJE60" s="3"/>
      <c r="BJF60" s="3"/>
      <c r="BJG60" s="3"/>
      <c r="BJH60" s="3"/>
      <c r="BJI60" s="3"/>
      <c r="BJJ60" s="3"/>
      <c r="BJK60" s="3"/>
      <c r="BJL60" s="3"/>
      <c r="BJM60" s="3"/>
      <c r="BJN60" s="3"/>
      <c r="BJO60" s="3"/>
      <c r="BJP60" s="3"/>
      <c r="BJQ60" s="3"/>
      <c r="BJR60" s="3"/>
      <c r="BJS60" s="3"/>
      <c r="BJT60" s="3"/>
      <c r="BJU60" s="3"/>
      <c r="BJV60" s="3"/>
      <c r="BJW60" s="3"/>
      <c r="BJX60" s="3"/>
      <c r="BJY60" s="3"/>
      <c r="BJZ60" s="3"/>
      <c r="BKA60" s="3"/>
      <c r="BKB60" s="3"/>
      <c r="BKC60" s="3"/>
      <c r="BKD60" s="3"/>
      <c r="BKE60" s="3"/>
      <c r="BKF60" s="3"/>
      <c r="BKG60" s="3"/>
      <c r="BKH60" s="3"/>
      <c r="BKI60" s="3"/>
      <c r="BKJ60" s="3"/>
      <c r="BKK60" s="3"/>
      <c r="BKL60" s="3"/>
      <c r="BKM60" s="3"/>
      <c r="BKN60" s="3"/>
      <c r="BKO60" s="3"/>
      <c r="BKP60" s="3"/>
      <c r="BKQ60" s="3"/>
      <c r="BKR60" s="3"/>
      <c r="BKS60" s="3"/>
      <c r="BKT60" s="3"/>
      <c r="BKU60" s="3"/>
      <c r="BKV60" s="3"/>
      <c r="BKW60" s="3"/>
      <c r="BKX60" s="3"/>
      <c r="BKY60" s="3"/>
      <c r="BKZ60" s="3"/>
      <c r="BLA60" s="3"/>
      <c r="BLB60" s="3"/>
      <c r="BLC60" s="3"/>
      <c r="BLD60" s="3"/>
      <c r="BLE60" s="3"/>
      <c r="BLF60" s="3"/>
      <c r="BLG60" s="3"/>
      <c r="BLH60" s="3"/>
      <c r="BLI60" s="3"/>
      <c r="BLJ60" s="3"/>
      <c r="BLK60" s="3"/>
      <c r="BLL60" s="3"/>
      <c r="BLM60" s="3"/>
      <c r="BLN60" s="3"/>
      <c r="BLO60" s="3"/>
      <c r="BLP60" s="3"/>
      <c r="BLQ60" s="3"/>
      <c r="BLR60" s="3"/>
      <c r="BLS60" s="3"/>
      <c r="BLT60" s="3"/>
      <c r="BLU60" s="3"/>
      <c r="BLV60" s="3"/>
      <c r="BLW60" s="3"/>
      <c r="BLX60" s="3"/>
      <c r="BLY60" s="3"/>
      <c r="BLZ60" s="3"/>
      <c r="BMA60" s="3"/>
      <c r="BMB60" s="3"/>
      <c r="BMC60" s="3"/>
      <c r="BMD60" s="3"/>
      <c r="BME60" s="3"/>
      <c r="BMF60" s="3"/>
      <c r="BMG60" s="3"/>
      <c r="BMH60" s="3"/>
      <c r="BMI60" s="3"/>
      <c r="BMJ60" s="3"/>
      <c r="BMK60" s="3"/>
      <c r="BML60" s="3"/>
      <c r="BMM60" s="3"/>
      <c r="BMN60" s="3"/>
      <c r="BMO60" s="3"/>
      <c r="BMP60" s="3"/>
      <c r="BMQ60" s="3"/>
      <c r="BMR60" s="3"/>
      <c r="BMS60" s="3"/>
      <c r="BMT60" s="3"/>
      <c r="BMU60" s="3"/>
      <c r="BMV60" s="3"/>
      <c r="BMW60" s="3"/>
      <c r="BMX60" s="3"/>
      <c r="BMY60" s="3"/>
      <c r="BMZ60" s="3"/>
      <c r="BNA60" s="3"/>
      <c r="BNB60" s="3"/>
      <c r="BNC60" s="3"/>
      <c r="BND60" s="3"/>
      <c r="BNE60" s="3"/>
      <c r="BNF60" s="3"/>
      <c r="BNG60" s="3"/>
      <c r="BNH60" s="3"/>
      <c r="BNI60" s="3"/>
      <c r="BNJ60" s="3"/>
      <c r="BNK60" s="3"/>
      <c r="BNL60" s="3"/>
      <c r="BNM60" s="3"/>
      <c r="BNN60" s="3"/>
      <c r="BNO60" s="3"/>
      <c r="BNP60" s="3"/>
      <c r="BNQ60" s="3"/>
      <c r="BNR60" s="3"/>
      <c r="BNS60" s="3"/>
      <c r="BNT60" s="3"/>
      <c r="BNU60" s="3"/>
      <c r="BNV60" s="3"/>
      <c r="BNW60" s="3"/>
      <c r="BNX60" s="3"/>
      <c r="BNY60" s="3"/>
      <c r="BNZ60" s="3"/>
      <c r="BOA60" s="3"/>
      <c r="BOB60" s="3"/>
      <c r="BOC60" s="3"/>
      <c r="BOD60" s="3"/>
      <c r="BOE60" s="3"/>
      <c r="BOF60" s="3"/>
      <c r="BOG60" s="3"/>
      <c r="BOH60" s="3"/>
      <c r="BOI60" s="3"/>
      <c r="BOJ60" s="3"/>
      <c r="BOK60" s="3"/>
      <c r="BOL60" s="3"/>
      <c r="BOM60" s="3"/>
      <c r="BON60" s="3"/>
      <c r="BOO60" s="3"/>
      <c r="BOP60" s="3"/>
      <c r="BOQ60" s="3"/>
      <c r="BOR60" s="3"/>
      <c r="BOS60" s="3"/>
      <c r="BOT60" s="3"/>
      <c r="BOU60" s="3"/>
      <c r="BOV60" s="3"/>
      <c r="BOW60" s="3"/>
      <c r="BOX60" s="3"/>
      <c r="BOY60" s="3"/>
      <c r="BOZ60" s="3"/>
      <c r="BPA60" s="3"/>
      <c r="BPB60" s="3"/>
      <c r="BPC60" s="3"/>
      <c r="BPD60" s="3"/>
      <c r="BPE60" s="3"/>
      <c r="BPF60" s="3"/>
      <c r="BPG60" s="3"/>
      <c r="BPH60" s="3"/>
      <c r="BPI60" s="3"/>
      <c r="BPJ60" s="3"/>
      <c r="BPK60" s="3"/>
      <c r="BPL60" s="3"/>
      <c r="BPM60" s="3"/>
      <c r="BPN60" s="3"/>
      <c r="BPO60" s="3"/>
      <c r="BPP60" s="3"/>
      <c r="BPQ60" s="3"/>
      <c r="BPR60" s="3"/>
      <c r="BPS60" s="3"/>
      <c r="BPT60" s="3"/>
      <c r="BPU60" s="3"/>
      <c r="BPV60" s="3"/>
      <c r="BPW60" s="3"/>
      <c r="BPX60" s="3"/>
      <c r="BPY60" s="3"/>
      <c r="BPZ60" s="3"/>
      <c r="BQA60" s="3"/>
      <c r="BQB60" s="3"/>
      <c r="BQC60" s="3"/>
      <c r="BQD60" s="3"/>
      <c r="BQE60" s="3"/>
      <c r="BQF60" s="3"/>
      <c r="BQG60" s="3"/>
      <c r="BQH60" s="3"/>
      <c r="BQI60" s="3"/>
      <c r="BQJ60" s="3"/>
      <c r="BQK60" s="3"/>
      <c r="BQL60" s="3"/>
      <c r="BQM60" s="3"/>
      <c r="BQN60" s="3"/>
      <c r="BQO60" s="3"/>
      <c r="BQP60" s="3"/>
      <c r="BQQ60" s="3"/>
      <c r="BQR60" s="3"/>
      <c r="BQS60" s="3"/>
      <c r="BQT60" s="3"/>
      <c r="BQU60" s="3"/>
      <c r="BQV60" s="3"/>
      <c r="BQW60" s="3"/>
      <c r="BQX60" s="3"/>
      <c r="BQY60" s="3"/>
      <c r="BQZ60" s="3"/>
      <c r="BRA60" s="3"/>
      <c r="BRB60" s="3"/>
      <c r="BRC60" s="3"/>
      <c r="BRD60" s="3"/>
      <c r="BRE60" s="3"/>
      <c r="BRF60" s="3"/>
      <c r="BRG60" s="3"/>
      <c r="BRH60" s="3"/>
      <c r="BRI60" s="3"/>
      <c r="BRJ60" s="3"/>
      <c r="BRK60" s="3"/>
      <c r="BRL60" s="3"/>
      <c r="BRM60" s="3"/>
    </row>
    <row r="61" spans="1:1833" s="615" customFormat="1" x14ac:dyDescent="0.3">
      <c r="A61" s="615">
        <v>56</v>
      </c>
      <c r="B61" s="614" t="str">
        <f ca="1">IF(NOW()-'2017-01'!B$15&gt;30,"Red",IF(NOW()-'2017-01'!B$15&gt;15,"Yellow","Green"))</f>
        <v>Green</v>
      </c>
      <c r="C61" s="90" t="str">
        <f>CONCATENATE('2017-01'!$B$1, " - ",'2017-01'!$B$2)</f>
        <v>2017-01 - Modifications to BAL-003-1.1</v>
      </c>
      <c r="D61" s="91" t="str">
        <f>'2017-01'!$B$5</f>
        <v>BAL-003-2</v>
      </c>
      <c r="E61" s="92">
        <f>'2017-01'!$F$31</f>
        <v>0</v>
      </c>
      <c r="F61" s="249" t="s">
        <v>285</v>
      </c>
      <c r="H61" s="613"/>
      <c r="I61" s="613"/>
      <c r="J61" s="613"/>
      <c r="K61" s="613"/>
      <c r="L61" s="613"/>
      <c r="M61" s="613"/>
      <c r="N61" s="613"/>
      <c r="O61" s="613"/>
      <c r="P61" s="613"/>
      <c r="Q61" s="613"/>
      <c r="R61" s="613"/>
      <c r="S61" s="613"/>
      <c r="T61" s="613"/>
      <c r="U61" s="613"/>
      <c r="V61" s="613"/>
      <c r="W61" s="613"/>
      <c r="X61" s="613"/>
      <c r="Y61" s="613"/>
      <c r="Z61" s="613"/>
      <c r="AA61" s="613"/>
      <c r="AB61" s="613"/>
      <c r="AC61" s="613"/>
      <c r="AD61" s="613"/>
      <c r="AE61" s="613"/>
      <c r="AF61" s="613"/>
      <c r="AG61" s="613"/>
      <c r="AH61" s="613"/>
      <c r="AI61" s="613"/>
      <c r="AJ61" s="613"/>
      <c r="AK61" s="613"/>
      <c r="AL61" s="613"/>
      <c r="AM61" s="613"/>
      <c r="AN61" s="613"/>
      <c r="AO61" s="613"/>
      <c r="AP61" s="613"/>
      <c r="AQ61" s="613"/>
      <c r="AR61" s="613"/>
      <c r="AS61" s="613"/>
      <c r="AT61" s="613"/>
      <c r="AU61" s="613"/>
      <c r="AV61" s="613"/>
      <c r="AW61" s="613"/>
      <c r="AX61" s="613"/>
      <c r="AY61" s="613"/>
      <c r="AZ61" s="613"/>
      <c r="BA61" s="613"/>
      <c r="BB61" s="613"/>
      <c r="BC61" s="613"/>
      <c r="BD61" s="613"/>
      <c r="BE61" s="613"/>
      <c r="BF61" s="613"/>
      <c r="BG61" s="613"/>
      <c r="BH61" s="613"/>
      <c r="BI61" s="613"/>
      <c r="BJ61" s="613"/>
      <c r="BK61" s="613"/>
      <c r="BL61" s="613"/>
      <c r="BM61" s="613"/>
      <c r="BN61" s="613"/>
      <c r="BO61" s="613"/>
      <c r="BP61" s="613"/>
      <c r="BQ61" s="613"/>
      <c r="BR61" s="613"/>
      <c r="BS61" s="613"/>
      <c r="BT61" s="613"/>
      <c r="BU61" s="613"/>
      <c r="BV61" s="613"/>
      <c r="BW61" s="613"/>
      <c r="BX61" s="613"/>
      <c r="BY61" s="613"/>
      <c r="BZ61" s="613"/>
      <c r="CA61" s="613"/>
      <c r="CB61" s="613"/>
      <c r="CC61" s="613"/>
      <c r="CD61" s="613"/>
      <c r="CE61" s="613"/>
      <c r="CF61" s="613"/>
      <c r="CG61" s="613"/>
      <c r="CH61" s="613"/>
      <c r="CI61" s="613"/>
      <c r="CJ61" s="613"/>
      <c r="CK61" s="613"/>
      <c r="CL61" s="613"/>
      <c r="CM61" s="613"/>
      <c r="CN61" s="613"/>
      <c r="CO61" s="613"/>
      <c r="CP61" s="613"/>
      <c r="CQ61" s="613"/>
      <c r="CR61" s="613"/>
      <c r="CS61" s="613"/>
      <c r="CT61" s="613"/>
      <c r="CU61" s="613"/>
      <c r="CV61" s="613"/>
      <c r="CW61" s="613"/>
      <c r="CX61" s="613"/>
      <c r="CY61" s="613"/>
      <c r="CZ61" s="613"/>
      <c r="DA61" s="613"/>
      <c r="DB61" s="613"/>
      <c r="DC61" s="613"/>
      <c r="DD61" s="613"/>
      <c r="DE61" s="613"/>
      <c r="DF61" s="613"/>
      <c r="DG61" s="613"/>
      <c r="DH61" s="613"/>
      <c r="DI61" s="613"/>
      <c r="DJ61" s="613"/>
      <c r="DK61" s="613"/>
      <c r="DL61" s="613"/>
      <c r="DM61" s="613"/>
      <c r="DN61" s="613"/>
      <c r="DO61" s="613"/>
      <c r="DP61" s="613"/>
      <c r="DQ61" s="613"/>
      <c r="DR61" s="613"/>
      <c r="DS61" s="613"/>
      <c r="DT61" s="613"/>
      <c r="DU61" s="613"/>
      <c r="DV61" s="613"/>
      <c r="DW61" s="613"/>
      <c r="DX61" s="613"/>
      <c r="DY61" s="613"/>
      <c r="DZ61" s="613"/>
      <c r="EA61" s="613"/>
      <c r="EB61" s="613"/>
      <c r="EC61" s="613"/>
      <c r="ED61" s="613"/>
      <c r="EE61" s="613"/>
      <c r="EF61" s="613"/>
      <c r="EG61" s="613"/>
      <c r="EH61" s="613"/>
      <c r="EI61" s="613"/>
      <c r="EJ61" s="613"/>
      <c r="EK61" s="613"/>
      <c r="EL61" s="613"/>
      <c r="EM61" s="613"/>
      <c r="EN61" s="613"/>
      <c r="EO61" s="613"/>
      <c r="EP61" s="613"/>
      <c r="EQ61" s="613"/>
      <c r="ER61" s="613"/>
      <c r="ES61" s="613"/>
      <c r="ET61" s="613"/>
      <c r="EU61" s="613"/>
      <c r="EV61" s="613"/>
      <c r="EW61" s="613"/>
      <c r="EX61" s="613"/>
      <c r="EY61" s="613"/>
      <c r="EZ61" s="613"/>
      <c r="FA61" s="613"/>
      <c r="FB61" s="613"/>
      <c r="FC61" s="613"/>
      <c r="FD61" s="613"/>
      <c r="FE61" s="613"/>
      <c r="FF61" s="613"/>
      <c r="FG61" s="613"/>
      <c r="FH61" s="613"/>
      <c r="FI61" s="613"/>
      <c r="FJ61" s="613"/>
      <c r="FK61" s="613"/>
      <c r="FL61" s="613"/>
      <c r="FM61" s="613"/>
      <c r="FN61" s="613"/>
      <c r="FO61" s="613"/>
      <c r="FP61" s="613"/>
      <c r="FQ61" s="613"/>
      <c r="FR61" s="613"/>
      <c r="FS61" s="613"/>
      <c r="FT61" s="613"/>
      <c r="FU61" s="613"/>
      <c r="FV61" s="613"/>
      <c r="FW61" s="613"/>
      <c r="FX61" s="613"/>
      <c r="FY61" s="613"/>
      <c r="FZ61" s="613"/>
      <c r="GA61" s="613"/>
      <c r="GB61" s="613"/>
      <c r="GC61" s="613"/>
      <c r="GD61" s="613"/>
      <c r="GE61" s="613"/>
      <c r="GF61" s="613"/>
      <c r="GG61" s="613"/>
      <c r="GH61" s="613"/>
      <c r="GI61" s="613"/>
      <c r="GJ61" s="613"/>
      <c r="GK61" s="613"/>
      <c r="GL61" s="613"/>
      <c r="GM61" s="613"/>
      <c r="GN61" s="613"/>
      <c r="GO61" s="613"/>
      <c r="GP61" s="613"/>
      <c r="GQ61" s="613"/>
      <c r="GR61" s="613"/>
      <c r="GS61" s="613"/>
      <c r="GT61" s="613"/>
      <c r="GU61" s="613"/>
      <c r="GV61" s="613"/>
      <c r="GW61" s="613"/>
      <c r="GX61" s="613"/>
      <c r="GY61" s="613"/>
      <c r="GZ61" s="613"/>
      <c r="HA61" s="613"/>
      <c r="HB61" s="613"/>
      <c r="HC61" s="613"/>
      <c r="HD61" s="613"/>
      <c r="HE61" s="613"/>
      <c r="HF61" s="613"/>
      <c r="HG61" s="613"/>
      <c r="HH61" s="613"/>
      <c r="HI61" s="613"/>
      <c r="HJ61" s="613"/>
      <c r="HK61" s="613"/>
      <c r="HL61" s="613"/>
      <c r="HM61" s="613"/>
      <c r="HN61" s="613"/>
      <c r="HO61" s="613"/>
      <c r="HP61" s="613"/>
      <c r="HQ61" s="613"/>
      <c r="HR61" s="613"/>
      <c r="HS61" s="613"/>
      <c r="HT61" s="613"/>
      <c r="HU61" s="613"/>
      <c r="HV61" s="613"/>
      <c r="HW61" s="613"/>
      <c r="HX61" s="613"/>
      <c r="HY61" s="613"/>
      <c r="HZ61" s="613"/>
      <c r="IA61" s="613"/>
      <c r="IB61" s="613"/>
      <c r="IC61" s="613"/>
      <c r="ID61" s="613"/>
      <c r="IE61" s="613"/>
      <c r="IF61" s="613"/>
      <c r="IG61" s="613"/>
      <c r="IH61" s="613"/>
      <c r="II61" s="613"/>
      <c r="IJ61" s="613"/>
      <c r="IK61" s="613"/>
      <c r="IL61" s="613"/>
      <c r="IM61" s="613"/>
      <c r="IN61" s="613"/>
      <c r="IO61" s="613"/>
      <c r="IP61" s="613"/>
      <c r="IQ61" s="613"/>
      <c r="IR61" s="613"/>
      <c r="IS61" s="613"/>
      <c r="IT61" s="613"/>
      <c r="IU61" s="613"/>
      <c r="IV61" s="613"/>
      <c r="IW61" s="613"/>
      <c r="IX61" s="613"/>
      <c r="IY61" s="613"/>
      <c r="IZ61" s="613"/>
      <c r="JA61" s="613"/>
      <c r="JB61" s="613"/>
      <c r="JC61" s="613"/>
      <c r="JD61" s="613"/>
      <c r="JE61" s="613"/>
      <c r="JF61" s="613"/>
      <c r="JG61" s="613"/>
      <c r="JH61" s="613"/>
      <c r="JI61" s="613"/>
      <c r="JJ61" s="613"/>
      <c r="JK61" s="613"/>
      <c r="JL61" s="613"/>
      <c r="JM61" s="613"/>
      <c r="JN61" s="613"/>
      <c r="JO61" s="613"/>
      <c r="JP61" s="613"/>
      <c r="JQ61" s="613"/>
      <c r="JR61" s="613"/>
      <c r="JS61" s="613"/>
      <c r="JT61" s="613"/>
      <c r="JU61" s="613"/>
      <c r="JV61" s="613"/>
      <c r="JW61" s="613"/>
      <c r="JX61" s="613"/>
      <c r="JY61" s="613"/>
      <c r="JZ61" s="613"/>
      <c r="KA61" s="613"/>
      <c r="KB61" s="613"/>
      <c r="KC61" s="613"/>
      <c r="KD61" s="613"/>
      <c r="KE61" s="613"/>
      <c r="KF61" s="613"/>
      <c r="KG61" s="613"/>
      <c r="KH61" s="613"/>
      <c r="KI61" s="613"/>
      <c r="KJ61" s="613"/>
      <c r="KK61" s="613"/>
      <c r="KL61" s="613"/>
      <c r="KM61" s="613"/>
      <c r="KN61" s="613"/>
      <c r="KO61" s="613"/>
      <c r="KP61" s="613"/>
      <c r="KQ61" s="613"/>
      <c r="KR61" s="613"/>
      <c r="KS61" s="613"/>
      <c r="KT61" s="613"/>
      <c r="KU61" s="613"/>
      <c r="KV61" s="613"/>
      <c r="KW61" s="613"/>
      <c r="KX61" s="613"/>
      <c r="KY61" s="613"/>
      <c r="KZ61" s="613"/>
      <c r="LA61" s="613"/>
      <c r="LB61" s="613"/>
      <c r="LC61" s="613"/>
      <c r="LD61" s="613"/>
      <c r="LE61" s="613"/>
      <c r="LF61" s="613"/>
      <c r="LG61" s="613"/>
      <c r="LH61" s="613"/>
      <c r="LI61" s="613"/>
      <c r="LJ61" s="613"/>
      <c r="LK61" s="613"/>
      <c r="LL61" s="613"/>
      <c r="LM61" s="613"/>
      <c r="LN61" s="613"/>
      <c r="LO61" s="613"/>
      <c r="LP61" s="613"/>
      <c r="LQ61" s="613"/>
      <c r="LR61" s="613"/>
      <c r="LS61" s="613"/>
      <c r="LT61" s="613"/>
      <c r="LU61" s="613"/>
      <c r="LV61" s="613"/>
      <c r="LW61" s="613"/>
      <c r="LX61" s="613"/>
      <c r="LY61" s="613"/>
      <c r="LZ61" s="613"/>
      <c r="MA61" s="613"/>
      <c r="MB61" s="613"/>
      <c r="MC61" s="613"/>
      <c r="MD61" s="613"/>
      <c r="ME61" s="613"/>
      <c r="MF61" s="613"/>
      <c r="MG61" s="613"/>
      <c r="MH61" s="613"/>
      <c r="MI61" s="613"/>
      <c r="MJ61" s="613"/>
      <c r="MK61" s="613"/>
      <c r="ML61" s="613"/>
      <c r="MM61" s="613"/>
      <c r="MN61" s="613"/>
      <c r="MO61" s="613"/>
      <c r="MP61" s="613"/>
      <c r="MQ61" s="613"/>
      <c r="MR61" s="613"/>
      <c r="MS61" s="613"/>
      <c r="MT61" s="613"/>
      <c r="MU61" s="613"/>
      <c r="MV61" s="613"/>
      <c r="MW61" s="613"/>
      <c r="MX61" s="613"/>
      <c r="MY61" s="613"/>
      <c r="MZ61" s="613"/>
      <c r="NA61" s="613"/>
      <c r="NB61" s="613"/>
      <c r="NC61" s="613"/>
      <c r="ND61" s="613"/>
      <c r="NE61" s="613"/>
      <c r="NF61" s="613"/>
      <c r="NG61" s="613"/>
      <c r="NH61" s="613"/>
      <c r="NI61" s="613"/>
      <c r="NJ61" s="613"/>
      <c r="NK61" s="613"/>
      <c r="NL61" s="613"/>
      <c r="NM61" s="613"/>
      <c r="NN61" s="613"/>
      <c r="NO61" s="613"/>
      <c r="NP61" s="613"/>
      <c r="NQ61" s="613"/>
      <c r="NR61" s="613"/>
      <c r="NS61" s="613"/>
      <c r="NT61" s="613"/>
      <c r="NU61" s="613"/>
      <c r="NV61" s="613"/>
      <c r="NW61" s="613"/>
      <c r="NX61" s="613"/>
      <c r="NY61" s="613"/>
      <c r="NZ61" s="613"/>
      <c r="OA61" s="613"/>
      <c r="OB61" s="613"/>
      <c r="OC61" s="613"/>
      <c r="OD61" s="613"/>
      <c r="OE61" s="613"/>
      <c r="OF61" s="613"/>
      <c r="OG61" s="613"/>
      <c r="OH61" s="613"/>
      <c r="OI61" s="613"/>
      <c r="OJ61" s="613"/>
      <c r="OK61" s="613"/>
      <c r="OL61" s="613"/>
      <c r="OM61" s="613"/>
      <c r="ON61" s="613"/>
      <c r="OO61" s="613"/>
      <c r="OP61" s="613"/>
      <c r="OQ61" s="613"/>
      <c r="OR61" s="613"/>
      <c r="OS61" s="613"/>
      <c r="OT61" s="613"/>
      <c r="OU61" s="613"/>
      <c r="OV61" s="613"/>
      <c r="OW61" s="613"/>
      <c r="OX61" s="613"/>
      <c r="OY61" s="613"/>
      <c r="OZ61" s="613"/>
      <c r="PA61" s="613"/>
      <c r="PB61" s="613"/>
      <c r="PC61" s="613"/>
      <c r="PD61" s="613"/>
      <c r="PE61" s="613"/>
      <c r="PF61" s="613"/>
      <c r="PG61" s="613"/>
      <c r="PH61" s="613"/>
      <c r="PI61" s="613"/>
      <c r="PJ61" s="613"/>
      <c r="PK61" s="613"/>
      <c r="PL61" s="613"/>
      <c r="PM61" s="613"/>
      <c r="PN61" s="613"/>
      <c r="PO61" s="613"/>
      <c r="PP61" s="613"/>
      <c r="PQ61" s="613"/>
      <c r="PR61" s="613"/>
      <c r="PS61" s="613"/>
      <c r="PT61" s="613"/>
      <c r="PU61" s="613"/>
      <c r="PV61" s="613"/>
      <c r="PW61" s="613"/>
      <c r="PX61" s="613"/>
      <c r="PY61" s="613"/>
      <c r="PZ61" s="613"/>
      <c r="QA61" s="613"/>
      <c r="QB61" s="613"/>
      <c r="QC61" s="613"/>
      <c r="QD61" s="613"/>
      <c r="QE61" s="613"/>
      <c r="QF61" s="613"/>
      <c r="QG61" s="613"/>
      <c r="QH61" s="613"/>
      <c r="QI61" s="613"/>
      <c r="QJ61" s="613"/>
      <c r="QK61" s="613"/>
      <c r="QL61" s="613"/>
      <c r="QM61" s="613"/>
      <c r="QN61" s="613"/>
      <c r="QO61" s="613"/>
      <c r="QP61" s="613"/>
      <c r="QQ61" s="613"/>
      <c r="QR61" s="613"/>
      <c r="QS61" s="613"/>
      <c r="QT61" s="613"/>
      <c r="QU61" s="613"/>
      <c r="QV61" s="613"/>
      <c r="QW61" s="613"/>
      <c r="QX61" s="613"/>
      <c r="QY61" s="613"/>
      <c r="QZ61" s="613"/>
      <c r="RA61" s="613"/>
      <c r="RB61" s="613"/>
      <c r="RC61" s="613"/>
      <c r="RD61" s="613"/>
      <c r="RE61" s="613"/>
      <c r="RF61" s="613"/>
      <c r="RG61" s="613"/>
      <c r="RH61" s="613"/>
      <c r="RI61" s="613"/>
      <c r="RJ61" s="613"/>
      <c r="RK61" s="613"/>
      <c r="RL61" s="613"/>
      <c r="RM61" s="613"/>
      <c r="RN61" s="613"/>
      <c r="RO61" s="613"/>
      <c r="RP61" s="613"/>
      <c r="RQ61" s="613"/>
      <c r="RR61" s="613"/>
      <c r="RS61" s="613"/>
      <c r="RT61" s="613"/>
      <c r="RU61" s="613"/>
      <c r="RV61" s="613"/>
      <c r="RW61" s="613"/>
      <c r="RX61" s="613"/>
      <c r="RY61" s="613"/>
      <c r="RZ61" s="613"/>
      <c r="SA61" s="613"/>
      <c r="SB61" s="613"/>
      <c r="SC61" s="613"/>
      <c r="SD61" s="613"/>
      <c r="SE61" s="613"/>
      <c r="SF61" s="613"/>
      <c r="SG61" s="613"/>
      <c r="SH61" s="613"/>
      <c r="SI61" s="613"/>
      <c r="SJ61" s="613"/>
      <c r="SK61" s="613"/>
      <c r="SL61" s="613"/>
      <c r="SM61" s="613"/>
      <c r="SN61" s="613"/>
      <c r="SO61" s="613"/>
      <c r="SP61" s="613"/>
      <c r="SQ61" s="613"/>
      <c r="SR61" s="613"/>
      <c r="SS61" s="613"/>
      <c r="ST61" s="613"/>
      <c r="SU61" s="613"/>
      <c r="SV61" s="613"/>
      <c r="SW61" s="613"/>
      <c r="SX61" s="613"/>
      <c r="SY61" s="613"/>
      <c r="SZ61" s="613"/>
      <c r="TA61" s="613"/>
      <c r="TB61" s="613"/>
      <c r="TC61" s="613"/>
      <c r="TD61" s="613"/>
      <c r="TE61" s="613"/>
      <c r="TF61" s="613"/>
      <c r="TG61" s="613"/>
      <c r="TH61" s="613"/>
      <c r="TI61" s="613"/>
      <c r="TJ61" s="613"/>
      <c r="TK61" s="613"/>
      <c r="TL61" s="613"/>
      <c r="TM61" s="613"/>
      <c r="TN61" s="613"/>
      <c r="TO61" s="613"/>
      <c r="TP61" s="613"/>
      <c r="TQ61" s="613"/>
      <c r="TR61" s="613"/>
      <c r="TS61" s="613"/>
      <c r="TT61" s="613"/>
      <c r="TU61" s="613"/>
      <c r="TV61" s="613"/>
      <c r="TW61" s="613"/>
      <c r="TX61" s="613"/>
      <c r="TY61" s="613"/>
      <c r="TZ61" s="613"/>
      <c r="UA61" s="613"/>
      <c r="UB61" s="613"/>
      <c r="UC61" s="613"/>
      <c r="UD61" s="613"/>
      <c r="UE61" s="613"/>
      <c r="UF61" s="613"/>
      <c r="UG61" s="613"/>
      <c r="UH61" s="613"/>
      <c r="UI61" s="613"/>
      <c r="UJ61" s="613"/>
      <c r="UK61" s="613"/>
      <c r="UL61" s="613"/>
      <c r="UM61" s="613"/>
      <c r="UN61" s="613"/>
      <c r="UO61" s="613"/>
      <c r="UP61" s="613"/>
      <c r="UQ61" s="613"/>
      <c r="UR61" s="613"/>
      <c r="US61" s="613"/>
      <c r="UT61" s="613"/>
      <c r="UU61" s="613"/>
      <c r="UV61" s="613"/>
      <c r="UW61" s="613"/>
      <c r="UX61" s="613"/>
      <c r="UY61" s="613"/>
      <c r="UZ61" s="613"/>
      <c r="VA61" s="613"/>
      <c r="VB61" s="613"/>
      <c r="VC61" s="613"/>
      <c r="VD61" s="613"/>
      <c r="VE61" s="613"/>
      <c r="VF61" s="613"/>
      <c r="VG61" s="613"/>
      <c r="VH61" s="613"/>
      <c r="VI61" s="613"/>
      <c r="VJ61" s="613"/>
      <c r="VK61" s="613"/>
      <c r="VL61" s="613"/>
      <c r="VM61" s="613"/>
      <c r="VN61" s="613"/>
      <c r="VO61" s="613"/>
      <c r="VP61" s="613"/>
      <c r="VQ61" s="613"/>
      <c r="VR61" s="613"/>
      <c r="VS61" s="613"/>
      <c r="VT61" s="613"/>
      <c r="VU61" s="613"/>
      <c r="VV61" s="613"/>
      <c r="VW61" s="613"/>
      <c r="VX61" s="613"/>
      <c r="VY61" s="613"/>
      <c r="VZ61" s="613"/>
      <c r="WA61" s="613"/>
      <c r="WB61" s="613"/>
      <c r="WC61" s="613"/>
      <c r="WD61" s="613"/>
      <c r="WE61" s="613"/>
      <c r="WF61" s="613"/>
      <c r="WG61" s="613"/>
      <c r="WH61" s="613"/>
      <c r="WI61" s="613"/>
      <c r="WJ61" s="613"/>
      <c r="WK61" s="613"/>
      <c r="WL61" s="613"/>
      <c r="WM61" s="613"/>
      <c r="WN61" s="613"/>
      <c r="WO61" s="613"/>
      <c r="WP61" s="613"/>
      <c r="WQ61" s="613"/>
      <c r="WR61" s="613"/>
      <c r="WS61" s="613"/>
      <c r="WT61" s="613"/>
      <c r="WU61" s="613"/>
      <c r="WV61" s="613"/>
      <c r="WW61" s="613"/>
      <c r="WX61" s="613"/>
      <c r="WY61" s="613"/>
      <c r="WZ61" s="613"/>
      <c r="XA61" s="613"/>
      <c r="XB61" s="613"/>
      <c r="XC61" s="613"/>
      <c r="XD61" s="613"/>
      <c r="XE61" s="613"/>
      <c r="XF61" s="613"/>
      <c r="XG61" s="613"/>
      <c r="XH61" s="613"/>
      <c r="XI61" s="613"/>
      <c r="XJ61" s="613"/>
      <c r="XK61" s="613"/>
      <c r="XL61" s="613"/>
      <c r="XM61" s="613"/>
      <c r="XN61" s="613"/>
      <c r="XO61" s="613"/>
      <c r="XP61" s="613"/>
      <c r="XQ61" s="613"/>
      <c r="XR61" s="613"/>
      <c r="XS61" s="613"/>
      <c r="XT61" s="613"/>
      <c r="XU61" s="613"/>
      <c r="XV61" s="613"/>
      <c r="XW61" s="613"/>
      <c r="XX61" s="613"/>
      <c r="XY61" s="613"/>
      <c r="XZ61" s="613"/>
      <c r="YA61" s="613"/>
      <c r="YB61" s="613"/>
      <c r="YC61" s="613"/>
      <c r="YD61" s="613"/>
      <c r="YE61" s="613"/>
      <c r="YF61" s="613"/>
      <c r="YG61" s="613"/>
      <c r="YH61" s="613"/>
      <c r="YI61" s="613"/>
      <c r="YJ61" s="613"/>
      <c r="YK61" s="613"/>
      <c r="YL61" s="613"/>
      <c r="YM61" s="613"/>
      <c r="YN61" s="613"/>
      <c r="YO61" s="613"/>
      <c r="YP61" s="613"/>
      <c r="YQ61" s="613"/>
      <c r="YR61" s="613"/>
      <c r="YS61" s="613"/>
      <c r="YT61" s="613"/>
      <c r="YU61" s="613"/>
      <c r="YV61" s="613"/>
      <c r="YW61" s="613"/>
      <c r="YX61" s="613"/>
      <c r="YY61" s="613"/>
      <c r="YZ61" s="613"/>
      <c r="ZA61" s="613"/>
      <c r="ZB61" s="613"/>
      <c r="ZC61" s="613"/>
      <c r="ZD61" s="613"/>
      <c r="ZE61" s="613"/>
      <c r="ZF61" s="613"/>
      <c r="ZG61" s="613"/>
      <c r="ZH61" s="613"/>
      <c r="ZI61" s="613"/>
      <c r="ZJ61" s="613"/>
      <c r="ZK61" s="613"/>
      <c r="ZL61" s="613"/>
      <c r="ZM61" s="613"/>
      <c r="ZN61" s="613"/>
      <c r="ZO61" s="613"/>
      <c r="ZP61" s="613"/>
      <c r="ZQ61" s="613"/>
      <c r="ZR61" s="613"/>
      <c r="ZS61" s="613"/>
      <c r="ZT61" s="613"/>
      <c r="ZU61" s="613"/>
      <c r="ZV61" s="613"/>
      <c r="ZW61" s="613"/>
      <c r="ZX61" s="613"/>
      <c r="ZY61" s="613"/>
      <c r="ZZ61" s="613"/>
      <c r="AAA61" s="613"/>
      <c r="AAB61" s="613"/>
      <c r="AAC61" s="613"/>
      <c r="AAD61" s="613"/>
      <c r="AAE61" s="613"/>
      <c r="AAF61" s="613"/>
      <c r="AAG61" s="613"/>
      <c r="AAH61" s="613"/>
      <c r="AAI61" s="613"/>
      <c r="AAJ61" s="613"/>
      <c r="AAK61" s="613"/>
      <c r="AAL61" s="613"/>
      <c r="AAM61" s="613"/>
      <c r="AAN61" s="613"/>
      <c r="AAO61" s="613"/>
      <c r="AAP61" s="613"/>
      <c r="AAQ61" s="613"/>
      <c r="AAR61" s="613"/>
      <c r="AAS61" s="613"/>
      <c r="AAT61" s="613"/>
      <c r="AAU61" s="613"/>
      <c r="AAV61" s="613"/>
      <c r="AAW61" s="613"/>
      <c r="AAX61" s="613"/>
      <c r="AAY61" s="613"/>
      <c r="AAZ61" s="613"/>
      <c r="ABA61" s="613"/>
      <c r="ABB61" s="613"/>
      <c r="ABC61" s="613"/>
      <c r="ABD61" s="613"/>
      <c r="ABE61" s="613"/>
      <c r="ABF61" s="613"/>
      <c r="ABG61" s="613"/>
      <c r="ABH61" s="613"/>
      <c r="ABI61" s="613"/>
      <c r="ABJ61" s="613"/>
      <c r="ABK61" s="613"/>
      <c r="ABL61" s="613"/>
      <c r="ABM61" s="613"/>
      <c r="ABN61" s="613"/>
      <c r="ABO61" s="613"/>
      <c r="ABP61" s="613"/>
      <c r="ABQ61" s="613"/>
      <c r="ABR61" s="613"/>
      <c r="ABS61" s="613"/>
      <c r="ABT61" s="613"/>
      <c r="ABU61" s="613"/>
      <c r="ABV61" s="613"/>
      <c r="ABW61" s="613"/>
      <c r="ABX61" s="613"/>
      <c r="ABY61" s="613"/>
      <c r="ABZ61" s="613"/>
      <c r="ACA61" s="613"/>
      <c r="ACB61" s="613"/>
      <c r="ACC61" s="613"/>
      <c r="ACD61" s="613"/>
      <c r="ACE61" s="613"/>
      <c r="ACF61" s="613"/>
      <c r="ACG61" s="613"/>
      <c r="ACH61" s="613"/>
      <c r="ACI61" s="613"/>
      <c r="ACJ61" s="613"/>
      <c r="ACK61" s="613"/>
      <c r="ACL61" s="613"/>
      <c r="ACM61" s="613"/>
      <c r="ACN61" s="613"/>
      <c r="ACO61" s="613"/>
      <c r="ACP61" s="613"/>
      <c r="ACQ61" s="613"/>
      <c r="ACR61" s="613"/>
      <c r="ACS61" s="613"/>
      <c r="ACT61" s="613"/>
      <c r="ACU61" s="613"/>
      <c r="ACV61" s="613"/>
      <c r="ACW61" s="613"/>
      <c r="ACX61" s="613"/>
      <c r="ACY61" s="613"/>
      <c r="ACZ61" s="613"/>
      <c r="ADA61" s="613"/>
      <c r="ADB61" s="613"/>
      <c r="ADC61" s="613"/>
      <c r="ADD61" s="613"/>
      <c r="ADE61" s="613"/>
      <c r="ADF61" s="613"/>
      <c r="ADG61" s="613"/>
      <c r="ADH61" s="613"/>
      <c r="ADI61" s="613"/>
      <c r="ADJ61" s="613"/>
      <c r="ADK61" s="613"/>
      <c r="ADL61" s="613"/>
      <c r="ADM61" s="613"/>
      <c r="ADN61" s="613"/>
      <c r="ADO61" s="613"/>
      <c r="ADP61" s="613"/>
      <c r="ADQ61" s="613"/>
      <c r="ADR61" s="613"/>
      <c r="ADS61" s="613"/>
      <c r="ADT61" s="613"/>
      <c r="ADU61" s="613"/>
      <c r="ADV61" s="613"/>
      <c r="ADW61" s="613"/>
      <c r="ADX61" s="613"/>
      <c r="ADY61" s="613"/>
      <c r="ADZ61" s="613"/>
      <c r="AEA61" s="613"/>
      <c r="AEB61" s="613"/>
      <c r="AEC61" s="613"/>
      <c r="AED61" s="613"/>
      <c r="AEE61" s="613"/>
      <c r="AEF61" s="613"/>
      <c r="AEG61" s="613"/>
      <c r="AEH61" s="613"/>
      <c r="AEI61" s="613"/>
      <c r="AEJ61" s="613"/>
      <c r="AEK61" s="613"/>
      <c r="AEL61" s="613"/>
      <c r="AEM61" s="613"/>
      <c r="AEN61" s="613"/>
      <c r="AEO61" s="613"/>
      <c r="AEP61" s="613"/>
      <c r="AEQ61" s="613"/>
      <c r="AER61" s="613"/>
      <c r="AES61" s="613"/>
      <c r="AET61" s="613"/>
      <c r="AEU61" s="613"/>
      <c r="AEV61" s="613"/>
      <c r="AEW61" s="613"/>
      <c r="AEX61" s="613"/>
      <c r="AEY61" s="613"/>
      <c r="AEZ61" s="613"/>
      <c r="AFA61" s="613"/>
      <c r="AFB61" s="613"/>
      <c r="AFC61" s="613"/>
      <c r="AFD61" s="613"/>
      <c r="AFE61" s="613"/>
      <c r="AFF61" s="613"/>
      <c r="AFG61" s="613"/>
      <c r="AFH61" s="613"/>
      <c r="AFI61" s="613"/>
      <c r="AFJ61" s="613"/>
      <c r="AFK61" s="613"/>
      <c r="AFL61" s="613"/>
      <c r="AFM61" s="613"/>
      <c r="AFN61" s="613"/>
      <c r="AFO61" s="613"/>
      <c r="AFP61" s="613"/>
      <c r="AFQ61" s="613"/>
      <c r="AFR61" s="613"/>
      <c r="AFS61" s="613"/>
      <c r="AFT61" s="613"/>
      <c r="AFU61" s="613"/>
      <c r="AFV61" s="613"/>
      <c r="AFW61" s="613"/>
      <c r="AFX61" s="613"/>
      <c r="AFY61" s="613"/>
      <c r="AFZ61" s="613"/>
      <c r="AGA61" s="613"/>
      <c r="AGB61" s="613"/>
      <c r="AGC61" s="613"/>
      <c r="AGD61" s="613"/>
      <c r="AGE61" s="613"/>
      <c r="AGF61" s="613"/>
      <c r="AGG61" s="613"/>
      <c r="AGH61" s="613"/>
      <c r="AGI61" s="613"/>
      <c r="AGJ61" s="613"/>
      <c r="AGK61" s="613"/>
      <c r="AGL61" s="613"/>
      <c r="AGM61" s="613"/>
      <c r="AGN61" s="613"/>
      <c r="AGO61" s="613"/>
      <c r="AGP61" s="613"/>
      <c r="AGQ61" s="613"/>
      <c r="AGR61" s="613"/>
      <c r="AGS61" s="613"/>
      <c r="AGT61" s="613"/>
      <c r="AGU61" s="613"/>
      <c r="AGV61" s="613"/>
      <c r="AGW61" s="613"/>
      <c r="AGX61" s="613"/>
      <c r="AGY61" s="613"/>
      <c r="AGZ61" s="613"/>
      <c r="AHA61" s="613"/>
      <c r="AHB61" s="613"/>
      <c r="AHC61" s="613"/>
      <c r="AHD61" s="613"/>
      <c r="AHE61" s="613"/>
      <c r="AHF61" s="613"/>
      <c r="AHG61" s="613"/>
      <c r="AHH61" s="613"/>
      <c r="AHI61" s="613"/>
      <c r="AHJ61" s="613"/>
      <c r="AHK61" s="613"/>
      <c r="AHL61" s="613"/>
      <c r="AHM61" s="613"/>
      <c r="AHN61" s="613"/>
      <c r="AHO61" s="613"/>
      <c r="AHP61" s="613"/>
      <c r="AHQ61" s="613"/>
      <c r="AHR61" s="613"/>
      <c r="AHS61" s="613"/>
      <c r="AHT61" s="613"/>
      <c r="AHU61" s="613"/>
      <c r="AHV61" s="613"/>
      <c r="AHW61" s="613"/>
      <c r="AHX61" s="613"/>
      <c r="AHY61" s="613"/>
      <c r="AHZ61" s="613"/>
      <c r="AIA61" s="613"/>
      <c r="AIB61" s="613"/>
      <c r="AIC61" s="613"/>
      <c r="AID61" s="613"/>
      <c r="AIE61" s="613"/>
      <c r="AIF61" s="613"/>
      <c r="AIG61" s="613"/>
      <c r="AIH61" s="613"/>
      <c r="AII61" s="613"/>
      <c r="AIJ61" s="613"/>
      <c r="AIK61" s="613"/>
      <c r="AIL61" s="613"/>
      <c r="AIM61" s="613"/>
      <c r="AIN61" s="613"/>
      <c r="AIO61" s="613"/>
      <c r="AIP61" s="613"/>
      <c r="AIQ61" s="613"/>
      <c r="AIR61" s="613"/>
      <c r="AIS61" s="613"/>
      <c r="AIT61" s="613"/>
      <c r="AIU61" s="613"/>
      <c r="AIV61" s="613"/>
      <c r="AIW61" s="613"/>
      <c r="AIX61" s="613"/>
      <c r="AIY61" s="613"/>
      <c r="AIZ61" s="613"/>
      <c r="AJA61" s="613"/>
      <c r="AJB61" s="613"/>
      <c r="AJC61" s="613"/>
      <c r="AJD61" s="613"/>
      <c r="AJE61" s="613"/>
      <c r="AJF61" s="613"/>
      <c r="AJG61" s="613"/>
      <c r="AJH61" s="613"/>
      <c r="AJI61" s="613"/>
      <c r="AJJ61" s="613"/>
      <c r="AJK61" s="613"/>
      <c r="AJL61" s="613"/>
      <c r="AJM61" s="613"/>
      <c r="AJN61" s="613"/>
      <c r="AJO61" s="613"/>
      <c r="AJP61" s="613"/>
      <c r="AJQ61" s="613"/>
      <c r="AJR61" s="613"/>
      <c r="AJS61" s="613"/>
      <c r="AJT61" s="613"/>
      <c r="AJU61" s="613"/>
      <c r="AJV61" s="613"/>
      <c r="AJW61" s="613"/>
      <c r="AJX61" s="613"/>
      <c r="AJY61" s="613"/>
      <c r="AJZ61" s="613"/>
      <c r="AKA61" s="613"/>
      <c r="AKB61" s="613"/>
      <c r="AKC61" s="613"/>
      <c r="AKD61" s="613"/>
      <c r="AKE61" s="613"/>
      <c r="AKF61" s="613"/>
      <c r="AKG61" s="613"/>
      <c r="AKH61" s="613"/>
      <c r="AKI61" s="613"/>
      <c r="AKJ61" s="613"/>
      <c r="AKK61" s="613"/>
      <c r="AKL61" s="613"/>
      <c r="AKM61" s="613"/>
      <c r="AKN61" s="613"/>
      <c r="AKO61" s="613"/>
      <c r="AKP61" s="613"/>
      <c r="AKQ61" s="613"/>
      <c r="AKR61" s="613"/>
      <c r="AKS61" s="613"/>
      <c r="AKT61" s="613"/>
      <c r="AKU61" s="613"/>
      <c r="AKV61" s="613"/>
      <c r="AKW61" s="613"/>
      <c r="AKX61" s="613"/>
      <c r="AKY61" s="613"/>
      <c r="AKZ61" s="613"/>
      <c r="ALA61" s="613"/>
      <c r="ALB61" s="613"/>
      <c r="ALC61" s="613"/>
      <c r="ALD61" s="613"/>
      <c r="ALE61" s="613"/>
      <c r="ALF61" s="613"/>
      <c r="ALG61" s="613"/>
      <c r="ALH61" s="613"/>
      <c r="ALI61" s="613"/>
      <c r="ALJ61" s="613"/>
      <c r="ALK61" s="613"/>
      <c r="ALL61" s="613"/>
      <c r="ALM61" s="613"/>
      <c r="ALN61" s="613"/>
      <c r="ALO61" s="613"/>
      <c r="ALP61" s="613"/>
      <c r="ALQ61" s="613"/>
      <c r="ALR61" s="613"/>
      <c r="ALS61" s="613"/>
      <c r="ALT61" s="613"/>
      <c r="ALU61" s="613"/>
      <c r="ALV61" s="613"/>
      <c r="ALW61" s="613"/>
      <c r="ALX61" s="613"/>
      <c r="ALY61" s="613"/>
      <c r="ALZ61" s="613"/>
      <c r="AMA61" s="613"/>
      <c r="AMB61" s="613"/>
      <c r="AMC61" s="613"/>
      <c r="AMD61" s="613"/>
      <c r="AME61" s="613"/>
      <c r="AMF61" s="613"/>
      <c r="AMG61" s="613"/>
      <c r="AMH61" s="613"/>
      <c r="AMI61" s="613"/>
      <c r="AMJ61" s="613"/>
      <c r="AMK61" s="613"/>
      <c r="AML61" s="613"/>
      <c r="AMM61" s="613"/>
      <c r="AMN61" s="613"/>
      <c r="AMO61" s="613"/>
      <c r="AMP61" s="613"/>
      <c r="AMQ61" s="613"/>
      <c r="AMR61" s="613"/>
      <c r="AMS61" s="613"/>
      <c r="AMT61" s="613"/>
      <c r="AMU61" s="613"/>
      <c r="AMV61" s="613"/>
      <c r="AMW61" s="613"/>
      <c r="AMX61" s="613"/>
      <c r="AMY61" s="613"/>
      <c r="AMZ61" s="613"/>
      <c r="ANA61" s="613"/>
      <c r="ANB61" s="613"/>
      <c r="ANC61" s="613"/>
      <c r="AND61" s="613"/>
      <c r="ANE61" s="613"/>
      <c r="ANF61" s="613"/>
      <c r="ANG61" s="613"/>
      <c r="ANH61" s="613"/>
      <c r="ANI61" s="613"/>
      <c r="ANJ61" s="613"/>
      <c r="ANK61" s="613"/>
      <c r="ANL61" s="613"/>
      <c r="ANM61" s="613"/>
      <c r="ANN61" s="613"/>
      <c r="ANO61" s="613"/>
      <c r="ANP61" s="613"/>
      <c r="ANQ61" s="613"/>
      <c r="ANR61" s="613"/>
      <c r="ANS61" s="613"/>
      <c r="ANT61" s="613"/>
      <c r="ANU61" s="613"/>
      <c r="ANV61" s="613"/>
      <c r="ANW61" s="613"/>
      <c r="ANX61" s="613"/>
      <c r="ANY61" s="613"/>
      <c r="ANZ61" s="613"/>
      <c r="AOA61" s="613"/>
      <c r="AOB61" s="613"/>
      <c r="AOC61" s="613"/>
      <c r="AOD61" s="613"/>
      <c r="AOE61" s="613"/>
      <c r="AOF61" s="613"/>
      <c r="AOG61" s="613"/>
      <c r="AOH61" s="613"/>
      <c r="AOI61" s="613"/>
      <c r="AOJ61" s="613"/>
      <c r="AOK61" s="613"/>
      <c r="AOL61" s="613"/>
      <c r="AOM61" s="613"/>
      <c r="AON61" s="613"/>
      <c r="AOO61" s="613"/>
      <c r="AOP61" s="613"/>
      <c r="AOQ61" s="613"/>
      <c r="AOR61" s="613"/>
      <c r="AOS61" s="613"/>
      <c r="AOT61" s="613"/>
      <c r="AOU61" s="613"/>
      <c r="AOV61" s="613"/>
      <c r="AOW61" s="613"/>
      <c r="AOX61" s="613"/>
      <c r="AOY61" s="613"/>
      <c r="AOZ61" s="613"/>
      <c r="APA61" s="613"/>
      <c r="APB61" s="613"/>
      <c r="APC61" s="613"/>
      <c r="APD61" s="613"/>
      <c r="APE61" s="613"/>
      <c r="APF61" s="613"/>
      <c r="APG61" s="613"/>
      <c r="APH61" s="613"/>
      <c r="API61" s="613"/>
      <c r="APJ61" s="613"/>
      <c r="APK61" s="613"/>
      <c r="APL61" s="613"/>
      <c r="APM61" s="613"/>
      <c r="APN61" s="613"/>
      <c r="APO61" s="613"/>
      <c r="APP61" s="613"/>
      <c r="APQ61" s="613"/>
      <c r="APR61" s="613"/>
      <c r="APS61" s="613"/>
      <c r="APT61" s="613"/>
      <c r="APU61" s="613"/>
      <c r="APV61" s="613"/>
      <c r="APW61" s="613"/>
      <c r="APX61" s="613"/>
      <c r="APY61" s="613"/>
      <c r="APZ61" s="613"/>
      <c r="AQA61" s="613"/>
      <c r="AQB61" s="613"/>
      <c r="AQC61" s="613"/>
      <c r="AQD61" s="613"/>
      <c r="AQE61" s="613"/>
      <c r="AQF61" s="613"/>
      <c r="AQG61" s="613"/>
      <c r="AQH61" s="613"/>
      <c r="AQI61" s="613"/>
      <c r="AQJ61" s="613"/>
      <c r="AQK61" s="613"/>
      <c r="AQL61" s="613"/>
      <c r="AQM61" s="613"/>
      <c r="AQN61" s="613"/>
      <c r="AQO61" s="613"/>
      <c r="AQP61" s="613"/>
      <c r="AQQ61" s="613"/>
      <c r="AQR61" s="613"/>
      <c r="AQS61" s="613"/>
      <c r="AQT61" s="613"/>
      <c r="AQU61" s="613"/>
      <c r="AQV61" s="613"/>
      <c r="AQW61" s="613"/>
      <c r="AQX61" s="613"/>
      <c r="AQY61" s="613"/>
      <c r="AQZ61" s="613"/>
      <c r="ARA61" s="613"/>
      <c r="ARB61" s="613"/>
      <c r="ARC61" s="613"/>
      <c r="ARD61" s="613"/>
      <c r="ARE61" s="613"/>
      <c r="ARF61" s="613"/>
      <c r="ARG61" s="613"/>
      <c r="ARH61" s="613"/>
      <c r="ARI61" s="613"/>
      <c r="ARJ61" s="613"/>
      <c r="ARK61" s="613"/>
      <c r="ARL61" s="613"/>
      <c r="ARM61" s="613"/>
      <c r="ARN61" s="613"/>
      <c r="ARO61" s="613"/>
      <c r="ARP61" s="613"/>
      <c r="ARQ61" s="613"/>
      <c r="ARR61" s="613"/>
      <c r="ARS61" s="613"/>
      <c r="ART61" s="613"/>
      <c r="ARU61" s="613"/>
      <c r="ARV61" s="613"/>
      <c r="ARW61" s="613"/>
      <c r="ARX61" s="613"/>
      <c r="ARY61" s="613"/>
      <c r="ARZ61" s="613"/>
      <c r="ASA61" s="613"/>
      <c r="ASB61" s="613"/>
      <c r="ASC61" s="613"/>
      <c r="ASD61" s="613"/>
      <c r="ASE61" s="613"/>
      <c r="ASF61" s="613"/>
      <c r="ASG61" s="613"/>
      <c r="ASH61" s="613"/>
      <c r="ASI61" s="613"/>
      <c r="ASJ61" s="613"/>
      <c r="ASK61" s="613"/>
      <c r="ASL61" s="613"/>
      <c r="ASM61" s="613"/>
      <c r="ASN61" s="613"/>
      <c r="ASO61" s="613"/>
      <c r="ASP61" s="613"/>
      <c r="ASQ61" s="613"/>
      <c r="ASR61" s="613"/>
      <c r="ASS61" s="613"/>
      <c r="AST61" s="613"/>
      <c r="ASU61" s="613"/>
      <c r="ASV61" s="613"/>
      <c r="ASW61" s="613"/>
      <c r="ASX61" s="613"/>
      <c r="ASY61" s="613"/>
      <c r="ASZ61" s="613"/>
      <c r="ATA61" s="613"/>
      <c r="ATB61" s="613"/>
      <c r="ATC61" s="613"/>
      <c r="ATD61" s="613"/>
      <c r="ATE61" s="613"/>
      <c r="ATF61" s="613"/>
      <c r="ATG61" s="613"/>
      <c r="ATH61" s="613"/>
      <c r="ATI61" s="613"/>
      <c r="ATJ61" s="613"/>
      <c r="ATK61" s="613"/>
      <c r="ATL61" s="613"/>
      <c r="ATM61" s="613"/>
      <c r="ATN61" s="613"/>
      <c r="ATO61" s="613"/>
      <c r="ATP61" s="613"/>
      <c r="ATQ61" s="613"/>
      <c r="ATR61" s="613"/>
      <c r="ATS61" s="613"/>
      <c r="ATT61" s="613"/>
      <c r="ATU61" s="613"/>
      <c r="ATV61" s="613"/>
      <c r="ATW61" s="613"/>
      <c r="ATX61" s="613"/>
      <c r="ATY61" s="613"/>
      <c r="ATZ61" s="613"/>
      <c r="AUA61" s="613"/>
      <c r="AUB61" s="613"/>
      <c r="AUC61" s="613"/>
      <c r="AUD61" s="613"/>
      <c r="AUE61" s="613"/>
      <c r="AUF61" s="613"/>
      <c r="AUG61" s="613"/>
      <c r="AUH61" s="613"/>
      <c r="AUI61" s="613"/>
      <c r="AUJ61" s="613"/>
      <c r="AUK61" s="613"/>
      <c r="AUL61" s="613"/>
      <c r="AUM61" s="613"/>
      <c r="AUN61" s="613"/>
      <c r="AUO61" s="613"/>
      <c r="AUP61" s="613"/>
      <c r="AUQ61" s="613"/>
      <c r="AUR61" s="613"/>
      <c r="AUS61" s="613"/>
      <c r="AUT61" s="613"/>
      <c r="AUU61" s="613"/>
      <c r="AUV61" s="613"/>
      <c r="AUW61" s="613"/>
      <c r="AUX61" s="613"/>
      <c r="AUY61" s="613"/>
      <c r="AUZ61" s="613"/>
      <c r="AVA61" s="613"/>
      <c r="AVB61" s="613"/>
      <c r="AVC61" s="613"/>
      <c r="AVD61" s="613"/>
      <c r="AVE61" s="613"/>
      <c r="AVF61" s="613"/>
      <c r="AVG61" s="613"/>
      <c r="AVH61" s="613"/>
      <c r="AVI61" s="613"/>
      <c r="AVJ61" s="613"/>
      <c r="AVK61" s="613"/>
      <c r="AVL61" s="613"/>
      <c r="AVM61" s="613"/>
      <c r="AVN61" s="613"/>
      <c r="AVO61" s="613"/>
      <c r="AVP61" s="613"/>
      <c r="AVQ61" s="613"/>
      <c r="AVR61" s="613"/>
      <c r="AVS61" s="613"/>
      <c r="AVT61" s="613"/>
      <c r="AVU61" s="613"/>
      <c r="AVV61" s="613"/>
      <c r="AVW61" s="613"/>
      <c r="AVX61" s="613"/>
      <c r="AVY61" s="613"/>
      <c r="AVZ61" s="613"/>
      <c r="AWA61" s="613"/>
      <c r="AWB61" s="613"/>
      <c r="AWC61" s="613"/>
      <c r="AWD61" s="613"/>
      <c r="AWE61" s="613"/>
      <c r="AWF61" s="613"/>
      <c r="AWG61" s="613"/>
      <c r="AWH61" s="613"/>
      <c r="AWI61" s="613"/>
      <c r="AWJ61" s="613"/>
      <c r="AWK61" s="613"/>
      <c r="AWL61" s="613"/>
      <c r="AWM61" s="613"/>
      <c r="AWN61" s="613"/>
      <c r="AWO61" s="613"/>
      <c r="AWP61" s="613"/>
      <c r="AWQ61" s="613"/>
      <c r="AWR61" s="613"/>
      <c r="AWS61" s="613"/>
      <c r="AWT61" s="613"/>
      <c r="AWU61" s="613"/>
      <c r="AWV61" s="613"/>
      <c r="AWW61" s="613"/>
      <c r="AWX61" s="613"/>
      <c r="AWY61" s="613"/>
      <c r="AWZ61" s="613"/>
      <c r="AXA61" s="613"/>
      <c r="AXB61" s="613"/>
      <c r="AXC61" s="613"/>
      <c r="AXD61" s="613"/>
      <c r="AXE61" s="613"/>
      <c r="AXF61" s="613"/>
      <c r="AXG61" s="613"/>
      <c r="AXH61" s="613"/>
      <c r="AXI61" s="613"/>
      <c r="AXJ61" s="613"/>
      <c r="AXK61" s="613"/>
      <c r="AXL61" s="613"/>
      <c r="AXM61" s="613"/>
      <c r="AXN61" s="613"/>
      <c r="AXO61" s="613"/>
      <c r="AXP61" s="613"/>
      <c r="AXQ61" s="613"/>
      <c r="AXR61" s="613"/>
      <c r="AXS61" s="613"/>
      <c r="AXT61" s="613"/>
      <c r="AXU61" s="613"/>
      <c r="AXV61" s="613"/>
      <c r="AXW61" s="613"/>
      <c r="AXX61" s="613"/>
      <c r="AXY61" s="613"/>
      <c r="AXZ61" s="613"/>
      <c r="AYA61" s="613"/>
      <c r="AYB61" s="613"/>
    </row>
    <row r="62" spans="1:1833" s="248" customFormat="1" hidden="1" x14ac:dyDescent="0.3">
      <c r="A62" s="319">
        <v>57</v>
      </c>
      <c r="B62" s="627" t="str">
        <f ca="1">IF(NOW()-'2017-02'!B$15&gt;30,"Red",IF(NOW()-'2017-02'!B$15&gt;15,"Yellow","Green"))</f>
        <v>Red</v>
      </c>
      <c r="C62" s="244" t="str">
        <f>CONCATENATE('2017-02'!$B$1, " - ",'2017-02'!$B$2)</f>
        <v xml:space="preserve">2017-02 - Modifications to Personnel Performance, Training, and Qualifications Standards </v>
      </c>
      <c r="D62" s="245" t="str">
        <f>'2017-02'!$B$5</f>
        <v>PER-003-2, retire PER-004-2</v>
      </c>
      <c r="E62" s="246">
        <f>'2017-02'!$F$31</f>
        <v>24</v>
      </c>
      <c r="F62" s="247" t="s">
        <v>242</v>
      </c>
    </row>
    <row r="63" spans="1:1833" s="617" customFormat="1" hidden="1" x14ac:dyDescent="0.3">
      <c r="A63" s="615">
        <v>58</v>
      </c>
      <c r="B63" s="616" t="str">
        <f ca="1">IF(NOW()-'2017-02'!B$15&gt;30,"Red",IF(NOW()-'2017-02'!B$15&gt;15,"Yellow","Green"))</f>
        <v>Red</v>
      </c>
      <c r="C63" s="549" t="str">
        <f>CONCATENATE('2017-02'!$B$1, " - ",'2017-02'!$B$2)</f>
        <v xml:space="preserve">2017-02 - Modifications to Personnel Performance, Training, and Qualifications Standards </v>
      </c>
      <c r="D63" s="550" t="str">
        <f>'2017-02'!$B$5</f>
        <v>PER-003-2, retire PER-004-2</v>
      </c>
      <c r="E63" s="551">
        <f>'2017-02'!$F$31</f>
        <v>24</v>
      </c>
      <c r="F63" s="552" t="s">
        <v>243</v>
      </c>
    </row>
    <row r="64" spans="1:1833" s="248" customFormat="1" hidden="1" x14ac:dyDescent="0.3">
      <c r="A64" s="319">
        <v>59</v>
      </c>
      <c r="B64" s="627" t="str">
        <f ca="1">IF(NOW()-'2017-03'!B$15&gt;30,"Red",IF(NOW()-'2017-03'!B$15&gt;15,"Yellow","Green"))</f>
        <v>Green</v>
      </c>
      <c r="C64" s="244" t="str">
        <f>CONCATENATE('2017-03'!$B$1, " - ",'2017-03'!$B$2)</f>
        <v>2017-03 - Periodic Review of FAC-008-3 Standard</v>
      </c>
      <c r="D64" s="245" t="str">
        <f>'2017-03'!$B$5</f>
        <v>PR Recommendations</v>
      </c>
      <c r="E64" s="246">
        <f>'2017-03'!$F$31</f>
        <v>0</v>
      </c>
      <c r="F64" s="247" t="s">
        <v>199</v>
      </c>
    </row>
    <row r="65" spans="1:1833" s="615" customFormat="1" x14ac:dyDescent="0.3">
      <c r="A65" s="615">
        <v>60</v>
      </c>
      <c r="B65" s="614" t="str">
        <f ca="1">IF(NOW()-'2017-03'!B$15&gt;30,"Red",IF(NOW()-'2017-03'!B$15&gt;15,"Yellow","Green"))</f>
        <v>Green</v>
      </c>
      <c r="C65" s="90" t="str">
        <f>CONCATENATE('2017-03'!$B$1, " - ",'2017-03'!$B$2)</f>
        <v>2017-03 - Periodic Review of FAC-008-3 Standard</v>
      </c>
      <c r="D65" s="91" t="str">
        <f>'2017-03'!$B$5</f>
        <v>PR Recommendations</v>
      </c>
      <c r="E65" s="92">
        <f>'2017-03'!$F$31</f>
        <v>0</v>
      </c>
      <c r="F65" s="249" t="s">
        <v>18</v>
      </c>
    </row>
    <row r="66" spans="1:1833" s="248" customFormat="1" hidden="1" x14ac:dyDescent="0.3">
      <c r="A66" s="319">
        <v>61</v>
      </c>
      <c r="B66" s="627" t="str">
        <f ca="1">IF(NOW()-'2017-04'!B$15&gt;30,"Red",IF(NOW()-'2017-04'!B$15&gt;15,"Yellow","Green"))</f>
        <v>Green</v>
      </c>
      <c r="C66" s="244" t="str">
        <f>CONCATENATE('2017-04'!$B$1, " - ",'2017-04'!$B$2)</f>
        <v>2017-04 - Periodic Review of Interchange Scheduling and Coordination Standards</v>
      </c>
      <c r="D66" s="245" t="str">
        <f>'2017-04'!$B$5</f>
        <v>PR Recommendations</v>
      </c>
      <c r="E66" s="246">
        <f>'2017-04'!$F$31</f>
        <v>0</v>
      </c>
      <c r="F66" s="247" t="s">
        <v>199</v>
      </c>
    </row>
    <row r="67" spans="1:1833" s="615" customFormat="1" x14ac:dyDescent="0.3">
      <c r="A67" s="615">
        <v>62</v>
      </c>
      <c r="B67" s="614" t="str">
        <f ca="1">IF(NOW()-'2017-04'!B$15&gt;30,"Red",IF(NOW()-'2017-04'!B$15&gt;15,"Yellow","Green"))</f>
        <v>Green</v>
      </c>
      <c r="C67" s="90" t="str">
        <f>CONCATENATE('2017-04'!$B$1, " - ",'2017-04'!$B$2)</f>
        <v>2017-04 - Periodic Review of Interchange Scheduling and Coordination Standards</v>
      </c>
      <c r="D67" s="91" t="str">
        <f>'2017-04'!$B$5</f>
        <v>PR Recommendations</v>
      </c>
      <c r="E67" s="92">
        <f>'2017-04'!$F$31</f>
        <v>0</v>
      </c>
      <c r="F67" s="249" t="s">
        <v>18</v>
      </c>
    </row>
    <row r="68" spans="1:1833" s="248" customFormat="1" hidden="1" x14ac:dyDescent="0.3">
      <c r="A68" s="319">
        <v>63</v>
      </c>
      <c r="B68" s="627" t="str">
        <f ca="1">IF(NOW()-'2017-05'!B$15&gt;30,"Red",IF(NOW()-'2017-05'!B$15&gt;15,"Yellow","Green"))</f>
        <v>Green</v>
      </c>
      <c r="C68" s="244" t="str">
        <f>CONCATENATE('2017-05'!$B$1, " - ",'2017-05'!$B$2)</f>
        <v>2017-05 - Periodic Review NUC-001-3</v>
      </c>
      <c r="D68" s="245" t="str">
        <f>'2017-05'!$B$5</f>
        <v>PR Recommendations</v>
      </c>
      <c r="E68" s="246">
        <f>'2017-05'!$F$31</f>
        <v>0</v>
      </c>
      <c r="F68" s="247" t="s">
        <v>199</v>
      </c>
    </row>
    <row r="69" spans="1:1833" s="615" customFormat="1" x14ac:dyDescent="0.3">
      <c r="A69" s="615">
        <v>64</v>
      </c>
      <c r="B69" s="614" t="str">
        <f ca="1">IF(NOW()-'2017-05'!B$15&gt;30,"Red",IF(NOW()-'2017-05'!B$15&gt;15,"Yellow","Green"))</f>
        <v>Green</v>
      </c>
      <c r="C69" s="90" t="str">
        <f>CONCATENATE('2017-05'!$B$1, " - ",'2017-05'!$B$2)</f>
        <v>2017-05 - Periodic Review NUC-001-3</v>
      </c>
      <c r="D69" s="91" t="str">
        <f>'2017-05'!$B$5</f>
        <v>PR Recommendations</v>
      </c>
      <c r="E69" s="92">
        <f>'2017-05'!$F$31</f>
        <v>0</v>
      </c>
      <c r="F69" s="249" t="s">
        <v>18</v>
      </c>
    </row>
    <row r="70" spans="1:1833" s="248" customFormat="1" hidden="1" x14ac:dyDescent="0.3">
      <c r="A70" s="319">
        <v>65</v>
      </c>
      <c r="B70" s="627" t="str">
        <f ca="1">IF(NOW()-'2017-06'!B$15&gt;30,"Red",IF(NOW()-'2017-06'!B$15&gt;15,"Yellow","Green"))</f>
        <v>Red</v>
      </c>
      <c r="C70" s="244" t="str">
        <f>CONCATENATE('2017-06'!$B$1, " - ",'2017-06'!$B$2)</f>
        <v>2017-06 - Project 2017-06 Modifications to BAL-002-2</v>
      </c>
      <c r="D70" s="245" t="str">
        <f>'2017-06'!$B$5</f>
        <v>BAL-002-3</v>
      </c>
      <c r="E70" s="246">
        <f>'2017-06'!$F$31</f>
        <v>0</v>
      </c>
      <c r="F70" s="247" t="s">
        <v>242</v>
      </c>
    </row>
    <row r="71" spans="1:1833" s="615" customFormat="1" hidden="1" x14ac:dyDescent="0.3">
      <c r="A71" s="615">
        <v>66</v>
      </c>
      <c r="B71" s="614" t="str">
        <f ca="1">IF(NOW()-'2017-06'!B$15&gt;30,"Red",IF(NOW()-'2017-06'!B$15&gt;15,"Yellow","Green"))</f>
        <v>Red</v>
      </c>
      <c r="C71" s="90" t="str">
        <f>CONCATENATE('2017-06'!$B$1, " - ",'2017-06'!$B$2)</f>
        <v>2017-06 - Project 2017-06 Modifications to BAL-002-2</v>
      </c>
      <c r="D71" s="91" t="str">
        <f>'2017-06'!$B$5</f>
        <v>BAL-002-3</v>
      </c>
      <c r="E71" s="92">
        <f>'2017-06'!$F$31</f>
        <v>0</v>
      </c>
      <c r="F71" s="249" t="s">
        <v>243</v>
      </c>
    </row>
    <row r="72" spans="1:1833" s="248" customFormat="1" hidden="1" x14ac:dyDescent="0.3">
      <c r="A72" s="319">
        <v>67</v>
      </c>
      <c r="B72" s="627" t="str">
        <f ca="1">IF(NOW()-'2017-07'!B$15&gt;30,"Red",IF(NOW()-'2017-07'!B$15&gt;15,"Yellow","Green"))</f>
        <v>Green</v>
      </c>
      <c r="C72" s="244" t="str">
        <f>CONCATENATE('2017-07'!$B$1, " - ",'2017-07'!$B$2)</f>
        <v>2017-07 - Stds Alignment with Registration</v>
      </c>
      <c r="D72" s="245" t="str">
        <f>'2017-07'!$B$5</f>
        <v>Standards with PSE, IA, or LSE</v>
      </c>
      <c r="E72" s="246">
        <f>'2017-07'!$F$31</f>
        <v>0</v>
      </c>
      <c r="F72" s="247" t="s">
        <v>199</v>
      </c>
    </row>
    <row r="73" spans="1:1833" s="615" customFormat="1" x14ac:dyDescent="0.3">
      <c r="A73" s="615">
        <v>68</v>
      </c>
      <c r="B73" s="614" t="str">
        <f ca="1">IF(NOW()-'2017-07'!B$15&gt;30,"Red",IF(NOW()-'2017-07'!B$15&gt;15,"Yellow","Green"))</f>
        <v>Green</v>
      </c>
      <c r="C73" s="90" t="str">
        <f>CONCATENATE('2017-07'!$B$1, " - ",'2017-07'!$B$2)</f>
        <v>2017-07 - Stds Alignment with Registration</v>
      </c>
      <c r="D73" s="91" t="str">
        <f>'2017-07'!$B$5</f>
        <v>Standards with PSE, IA, or LSE</v>
      </c>
      <c r="E73" s="92">
        <f>'2017-07'!$F$31</f>
        <v>0</v>
      </c>
      <c r="F73" s="249" t="s">
        <v>285</v>
      </c>
    </row>
    <row r="74" spans="1:1833" s="248" customFormat="1" hidden="1" x14ac:dyDescent="0.3">
      <c r="A74" s="319">
        <v>69</v>
      </c>
      <c r="B74" s="627" t="str">
        <f ca="1">IF(NOW()-'2018-01'!B$15&gt;30,"Red",IF(NOW()-'2018-01'!B$15&gt;15,"Yellow","Green"))</f>
        <v>Green</v>
      </c>
      <c r="C74" s="244" t="str">
        <f>CONCATENATE('2018-01'!$B$1, " - ",'2018-01'!$B$2)</f>
        <v>2018-01 - Canadian-specific Revisions to TPL-007-2</v>
      </c>
      <c r="D74" s="245" t="str">
        <f>'2018-01'!$B$5</f>
        <v>TPL-007-3</v>
      </c>
      <c r="E74" s="246">
        <f>'2018-01'!$F$31</f>
        <v>0</v>
      </c>
      <c r="F74" s="247" t="s">
        <v>378</v>
      </c>
    </row>
    <row r="75" spans="1:1833" s="615" customFormat="1" x14ac:dyDescent="0.3">
      <c r="A75" s="615">
        <v>70</v>
      </c>
      <c r="B75" s="614" t="str">
        <f ca="1">IF(NOW()-'2018-01'!B$15&gt;30,"Red",IF(NOW()-'2018-01'!B$15&gt;15,"Yellow","Green"))</f>
        <v>Green</v>
      </c>
      <c r="C75" s="90" t="str">
        <f>CONCATENATE('2018-01'!$B$1, " - ",'2018-01'!$B$2)</f>
        <v>2018-01 - Canadian-specific Revisions to TPL-007-2</v>
      </c>
      <c r="D75" s="91" t="str">
        <f>'2018-01'!$B$5</f>
        <v>TPL-007-3</v>
      </c>
      <c r="E75" s="92">
        <f>'2018-01'!$F$31</f>
        <v>0</v>
      </c>
      <c r="F75" s="249" t="s">
        <v>285</v>
      </c>
    </row>
    <row r="76" spans="1:1833" s="543" customFormat="1" hidden="1" x14ac:dyDescent="0.3">
      <c r="A76" s="319">
        <v>71</v>
      </c>
      <c r="B76" s="627" t="str">
        <f ca="1">IF(NOW()-'2018-02'!B$15&gt;30,"Red",IF(NOW()-'2018-02'!B$15&gt;15,"Yellow","Green"))</f>
        <v>Green</v>
      </c>
      <c r="C76" s="244" t="str">
        <f>CONCATENATE('2018-02'!$B$1, " - ",'2018-02'!$B$2)</f>
        <v>2018-02 - Modifications to CIP-008 Cyber Security Incident Reporting</v>
      </c>
      <c r="D76" s="245" t="str">
        <f>'2018-02'!$B$5</f>
        <v>CIP-008-6</v>
      </c>
      <c r="E76" s="246">
        <f>'2018-02'!$F$31</f>
        <v>0</v>
      </c>
      <c r="F76" s="247" t="s">
        <v>378</v>
      </c>
      <c r="G76" s="248"/>
      <c r="H76" s="248"/>
      <c r="I76" s="248"/>
      <c r="J76" s="248"/>
      <c r="K76" s="248"/>
      <c r="L76" s="248"/>
      <c r="M76" s="248"/>
      <c r="N76" s="248"/>
      <c r="O76" s="248"/>
      <c r="P76" s="248"/>
      <c r="Q76" s="248"/>
      <c r="R76" s="248"/>
      <c r="S76" s="248"/>
      <c r="T76" s="248"/>
      <c r="U76" s="248"/>
      <c r="V76" s="248"/>
      <c r="W76" s="248"/>
      <c r="X76" s="248"/>
      <c r="Y76" s="248"/>
      <c r="Z76" s="248"/>
      <c r="AA76" s="248"/>
      <c r="AB76" s="248"/>
      <c r="AC76" s="248"/>
      <c r="AD76" s="248"/>
      <c r="AE76" s="248"/>
      <c r="AF76" s="248"/>
      <c r="AG76" s="248"/>
      <c r="AH76" s="248"/>
      <c r="AI76" s="248"/>
      <c r="AJ76" s="248"/>
      <c r="AK76" s="248"/>
      <c r="AL76" s="248"/>
      <c r="AM76" s="248"/>
      <c r="AN76" s="248"/>
      <c r="AO76" s="248"/>
      <c r="AP76" s="248"/>
      <c r="AQ76" s="248"/>
      <c r="AR76" s="248"/>
      <c r="AS76" s="248"/>
      <c r="AT76" s="248"/>
      <c r="AU76" s="248"/>
      <c r="AV76" s="248"/>
      <c r="AW76" s="248"/>
      <c r="AX76" s="248"/>
      <c r="AY76" s="248"/>
      <c r="AZ76" s="248"/>
      <c r="BA76" s="248"/>
      <c r="BB76" s="248"/>
      <c r="BC76" s="248"/>
      <c r="BD76" s="248"/>
      <c r="BE76" s="248"/>
      <c r="BF76" s="248"/>
      <c r="BG76" s="248"/>
      <c r="BH76" s="248"/>
      <c r="BI76" s="248"/>
      <c r="BJ76" s="248"/>
      <c r="BK76" s="248"/>
      <c r="BL76" s="248"/>
      <c r="BM76" s="248"/>
      <c r="BN76" s="248"/>
      <c r="BO76" s="248"/>
      <c r="BP76" s="248"/>
      <c r="BQ76" s="248"/>
      <c r="BR76" s="248"/>
      <c r="BS76" s="248"/>
      <c r="BT76" s="248"/>
      <c r="BU76" s="248"/>
      <c r="BV76" s="248"/>
      <c r="BW76" s="248"/>
      <c r="BX76" s="248"/>
      <c r="BY76" s="248"/>
      <c r="BZ76" s="248"/>
      <c r="CA76" s="248"/>
      <c r="CB76" s="248"/>
      <c r="CC76" s="248"/>
      <c r="CD76" s="248"/>
      <c r="CE76" s="248"/>
      <c r="CF76" s="248"/>
      <c r="CG76" s="248"/>
      <c r="CH76" s="248"/>
      <c r="CI76" s="248"/>
      <c r="CJ76" s="248"/>
      <c r="CK76" s="248"/>
      <c r="CL76" s="248"/>
      <c r="CM76" s="248"/>
      <c r="CN76" s="248"/>
      <c r="CO76" s="248"/>
      <c r="CP76" s="248"/>
      <c r="CQ76" s="248"/>
      <c r="CR76" s="248"/>
      <c r="CS76" s="248"/>
      <c r="CT76" s="248"/>
      <c r="CU76" s="248"/>
      <c r="CV76" s="248"/>
      <c r="CW76" s="248"/>
      <c r="CX76" s="248"/>
      <c r="CY76" s="248"/>
      <c r="CZ76" s="248"/>
      <c r="DA76" s="248"/>
      <c r="DB76" s="248"/>
      <c r="DC76" s="248"/>
      <c r="DD76" s="248"/>
      <c r="DE76" s="248"/>
      <c r="DF76" s="248"/>
      <c r="DG76" s="248"/>
      <c r="DH76" s="248"/>
      <c r="DI76" s="248"/>
      <c r="DJ76" s="248"/>
      <c r="DK76" s="248"/>
      <c r="DL76" s="248"/>
      <c r="DM76" s="248"/>
      <c r="DN76" s="248"/>
      <c r="DO76" s="248"/>
      <c r="DP76" s="248"/>
      <c r="DQ76" s="248"/>
      <c r="DR76" s="248"/>
      <c r="DS76" s="248"/>
      <c r="DT76" s="248"/>
      <c r="DU76" s="248"/>
      <c r="DV76" s="248"/>
      <c r="DW76" s="248"/>
      <c r="DX76" s="248"/>
      <c r="DY76" s="248"/>
      <c r="DZ76" s="248"/>
      <c r="EA76" s="248"/>
      <c r="EB76" s="248"/>
      <c r="EC76" s="248"/>
      <c r="ED76" s="248"/>
      <c r="EE76" s="248"/>
      <c r="EF76" s="248"/>
      <c r="EG76" s="248"/>
      <c r="EH76" s="248"/>
      <c r="EI76" s="248"/>
      <c r="EJ76" s="248"/>
      <c r="EK76" s="248"/>
      <c r="EL76" s="248"/>
      <c r="EM76" s="248"/>
      <c r="EN76" s="248"/>
      <c r="EO76" s="248"/>
      <c r="EP76" s="248"/>
      <c r="EQ76" s="248"/>
      <c r="ER76" s="248"/>
      <c r="ES76" s="248"/>
      <c r="ET76" s="248"/>
      <c r="EU76" s="248"/>
      <c r="EV76" s="248"/>
      <c r="EW76" s="248"/>
      <c r="EX76" s="248"/>
      <c r="EY76" s="248"/>
      <c r="EZ76" s="248"/>
      <c r="FA76" s="248"/>
      <c r="FB76" s="248"/>
      <c r="FC76" s="248"/>
      <c r="FD76" s="248"/>
      <c r="FE76" s="248"/>
      <c r="FF76" s="248"/>
      <c r="FG76" s="248"/>
      <c r="FH76" s="248"/>
      <c r="FI76" s="248"/>
      <c r="FJ76" s="248"/>
      <c r="FK76" s="248"/>
      <c r="FL76" s="248"/>
      <c r="FM76" s="248"/>
      <c r="FN76" s="248"/>
      <c r="FO76" s="248"/>
      <c r="FP76" s="248"/>
      <c r="FQ76" s="248"/>
      <c r="FR76" s="248"/>
      <c r="FS76" s="248"/>
      <c r="FT76" s="248"/>
      <c r="FU76" s="248"/>
      <c r="FV76" s="248"/>
      <c r="FW76" s="248"/>
      <c r="FX76" s="248"/>
      <c r="FY76" s="248"/>
      <c r="FZ76" s="248"/>
      <c r="GA76" s="248"/>
      <c r="GB76" s="248"/>
      <c r="GC76" s="248"/>
      <c r="GD76" s="248"/>
      <c r="GE76" s="248"/>
      <c r="GF76" s="248"/>
      <c r="GG76" s="248"/>
      <c r="GH76" s="248"/>
      <c r="GI76" s="248"/>
      <c r="GJ76" s="248"/>
      <c r="GK76" s="248"/>
      <c r="GL76" s="248"/>
      <c r="GM76" s="248"/>
      <c r="GN76" s="248"/>
      <c r="GO76" s="248"/>
      <c r="GP76" s="248"/>
      <c r="GQ76" s="248"/>
      <c r="GR76" s="248"/>
      <c r="GS76" s="248"/>
      <c r="GT76" s="248"/>
      <c r="GU76" s="248"/>
      <c r="GV76" s="248"/>
      <c r="GW76" s="248"/>
      <c r="GX76" s="248"/>
      <c r="GY76" s="248"/>
      <c r="GZ76" s="248"/>
      <c r="HA76" s="248"/>
      <c r="HB76" s="248"/>
      <c r="HC76" s="248"/>
      <c r="HD76" s="248"/>
      <c r="HE76" s="248"/>
      <c r="HF76" s="248"/>
      <c r="HG76" s="248"/>
      <c r="HH76" s="248"/>
      <c r="HI76" s="248"/>
      <c r="HJ76" s="248"/>
      <c r="HK76" s="248"/>
      <c r="HL76" s="248"/>
      <c r="HM76" s="248"/>
      <c r="HN76" s="248"/>
      <c r="HO76" s="248"/>
      <c r="HP76" s="248"/>
      <c r="HQ76" s="248"/>
      <c r="HR76" s="248"/>
      <c r="HS76" s="248"/>
      <c r="HT76" s="248"/>
      <c r="HU76" s="248"/>
      <c r="HV76" s="248"/>
      <c r="HW76" s="248"/>
      <c r="HX76" s="248"/>
      <c r="HY76" s="248"/>
      <c r="HZ76" s="248"/>
      <c r="IA76" s="248"/>
      <c r="IB76" s="248"/>
      <c r="IC76" s="248"/>
      <c r="ID76" s="248"/>
      <c r="IE76" s="248"/>
      <c r="IF76" s="248"/>
      <c r="IG76" s="248"/>
      <c r="IH76" s="248"/>
      <c r="II76" s="248"/>
      <c r="IJ76" s="248"/>
      <c r="IK76" s="248"/>
      <c r="IL76" s="248"/>
      <c r="IM76" s="248"/>
      <c r="IN76" s="248"/>
      <c r="IO76" s="248"/>
      <c r="IP76" s="248"/>
      <c r="IQ76" s="248"/>
      <c r="IR76" s="248"/>
      <c r="IS76" s="248"/>
      <c r="IT76" s="248"/>
      <c r="IU76" s="248"/>
      <c r="IV76" s="248"/>
      <c r="IW76" s="248"/>
      <c r="IX76" s="248"/>
      <c r="IY76" s="248"/>
      <c r="IZ76" s="248"/>
      <c r="JA76" s="248"/>
      <c r="JB76" s="248"/>
      <c r="JC76" s="248"/>
      <c r="JD76" s="248"/>
      <c r="JE76" s="248"/>
      <c r="JF76" s="248"/>
      <c r="JG76" s="248"/>
      <c r="JH76" s="248"/>
      <c r="JI76" s="248"/>
      <c r="JJ76" s="248"/>
      <c r="JK76" s="248"/>
      <c r="JL76" s="248"/>
      <c r="JM76" s="248"/>
      <c r="JN76" s="248"/>
      <c r="JO76" s="248"/>
      <c r="JP76" s="248"/>
      <c r="JQ76" s="248"/>
      <c r="JR76" s="248"/>
      <c r="JS76" s="248"/>
      <c r="JT76" s="248"/>
      <c r="JU76" s="248"/>
      <c r="JV76" s="248"/>
      <c r="JW76" s="248"/>
      <c r="JX76" s="248"/>
      <c r="JY76" s="248"/>
      <c r="JZ76" s="248"/>
      <c r="KA76" s="248"/>
      <c r="KB76" s="248"/>
      <c r="KC76" s="248"/>
      <c r="KD76" s="248"/>
      <c r="KE76" s="248"/>
      <c r="KF76" s="248"/>
      <c r="KG76" s="248"/>
      <c r="KH76" s="248"/>
      <c r="KI76" s="248"/>
      <c r="KJ76" s="248"/>
      <c r="KK76" s="248"/>
      <c r="KL76" s="248"/>
      <c r="KM76" s="248"/>
      <c r="KN76" s="248"/>
      <c r="KO76" s="248"/>
      <c r="KP76" s="248"/>
      <c r="KQ76" s="248"/>
      <c r="KR76" s="248"/>
      <c r="KS76" s="248"/>
      <c r="KT76" s="248"/>
      <c r="KU76" s="248"/>
      <c r="KV76" s="248"/>
      <c r="KW76" s="248"/>
      <c r="KX76" s="248"/>
      <c r="KY76" s="248"/>
      <c r="KZ76" s="248"/>
      <c r="LA76" s="248"/>
      <c r="LB76" s="248"/>
      <c r="LC76" s="248"/>
      <c r="LD76" s="248"/>
      <c r="LE76" s="248"/>
      <c r="LF76" s="248"/>
      <c r="LG76" s="248"/>
      <c r="LH76" s="248"/>
      <c r="LI76" s="248"/>
      <c r="LJ76" s="248"/>
      <c r="LK76" s="248"/>
      <c r="LL76" s="248"/>
      <c r="LM76" s="248"/>
      <c r="LN76" s="248"/>
      <c r="LO76" s="248"/>
      <c r="LP76" s="248"/>
      <c r="LQ76" s="248"/>
      <c r="LR76" s="248"/>
      <c r="LS76" s="248"/>
      <c r="LT76" s="248"/>
      <c r="LU76" s="248"/>
      <c r="LV76" s="248"/>
      <c r="LW76" s="248"/>
      <c r="LX76" s="248"/>
      <c r="LY76" s="248"/>
      <c r="LZ76" s="248"/>
      <c r="MA76" s="248"/>
      <c r="MB76" s="248"/>
      <c r="MC76" s="248"/>
      <c r="MD76" s="248"/>
      <c r="ME76" s="248"/>
      <c r="MF76" s="248"/>
      <c r="MG76" s="248"/>
      <c r="MH76" s="248"/>
      <c r="MI76" s="248"/>
      <c r="MJ76" s="248"/>
      <c r="MK76" s="248"/>
      <c r="ML76" s="248"/>
      <c r="MM76" s="248"/>
      <c r="MN76" s="248"/>
      <c r="MO76" s="248"/>
      <c r="MP76" s="248"/>
      <c r="MQ76" s="248"/>
      <c r="MR76" s="248"/>
      <c r="MS76" s="248"/>
      <c r="MT76" s="248"/>
      <c r="MU76" s="248"/>
      <c r="MV76" s="248"/>
      <c r="MW76" s="248"/>
      <c r="MX76" s="248"/>
      <c r="MY76" s="248"/>
      <c r="MZ76" s="248"/>
      <c r="NA76" s="248"/>
      <c r="NB76" s="248"/>
      <c r="NC76" s="248"/>
      <c r="ND76" s="248"/>
      <c r="NE76" s="248"/>
      <c r="NF76" s="248"/>
      <c r="NG76" s="248"/>
      <c r="NH76" s="248"/>
      <c r="NI76" s="248"/>
      <c r="NJ76" s="248"/>
      <c r="NK76" s="248"/>
      <c r="NL76" s="248"/>
      <c r="NM76" s="248"/>
      <c r="NN76" s="248"/>
      <c r="NO76" s="248"/>
      <c r="NP76" s="248"/>
      <c r="NQ76" s="248"/>
      <c r="NR76" s="248"/>
      <c r="NS76" s="248"/>
      <c r="NT76" s="248"/>
      <c r="NU76" s="248"/>
      <c r="NV76" s="248"/>
      <c r="NW76" s="248"/>
      <c r="NX76" s="248"/>
      <c r="NY76" s="248"/>
      <c r="NZ76" s="248"/>
      <c r="OA76" s="248"/>
      <c r="OB76" s="248"/>
      <c r="OC76" s="248"/>
      <c r="OD76" s="248"/>
      <c r="OE76" s="248"/>
      <c r="OF76" s="248"/>
      <c r="OG76" s="248"/>
      <c r="OH76" s="248"/>
      <c r="OI76" s="248"/>
      <c r="OJ76" s="248"/>
      <c r="OK76" s="248"/>
      <c r="OL76" s="248"/>
      <c r="OM76" s="248"/>
      <c r="ON76" s="248"/>
      <c r="OO76" s="248"/>
      <c r="OP76" s="248"/>
      <c r="OQ76" s="248"/>
      <c r="OR76" s="248"/>
      <c r="OS76" s="248"/>
      <c r="OT76" s="248"/>
      <c r="OU76" s="248"/>
      <c r="OV76" s="248"/>
      <c r="OW76" s="248"/>
      <c r="OX76" s="248"/>
      <c r="OY76" s="248"/>
      <c r="OZ76" s="248"/>
      <c r="PA76" s="248"/>
      <c r="PB76" s="248"/>
      <c r="PC76" s="248"/>
      <c r="PD76" s="248"/>
      <c r="PE76" s="248"/>
      <c r="PF76" s="248"/>
      <c r="PG76" s="248"/>
      <c r="PH76" s="248"/>
      <c r="PI76" s="248"/>
      <c r="PJ76" s="248"/>
      <c r="PK76" s="248"/>
      <c r="PL76" s="248"/>
      <c r="PM76" s="248"/>
      <c r="PN76" s="248"/>
      <c r="PO76" s="248"/>
      <c r="PP76" s="248"/>
      <c r="PQ76" s="248"/>
      <c r="PR76" s="248"/>
      <c r="PS76" s="248"/>
      <c r="PT76" s="248"/>
      <c r="PU76" s="248"/>
      <c r="PV76" s="248"/>
      <c r="PW76" s="248"/>
      <c r="PX76" s="248"/>
      <c r="PY76" s="248"/>
      <c r="PZ76" s="248"/>
      <c r="QA76" s="248"/>
      <c r="QB76" s="248"/>
      <c r="QC76" s="248"/>
      <c r="QD76" s="248"/>
      <c r="QE76" s="248"/>
      <c r="QF76" s="248"/>
      <c r="QG76" s="248"/>
      <c r="QH76" s="248"/>
      <c r="QI76" s="248"/>
      <c r="QJ76" s="248"/>
      <c r="QK76" s="248"/>
      <c r="QL76" s="248"/>
      <c r="QM76" s="248"/>
      <c r="QN76" s="248"/>
      <c r="QO76" s="248"/>
      <c r="QP76" s="248"/>
      <c r="QQ76" s="248"/>
      <c r="QR76" s="248"/>
      <c r="QS76" s="248"/>
      <c r="QT76" s="248"/>
      <c r="QU76" s="248"/>
      <c r="QV76" s="248"/>
      <c r="QW76" s="248"/>
      <c r="QX76" s="248"/>
      <c r="QY76" s="248"/>
      <c r="QZ76" s="248"/>
      <c r="RA76" s="248"/>
      <c r="RB76" s="248"/>
      <c r="RC76" s="248"/>
      <c r="RD76" s="248"/>
      <c r="RE76" s="248"/>
      <c r="RF76" s="248"/>
      <c r="RG76" s="248"/>
      <c r="RH76" s="248"/>
      <c r="RI76" s="248"/>
      <c r="RJ76" s="248"/>
      <c r="RK76" s="248"/>
      <c r="RL76" s="248"/>
      <c r="RM76" s="248"/>
      <c r="RN76" s="248"/>
      <c r="RO76" s="248"/>
      <c r="RP76" s="248"/>
      <c r="RQ76" s="248"/>
      <c r="RR76" s="248"/>
      <c r="RS76" s="248"/>
      <c r="RT76" s="248"/>
      <c r="RU76" s="248"/>
      <c r="RV76" s="248"/>
      <c r="RW76" s="248"/>
      <c r="RX76" s="248"/>
      <c r="RY76" s="248"/>
      <c r="RZ76" s="248"/>
      <c r="SA76" s="248"/>
      <c r="SB76" s="248"/>
      <c r="SC76" s="248"/>
      <c r="SD76" s="248"/>
      <c r="SE76" s="248"/>
      <c r="SF76" s="248"/>
      <c r="SG76" s="248"/>
      <c r="SH76" s="248"/>
      <c r="SI76" s="248"/>
      <c r="SJ76" s="248"/>
      <c r="SK76" s="248"/>
      <c r="SL76" s="248"/>
      <c r="SM76" s="248"/>
      <c r="SN76" s="248"/>
      <c r="SO76" s="248"/>
      <c r="SP76" s="248"/>
      <c r="SQ76" s="248"/>
      <c r="SR76" s="248"/>
      <c r="SS76" s="248"/>
      <c r="ST76" s="248"/>
      <c r="SU76" s="248"/>
      <c r="SV76" s="248"/>
      <c r="SW76" s="248"/>
      <c r="SX76" s="248"/>
      <c r="SY76" s="248"/>
      <c r="SZ76" s="248"/>
      <c r="TA76" s="248"/>
      <c r="TB76" s="248"/>
      <c r="TC76" s="248"/>
      <c r="TD76" s="248"/>
      <c r="TE76" s="248"/>
      <c r="TF76" s="248"/>
      <c r="TG76" s="248"/>
      <c r="TH76" s="248"/>
      <c r="TI76" s="248"/>
      <c r="TJ76" s="248"/>
      <c r="TK76" s="248"/>
      <c r="TL76" s="248"/>
      <c r="TM76" s="248"/>
      <c r="TN76" s="248"/>
      <c r="TO76" s="248"/>
      <c r="TP76" s="248"/>
      <c r="TQ76" s="248"/>
      <c r="TR76" s="248"/>
      <c r="TS76" s="248"/>
      <c r="TT76" s="248"/>
      <c r="TU76" s="248"/>
      <c r="TV76" s="248"/>
      <c r="TW76" s="248"/>
      <c r="TX76" s="248"/>
      <c r="TY76" s="248"/>
      <c r="TZ76" s="248"/>
      <c r="UA76" s="248"/>
      <c r="UB76" s="248"/>
      <c r="UC76" s="248"/>
      <c r="UD76" s="248"/>
      <c r="UE76" s="248"/>
      <c r="UF76" s="248"/>
      <c r="UG76" s="248"/>
      <c r="UH76" s="248"/>
      <c r="UI76" s="248"/>
      <c r="UJ76" s="248"/>
      <c r="UK76" s="248"/>
      <c r="UL76" s="248"/>
      <c r="UM76" s="248"/>
      <c r="UN76" s="248"/>
      <c r="UO76" s="248"/>
      <c r="UP76" s="248"/>
      <c r="UQ76" s="248"/>
      <c r="UR76" s="248"/>
      <c r="US76" s="248"/>
      <c r="UT76" s="248"/>
      <c r="UU76" s="248"/>
      <c r="UV76" s="248"/>
      <c r="UW76" s="248"/>
      <c r="UX76" s="248"/>
      <c r="UY76" s="248"/>
      <c r="UZ76" s="248"/>
      <c r="VA76" s="248"/>
      <c r="VB76" s="248"/>
      <c r="VC76" s="248"/>
      <c r="VD76" s="248"/>
      <c r="VE76" s="248"/>
      <c r="VF76" s="248"/>
      <c r="VG76" s="248"/>
      <c r="VH76" s="248"/>
      <c r="VI76" s="248"/>
      <c r="VJ76" s="248"/>
      <c r="VK76" s="248"/>
      <c r="VL76" s="248"/>
      <c r="VM76" s="248"/>
      <c r="VN76" s="248"/>
      <c r="VO76" s="248"/>
      <c r="VP76" s="248"/>
      <c r="VQ76" s="248"/>
      <c r="VR76" s="248"/>
      <c r="VS76" s="248"/>
      <c r="VT76" s="248"/>
      <c r="VU76" s="248"/>
      <c r="VV76" s="248"/>
      <c r="VW76" s="248"/>
      <c r="VX76" s="248"/>
      <c r="VY76" s="248"/>
      <c r="VZ76" s="248"/>
      <c r="WA76" s="248"/>
      <c r="WB76" s="248"/>
      <c r="WC76" s="248"/>
      <c r="WD76" s="248"/>
      <c r="WE76" s="248"/>
      <c r="WF76" s="248"/>
      <c r="WG76" s="248"/>
      <c r="WH76" s="248"/>
      <c r="WI76" s="248"/>
      <c r="WJ76" s="248"/>
      <c r="WK76" s="248"/>
      <c r="WL76" s="248"/>
      <c r="WM76" s="248"/>
      <c r="WN76" s="248"/>
      <c r="WO76" s="248"/>
      <c r="WP76" s="248"/>
      <c r="WQ76" s="248"/>
      <c r="WR76" s="248"/>
      <c r="WS76" s="248"/>
      <c r="WT76" s="248"/>
      <c r="WU76" s="248"/>
      <c r="WV76" s="248"/>
      <c r="WW76" s="248"/>
      <c r="WX76" s="248"/>
      <c r="WY76" s="248"/>
      <c r="WZ76" s="248"/>
      <c r="XA76" s="248"/>
      <c r="XB76" s="248"/>
      <c r="XC76" s="248"/>
      <c r="XD76" s="248"/>
      <c r="XE76" s="248"/>
      <c r="XF76" s="248"/>
      <c r="XG76" s="248"/>
      <c r="XH76" s="248"/>
      <c r="XI76" s="248"/>
      <c r="XJ76" s="248"/>
      <c r="XK76" s="248"/>
      <c r="XL76" s="248"/>
      <c r="XM76" s="248"/>
      <c r="XN76" s="248"/>
      <c r="XO76" s="248"/>
      <c r="XP76" s="248"/>
      <c r="XQ76" s="248"/>
      <c r="XR76" s="248"/>
      <c r="XS76" s="248"/>
      <c r="XT76" s="248"/>
      <c r="XU76" s="248"/>
      <c r="XV76" s="248"/>
      <c r="XW76" s="248"/>
      <c r="XX76" s="248"/>
      <c r="XY76" s="248"/>
      <c r="XZ76" s="248"/>
      <c r="YA76" s="248"/>
      <c r="YB76" s="248"/>
      <c r="YC76" s="248"/>
      <c r="YD76" s="248"/>
      <c r="YE76" s="248"/>
      <c r="YF76" s="248"/>
      <c r="YG76" s="248"/>
      <c r="YH76" s="248"/>
      <c r="YI76" s="248"/>
      <c r="YJ76" s="248"/>
      <c r="YK76" s="248"/>
      <c r="YL76" s="248"/>
      <c r="YM76" s="248"/>
      <c r="YN76" s="248"/>
      <c r="YO76" s="248"/>
      <c r="YP76" s="248"/>
      <c r="YQ76" s="248"/>
      <c r="YR76" s="248"/>
      <c r="YS76" s="248"/>
      <c r="YT76" s="248"/>
      <c r="YU76" s="248"/>
      <c r="YV76" s="248"/>
      <c r="YW76" s="248"/>
      <c r="YX76" s="248"/>
      <c r="YY76" s="248"/>
      <c r="YZ76" s="248"/>
      <c r="ZA76" s="248"/>
      <c r="ZB76" s="248"/>
      <c r="ZC76" s="248"/>
      <c r="ZD76" s="248"/>
      <c r="ZE76" s="248"/>
      <c r="ZF76" s="248"/>
      <c r="ZG76" s="248"/>
      <c r="ZH76" s="248"/>
      <c r="ZI76" s="248"/>
      <c r="ZJ76" s="248"/>
      <c r="ZK76" s="248"/>
      <c r="ZL76" s="248"/>
      <c r="ZM76" s="248"/>
      <c r="ZN76" s="248"/>
      <c r="ZO76" s="248"/>
      <c r="ZP76" s="248"/>
      <c r="ZQ76" s="248"/>
      <c r="ZR76" s="248"/>
      <c r="ZS76" s="248"/>
      <c r="ZT76" s="248"/>
      <c r="ZU76" s="248"/>
      <c r="ZV76" s="248"/>
      <c r="ZW76" s="248"/>
      <c r="ZX76" s="248"/>
      <c r="ZY76" s="248"/>
      <c r="ZZ76" s="248"/>
      <c r="AAA76" s="248"/>
      <c r="AAB76" s="248"/>
      <c r="AAC76" s="248"/>
      <c r="AAD76" s="248"/>
      <c r="AAE76" s="248"/>
      <c r="AAF76" s="248"/>
      <c r="AAG76" s="248"/>
      <c r="AAH76" s="248"/>
      <c r="AAI76" s="248"/>
      <c r="AAJ76" s="248"/>
      <c r="AAK76" s="248"/>
      <c r="AAL76" s="248"/>
      <c r="AAM76" s="248"/>
      <c r="AAN76" s="248"/>
      <c r="AAO76" s="248"/>
      <c r="AAP76" s="248"/>
      <c r="AAQ76" s="248"/>
      <c r="AAR76" s="248"/>
      <c r="AAS76" s="248"/>
      <c r="AAT76" s="248"/>
      <c r="AAU76" s="248"/>
      <c r="AAV76" s="248"/>
      <c r="AAW76" s="248"/>
      <c r="AAX76" s="248"/>
      <c r="AAY76" s="248"/>
      <c r="AAZ76" s="248"/>
      <c r="ABA76" s="248"/>
      <c r="ABB76" s="248"/>
      <c r="ABC76" s="248"/>
      <c r="ABD76" s="248"/>
      <c r="ABE76" s="248"/>
      <c r="ABF76" s="248"/>
      <c r="ABG76" s="248"/>
      <c r="ABH76" s="248"/>
      <c r="ABI76" s="248"/>
      <c r="ABJ76" s="248"/>
      <c r="ABK76" s="248"/>
      <c r="ABL76" s="248"/>
      <c r="ABM76" s="248"/>
      <c r="ABN76" s="248"/>
      <c r="ABO76" s="248"/>
      <c r="ABP76" s="248"/>
      <c r="ABQ76" s="248"/>
      <c r="ABR76" s="248"/>
      <c r="ABS76" s="248"/>
      <c r="ABT76" s="248"/>
      <c r="ABU76" s="248"/>
      <c r="ABV76" s="248"/>
      <c r="ABW76" s="248"/>
      <c r="ABX76" s="248"/>
      <c r="ABY76" s="248"/>
      <c r="ABZ76" s="248"/>
      <c r="ACA76" s="248"/>
      <c r="ACB76" s="248"/>
      <c r="ACC76" s="248"/>
      <c r="ACD76" s="248"/>
      <c r="ACE76" s="248"/>
      <c r="ACF76" s="248"/>
      <c r="ACG76" s="248"/>
      <c r="ACH76" s="248"/>
      <c r="ACI76" s="248"/>
      <c r="ACJ76" s="248"/>
      <c r="ACK76" s="248"/>
      <c r="ACL76" s="248"/>
      <c r="ACM76" s="248"/>
      <c r="ACN76" s="248"/>
      <c r="ACO76" s="248"/>
      <c r="ACP76" s="248"/>
      <c r="ACQ76" s="248"/>
      <c r="ACR76" s="248"/>
      <c r="ACS76" s="248"/>
      <c r="ACT76" s="248"/>
      <c r="ACU76" s="248"/>
      <c r="ACV76" s="248"/>
      <c r="ACW76" s="248"/>
      <c r="ACX76" s="248"/>
      <c r="ACY76" s="248"/>
      <c r="ACZ76" s="248"/>
      <c r="ADA76" s="248"/>
      <c r="ADB76" s="248"/>
      <c r="ADC76" s="248"/>
      <c r="ADD76" s="248"/>
      <c r="ADE76" s="248"/>
      <c r="ADF76" s="248"/>
      <c r="ADG76" s="248"/>
      <c r="ADH76" s="248"/>
      <c r="ADI76" s="248"/>
      <c r="ADJ76" s="248"/>
      <c r="ADK76" s="248"/>
      <c r="ADL76" s="248"/>
      <c r="ADM76" s="248"/>
      <c r="ADN76" s="248"/>
      <c r="ADO76" s="248"/>
      <c r="ADP76" s="248"/>
      <c r="ADQ76" s="248"/>
      <c r="ADR76" s="248"/>
      <c r="ADS76" s="248"/>
      <c r="ADT76" s="248"/>
      <c r="ADU76" s="248"/>
      <c r="ADV76" s="248"/>
      <c r="ADW76" s="248"/>
      <c r="ADX76" s="248"/>
      <c r="ADY76" s="248"/>
      <c r="ADZ76" s="248"/>
      <c r="AEA76" s="248"/>
      <c r="AEB76" s="248"/>
      <c r="AEC76" s="248"/>
      <c r="AED76" s="248"/>
      <c r="AEE76" s="248"/>
      <c r="AEF76" s="248"/>
      <c r="AEG76" s="248"/>
      <c r="AEH76" s="248"/>
      <c r="AEI76" s="248"/>
      <c r="AEJ76" s="248"/>
      <c r="AEK76" s="248"/>
      <c r="AEL76" s="248"/>
      <c r="AEM76" s="248"/>
      <c r="AEN76" s="248"/>
      <c r="AEO76" s="248"/>
      <c r="AEP76" s="248"/>
      <c r="AEQ76" s="248"/>
      <c r="AER76" s="248"/>
      <c r="AES76" s="248"/>
      <c r="AET76" s="248"/>
      <c r="AEU76" s="248"/>
      <c r="AEV76" s="248"/>
      <c r="AEW76" s="248"/>
      <c r="AEX76" s="248"/>
      <c r="AEY76" s="248"/>
      <c r="AEZ76" s="248"/>
      <c r="AFA76" s="248"/>
      <c r="AFB76" s="248"/>
      <c r="AFC76" s="248"/>
      <c r="AFD76" s="248"/>
      <c r="AFE76" s="248"/>
      <c r="AFF76" s="248"/>
      <c r="AFG76" s="248"/>
      <c r="AFH76" s="248"/>
      <c r="AFI76" s="248"/>
      <c r="AFJ76" s="248"/>
      <c r="AFK76" s="248"/>
      <c r="AFL76" s="248"/>
      <c r="AFM76" s="248"/>
      <c r="AFN76" s="248"/>
      <c r="AFO76" s="248"/>
      <c r="AFP76" s="248"/>
      <c r="AFQ76" s="248"/>
      <c r="AFR76" s="248"/>
      <c r="AFS76" s="248"/>
      <c r="AFT76" s="248"/>
      <c r="AFU76" s="248"/>
      <c r="AFV76" s="248"/>
      <c r="AFW76" s="248"/>
      <c r="AFX76" s="248"/>
      <c r="AFY76" s="248"/>
      <c r="AFZ76" s="248"/>
      <c r="AGA76" s="248"/>
      <c r="AGB76" s="248"/>
      <c r="AGC76" s="248"/>
      <c r="AGD76" s="248"/>
      <c r="AGE76" s="248"/>
      <c r="AGF76" s="248"/>
      <c r="AGG76" s="248"/>
      <c r="AGH76" s="248"/>
      <c r="AGI76" s="248"/>
      <c r="AGJ76" s="248"/>
      <c r="AGK76" s="248"/>
      <c r="AGL76" s="248"/>
      <c r="AGM76" s="248"/>
      <c r="AGN76" s="248"/>
      <c r="AGO76" s="248"/>
      <c r="AGP76" s="248"/>
      <c r="AGQ76" s="248"/>
      <c r="AGR76" s="248"/>
      <c r="AGS76" s="248"/>
      <c r="AGT76" s="248"/>
      <c r="AGU76" s="248"/>
      <c r="AGV76" s="248"/>
      <c r="AGW76" s="248"/>
      <c r="AGX76" s="248"/>
      <c r="AGY76" s="248"/>
      <c r="AGZ76" s="248"/>
      <c r="AHA76" s="248"/>
      <c r="AHB76" s="248"/>
      <c r="AHC76" s="248"/>
      <c r="AHD76" s="248"/>
      <c r="AHE76" s="248"/>
      <c r="AHF76" s="248"/>
      <c r="AHG76" s="248"/>
      <c r="AHH76" s="248"/>
      <c r="AHI76" s="248"/>
      <c r="AHJ76" s="248"/>
      <c r="AHK76" s="248"/>
      <c r="AHL76" s="248"/>
      <c r="AHM76" s="248"/>
      <c r="AHN76" s="248"/>
      <c r="AHO76" s="248"/>
      <c r="AHP76" s="248"/>
      <c r="AHQ76" s="248"/>
      <c r="AHR76" s="248"/>
      <c r="AHS76" s="248"/>
      <c r="AHT76" s="248"/>
      <c r="AHU76" s="248"/>
      <c r="AHV76" s="248"/>
      <c r="AHW76" s="248"/>
      <c r="AHX76" s="248"/>
      <c r="AHY76" s="248"/>
      <c r="AHZ76" s="248"/>
      <c r="AIA76" s="248"/>
      <c r="AIB76" s="248"/>
      <c r="AIC76" s="248"/>
      <c r="AID76" s="248"/>
      <c r="AIE76" s="248"/>
      <c r="AIF76" s="248"/>
      <c r="AIG76" s="248"/>
      <c r="AIH76" s="248"/>
      <c r="AII76" s="248"/>
      <c r="AIJ76" s="248"/>
      <c r="AIK76" s="248"/>
      <c r="AIL76" s="248"/>
      <c r="AIM76" s="248"/>
      <c r="AIN76" s="248"/>
      <c r="AIO76" s="248"/>
      <c r="AIP76" s="248"/>
      <c r="AIQ76" s="248"/>
      <c r="AIR76" s="248"/>
      <c r="AIS76" s="248"/>
      <c r="AIT76" s="248"/>
      <c r="AIU76" s="248"/>
      <c r="AIV76" s="248"/>
      <c r="AIW76" s="248"/>
      <c r="AIX76" s="248"/>
      <c r="AIY76" s="248"/>
      <c r="AIZ76" s="248"/>
      <c r="AJA76" s="248"/>
      <c r="AJB76" s="248"/>
      <c r="AJC76" s="248"/>
      <c r="AJD76" s="248"/>
      <c r="AJE76" s="248"/>
      <c r="AJF76" s="248"/>
      <c r="AJG76" s="248"/>
      <c r="AJH76" s="248"/>
      <c r="AJI76" s="248"/>
      <c r="AJJ76" s="248"/>
      <c r="AJK76" s="248"/>
      <c r="AJL76" s="248"/>
      <c r="AJM76" s="248"/>
      <c r="AJN76" s="248"/>
      <c r="AJO76" s="248"/>
      <c r="AJP76" s="248"/>
      <c r="AJQ76" s="248"/>
      <c r="AJR76" s="248"/>
      <c r="AJS76" s="248"/>
      <c r="AJT76" s="248"/>
      <c r="AJU76" s="248"/>
      <c r="AJV76" s="248"/>
      <c r="AJW76" s="248"/>
      <c r="AJX76" s="248"/>
      <c r="AJY76" s="248"/>
      <c r="AJZ76" s="248"/>
      <c r="AKA76" s="248"/>
      <c r="AKB76" s="248"/>
      <c r="AKC76" s="248"/>
      <c r="AKD76" s="248"/>
      <c r="AKE76" s="248"/>
      <c r="AKF76" s="248"/>
      <c r="AKG76" s="248"/>
      <c r="AKH76" s="248"/>
      <c r="AKI76" s="248"/>
      <c r="AKJ76" s="248"/>
      <c r="AKK76" s="248"/>
      <c r="AKL76" s="248"/>
      <c r="AKM76" s="248"/>
      <c r="AKN76" s="248"/>
      <c r="AKO76" s="248"/>
      <c r="AKP76" s="248"/>
      <c r="AKQ76" s="248"/>
      <c r="AKR76" s="248"/>
      <c r="AKS76" s="248"/>
      <c r="AKT76" s="248"/>
      <c r="AKU76" s="248"/>
      <c r="AKV76" s="248"/>
      <c r="AKW76" s="248"/>
      <c r="AKX76" s="248"/>
      <c r="AKY76" s="248"/>
      <c r="AKZ76" s="248"/>
      <c r="ALA76" s="248"/>
      <c r="ALB76" s="248"/>
      <c r="ALC76" s="248"/>
      <c r="ALD76" s="248"/>
      <c r="ALE76" s="248"/>
      <c r="ALF76" s="248"/>
      <c r="ALG76" s="248"/>
      <c r="ALH76" s="248"/>
      <c r="ALI76" s="248"/>
      <c r="ALJ76" s="248"/>
      <c r="ALK76" s="248"/>
      <c r="ALL76" s="248"/>
      <c r="ALM76" s="248"/>
      <c r="ALN76" s="248"/>
      <c r="ALO76" s="248"/>
      <c r="ALP76" s="248"/>
      <c r="ALQ76" s="248"/>
      <c r="ALR76" s="248"/>
      <c r="ALS76" s="248"/>
      <c r="ALT76" s="248"/>
      <c r="ALU76" s="248"/>
      <c r="ALV76" s="248"/>
      <c r="ALW76" s="248"/>
      <c r="ALX76" s="248"/>
      <c r="ALY76" s="248"/>
      <c r="ALZ76" s="248"/>
      <c r="AMA76" s="248"/>
      <c r="AMB76" s="248"/>
      <c r="AMC76" s="248"/>
      <c r="AMD76" s="248"/>
      <c r="AME76" s="248"/>
      <c r="AMF76" s="248"/>
      <c r="AMG76" s="248"/>
      <c r="AMH76" s="248"/>
      <c r="AMI76" s="248"/>
      <c r="AMJ76" s="248"/>
      <c r="AMK76" s="248"/>
      <c r="AML76" s="248"/>
      <c r="AMM76" s="248"/>
      <c r="AMN76" s="248"/>
      <c r="AMO76" s="248"/>
      <c r="AMP76" s="248"/>
      <c r="AMQ76" s="248"/>
      <c r="AMR76" s="248"/>
      <c r="AMS76" s="248"/>
      <c r="AMT76" s="248"/>
      <c r="AMU76" s="248"/>
      <c r="AMV76" s="248"/>
      <c r="AMW76" s="248"/>
      <c r="AMX76" s="248"/>
      <c r="AMY76" s="248"/>
      <c r="AMZ76" s="248"/>
      <c r="ANA76" s="248"/>
      <c r="ANB76" s="248"/>
      <c r="ANC76" s="248"/>
      <c r="AND76" s="248"/>
      <c r="ANE76" s="248"/>
      <c r="ANF76" s="248"/>
      <c r="ANG76" s="248"/>
      <c r="ANH76" s="248"/>
      <c r="ANI76" s="248"/>
      <c r="ANJ76" s="248"/>
      <c r="ANK76" s="248"/>
      <c r="ANL76" s="248"/>
      <c r="ANM76" s="248"/>
      <c r="ANN76" s="248"/>
      <c r="ANO76" s="248"/>
      <c r="ANP76" s="248"/>
      <c r="ANQ76" s="248"/>
      <c r="ANR76" s="248"/>
      <c r="ANS76" s="248"/>
      <c r="ANT76" s="248"/>
      <c r="ANU76" s="248"/>
      <c r="ANV76" s="248"/>
      <c r="ANW76" s="248"/>
      <c r="ANX76" s="248"/>
      <c r="ANY76" s="248"/>
      <c r="ANZ76" s="248"/>
      <c r="AOA76" s="248"/>
      <c r="AOB76" s="248"/>
      <c r="AOC76" s="248"/>
      <c r="AOD76" s="248"/>
      <c r="AOE76" s="248"/>
      <c r="AOF76" s="248"/>
      <c r="AOG76" s="248"/>
      <c r="AOH76" s="248"/>
      <c r="AOI76" s="248"/>
      <c r="AOJ76" s="248"/>
      <c r="AOK76" s="248"/>
      <c r="AOL76" s="248"/>
      <c r="AOM76" s="248"/>
      <c r="AON76" s="248"/>
      <c r="AOO76" s="248"/>
      <c r="AOP76" s="248"/>
      <c r="AOQ76" s="248"/>
      <c r="AOR76" s="248"/>
      <c r="AOS76" s="248"/>
      <c r="AOT76" s="248"/>
      <c r="AOU76" s="248"/>
      <c r="AOV76" s="248"/>
      <c r="AOW76" s="248"/>
      <c r="AOX76" s="248"/>
      <c r="AOY76" s="248"/>
      <c r="AOZ76" s="248"/>
      <c r="APA76" s="248"/>
      <c r="APB76" s="248"/>
      <c r="APC76" s="248"/>
      <c r="APD76" s="248"/>
      <c r="APE76" s="248"/>
      <c r="APF76" s="248"/>
      <c r="APG76" s="248"/>
      <c r="APH76" s="248"/>
      <c r="API76" s="248"/>
      <c r="APJ76" s="248"/>
      <c r="APK76" s="248"/>
      <c r="APL76" s="248"/>
      <c r="APM76" s="248"/>
      <c r="APN76" s="248"/>
      <c r="APO76" s="248"/>
      <c r="APP76" s="248"/>
      <c r="APQ76" s="248"/>
      <c r="APR76" s="248"/>
      <c r="APS76" s="248"/>
      <c r="APT76" s="248"/>
      <c r="APU76" s="248"/>
      <c r="APV76" s="248"/>
      <c r="APW76" s="248"/>
      <c r="APX76" s="248"/>
      <c r="APY76" s="248"/>
      <c r="APZ76" s="248"/>
      <c r="AQA76" s="248"/>
      <c r="AQB76" s="248"/>
      <c r="AQC76" s="248"/>
      <c r="AQD76" s="248"/>
      <c r="AQE76" s="248"/>
      <c r="AQF76" s="248"/>
      <c r="AQG76" s="248"/>
      <c r="AQH76" s="248"/>
      <c r="AQI76" s="248"/>
      <c r="AQJ76" s="248"/>
      <c r="AQK76" s="248"/>
      <c r="AQL76" s="248"/>
      <c r="AQM76" s="248"/>
      <c r="AQN76" s="248"/>
      <c r="AQO76" s="248"/>
      <c r="AQP76" s="248"/>
      <c r="AQQ76" s="248"/>
      <c r="AQR76" s="248"/>
      <c r="AQS76" s="248"/>
      <c r="AQT76" s="248"/>
      <c r="AQU76" s="248"/>
      <c r="AQV76" s="248"/>
      <c r="AQW76" s="248"/>
      <c r="AQX76" s="248"/>
      <c r="AQY76" s="248"/>
      <c r="AQZ76" s="248"/>
      <c r="ARA76" s="248"/>
      <c r="ARB76" s="248"/>
      <c r="ARC76" s="248"/>
      <c r="ARD76" s="248"/>
      <c r="ARE76" s="248"/>
      <c r="ARF76" s="248"/>
      <c r="ARG76" s="248"/>
      <c r="ARH76" s="248"/>
      <c r="ARI76" s="248"/>
      <c r="ARJ76" s="248"/>
      <c r="ARK76" s="248"/>
      <c r="ARL76" s="248"/>
      <c r="ARM76" s="248"/>
      <c r="ARN76" s="248"/>
      <c r="ARO76" s="248"/>
      <c r="ARP76" s="248"/>
      <c r="ARQ76" s="248"/>
      <c r="ARR76" s="248"/>
      <c r="ARS76" s="248"/>
      <c r="ART76" s="248"/>
      <c r="ARU76" s="248"/>
      <c r="ARV76" s="248"/>
      <c r="ARW76" s="248"/>
      <c r="ARX76" s="248"/>
      <c r="ARY76" s="248"/>
      <c r="ARZ76" s="248"/>
      <c r="ASA76" s="248"/>
      <c r="ASB76" s="248"/>
      <c r="ASC76" s="248"/>
      <c r="ASD76" s="248"/>
      <c r="ASE76" s="248"/>
      <c r="ASF76" s="248"/>
      <c r="ASG76" s="248"/>
      <c r="ASH76" s="248"/>
      <c r="ASI76" s="248"/>
      <c r="ASJ76" s="248"/>
      <c r="ASK76" s="248"/>
      <c r="ASL76" s="248"/>
      <c r="ASM76" s="248"/>
      <c r="ASN76" s="248"/>
      <c r="ASO76" s="248"/>
      <c r="ASP76" s="248"/>
      <c r="ASQ76" s="248"/>
      <c r="ASR76" s="248"/>
      <c r="ASS76" s="248"/>
      <c r="AST76" s="248"/>
      <c r="ASU76" s="248"/>
      <c r="ASV76" s="248"/>
      <c r="ASW76" s="248"/>
      <c r="ASX76" s="248"/>
      <c r="ASY76" s="248"/>
      <c r="ASZ76" s="248"/>
      <c r="ATA76" s="248"/>
      <c r="ATB76" s="248"/>
      <c r="ATC76" s="248"/>
      <c r="ATD76" s="248"/>
      <c r="ATE76" s="248"/>
      <c r="ATF76" s="248"/>
      <c r="ATG76" s="248"/>
      <c r="ATH76" s="248"/>
      <c r="ATI76" s="248"/>
      <c r="ATJ76" s="248"/>
      <c r="ATK76" s="248"/>
      <c r="ATL76" s="248"/>
      <c r="ATM76" s="248"/>
      <c r="ATN76" s="248"/>
      <c r="ATO76" s="248"/>
      <c r="ATP76" s="248"/>
      <c r="ATQ76" s="248"/>
      <c r="ATR76" s="248"/>
      <c r="ATS76" s="248"/>
      <c r="ATT76" s="248"/>
      <c r="ATU76" s="248"/>
      <c r="ATV76" s="248"/>
      <c r="ATW76" s="248"/>
      <c r="ATX76" s="248"/>
      <c r="ATY76" s="248"/>
      <c r="ATZ76" s="248"/>
      <c r="AUA76" s="248"/>
      <c r="AUB76" s="248"/>
      <c r="AUC76" s="248"/>
      <c r="AUD76" s="248"/>
      <c r="AUE76" s="248"/>
      <c r="AUF76" s="248"/>
      <c r="AUG76" s="248"/>
      <c r="AUH76" s="248"/>
      <c r="AUI76" s="248"/>
      <c r="AUJ76" s="248"/>
      <c r="AUK76" s="248"/>
      <c r="AUL76" s="248"/>
      <c r="AUM76" s="248"/>
      <c r="AUN76" s="248"/>
      <c r="AUO76" s="248"/>
      <c r="AUP76" s="248"/>
      <c r="AUQ76" s="248"/>
      <c r="AUR76" s="248"/>
      <c r="AUS76" s="248"/>
      <c r="AUT76" s="248"/>
      <c r="AUU76" s="248"/>
      <c r="AUV76" s="248"/>
      <c r="AUW76" s="248"/>
      <c r="AUX76" s="248"/>
      <c r="AUY76" s="248"/>
      <c r="AUZ76" s="248"/>
      <c r="AVA76" s="248"/>
      <c r="AVB76" s="248"/>
      <c r="AVC76" s="248"/>
      <c r="AVD76" s="248"/>
      <c r="AVE76" s="248"/>
      <c r="AVF76" s="248"/>
      <c r="AVG76" s="248"/>
      <c r="AVH76" s="248"/>
      <c r="AVI76" s="248"/>
      <c r="AVJ76" s="248"/>
      <c r="AVK76" s="248"/>
      <c r="AVL76" s="248"/>
      <c r="AVM76" s="248"/>
      <c r="AVN76" s="248"/>
      <c r="AVO76" s="248"/>
      <c r="AVP76" s="248"/>
      <c r="AVQ76" s="248"/>
      <c r="AVR76" s="248"/>
      <c r="AVS76" s="248"/>
      <c r="AVT76" s="248"/>
      <c r="AVU76" s="248"/>
      <c r="AVV76" s="248"/>
      <c r="AVW76" s="248"/>
      <c r="AVX76" s="248"/>
      <c r="AVY76" s="248"/>
      <c r="AVZ76" s="248"/>
      <c r="AWA76" s="248"/>
      <c r="AWB76" s="248"/>
      <c r="AWC76" s="248"/>
      <c r="AWD76" s="248"/>
      <c r="AWE76" s="248"/>
      <c r="AWF76" s="248"/>
      <c r="AWG76" s="248"/>
      <c r="AWH76" s="248"/>
      <c r="AWI76" s="248"/>
      <c r="AWJ76" s="248"/>
      <c r="AWK76" s="248"/>
      <c r="AWL76" s="248"/>
      <c r="AWM76" s="248"/>
      <c r="AWN76" s="248"/>
      <c r="AWO76" s="248"/>
      <c r="AWP76" s="248"/>
      <c r="AWQ76" s="248"/>
      <c r="AWR76" s="248"/>
      <c r="AWS76" s="248"/>
      <c r="AWT76" s="248"/>
      <c r="AWU76" s="248"/>
      <c r="AWV76" s="248"/>
      <c r="AWW76" s="248"/>
      <c r="AWX76" s="248"/>
      <c r="AWY76" s="248"/>
      <c r="AWZ76" s="248"/>
      <c r="AXA76" s="248"/>
      <c r="AXB76" s="248"/>
      <c r="AXC76" s="248"/>
      <c r="AXD76" s="248"/>
      <c r="AXE76" s="248"/>
      <c r="AXF76" s="248"/>
      <c r="AXG76" s="248"/>
      <c r="AXH76" s="248"/>
      <c r="AXI76" s="248"/>
      <c r="AXJ76" s="248"/>
      <c r="AXK76" s="248"/>
      <c r="AXL76" s="248"/>
      <c r="AXM76" s="248"/>
      <c r="AXN76" s="248"/>
      <c r="AXO76" s="248"/>
      <c r="AXP76" s="248"/>
      <c r="AXQ76" s="248"/>
      <c r="AXR76" s="248"/>
      <c r="AXS76" s="248"/>
      <c r="AXT76" s="248"/>
      <c r="AXU76" s="248"/>
      <c r="AXV76" s="248"/>
      <c r="AXW76" s="248"/>
      <c r="AXX76" s="248"/>
      <c r="AXY76" s="248"/>
      <c r="AXZ76" s="248"/>
      <c r="AYA76" s="248"/>
      <c r="AYB76" s="248"/>
      <c r="AYC76" s="248"/>
      <c r="AYD76" s="248"/>
      <c r="AYE76" s="248"/>
      <c r="AYF76" s="248"/>
      <c r="AYG76" s="248"/>
      <c r="AYH76" s="248"/>
      <c r="AYI76" s="248"/>
      <c r="AYJ76" s="248"/>
      <c r="AYK76" s="248"/>
      <c r="AYL76" s="248"/>
      <c r="AYM76" s="248"/>
      <c r="AYN76" s="248"/>
      <c r="AYO76" s="248"/>
      <c r="AYP76" s="248"/>
      <c r="AYQ76" s="248"/>
      <c r="AYR76" s="248"/>
      <c r="AYS76" s="248"/>
      <c r="AYT76" s="248"/>
      <c r="AYU76" s="248"/>
      <c r="AYV76" s="248"/>
      <c r="AYW76" s="248"/>
      <c r="AYX76" s="248"/>
      <c r="AYY76" s="248"/>
      <c r="AYZ76" s="248"/>
      <c r="AZA76" s="248"/>
      <c r="AZB76" s="248"/>
      <c r="AZC76" s="248"/>
      <c r="AZD76" s="248"/>
      <c r="AZE76" s="248"/>
      <c r="AZF76" s="248"/>
      <c r="AZG76" s="248"/>
      <c r="AZH76" s="248"/>
      <c r="AZI76" s="248"/>
      <c r="AZJ76" s="248"/>
      <c r="AZK76" s="248"/>
      <c r="AZL76" s="248"/>
      <c r="AZM76" s="248"/>
      <c r="AZN76" s="248"/>
      <c r="AZO76" s="248"/>
      <c r="AZP76" s="248"/>
      <c r="AZQ76" s="248"/>
      <c r="AZR76" s="248"/>
      <c r="AZS76" s="248"/>
      <c r="AZT76" s="248"/>
      <c r="AZU76" s="248"/>
      <c r="AZV76" s="248"/>
      <c r="AZW76" s="248"/>
      <c r="AZX76" s="248"/>
      <c r="AZY76" s="248"/>
      <c r="AZZ76" s="248"/>
      <c r="BAA76" s="248"/>
      <c r="BAB76" s="248"/>
      <c r="BAC76" s="248"/>
      <c r="BAD76" s="248"/>
      <c r="BAE76" s="248"/>
      <c r="BAF76" s="248"/>
      <c r="BAG76" s="248"/>
      <c r="BAH76" s="248"/>
      <c r="BAI76" s="248"/>
      <c r="BAJ76" s="248"/>
      <c r="BAK76" s="248"/>
      <c r="BAL76" s="248"/>
      <c r="BAM76" s="248"/>
      <c r="BAN76" s="248"/>
      <c r="BAO76" s="248"/>
      <c r="BAP76" s="248"/>
      <c r="BAQ76" s="248"/>
      <c r="BAR76" s="248"/>
      <c r="BAS76" s="248"/>
      <c r="BAT76" s="248"/>
      <c r="BAU76" s="248"/>
      <c r="BAV76" s="248"/>
      <c r="BAW76" s="248"/>
      <c r="BAX76" s="248"/>
      <c r="BAY76" s="248"/>
      <c r="BAZ76" s="248"/>
      <c r="BBA76" s="248"/>
      <c r="BBB76" s="248"/>
      <c r="BBC76" s="248"/>
      <c r="BBD76" s="248"/>
      <c r="BBE76" s="248"/>
      <c r="BBF76" s="248"/>
      <c r="BBG76" s="248"/>
      <c r="BBH76" s="248"/>
      <c r="BBI76" s="248"/>
      <c r="BBJ76" s="248"/>
      <c r="BBK76" s="248"/>
      <c r="BBL76" s="248"/>
      <c r="BBM76" s="248"/>
      <c r="BBN76" s="248"/>
      <c r="BBO76" s="248"/>
      <c r="BBP76" s="248"/>
      <c r="BBQ76" s="248"/>
      <c r="BBR76" s="248"/>
      <c r="BBS76" s="248"/>
      <c r="BBT76" s="248"/>
      <c r="BBU76" s="248"/>
      <c r="BBV76" s="248"/>
      <c r="BBW76" s="248"/>
      <c r="BBX76" s="248"/>
      <c r="BBY76" s="248"/>
      <c r="BBZ76" s="248"/>
      <c r="BCA76" s="248"/>
      <c r="BCB76" s="248"/>
      <c r="BCC76" s="248"/>
      <c r="BCD76" s="248"/>
      <c r="BCE76" s="248"/>
      <c r="BCF76" s="248"/>
      <c r="BCG76" s="248"/>
      <c r="BCH76" s="248"/>
      <c r="BCI76" s="248"/>
      <c r="BCJ76" s="248"/>
      <c r="BCK76" s="248"/>
      <c r="BCL76" s="248"/>
      <c r="BCM76" s="248"/>
      <c r="BCN76" s="248"/>
      <c r="BCO76" s="248"/>
      <c r="BCP76" s="248"/>
      <c r="BCQ76" s="248"/>
      <c r="BCR76" s="248"/>
      <c r="BCS76" s="248"/>
      <c r="BCT76" s="248"/>
      <c r="BCU76" s="248"/>
      <c r="BCV76" s="248"/>
      <c r="BCW76" s="248"/>
      <c r="BCX76" s="248"/>
      <c r="BCY76" s="248"/>
      <c r="BCZ76" s="248"/>
      <c r="BDA76" s="248"/>
      <c r="BDB76" s="248"/>
      <c r="BDC76" s="248"/>
      <c r="BDD76" s="248"/>
      <c r="BDE76" s="248"/>
      <c r="BDF76" s="248"/>
      <c r="BDG76" s="248"/>
      <c r="BDH76" s="248"/>
      <c r="BDI76" s="248"/>
      <c r="BDJ76" s="248"/>
      <c r="BDK76" s="248"/>
      <c r="BDL76" s="248"/>
      <c r="BDM76" s="248"/>
      <c r="BDN76" s="248"/>
      <c r="BDO76" s="248"/>
      <c r="BDP76" s="248"/>
      <c r="BDQ76" s="248"/>
      <c r="BDR76" s="248"/>
      <c r="BDS76" s="248"/>
      <c r="BDT76" s="248"/>
      <c r="BDU76" s="248"/>
      <c r="BDV76" s="248"/>
      <c r="BDW76" s="248"/>
      <c r="BDX76" s="248"/>
      <c r="BDY76" s="248"/>
      <c r="BDZ76" s="248"/>
      <c r="BEA76" s="248"/>
      <c r="BEB76" s="248"/>
      <c r="BEC76" s="248"/>
      <c r="BED76" s="248"/>
      <c r="BEE76" s="248"/>
      <c r="BEF76" s="248"/>
      <c r="BEG76" s="248"/>
      <c r="BEH76" s="248"/>
      <c r="BEI76" s="248"/>
      <c r="BEJ76" s="248"/>
      <c r="BEK76" s="248"/>
      <c r="BEL76" s="248"/>
      <c r="BEM76" s="248"/>
      <c r="BEN76" s="248"/>
      <c r="BEO76" s="248"/>
      <c r="BEP76" s="248"/>
      <c r="BEQ76" s="248"/>
      <c r="BER76" s="248"/>
      <c r="BES76" s="248"/>
      <c r="BET76" s="248"/>
      <c r="BEU76" s="248"/>
      <c r="BEV76" s="248"/>
      <c r="BEW76" s="248"/>
      <c r="BEX76" s="248"/>
      <c r="BEY76" s="248"/>
      <c r="BEZ76" s="248"/>
      <c r="BFA76" s="248"/>
      <c r="BFB76" s="248"/>
      <c r="BFC76" s="248"/>
      <c r="BFD76" s="248"/>
      <c r="BFE76" s="248"/>
      <c r="BFF76" s="248"/>
      <c r="BFG76" s="248"/>
      <c r="BFH76" s="248"/>
      <c r="BFI76" s="248"/>
      <c r="BFJ76" s="248"/>
      <c r="BFK76" s="248"/>
      <c r="BFL76" s="248"/>
      <c r="BFM76" s="248"/>
      <c r="BFN76" s="248"/>
      <c r="BFO76" s="248"/>
      <c r="BFP76" s="248"/>
      <c r="BFQ76" s="248"/>
      <c r="BFR76" s="248"/>
      <c r="BFS76" s="248"/>
      <c r="BFT76" s="248"/>
      <c r="BFU76" s="248"/>
      <c r="BFV76" s="248"/>
      <c r="BFW76" s="248"/>
      <c r="BFX76" s="248"/>
      <c r="BFY76" s="248"/>
      <c r="BFZ76" s="248"/>
      <c r="BGA76" s="248"/>
      <c r="BGB76" s="248"/>
      <c r="BGC76" s="248"/>
      <c r="BGD76" s="248"/>
      <c r="BGE76" s="248"/>
      <c r="BGF76" s="248"/>
      <c r="BGG76" s="248"/>
      <c r="BGH76" s="248"/>
      <c r="BGI76" s="248"/>
      <c r="BGJ76" s="248"/>
      <c r="BGK76" s="248"/>
      <c r="BGL76" s="248"/>
      <c r="BGM76" s="248"/>
      <c r="BGN76" s="248"/>
      <c r="BGO76" s="248"/>
      <c r="BGP76" s="248"/>
      <c r="BGQ76" s="248"/>
      <c r="BGR76" s="248"/>
      <c r="BGS76" s="248"/>
      <c r="BGT76" s="248"/>
      <c r="BGU76" s="248"/>
      <c r="BGV76" s="248"/>
      <c r="BGW76" s="248"/>
      <c r="BGX76" s="248"/>
      <c r="BGY76" s="248"/>
      <c r="BGZ76" s="248"/>
      <c r="BHA76" s="248"/>
      <c r="BHB76" s="248"/>
      <c r="BHC76" s="248"/>
      <c r="BHD76" s="248"/>
      <c r="BHE76" s="248"/>
      <c r="BHF76" s="248"/>
      <c r="BHG76" s="248"/>
      <c r="BHH76" s="248"/>
      <c r="BHI76" s="248"/>
      <c r="BHJ76" s="248"/>
      <c r="BHK76" s="248"/>
      <c r="BHL76" s="248"/>
      <c r="BHM76" s="248"/>
      <c r="BHN76" s="248"/>
      <c r="BHO76" s="248"/>
      <c r="BHP76" s="248"/>
      <c r="BHQ76" s="248"/>
      <c r="BHR76" s="248"/>
      <c r="BHS76" s="248"/>
      <c r="BHT76" s="248"/>
      <c r="BHU76" s="248"/>
      <c r="BHV76" s="248"/>
      <c r="BHW76" s="248"/>
      <c r="BHX76" s="248"/>
      <c r="BHY76" s="248"/>
      <c r="BHZ76" s="248"/>
      <c r="BIA76" s="248"/>
      <c r="BIB76" s="248"/>
      <c r="BIC76" s="248"/>
      <c r="BID76" s="248"/>
      <c r="BIE76" s="248"/>
      <c r="BIF76" s="248"/>
      <c r="BIG76" s="248"/>
      <c r="BIH76" s="248"/>
      <c r="BII76" s="248"/>
      <c r="BIJ76" s="248"/>
      <c r="BIK76" s="248"/>
      <c r="BIL76" s="248"/>
      <c r="BIM76" s="248"/>
      <c r="BIN76" s="248"/>
      <c r="BIO76" s="248"/>
      <c r="BIP76" s="248"/>
      <c r="BIQ76" s="248"/>
      <c r="BIR76" s="248"/>
      <c r="BIS76" s="248"/>
      <c r="BIT76" s="248"/>
      <c r="BIU76" s="248"/>
      <c r="BIV76" s="248"/>
      <c r="BIW76" s="248"/>
      <c r="BIX76" s="248"/>
      <c r="BIY76" s="248"/>
      <c r="BIZ76" s="248"/>
      <c r="BJA76" s="248"/>
      <c r="BJB76" s="248"/>
      <c r="BJC76" s="248"/>
      <c r="BJD76" s="248"/>
      <c r="BJE76" s="248"/>
      <c r="BJF76" s="248"/>
      <c r="BJG76" s="248"/>
      <c r="BJH76" s="248"/>
      <c r="BJI76" s="248"/>
      <c r="BJJ76" s="248"/>
      <c r="BJK76" s="248"/>
      <c r="BJL76" s="248"/>
      <c r="BJM76" s="248"/>
      <c r="BJN76" s="248"/>
      <c r="BJO76" s="248"/>
      <c r="BJP76" s="248"/>
      <c r="BJQ76" s="248"/>
      <c r="BJR76" s="248"/>
      <c r="BJS76" s="248"/>
      <c r="BJT76" s="248"/>
      <c r="BJU76" s="248"/>
      <c r="BJV76" s="248"/>
      <c r="BJW76" s="248"/>
      <c r="BJX76" s="248"/>
      <c r="BJY76" s="248"/>
      <c r="BJZ76" s="248"/>
      <c r="BKA76" s="248"/>
      <c r="BKB76" s="248"/>
      <c r="BKC76" s="248"/>
      <c r="BKD76" s="248"/>
      <c r="BKE76" s="248"/>
      <c r="BKF76" s="248"/>
      <c r="BKG76" s="248"/>
      <c r="BKH76" s="248"/>
      <c r="BKI76" s="248"/>
      <c r="BKJ76" s="248"/>
      <c r="BKK76" s="248"/>
      <c r="BKL76" s="248"/>
      <c r="BKM76" s="248"/>
      <c r="BKN76" s="248"/>
      <c r="BKO76" s="248"/>
      <c r="BKP76" s="248"/>
      <c r="BKQ76" s="248"/>
      <c r="BKR76" s="248"/>
      <c r="BKS76" s="248"/>
      <c r="BKT76" s="248"/>
      <c r="BKU76" s="248"/>
      <c r="BKV76" s="248"/>
      <c r="BKW76" s="248"/>
      <c r="BKX76" s="248"/>
      <c r="BKY76" s="248"/>
      <c r="BKZ76" s="248"/>
      <c r="BLA76" s="248"/>
      <c r="BLB76" s="248"/>
      <c r="BLC76" s="248"/>
      <c r="BLD76" s="248"/>
      <c r="BLE76" s="248"/>
      <c r="BLF76" s="248"/>
      <c r="BLG76" s="248"/>
      <c r="BLH76" s="248"/>
      <c r="BLI76" s="248"/>
      <c r="BLJ76" s="248"/>
      <c r="BLK76" s="248"/>
      <c r="BLL76" s="248"/>
      <c r="BLM76" s="248"/>
      <c r="BLN76" s="248"/>
      <c r="BLO76" s="248"/>
      <c r="BLP76" s="248"/>
      <c r="BLQ76" s="248"/>
      <c r="BLR76" s="248"/>
      <c r="BLS76" s="248"/>
      <c r="BLT76" s="248"/>
      <c r="BLU76" s="248"/>
      <c r="BLV76" s="248"/>
      <c r="BLW76" s="248"/>
      <c r="BLX76" s="248"/>
      <c r="BLY76" s="248"/>
      <c r="BLZ76" s="248"/>
      <c r="BMA76" s="248"/>
      <c r="BMB76" s="248"/>
      <c r="BMC76" s="248"/>
      <c r="BMD76" s="248"/>
      <c r="BME76" s="248"/>
      <c r="BMF76" s="248"/>
      <c r="BMG76" s="248"/>
      <c r="BMH76" s="248"/>
      <c r="BMI76" s="248"/>
      <c r="BMJ76" s="248"/>
      <c r="BMK76" s="248"/>
      <c r="BML76" s="248"/>
      <c r="BMM76" s="248"/>
      <c r="BMN76" s="248"/>
      <c r="BMO76" s="248"/>
      <c r="BMP76" s="248"/>
      <c r="BMQ76" s="248"/>
      <c r="BMR76" s="248"/>
      <c r="BMS76" s="248"/>
      <c r="BMT76" s="248"/>
      <c r="BMU76" s="248"/>
      <c r="BMV76" s="248"/>
      <c r="BMW76" s="248"/>
      <c r="BMX76" s="248"/>
      <c r="BMY76" s="248"/>
      <c r="BMZ76" s="248"/>
      <c r="BNA76" s="248"/>
      <c r="BNB76" s="248"/>
      <c r="BNC76" s="248"/>
      <c r="BND76" s="248"/>
      <c r="BNE76" s="248"/>
      <c r="BNF76" s="248"/>
      <c r="BNG76" s="248"/>
      <c r="BNH76" s="248"/>
      <c r="BNI76" s="248"/>
      <c r="BNJ76" s="248"/>
      <c r="BNK76" s="248"/>
      <c r="BNL76" s="248"/>
      <c r="BNM76" s="248"/>
      <c r="BNN76" s="248"/>
      <c r="BNO76" s="248"/>
      <c r="BNP76" s="248"/>
      <c r="BNQ76" s="248"/>
      <c r="BNR76" s="248"/>
      <c r="BNS76" s="248"/>
      <c r="BNT76" s="248"/>
      <c r="BNU76" s="248"/>
      <c r="BNV76" s="248"/>
      <c r="BNW76" s="248"/>
      <c r="BNX76" s="248"/>
      <c r="BNY76" s="248"/>
      <c r="BNZ76" s="248"/>
      <c r="BOA76" s="248"/>
      <c r="BOB76" s="248"/>
      <c r="BOC76" s="248"/>
      <c r="BOD76" s="248"/>
      <c r="BOE76" s="248"/>
      <c r="BOF76" s="248"/>
      <c r="BOG76" s="248"/>
      <c r="BOH76" s="248"/>
      <c r="BOI76" s="248"/>
      <c r="BOJ76" s="248"/>
      <c r="BOK76" s="248"/>
      <c r="BOL76" s="248"/>
      <c r="BOM76" s="248"/>
      <c r="BON76" s="248"/>
      <c r="BOO76" s="248"/>
      <c r="BOP76" s="248"/>
      <c r="BOQ76" s="248"/>
      <c r="BOR76" s="248"/>
      <c r="BOS76" s="248"/>
      <c r="BOT76" s="248"/>
      <c r="BOU76" s="248"/>
      <c r="BOV76" s="248"/>
      <c r="BOW76" s="248"/>
      <c r="BOX76" s="248"/>
      <c r="BOY76" s="248"/>
      <c r="BOZ76" s="248"/>
      <c r="BPA76" s="248"/>
      <c r="BPB76" s="248"/>
      <c r="BPC76" s="248"/>
      <c r="BPD76" s="248"/>
      <c r="BPE76" s="248"/>
      <c r="BPF76" s="248"/>
      <c r="BPG76" s="248"/>
      <c r="BPH76" s="248"/>
      <c r="BPI76" s="248"/>
      <c r="BPJ76" s="248"/>
      <c r="BPK76" s="248"/>
      <c r="BPL76" s="248"/>
      <c r="BPM76" s="248"/>
      <c r="BPN76" s="248"/>
      <c r="BPO76" s="248"/>
      <c r="BPP76" s="248"/>
      <c r="BPQ76" s="248"/>
      <c r="BPR76" s="248"/>
      <c r="BPS76" s="248"/>
      <c r="BPT76" s="248"/>
      <c r="BPU76" s="248"/>
      <c r="BPV76" s="248"/>
      <c r="BPW76" s="248"/>
      <c r="BPX76" s="248"/>
      <c r="BPY76" s="248"/>
      <c r="BPZ76" s="248"/>
      <c r="BQA76" s="248"/>
      <c r="BQB76" s="248"/>
      <c r="BQC76" s="248"/>
      <c r="BQD76" s="248"/>
      <c r="BQE76" s="248"/>
      <c r="BQF76" s="248"/>
      <c r="BQG76" s="248"/>
      <c r="BQH76" s="248"/>
      <c r="BQI76" s="248"/>
      <c r="BQJ76" s="248"/>
      <c r="BQK76" s="248"/>
      <c r="BQL76" s="248"/>
      <c r="BQM76" s="248"/>
      <c r="BQN76" s="248"/>
      <c r="BQO76" s="248"/>
      <c r="BQP76" s="248"/>
      <c r="BQQ76" s="248"/>
      <c r="BQR76" s="248"/>
      <c r="BQS76" s="248"/>
      <c r="BQT76" s="248"/>
      <c r="BQU76" s="248"/>
      <c r="BQV76" s="248"/>
      <c r="BQW76" s="248"/>
      <c r="BQX76" s="248"/>
      <c r="BQY76" s="248"/>
      <c r="BQZ76" s="248"/>
      <c r="BRA76" s="248"/>
      <c r="BRB76" s="248"/>
      <c r="BRC76" s="248"/>
      <c r="BRD76" s="248"/>
      <c r="BRE76" s="248"/>
      <c r="BRF76" s="248"/>
      <c r="BRG76" s="248"/>
      <c r="BRH76" s="248"/>
      <c r="BRI76" s="248"/>
      <c r="BRJ76" s="248"/>
      <c r="BRK76" s="248"/>
      <c r="BRL76" s="248"/>
      <c r="BRM76" s="248"/>
    </row>
    <row r="77" spans="1:1833" s="615" customFormat="1" x14ac:dyDescent="0.3">
      <c r="A77" s="615">
        <v>72</v>
      </c>
      <c r="B77" s="614" t="str">
        <f ca="1">IF(NOW()-'2018-02'!B$15&gt;30,"Red",IF(NOW()-'2018-02'!B$15&gt;15,"Yellow","Green"))</f>
        <v>Green</v>
      </c>
      <c r="C77" s="90" t="str">
        <f>CONCATENATE('2018-02'!$B$1, " - ",'2018-02'!$B$2)</f>
        <v>2018-02 - Modifications to CIP-008 Cyber Security Incident Reporting</v>
      </c>
      <c r="D77" s="91" t="str">
        <f>'2018-02'!$B$5</f>
        <v>CIP-008-6</v>
      </c>
      <c r="E77" s="92">
        <f>'2018-02'!$F$31</f>
        <v>0</v>
      </c>
      <c r="F77" s="249" t="s">
        <v>285</v>
      </c>
    </row>
    <row r="78" spans="1:1833" s="543" customFormat="1" hidden="1" x14ac:dyDescent="0.3">
      <c r="A78" s="319">
        <v>73</v>
      </c>
      <c r="B78" s="627" t="str">
        <f ca="1">IF(NOW()-'2018-03'!B$15&gt;30,"Red",IF(NOW()-'2018-03'!B$15&gt;15,"Yellow","Green"))</f>
        <v>Green</v>
      </c>
      <c r="C78" s="244" t="str">
        <f>CONCATENATE('2018-03'!$B$1, " - ",'2018-03'!$B$2)</f>
        <v>2018-03 - Standards Efficiency Review - Phase I</v>
      </c>
      <c r="D78" s="245" t="str">
        <f>'2018-03'!$B$5</f>
        <v>Retirements Only</v>
      </c>
      <c r="E78" s="246">
        <f>'2018-03'!$F$31</f>
        <v>0</v>
      </c>
      <c r="F78" s="247" t="s">
        <v>199</v>
      </c>
      <c r="G78" s="248"/>
      <c r="H78" s="248"/>
      <c r="I78" s="248"/>
      <c r="J78" s="248"/>
      <c r="K78" s="248"/>
      <c r="L78" s="248"/>
      <c r="M78" s="248"/>
      <c r="N78" s="248"/>
      <c r="O78" s="248"/>
      <c r="P78" s="248"/>
      <c r="Q78" s="248"/>
      <c r="R78" s="248"/>
      <c r="S78" s="248"/>
      <c r="T78" s="248"/>
      <c r="U78" s="248"/>
      <c r="V78" s="248"/>
      <c r="W78" s="248"/>
      <c r="X78" s="248"/>
      <c r="Y78" s="248"/>
      <c r="Z78" s="248"/>
      <c r="AA78" s="248"/>
      <c r="AB78" s="248"/>
      <c r="AC78" s="248"/>
      <c r="AD78" s="248"/>
      <c r="AE78" s="248"/>
      <c r="AF78" s="248"/>
      <c r="AG78" s="248"/>
      <c r="AH78" s="248"/>
      <c r="AI78" s="248"/>
      <c r="AJ78" s="248"/>
      <c r="AK78" s="248"/>
      <c r="AL78" s="248"/>
      <c r="AM78" s="248"/>
      <c r="AN78" s="248"/>
      <c r="AO78" s="248"/>
      <c r="AP78" s="248"/>
      <c r="AQ78" s="248"/>
      <c r="AR78" s="248"/>
      <c r="AS78" s="248"/>
      <c r="AT78" s="248"/>
      <c r="AU78" s="248"/>
      <c r="AV78" s="248"/>
      <c r="AW78" s="248"/>
      <c r="AX78" s="248"/>
      <c r="AY78" s="248"/>
      <c r="AZ78" s="248"/>
      <c r="BA78" s="248"/>
      <c r="BB78" s="248"/>
      <c r="BC78" s="248"/>
      <c r="BD78" s="248"/>
      <c r="BE78" s="248"/>
      <c r="BF78" s="248"/>
      <c r="BG78" s="248"/>
      <c r="BH78" s="248"/>
      <c r="BI78" s="248"/>
      <c r="BJ78" s="248"/>
      <c r="BK78" s="248"/>
      <c r="BL78" s="248"/>
      <c r="BM78" s="248"/>
      <c r="BN78" s="248"/>
      <c r="BO78" s="248"/>
      <c r="BP78" s="248"/>
      <c r="BQ78" s="248"/>
      <c r="BR78" s="248"/>
      <c r="BS78" s="248"/>
      <c r="BT78" s="248"/>
      <c r="BU78" s="248"/>
      <c r="BV78" s="248"/>
      <c r="BW78" s="248"/>
      <c r="BX78" s="248"/>
      <c r="BY78" s="248"/>
      <c r="BZ78" s="248"/>
      <c r="CA78" s="248"/>
      <c r="CB78" s="248"/>
      <c r="CC78" s="248"/>
      <c r="CD78" s="248"/>
      <c r="CE78" s="248"/>
      <c r="CF78" s="248"/>
      <c r="CG78" s="248"/>
      <c r="CH78" s="248"/>
      <c r="CI78" s="248"/>
      <c r="CJ78" s="248"/>
      <c r="CK78" s="248"/>
      <c r="CL78" s="248"/>
      <c r="CM78" s="248"/>
      <c r="CN78" s="248"/>
      <c r="CO78" s="248"/>
      <c r="CP78" s="248"/>
      <c r="CQ78" s="248"/>
      <c r="CR78" s="248"/>
      <c r="CS78" s="248"/>
      <c r="CT78" s="248"/>
      <c r="CU78" s="248"/>
      <c r="CV78" s="248"/>
      <c r="CW78" s="248"/>
      <c r="CX78" s="248"/>
      <c r="CY78" s="248"/>
      <c r="CZ78" s="248"/>
      <c r="DA78" s="248"/>
      <c r="DB78" s="248"/>
      <c r="DC78" s="248"/>
      <c r="DD78" s="248"/>
      <c r="DE78" s="248"/>
      <c r="DF78" s="248"/>
      <c r="DG78" s="248"/>
      <c r="DH78" s="248"/>
      <c r="DI78" s="248"/>
      <c r="DJ78" s="248"/>
      <c r="DK78" s="248"/>
      <c r="DL78" s="248"/>
      <c r="DM78" s="248"/>
      <c r="DN78" s="248"/>
      <c r="DO78" s="248"/>
      <c r="DP78" s="248"/>
      <c r="DQ78" s="248"/>
      <c r="DR78" s="248"/>
      <c r="DS78" s="248"/>
      <c r="DT78" s="248"/>
      <c r="DU78" s="248"/>
      <c r="DV78" s="248"/>
      <c r="DW78" s="248"/>
      <c r="DX78" s="248"/>
      <c r="DY78" s="248"/>
      <c r="DZ78" s="248"/>
      <c r="EA78" s="248"/>
      <c r="EB78" s="248"/>
      <c r="EC78" s="248"/>
      <c r="ED78" s="248"/>
      <c r="EE78" s="248"/>
      <c r="EF78" s="248"/>
      <c r="EG78" s="248"/>
      <c r="EH78" s="248"/>
      <c r="EI78" s="248"/>
      <c r="EJ78" s="248"/>
      <c r="EK78" s="248"/>
      <c r="EL78" s="248"/>
      <c r="EM78" s="248"/>
      <c r="EN78" s="248"/>
      <c r="EO78" s="248"/>
      <c r="EP78" s="248"/>
      <c r="EQ78" s="248"/>
      <c r="ER78" s="248"/>
      <c r="ES78" s="248"/>
      <c r="ET78" s="248"/>
      <c r="EU78" s="248"/>
      <c r="EV78" s="248"/>
      <c r="EW78" s="248"/>
      <c r="EX78" s="248"/>
      <c r="EY78" s="248"/>
      <c r="EZ78" s="248"/>
      <c r="FA78" s="248"/>
      <c r="FB78" s="248"/>
      <c r="FC78" s="248"/>
      <c r="FD78" s="248"/>
      <c r="FE78" s="248"/>
      <c r="FF78" s="248"/>
      <c r="FG78" s="248"/>
      <c r="FH78" s="248"/>
      <c r="FI78" s="248"/>
      <c r="FJ78" s="248"/>
      <c r="FK78" s="248"/>
      <c r="FL78" s="248"/>
      <c r="FM78" s="248"/>
      <c r="FN78" s="248"/>
      <c r="FO78" s="248"/>
      <c r="FP78" s="248"/>
      <c r="FQ78" s="248"/>
      <c r="FR78" s="248"/>
      <c r="FS78" s="248"/>
      <c r="FT78" s="248"/>
      <c r="FU78" s="248"/>
      <c r="FV78" s="248"/>
      <c r="FW78" s="248"/>
      <c r="FX78" s="248"/>
      <c r="FY78" s="248"/>
      <c r="FZ78" s="248"/>
      <c r="GA78" s="248"/>
      <c r="GB78" s="248"/>
      <c r="GC78" s="248"/>
      <c r="GD78" s="248"/>
      <c r="GE78" s="248"/>
      <c r="GF78" s="248"/>
      <c r="GG78" s="248"/>
      <c r="GH78" s="248"/>
      <c r="GI78" s="248"/>
      <c r="GJ78" s="248"/>
      <c r="GK78" s="248"/>
      <c r="GL78" s="248"/>
      <c r="GM78" s="248"/>
      <c r="GN78" s="248"/>
      <c r="GO78" s="248"/>
      <c r="GP78" s="248"/>
      <c r="GQ78" s="248"/>
      <c r="GR78" s="248"/>
      <c r="GS78" s="248"/>
      <c r="GT78" s="248"/>
      <c r="GU78" s="248"/>
      <c r="GV78" s="248"/>
      <c r="GW78" s="248"/>
      <c r="GX78" s="248"/>
      <c r="GY78" s="248"/>
      <c r="GZ78" s="248"/>
      <c r="HA78" s="248"/>
      <c r="HB78" s="248"/>
      <c r="HC78" s="248"/>
      <c r="HD78" s="248"/>
      <c r="HE78" s="248"/>
      <c r="HF78" s="248"/>
      <c r="HG78" s="248"/>
      <c r="HH78" s="248"/>
      <c r="HI78" s="248"/>
      <c r="HJ78" s="248"/>
      <c r="HK78" s="248"/>
      <c r="HL78" s="248"/>
      <c r="HM78" s="248"/>
      <c r="HN78" s="248"/>
      <c r="HO78" s="248"/>
      <c r="HP78" s="248"/>
      <c r="HQ78" s="248"/>
      <c r="HR78" s="248"/>
      <c r="HS78" s="248"/>
      <c r="HT78" s="248"/>
      <c r="HU78" s="248"/>
      <c r="HV78" s="248"/>
      <c r="HW78" s="248"/>
      <c r="HX78" s="248"/>
      <c r="HY78" s="248"/>
      <c r="HZ78" s="248"/>
      <c r="IA78" s="248"/>
      <c r="IB78" s="248"/>
      <c r="IC78" s="248"/>
      <c r="ID78" s="248"/>
      <c r="IE78" s="248"/>
      <c r="IF78" s="248"/>
      <c r="IG78" s="248"/>
      <c r="IH78" s="248"/>
      <c r="II78" s="248"/>
      <c r="IJ78" s="248"/>
      <c r="IK78" s="248"/>
      <c r="IL78" s="248"/>
      <c r="IM78" s="248"/>
      <c r="IN78" s="248"/>
      <c r="IO78" s="248"/>
      <c r="IP78" s="248"/>
      <c r="IQ78" s="248"/>
      <c r="IR78" s="248"/>
      <c r="IS78" s="248"/>
      <c r="IT78" s="248"/>
      <c r="IU78" s="248"/>
      <c r="IV78" s="248"/>
      <c r="IW78" s="248"/>
      <c r="IX78" s="248"/>
      <c r="IY78" s="248"/>
      <c r="IZ78" s="248"/>
      <c r="JA78" s="248"/>
      <c r="JB78" s="248"/>
      <c r="JC78" s="248"/>
      <c r="JD78" s="248"/>
      <c r="JE78" s="248"/>
      <c r="JF78" s="248"/>
      <c r="JG78" s="248"/>
      <c r="JH78" s="248"/>
      <c r="JI78" s="248"/>
      <c r="JJ78" s="248"/>
      <c r="JK78" s="248"/>
      <c r="JL78" s="248"/>
      <c r="JM78" s="248"/>
      <c r="JN78" s="248"/>
      <c r="JO78" s="248"/>
      <c r="JP78" s="248"/>
      <c r="JQ78" s="248"/>
      <c r="JR78" s="248"/>
      <c r="JS78" s="248"/>
      <c r="JT78" s="248"/>
      <c r="JU78" s="248"/>
      <c r="JV78" s="248"/>
      <c r="JW78" s="248"/>
      <c r="JX78" s="248"/>
      <c r="JY78" s="248"/>
      <c r="JZ78" s="248"/>
      <c r="KA78" s="248"/>
      <c r="KB78" s="248"/>
      <c r="KC78" s="248"/>
      <c r="KD78" s="248"/>
      <c r="KE78" s="248"/>
      <c r="KF78" s="248"/>
      <c r="KG78" s="248"/>
      <c r="KH78" s="248"/>
      <c r="KI78" s="248"/>
      <c r="KJ78" s="248"/>
      <c r="KK78" s="248"/>
      <c r="KL78" s="248"/>
      <c r="KM78" s="248"/>
      <c r="KN78" s="248"/>
      <c r="KO78" s="248"/>
      <c r="KP78" s="248"/>
      <c r="KQ78" s="248"/>
      <c r="KR78" s="248"/>
      <c r="KS78" s="248"/>
      <c r="KT78" s="248"/>
      <c r="KU78" s="248"/>
      <c r="KV78" s="248"/>
      <c r="KW78" s="248"/>
      <c r="KX78" s="248"/>
      <c r="KY78" s="248"/>
      <c r="KZ78" s="248"/>
      <c r="LA78" s="248"/>
      <c r="LB78" s="248"/>
      <c r="LC78" s="248"/>
      <c r="LD78" s="248"/>
      <c r="LE78" s="248"/>
      <c r="LF78" s="248"/>
      <c r="LG78" s="248"/>
      <c r="LH78" s="248"/>
      <c r="LI78" s="248"/>
      <c r="LJ78" s="248"/>
      <c r="LK78" s="248"/>
      <c r="LL78" s="248"/>
      <c r="LM78" s="248"/>
      <c r="LN78" s="248"/>
      <c r="LO78" s="248"/>
      <c r="LP78" s="248"/>
      <c r="LQ78" s="248"/>
      <c r="LR78" s="248"/>
      <c r="LS78" s="248"/>
      <c r="LT78" s="248"/>
      <c r="LU78" s="248"/>
      <c r="LV78" s="248"/>
      <c r="LW78" s="248"/>
      <c r="LX78" s="248"/>
      <c r="LY78" s="248"/>
      <c r="LZ78" s="248"/>
      <c r="MA78" s="248"/>
      <c r="MB78" s="248"/>
      <c r="MC78" s="248"/>
      <c r="MD78" s="248"/>
      <c r="ME78" s="248"/>
      <c r="MF78" s="248"/>
      <c r="MG78" s="248"/>
      <c r="MH78" s="248"/>
      <c r="MI78" s="248"/>
      <c r="MJ78" s="248"/>
      <c r="MK78" s="248"/>
      <c r="ML78" s="248"/>
      <c r="MM78" s="248"/>
      <c r="MN78" s="248"/>
      <c r="MO78" s="248"/>
      <c r="MP78" s="248"/>
      <c r="MQ78" s="248"/>
      <c r="MR78" s="248"/>
      <c r="MS78" s="248"/>
      <c r="MT78" s="248"/>
      <c r="MU78" s="248"/>
      <c r="MV78" s="248"/>
      <c r="MW78" s="248"/>
      <c r="MX78" s="248"/>
      <c r="MY78" s="248"/>
      <c r="MZ78" s="248"/>
      <c r="NA78" s="248"/>
      <c r="NB78" s="248"/>
      <c r="NC78" s="248"/>
      <c r="ND78" s="248"/>
      <c r="NE78" s="248"/>
      <c r="NF78" s="248"/>
      <c r="NG78" s="248"/>
      <c r="NH78" s="248"/>
      <c r="NI78" s="248"/>
      <c r="NJ78" s="248"/>
      <c r="NK78" s="248"/>
      <c r="NL78" s="248"/>
      <c r="NM78" s="248"/>
      <c r="NN78" s="248"/>
      <c r="NO78" s="248"/>
      <c r="NP78" s="248"/>
      <c r="NQ78" s="248"/>
      <c r="NR78" s="248"/>
      <c r="NS78" s="248"/>
      <c r="NT78" s="248"/>
      <c r="NU78" s="248"/>
      <c r="NV78" s="248"/>
      <c r="NW78" s="248"/>
      <c r="NX78" s="248"/>
      <c r="NY78" s="248"/>
      <c r="NZ78" s="248"/>
      <c r="OA78" s="248"/>
      <c r="OB78" s="248"/>
      <c r="OC78" s="248"/>
      <c r="OD78" s="248"/>
      <c r="OE78" s="248"/>
      <c r="OF78" s="248"/>
      <c r="OG78" s="248"/>
      <c r="OH78" s="248"/>
      <c r="OI78" s="248"/>
      <c r="OJ78" s="248"/>
      <c r="OK78" s="248"/>
      <c r="OL78" s="248"/>
      <c r="OM78" s="248"/>
      <c r="ON78" s="248"/>
      <c r="OO78" s="248"/>
      <c r="OP78" s="248"/>
      <c r="OQ78" s="248"/>
      <c r="OR78" s="248"/>
      <c r="OS78" s="248"/>
      <c r="OT78" s="248"/>
      <c r="OU78" s="248"/>
      <c r="OV78" s="248"/>
      <c r="OW78" s="248"/>
      <c r="OX78" s="248"/>
      <c r="OY78" s="248"/>
      <c r="OZ78" s="248"/>
      <c r="PA78" s="248"/>
      <c r="PB78" s="248"/>
      <c r="PC78" s="248"/>
      <c r="PD78" s="248"/>
      <c r="PE78" s="248"/>
      <c r="PF78" s="248"/>
      <c r="PG78" s="248"/>
      <c r="PH78" s="248"/>
      <c r="PI78" s="248"/>
      <c r="PJ78" s="248"/>
      <c r="PK78" s="248"/>
      <c r="PL78" s="248"/>
      <c r="PM78" s="248"/>
      <c r="PN78" s="248"/>
      <c r="PO78" s="248"/>
      <c r="PP78" s="248"/>
      <c r="PQ78" s="248"/>
      <c r="PR78" s="248"/>
      <c r="PS78" s="248"/>
      <c r="PT78" s="248"/>
      <c r="PU78" s="248"/>
      <c r="PV78" s="248"/>
      <c r="PW78" s="248"/>
      <c r="PX78" s="248"/>
      <c r="PY78" s="248"/>
      <c r="PZ78" s="248"/>
      <c r="QA78" s="248"/>
      <c r="QB78" s="248"/>
      <c r="QC78" s="248"/>
      <c r="QD78" s="248"/>
      <c r="QE78" s="248"/>
      <c r="QF78" s="248"/>
      <c r="QG78" s="248"/>
      <c r="QH78" s="248"/>
      <c r="QI78" s="248"/>
      <c r="QJ78" s="248"/>
      <c r="QK78" s="248"/>
      <c r="QL78" s="248"/>
      <c r="QM78" s="248"/>
      <c r="QN78" s="248"/>
      <c r="QO78" s="248"/>
      <c r="QP78" s="248"/>
      <c r="QQ78" s="248"/>
      <c r="QR78" s="248"/>
      <c r="QS78" s="248"/>
      <c r="QT78" s="248"/>
      <c r="QU78" s="248"/>
      <c r="QV78" s="248"/>
      <c r="QW78" s="248"/>
      <c r="QX78" s="248"/>
      <c r="QY78" s="248"/>
      <c r="QZ78" s="248"/>
      <c r="RA78" s="248"/>
      <c r="RB78" s="248"/>
      <c r="RC78" s="248"/>
      <c r="RD78" s="248"/>
      <c r="RE78" s="248"/>
      <c r="RF78" s="248"/>
      <c r="RG78" s="248"/>
      <c r="RH78" s="248"/>
      <c r="RI78" s="248"/>
      <c r="RJ78" s="248"/>
      <c r="RK78" s="248"/>
      <c r="RL78" s="248"/>
      <c r="RM78" s="248"/>
      <c r="RN78" s="248"/>
      <c r="RO78" s="248"/>
      <c r="RP78" s="248"/>
      <c r="RQ78" s="248"/>
      <c r="RR78" s="248"/>
      <c r="RS78" s="248"/>
      <c r="RT78" s="248"/>
      <c r="RU78" s="248"/>
      <c r="RV78" s="248"/>
      <c r="RW78" s="248"/>
      <c r="RX78" s="248"/>
      <c r="RY78" s="248"/>
      <c r="RZ78" s="248"/>
      <c r="SA78" s="248"/>
      <c r="SB78" s="248"/>
      <c r="SC78" s="248"/>
      <c r="SD78" s="248"/>
      <c r="SE78" s="248"/>
      <c r="SF78" s="248"/>
      <c r="SG78" s="248"/>
      <c r="SH78" s="248"/>
      <c r="SI78" s="248"/>
      <c r="SJ78" s="248"/>
      <c r="SK78" s="248"/>
      <c r="SL78" s="248"/>
      <c r="SM78" s="248"/>
      <c r="SN78" s="248"/>
      <c r="SO78" s="248"/>
      <c r="SP78" s="248"/>
      <c r="SQ78" s="248"/>
      <c r="SR78" s="248"/>
      <c r="SS78" s="248"/>
      <c r="ST78" s="248"/>
      <c r="SU78" s="248"/>
      <c r="SV78" s="248"/>
      <c r="SW78" s="248"/>
      <c r="SX78" s="248"/>
      <c r="SY78" s="248"/>
      <c r="SZ78" s="248"/>
      <c r="TA78" s="248"/>
      <c r="TB78" s="248"/>
      <c r="TC78" s="248"/>
      <c r="TD78" s="248"/>
      <c r="TE78" s="248"/>
      <c r="TF78" s="248"/>
      <c r="TG78" s="248"/>
      <c r="TH78" s="248"/>
      <c r="TI78" s="248"/>
      <c r="TJ78" s="248"/>
      <c r="TK78" s="248"/>
      <c r="TL78" s="248"/>
      <c r="TM78" s="248"/>
      <c r="TN78" s="248"/>
      <c r="TO78" s="248"/>
      <c r="TP78" s="248"/>
      <c r="TQ78" s="248"/>
      <c r="TR78" s="248"/>
      <c r="TS78" s="248"/>
      <c r="TT78" s="248"/>
      <c r="TU78" s="248"/>
      <c r="TV78" s="248"/>
      <c r="TW78" s="248"/>
      <c r="TX78" s="248"/>
      <c r="TY78" s="248"/>
      <c r="TZ78" s="248"/>
      <c r="UA78" s="248"/>
      <c r="UB78" s="248"/>
      <c r="UC78" s="248"/>
      <c r="UD78" s="248"/>
      <c r="UE78" s="248"/>
      <c r="UF78" s="248"/>
      <c r="UG78" s="248"/>
      <c r="UH78" s="248"/>
      <c r="UI78" s="248"/>
      <c r="UJ78" s="248"/>
      <c r="UK78" s="248"/>
      <c r="UL78" s="248"/>
      <c r="UM78" s="248"/>
      <c r="UN78" s="248"/>
      <c r="UO78" s="248"/>
      <c r="UP78" s="248"/>
      <c r="UQ78" s="248"/>
      <c r="UR78" s="248"/>
      <c r="US78" s="248"/>
      <c r="UT78" s="248"/>
      <c r="UU78" s="248"/>
      <c r="UV78" s="248"/>
      <c r="UW78" s="248"/>
      <c r="UX78" s="248"/>
      <c r="UY78" s="248"/>
      <c r="UZ78" s="248"/>
      <c r="VA78" s="248"/>
      <c r="VB78" s="248"/>
      <c r="VC78" s="248"/>
      <c r="VD78" s="248"/>
      <c r="VE78" s="248"/>
      <c r="VF78" s="248"/>
      <c r="VG78" s="248"/>
      <c r="VH78" s="248"/>
      <c r="VI78" s="248"/>
      <c r="VJ78" s="248"/>
      <c r="VK78" s="248"/>
      <c r="VL78" s="248"/>
      <c r="VM78" s="248"/>
      <c r="VN78" s="248"/>
      <c r="VO78" s="248"/>
      <c r="VP78" s="248"/>
      <c r="VQ78" s="248"/>
      <c r="VR78" s="248"/>
      <c r="VS78" s="248"/>
      <c r="VT78" s="248"/>
      <c r="VU78" s="248"/>
      <c r="VV78" s="248"/>
      <c r="VW78" s="248"/>
      <c r="VX78" s="248"/>
      <c r="VY78" s="248"/>
      <c r="VZ78" s="248"/>
      <c r="WA78" s="248"/>
      <c r="WB78" s="248"/>
      <c r="WC78" s="248"/>
      <c r="WD78" s="248"/>
      <c r="WE78" s="248"/>
      <c r="WF78" s="248"/>
      <c r="WG78" s="248"/>
      <c r="WH78" s="248"/>
      <c r="WI78" s="248"/>
      <c r="WJ78" s="248"/>
      <c r="WK78" s="248"/>
      <c r="WL78" s="248"/>
      <c r="WM78" s="248"/>
      <c r="WN78" s="248"/>
      <c r="WO78" s="248"/>
      <c r="WP78" s="248"/>
      <c r="WQ78" s="248"/>
      <c r="WR78" s="248"/>
      <c r="WS78" s="248"/>
      <c r="WT78" s="248"/>
      <c r="WU78" s="248"/>
      <c r="WV78" s="248"/>
      <c r="WW78" s="248"/>
      <c r="WX78" s="248"/>
      <c r="WY78" s="248"/>
      <c r="WZ78" s="248"/>
      <c r="XA78" s="248"/>
      <c r="XB78" s="248"/>
      <c r="XC78" s="248"/>
      <c r="XD78" s="248"/>
      <c r="XE78" s="248"/>
      <c r="XF78" s="248"/>
      <c r="XG78" s="248"/>
      <c r="XH78" s="248"/>
      <c r="XI78" s="248"/>
      <c r="XJ78" s="248"/>
      <c r="XK78" s="248"/>
      <c r="XL78" s="248"/>
      <c r="XM78" s="248"/>
      <c r="XN78" s="248"/>
      <c r="XO78" s="248"/>
      <c r="XP78" s="248"/>
      <c r="XQ78" s="248"/>
      <c r="XR78" s="248"/>
      <c r="XS78" s="248"/>
      <c r="XT78" s="248"/>
      <c r="XU78" s="248"/>
      <c r="XV78" s="248"/>
      <c r="XW78" s="248"/>
      <c r="XX78" s="248"/>
      <c r="XY78" s="248"/>
      <c r="XZ78" s="248"/>
      <c r="YA78" s="248"/>
      <c r="YB78" s="248"/>
      <c r="YC78" s="248"/>
      <c r="YD78" s="248"/>
      <c r="YE78" s="248"/>
      <c r="YF78" s="248"/>
      <c r="YG78" s="248"/>
      <c r="YH78" s="248"/>
      <c r="YI78" s="248"/>
      <c r="YJ78" s="248"/>
      <c r="YK78" s="248"/>
      <c r="YL78" s="248"/>
      <c r="YM78" s="248"/>
      <c r="YN78" s="248"/>
      <c r="YO78" s="248"/>
      <c r="YP78" s="248"/>
      <c r="YQ78" s="248"/>
      <c r="YR78" s="248"/>
      <c r="YS78" s="248"/>
      <c r="YT78" s="248"/>
      <c r="YU78" s="248"/>
      <c r="YV78" s="248"/>
      <c r="YW78" s="248"/>
      <c r="YX78" s="248"/>
      <c r="YY78" s="248"/>
      <c r="YZ78" s="248"/>
      <c r="ZA78" s="248"/>
      <c r="ZB78" s="248"/>
      <c r="ZC78" s="248"/>
      <c r="ZD78" s="248"/>
      <c r="ZE78" s="248"/>
      <c r="ZF78" s="248"/>
      <c r="ZG78" s="248"/>
      <c r="ZH78" s="248"/>
      <c r="ZI78" s="248"/>
      <c r="ZJ78" s="248"/>
      <c r="ZK78" s="248"/>
      <c r="ZL78" s="248"/>
      <c r="ZM78" s="248"/>
      <c r="ZN78" s="248"/>
      <c r="ZO78" s="248"/>
      <c r="ZP78" s="248"/>
      <c r="ZQ78" s="248"/>
      <c r="ZR78" s="248"/>
      <c r="ZS78" s="248"/>
      <c r="ZT78" s="248"/>
      <c r="ZU78" s="248"/>
      <c r="ZV78" s="248"/>
      <c r="ZW78" s="248"/>
      <c r="ZX78" s="248"/>
      <c r="ZY78" s="248"/>
      <c r="ZZ78" s="248"/>
      <c r="AAA78" s="248"/>
      <c r="AAB78" s="248"/>
      <c r="AAC78" s="248"/>
      <c r="AAD78" s="248"/>
      <c r="AAE78" s="248"/>
      <c r="AAF78" s="248"/>
      <c r="AAG78" s="248"/>
      <c r="AAH78" s="248"/>
      <c r="AAI78" s="248"/>
      <c r="AAJ78" s="248"/>
      <c r="AAK78" s="248"/>
      <c r="AAL78" s="248"/>
      <c r="AAM78" s="248"/>
      <c r="AAN78" s="248"/>
      <c r="AAO78" s="248"/>
      <c r="AAP78" s="248"/>
      <c r="AAQ78" s="248"/>
      <c r="AAR78" s="248"/>
      <c r="AAS78" s="248"/>
      <c r="AAT78" s="248"/>
      <c r="AAU78" s="248"/>
      <c r="AAV78" s="248"/>
      <c r="AAW78" s="248"/>
      <c r="AAX78" s="248"/>
      <c r="AAY78" s="248"/>
      <c r="AAZ78" s="248"/>
      <c r="ABA78" s="248"/>
      <c r="ABB78" s="248"/>
      <c r="ABC78" s="248"/>
      <c r="ABD78" s="248"/>
      <c r="ABE78" s="248"/>
      <c r="ABF78" s="248"/>
      <c r="ABG78" s="248"/>
      <c r="ABH78" s="248"/>
      <c r="ABI78" s="248"/>
      <c r="ABJ78" s="248"/>
      <c r="ABK78" s="248"/>
      <c r="ABL78" s="248"/>
      <c r="ABM78" s="248"/>
      <c r="ABN78" s="248"/>
      <c r="ABO78" s="248"/>
      <c r="ABP78" s="248"/>
      <c r="ABQ78" s="248"/>
      <c r="ABR78" s="248"/>
      <c r="ABS78" s="248"/>
      <c r="ABT78" s="248"/>
      <c r="ABU78" s="248"/>
      <c r="ABV78" s="248"/>
      <c r="ABW78" s="248"/>
      <c r="ABX78" s="248"/>
      <c r="ABY78" s="248"/>
      <c r="ABZ78" s="248"/>
      <c r="ACA78" s="248"/>
      <c r="ACB78" s="248"/>
      <c r="ACC78" s="248"/>
      <c r="ACD78" s="248"/>
      <c r="ACE78" s="248"/>
      <c r="ACF78" s="248"/>
      <c r="ACG78" s="248"/>
      <c r="ACH78" s="248"/>
      <c r="ACI78" s="248"/>
      <c r="ACJ78" s="248"/>
      <c r="ACK78" s="248"/>
      <c r="ACL78" s="248"/>
      <c r="ACM78" s="248"/>
      <c r="ACN78" s="248"/>
      <c r="ACO78" s="248"/>
      <c r="ACP78" s="248"/>
      <c r="ACQ78" s="248"/>
      <c r="ACR78" s="248"/>
      <c r="ACS78" s="248"/>
      <c r="ACT78" s="248"/>
      <c r="ACU78" s="248"/>
      <c r="ACV78" s="248"/>
      <c r="ACW78" s="248"/>
      <c r="ACX78" s="248"/>
      <c r="ACY78" s="248"/>
      <c r="ACZ78" s="248"/>
      <c r="ADA78" s="248"/>
      <c r="ADB78" s="248"/>
      <c r="ADC78" s="248"/>
      <c r="ADD78" s="248"/>
      <c r="ADE78" s="248"/>
      <c r="ADF78" s="248"/>
      <c r="ADG78" s="248"/>
      <c r="ADH78" s="248"/>
      <c r="ADI78" s="248"/>
      <c r="ADJ78" s="248"/>
      <c r="ADK78" s="248"/>
      <c r="ADL78" s="248"/>
      <c r="ADM78" s="248"/>
      <c r="ADN78" s="248"/>
      <c r="ADO78" s="248"/>
      <c r="ADP78" s="248"/>
      <c r="ADQ78" s="248"/>
      <c r="ADR78" s="248"/>
      <c r="ADS78" s="248"/>
      <c r="ADT78" s="248"/>
      <c r="ADU78" s="248"/>
      <c r="ADV78" s="248"/>
      <c r="ADW78" s="248"/>
      <c r="ADX78" s="248"/>
      <c r="ADY78" s="248"/>
      <c r="ADZ78" s="248"/>
      <c r="AEA78" s="248"/>
      <c r="AEB78" s="248"/>
      <c r="AEC78" s="248"/>
      <c r="AED78" s="248"/>
      <c r="AEE78" s="248"/>
      <c r="AEF78" s="248"/>
      <c r="AEG78" s="248"/>
      <c r="AEH78" s="248"/>
      <c r="AEI78" s="248"/>
      <c r="AEJ78" s="248"/>
      <c r="AEK78" s="248"/>
      <c r="AEL78" s="248"/>
      <c r="AEM78" s="248"/>
      <c r="AEN78" s="248"/>
      <c r="AEO78" s="248"/>
      <c r="AEP78" s="248"/>
      <c r="AEQ78" s="248"/>
      <c r="AER78" s="248"/>
      <c r="AES78" s="248"/>
      <c r="AET78" s="248"/>
      <c r="AEU78" s="248"/>
      <c r="AEV78" s="248"/>
      <c r="AEW78" s="248"/>
      <c r="AEX78" s="248"/>
      <c r="AEY78" s="248"/>
      <c r="AEZ78" s="248"/>
      <c r="AFA78" s="248"/>
      <c r="AFB78" s="248"/>
      <c r="AFC78" s="248"/>
      <c r="AFD78" s="248"/>
      <c r="AFE78" s="248"/>
      <c r="AFF78" s="248"/>
      <c r="AFG78" s="248"/>
      <c r="AFH78" s="248"/>
      <c r="AFI78" s="248"/>
      <c r="AFJ78" s="248"/>
      <c r="AFK78" s="248"/>
      <c r="AFL78" s="248"/>
      <c r="AFM78" s="248"/>
      <c r="AFN78" s="248"/>
      <c r="AFO78" s="248"/>
      <c r="AFP78" s="248"/>
      <c r="AFQ78" s="248"/>
      <c r="AFR78" s="248"/>
      <c r="AFS78" s="248"/>
      <c r="AFT78" s="248"/>
      <c r="AFU78" s="248"/>
      <c r="AFV78" s="248"/>
      <c r="AFW78" s="248"/>
      <c r="AFX78" s="248"/>
      <c r="AFY78" s="248"/>
      <c r="AFZ78" s="248"/>
      <c r="AGA78" s="248"/>
      <c r="AGB78" s="248"/>
      <c r="AGC78" s="248"/>
      <c r="AGD78" s="248"/>
      <c r="AGE78" s="248"/>
      <c r="AGF78" s="248"/>
      <c r="AGG78" s="248"/>
      <c r="AGH78" s="248"/>
      <c r="AGI78" s="248"/>
      <c r="AGJ78" s="248"/>
      <c r="AGK78" s="248"/>
      <c r="AGL78" s="248"/>
      <c r="AGM78" s="248"/>
      <c r="AGN78" s="248"/>
      <c r="AGO78" s="248"/>
      <c r="AGP78" s="248"/>
      <c r="AGQ78" s="248"/>
      <c r="AGR78" s="248"/>
      <c r="AGS78" s="248"/>
      <c r="AGT78" s="248"/>
      <c r="AGU78" s="248"/>
      <c r="AGV78" s="248"/>
      <c r="AGW78" s="248"/>
      <c r="AGX78" s="248"/>
      <c r="AGY78" s="248"/>
      <c r="AGZ78" s="248"/>
      <c r="AHA78" s="248"/>
      <c r="AHB78" s="248"/>
      <c r="AHC78" s="248"/>
      <c r="AHD78" s="248"/>
      <c r="AHE78" s="248"/>
      <c r="AHF78" s="248"/>
      <c r="AHG78" s="248"/>
      <c r="AHH78" s="248"/>
      <c r="AHI78" s="248"/>
      <c r="AHJ78" s="248"/>
      <c r="AHK78" s="248"/>
      <c r="AHL78" s="248"/>
      <c r="AHM78" s="248"/>
      <c r="AHN78" s="248"/>
      <c r="AHO78" s="248"/>
      <c r="AHP78" s="248"/>
      <c r="AHQ78" s="248"/>
      <c r="AHR78" s="248"/>
      <c r="AHS78" s="248"/>
      <c r="AHT78" s="248"/>
      <c r="AHU78" s="248"/>
      <c r="AHV78" s="248"/>
      <c r="AHW78" s="248"/>
      <c r="AHX78" s="248"/>
      <c r="AHY78" s="248"/>
      <c r="AHZ78" s="248"/>
      <c r="AIA78" s="248"/>
      <c r="AIB78" s="248"/>
      <c r="AIC78" s="248"/>
      <c r="AID78" s="248"/>
      <c r="AIE78" s="248"/>
      <c r="AIF78" s="248"/>
      <c r="AIG78" s="248"/>
      <c r="AIH78" s="248"/>
      <c r="AII78" s="248"/>
      <c r="AIJ78" s="248"/>
      <c r="AIK78" s="248"/>
      <c r="AIL78" s="248"/>
      <c r="AIM78" s="248"/>
      <c r="AIN78" s="248"/>
      <c r="AIO78" s="248"/>
      <c r="AIP78" s="248"/>
      <c r="AIQ78" s="248"/>
      <c r="AIR78" s="248"/>
      <c r="AIS78" s="248"/>
      <c r="AIT78" s="248"/>
      <c r="AIU78" s="248"/>
      <c r="AIV78" s="248"/>
      <c r="AIW78" s="248"/>
      <c r="AIX78" s="248"/>
      <c r="AIY78" s="248"/>
      <c r="AIZ78" s="248"/>
      <c r="AJA78" s="248"/>
      <c r="AJB78" s="248"/>
      <c r="AJC78" s="248"/>
      <c r="AJD78" s="248"/>
      <c r="AJE78" s="248"/>
      <c r="AJF78" s="248"/>
      <c r="AJG78" s="248"/>
      <c r="AJH78" s="248"/>
      <c r="AJI78" s="248"/>
      <c r="AJJ78" s="248"/>
      <c r="AJK78" s="248"/>
      <c r="AJL78" s="248"/>
      <c r="AJM78" s="248"/>
      <c r="AJN78" s="248"/>
      <c r="AJO78" s="248"/>
      <c r="AJP78" s="248"/>
      <c r="AJQ78" s="248"/>
      <c r="AJR78" s="248"/>
      <c r="AJS78" s="248"/>
      <c r="AJT78" s="248"/>
      <c r="AJU78" s="248"/>
      <c r="AJV78" s="248"/>
      <c r="AJW78" s="248"/>
      <c r="AJX78" s="248"/>
      <c r="AJY78" s="248"/>
      <c r="AJZ78" s="248"/>
      <c r="AKA78" s="248"/>
      <c r="AKB78" s="248"/>
      <c r="AKC78" s="248"/>
      <c r="AKD78" s="248"/>
      <c r="AKE78" s="248"/>
      <c r="AKF78" s="248"/>
      <c r="AKG78" s="248"/>
      <c r="AKH78" s="248"/>
      <c r="AKI78" s="248"/>
      <c r="AKJ78" s="248"/>
      <c r="AKK78" s="248"/>
      <c r="AKL78" s="248"/>
      <c r="AKM78" s="248"/>
      <c r="AKN78" s="248"/>
      <c r="AKO78" s="248"/>
      <c r="AKP78" s="248"/>
      <c r="AKQ78" s="248"/>
      <c r="AKR78" s="248"/>
      <c r="AKS78" s="248"/>
      <c r="AKT78" s="248"/>
      <c r="AKU78" s="248"/>
      <c r="AKV78" s="248"/>
      <c r="AKW78" s="248"/>
      <c r="AKX78" s="248"/>
      <c r="AKY78" s="248"/>
      <c r="AKZ78" s="248"/>
      <c r="ALA78" s="248"/>
      <c r="ALB78" s="248"/>
      <c r="ALC78" s="248"/>
      <c r="ALD78" s="248"/>
      <c r="ALE78" s="248"/>
      <c r="ALF78" s="248"/>
      <c r="ALG78" s="248"/>
      <c r="ALH78" s="248"/>
      <c r="ALI78" s="248"/>
      <c r="ALJ78" s="248"/>
      <c r="ALK78" s="248"/>
      <c r="ALL78" s="248"/>
      <c r="ALM78" s="248"/>
      <c r="ALN78" s="248"/>
      <c r="ALO78" s="248"/>
      <c r="ALP78" s="248"/>
      <c r="ALQ78" s="248"/>
      <c r="ALR78" s="248"/>
      <c r="ALS78" s="248"/>
      <c r="ALT78" s="248"/>
      <c r="ALU78" s="248"/>
      <c r="ALV78" s="248"/>
      <c r="ALW78" s="248"/>
      <c r="ALX78" s="248"/>
      <c r="ALY78" s="248"/>
      <c r="ALZ78" s="248"/>
      <c r="AMA78" s="248"/>
      <c r="AMB78" s="248"/>
      <c r="AMC78" s="248"/>
      <c r="AMD78" s="248"/>
      <c r="AME78" s="248"/>
      <c r="AMF78" s="248"/>
      <c r="AMG78" s="248"/>
      <c r="AMH78" s="248"/>
      <c r="AMI78" s="248"/>
      <c r="AMJ78" s="248"/>
      <c r="AMK78" s="248"/>
      <c r="AML78" s="248"/>
      <c r="AMM78" s="248"/>
      <c r="AMN78" s="248"/>
      <c r="AMO78" s="248"/>
      <c r="AMP78" s="248"/>
      <c r="AMQ78" s="248"/>
      <c r="AMR78" s="248"/>
      <c r="AMS78" s="248"/>
      <c r="AMT78" s="248"/>
      <c r="AMU78" s="248"/>
      <c r="AMV78" s="248"/>
      <c r="AMW78" s="248"/>
      <c r="AMX78" s="248"/>
      <c r="AMY78" s="248"/>
      <c r="AMZ78" s="248"/>
      <c r="ANA78" s="248"/>
      <c r="ANB78" s="248"/>
      <c r="ANC78" s="248"/>
      <c r="AND78" s="248"/>
      <c r="ANE78" s="248"/>
      <c r="ANF78" s="248"/>
      <c r="ANG78" s="248"/>
      <c r="ANH78" s="248"/>
      <c r="ANI78" s="248"/>
      <c r="ANJ78" s="248"/>
      <c r="ANK78" s="248"/>
      <c r="ANL78" s="248"/>
      <c r="ANM78" s="248"/>
      <c r="ANN78" s="248"/>
      <c r="ANO78" s="248"/>
      <c r="ANP78" s="248"/>
      <c r="ANQ78" s="248"/>
      <c r="ANR78" s="248"/>
      <c r="ANS78" s="248"/>
      <c r="ANT78" s="248"/>
      <c r="ANU78" s="248"/>
      <c r="ANV78" s="248"/>
      <c r="ANW78" s="248"/>
      <c r="ANX78" s="248"/>
      <c r="ANY78" s="248"/>
      <c r="ANZ78" s="248"/>
      <c r="AOA78" s="248"/>
      <c r="AOB78" s="248"/>
      <c r="AOC78" s="248"/>
      <c r="AOD78" s="248"/>
      <c r="AOE78" s="248"/>
      <c r="AOF78" s="248"/>
      <c r="AOG78" s="248"/>
      <c r="AOH78" s="248"/>
      <c r="AOI78" s="248"/>
      <c r="AOJ78" s="248"/>
      <c r="AOK78" s="248"/>
      <c r="AOL78" s="248"/>
      <c r="AOM78" s="248"/>
      <c r="AON78" s="248"/>
      <c r="AOO78" s="248"/>
      <c r="AOP78" s="248"/>
      <c r="AOQ78" s="248"/>
      <c r="AOR78" s="248"/>
      <c r="AOS78" s="248"/>
      <c r="AOT78" s="248"/>
      <c r="AOU78" s="248"/>
      <c r="AOV78" s="248"/>
      <c r="AOW78" s="248"/>
      <c r="AOX78" s="248"/>
      <c r="AOY78" s="248"/>
      <c r="AOZ78" s="248"/>
      <c r="APA78" s="248"/>
      <c r="APB78" s="248"/>
      <c r="APC78" s="248"/>
      <c r="APD78" s="248"/>
      <c r="APE78" s="248"/>
      <c r="APF78" s="248"/>
      <c r="APG78" s="248"/>
      <c r="APH78" s="248"/>
      <c r="API78" s="248"/>
      <c r="APJ78" s="248"/>
      <c r="APK78" s="248"/>
      <c r="APL78" s="248"/>
      <c r="APM78" s="248"/>
      <c r="APN78" s="248"/>
      <c r="APO78" s="248"/>
      <c r="APP78" s="248"/>
      <c r="APQ78" s="248"/>
      <c r="APR78" s="248"/>
      <c r="APS78" s="248"/>
      <c r="APT78" s="248"/>
      <c r="APU78" s="248"/>
      <c r="APV78" s="248"/>
      <c r="APW78" s="248"/>
      <c r="APX78" s="248"/>
      <c r="APY78" s="248"/>
      <c r="APZ78" s="248"/>
      <c r="AQA78" s="248"/>
      <c r="AQB78" s="248"/>
      <c r="AQC78" s="248"/>
      <c r="AQD78" s="248"/>
      <c r="AQE78" s="248"/>
      <c r="AQF78" s="248"/>
      <c r="AQG78" s="248"/>
      <c r="AQH78" s="248"/>
      <c r="AQI78" s="248"/>
      <c r="AQJ78" s="248"/>
      <c r="AQK78" s="248"/>
      <c r="AQL78" s="248"/>
      <c r="AQM78" s="248"/>
      <c r="AQN78" s="248"/>
      <c r="AQO78" s="248"/>
      <c r="AQP78" s="248"/>
      <c r="AQQ78" s="248"/>
      <c r="AQR78" s="248"/>
      <c r="AQS78" s="248"/>
      <c r="AQT78" s="248"/>
      <c r="AQU78" s="248"/>
      <c r="AQV78" s="248"/>
      <c r="AQW78" s="248"/>
      <c r="AQX78" s="248"/>
      <c r="AQY78" s="248"/>
      <c r="AQZ78" s="248"/>
      <c r="ARA78" s="248"/>
      <c r="ARB78" s="248"/>
      <c r="ARC78" s="248"/>
      <c r="ARD78" s="248"/>
      <c r="ARE78" s="248"/>
      <c r="ARF78" s="248"/>
      <c r="ARG78" s="248"/>
      <c r="ARH78" s="248"/>
      <c r="ARI78" s="248"/>
      <c r="ARJ78" s="248"/>
      <c r="ARK78" s="248"/>
      <c r="ARL78" s="248"/>
      <c r="ARM78" s="248"/>
      <c r="ARN78" s="248"/>
      <c r="ARO78" s="248"/>
      <c r="ARP78" s="248"/>
      <c r="ARQ78" s="248"/>
      <c r="ARR78" s="248"/>
      <c r="ARS78" s="248"/>
      <c r="ART78" s="248"/>
      <c r="ARU78" s="248"/>
      <c r="ARV78" s="248"/>
      <c r="ARW78" s="248"/>
      <c r="ARX78" s="248"/>
      <c r="ARY78" s="248"/>
      <c r="ARZ78" s="248"/>
      <c r="ASA78" s="248"/>
      <c r="ASB78" s="248"/>
      <c r="ASC78" s="248"/>
      <c r="ASD78" s="248"/>
      <c r="ASE78" s="248"/>
      <c r="ASF78" s="248"/>
      <c r="ASG78" s="248"/>
      <c r="ASH78" s="248"/>
      <c r="ASI78" s="248"/>
      <c r="ASJ78" s="248"/>
      <c r="ASK78" s="248"/>
      <c r="ASL78" s="248"/>
      <c r="ASM78" s="248"/>
      <c r="ASN78" s="248"/>
      <c r="ASO78" s="248"/>
      <c r="ASP78" s="248"/>
      <c r="ASQ78" s="248"/>
      <c r="ASR78" s="248"/>
      <c r="ASS78" s="248"/>
      <c r="AST78" s="248"/>
      <c r="ASU78" s="248"/>
      <c r="ASV78" s="248"/>
      <c r="ASW78" s="248"/>
      <c r="ASX78" s="248"/>
      <c r="ASY78" s="248"/>
      <c r="ASZ78" s="248"/>
      <c r="ATA78" s="248"/>
      <c r="ATB78" s="248"/>
      <c r="ATC78" s="248"/>
      <c r="ATD78" s="248"/>
      <c r="ATE78" s="248"/>
      <c r="ATF78" s="248"/>
      <c r="ATG78" s="248"/>
      <c r="ATH78" s="248"/>
      <c r="ATI78" s="248"/>
      <c r="ATJ78" s="248"/>
      <c r="ATK78" s="248"/>
      <c r="ATL78" s="248"/>
      <c r="ATM78" s="248"/>
      <c r="ATN78" s="248"/>
      <c r="ATO78" s="248"/>
      <c r="ATP78" s="248"/>
      <c r="ATQ78" s="248"/>
      <c r="ATR78" s="248"/>
      <c r="ATS78" s="248"/>
      <c r="ATT78" s="248"/>
      <c r="ATU78" s="248"/>
      <c r="ATV78" s="248"/>
      <c r="ATW78" s="248"/>
      <c r="ATX78" s="248"/>
      <c r="ATY78" s="248"/>
      <c r="ATZ78" s="248"/>
      <c r="AUA78" s="248"/>
      <c r="AUB78" s="248"/>
      <c r="AUC78" s="248"/>
      <c r="AUD78" s="248"/>
      <c r="AUE78" s="248"/>
      <c r="AUF78" s="248"/>
      <c r="AUG78" s="248"/>
      <c r="AUH78" s="248"/>
      <c r="AUI78" s="248"/>
      <c r="AUJ78" s="248"/>
      <c r="AUK78" s="248"/>
      <c r="AUL78" s="248"/>
      <c r="AUM78" s="248"/>
      <c r="AUN78" s="248"/>
      <c r="AUO78" s="248"/>
      <c r="AUP78" s="248"/>
      <c r="AUQ78" s="248"/>
      <c r="AUR78" s="248"/>
      <c r="AUS78" s="248"/>
      <c r="AUT78" s="248"/>
      <c r="AUU78" s="248"/>
      <c r="AUV78" s="248"/>
      <c r="AUW78" s="248"/>
      <c r="AUX78" s="248"/>
      <c r="AUY78" s="248"/>
      <c r="AUZ78" s="248"/>
      <c r="AVA78" s="248"/>
      <c r="AVB78" s="248"/>
      <c r="AVC78" s="248"/>
      <c r="AVD78" s="248"/>
      <c r="AVE78" s="248"/>
      <c r="AVF78" s="248"/>
      <c r="AVG78" s="248"/>
      <c r="AVH78" s="248"/>
      <c r="AVI78" s="248"/>
      <c r="AVJ78" s="248"/>
      <c r="AVK78" s="248"/>
      <c r="AVL78" s="248"/>
      <c r="AVM78" s="248"/>
      <c r="AVN78" s="248"/>
      <c r="AVO78" s="248"/>
      <c r="AVP78" s="248"/>
      <c r="AVQ78" s="248"/>
      <c r="AVR78" s="248"/>
      <c r="AVS78" s="248"/>
      <c r="AVT78" s="248"/>
      <c r="AVU78" s="248"/>
      <c r="AVV78" s="248"/>
      <c r="AVW78" s="248"/>
      <c r="AVX78" s="248"/>
      <c r="AVY78" s="248"/>
      <c r="AVZ78" s="248"/>
      <c r="AWA78" s="248"/>
      <c r="AWB78" s="248"/>
      <c r="AWC78" s="248"/>
      <c r="AWD78" s="248"/>
      <c r="AWE78" s="248"/>
      <c r="AWF78" s="248"/>
      <c r="AWG78" s="248"/>
      <c r="AWH78" s="248"/>
      <c r="AWI78" s="248"/>
      <c r="AWJ78" s="248"/>
      <c r="AWK78" s="248"/>
      <c r="AWL78" s="248"/>
      <c r="AWM78" s="248"/>
      <c r="AWN78" s="248"/>
      <c r="AWO78" s="248"/>
      <c r="AWP78" s="248"/>
      <c r="AWQ78" s="248"/>
      <c r="AWR78" s="248"/>
      <c r="AWS78" s="248"/>
      <c r="AWT78" s="248"/>
      <c r="AWU78" s="248"/>
      <c r="AWV78" s="248"/>
      <c r="AWW78" s="248"/>
      <c r="AWX78" s="248"/>
      <c r="AWY78" s="248"/>
      <c r="AWZ78" s="248"/>
      <c r="AXA78" s="248"/>
      <c r="AXB78" s="248"/>
      <c r="AXC78" s="248"/>
      <c r="AXD78" s="248"/>
      <c r="AXE78" s="248"/>
      <c r="AXF78" s="248"/>
      <c r="AXG78" s="248"/>
      <c r="AXH78" s="248"/>
      <c r="AXI78" s="248"/>
      <c r="AXJ78" s="248"/>
      <c r="AXK78" s="248"/>
      <c r="AXL78" s="248"/>
      <c r="AXM78" s="248"/>
      <c r="AXN78" s="248"/>
      <c r="AXO78" s="248"/>
      <c r="AXP78" s="248"/>
      <c r="AXQ78" s="248"/>
      <c r="AXR78" s="248"/>
      <c r="AXS78" s="248"/>
      <c r="AXT78" s="248"/>
      <c r="AXU78" s="248"/>
      <c r="AXV78" s="248"/>
      <c r="AXW78" s="248"/>
      <c r="AXX78" s="248"/>
      <c r="AXY78" s="248"/>
      <c r="AXZ78" s="248"/>
      <c r="AYA78" s="248"/>
      <c r="AYB78" s="248"/>
      <c r="AYC78" s="248"/>
      <c r="AYD78" s="248"/>
      <c r="AYE78" s="248"/>
      <c r="AYF78" s="248"/>
      <c r="AYG78" s="248"/>
      <c r="AYH78" s="248"/>
      <c r="AYI78" s="248"/>
      <c r="AYJ78" s="248"/>
      <c r="AYK78" s="248"/>
      <c r="AYL78" s="248"/>
      <c r="AYM78" s="248"/>
      <c r="AYN78" s="248"/>
      <c r="AYO78" s="248"/>
      <c r="AYP78" s="248"/>
      <c r="AYQ78" s="248"/>
      <c r="AYR78" s="248"/>
      <c r="AYS78" s="248"/>
      <c r="AYT78" s="248"/>
      <c r="AYU78" s="248"/>
      <c r="AYV78" s="248"/>
      <c r="AYW78" s="248"/>
      <c r="AYX78" s="248"/>
      <c r="AYY78" s="248"/>
      <c r="AYZ78" s="248"/>
      <c r="AZA78" s="248"/>
      <c r="AZB78" s="248"/>
      <c r="AZC78" s="248"/>
      <c r="AZD78" s="248"/>
      <c r="AZE78" s="248"/>
      <c r="AZF78" s="248"/>
      <c r="AZG78" s="248"/>
      <c r="AZH78" s="248"/>
      <c r="AZI78" s="248"/>
      <c r="AZJ78" s="248"/>
      <c r="AZK78" s="248"/>
      <c r="AZL78" s="248"/>
      <c r="AZM78" s="248"/>
      <c r="AZN78" s="248"/>
      <c r="AZO78" s="248"/>
      <c r="AZP78" s="248"/>
      <c r="AZQ78" s="248"/>
      <c r="AZR78" s="248"/>
      <c r="AZS78" s="248"/>
      <c r="AZT78" s="248"/>
      <c r="AZU78" s="248"/>
      <c r="AZV78" s="248"/>
      <c r="AZW78" s="248"/>
      <c r="AZX78" s="248"/>
      <c r="AZY78" s="248"/>
      <c r="AZZ78" s="248"/>
      <c r="BAA78" s="248"/>
      <c r="BAB78" s="248"/>
      <c r="BAC78" s="248"/>
      <c r="BAD78" s="248"/>
      <c r="BAE78" s="248"/>
      <c r="BAF78" s="248"/>
      <c r="BAG78" s="248"/>
      <c r="BAH78" s="248"/>
      <c r="BAI78" s="248"/>
      <c r="BAJ78" s="248"/>
      <c r="BAK78" s="248"/>
      <c r="BAL78" s="248"/>
      <c r="BAM78" s="248"/>
      <c r="BAN78" s="248"/>
      <c r="BAO78" s="248"/>
      <c r="BAP78" s="248"/>
      <c r="BAQ78" s="248"/>
      <c r="BAR78" s="248"/>
      <c r="BAS78" s="248"/>
      <c r="BAT78" s="248"/>
      <c r="BAU78" s="248"/>
      <c r="BAV78" s="248"/>
      <c r="BAW78" s="248"/>
      <c r="BAX78" s="248"/>
      <c r="BAY78" s="248"/>
      <c r="BAZ78" s="248"/>
      <c r="BBA78" s="248"/>
      <c r="BBB78" s="248"/>
      <c r="BBC78" s="248"/>
      <c r="BBD78" s="248"/>
      <c r="BBE78" s="248"/>
      <c r="BBF78" s="248"/>
      <c r="BBG78" s="248"/>
      <c r="BBH78" s="248"/>
      <c r="BBI78" s="248"/>
      <c r="BBJ78" s="248"/>
      <c r="BBK78" s="248"/>
      <c r="BBL78" s="248"/>
      <c r="BBM78" s="248"/>
      <c r="BBN78" s="248"/>
      <c r="BBO78" s="248"/>
      <c r="BBP78" s="248"/>
      <c r="BBQ78" s="248"/>
      <c r="BBR78" s="248"/>
      <c r="BBS78" s="248"/>
      <c r="BBT78" s="248"/>
      <c r="BBU78" s="248"/>
      <c r="BBV78" s="248"/>
      <c r="BBW78" s="248"/>
      <c r="BBX78" s="248"/>
      <c r="BBY78" s="248"/>
      <c r="BBZ78" s="248"/>
      <c r="BCA78" s="248"/>
      <c r="BCB78" s="248"/>
      <c r="BCC78" s="248"/>
      <c r="BCD78" s="248"/>
      <c r="BCE78" s="248"/>
      <c r="BCF78" s="248"/>
      <c r="BCG78" s="248"/>
      <c r="BCH78" s="248"/>
      <c r="BCI78" s="248"/>
      <c r="BCJ78" s="248"/>
      <c r="BCK78" s="248"/>
      <c r="BCL78" s="248"/>
      <c r="BCM78" s="248"/>
      <c r="BCN78" s="248"/>
      <c r="BCO78" s="248"/>
      <c r="BCP78" s="248"/>
      <c r="BCQ78" s="248"/>
      <c r="BCR78" s="248"/>
      <c r="BCS78" s="248"/>
      <c r="BCT78" s="248"/>
      <c r="BCU78" s="248"/>
      <c r="BCV78" s="248"/>
      <c r="BCW78" s="248"/>
      <c r="BCX78" s="248"/>
      <c r="BCY78" s="248"/>
      <c r="BCZ78" s="248"/>
      <c r="BDA78" s="248"/>
      <c r="BDB78" s="248"/>
      <c r="BDC78" s="248"/>
      <c r="BDD78" s="248"/>
      <c r="BDE78" s="248"/>
      <c r="BDF78" s="248"/>
      <c r="BDG78" s="248"/>
      <c r="BDH78" s="248"/>
      <c r="BDI78" s="248"/>
      <c r="BDJ78" s="248"/>
      <c r="BDK78" s="248"/>
      <c r="BDL78" s="248"/>
      <c r="BDM78" s="248"/>
      <c r="BDN78" s="248"/>
      <c r="BDO78" s="248"/>
      <c r="BDP78" s="248"/>
      <c r="BDQ78" s="248"/>
      <c r="BDR78" s="248"/>
      <c r="BDS78" s="248"/>
      <c r="BDT78" s="248"/>
      <c r="BDU78" s="248"/>
      <c r="BDV78" s="248"/>
      <c r="BDW78" s="248"/>
      <c r="BDX78" s="248"/>
      <c r="BDY78" s="248"/>
      <c r="BDZ78" s="248"/>
      <c r="BEA78" s="248"/>
      <c r="BEB78" s="248"/>
      <c r="BEC78" s="248"/>
      <c r="BED78" s="248"/>
      <c r="BEE78" s="248"/>
      <c r="BEF78" s="248"/>
      <c r="BEG78" s="248"/>
      <c r="BEH78" s="248"/>
      <c r="BEI78" s="248"/>
      <c r="BEJ78" s="248"/>
      <c r="BEK78" s="248"/>
      <c r="BEL78" s="248"/>
      <c r="BEM78" s="248"/>
      <c r="BEN78" s="248"/>
      <c r="BEO78" s="248"/>
      <c r="BEP78" s="248"/>
      <c r="BEQ78" s="248"/>
      <c r="BER78" s="248"/>
      <c r="BES78" s="248"/>
      <c r="BET78" s="248"/>
      <c r="BEU78" s="248"/>
      <c r="BEV78" s="248"/>
      <c r="BEW78" s="248"/>
      <c r="BEX78" s="248"/>
      <c r="BEY78" s="248"/>
      <c r="BEZ78" s="248"/>
      <c r="BFA78" s="248"/>
      <c r="BFB78" s="248"/>
      <c r="BFC78" s="248"/>
      <c r="BFD78" s="248"/>
      <c r="BFE78" s="248"/>
      <c r="BFF78" s="248"/>
      <c r="BFG78" s="248"/>
      <c r="BFH78" s="248"/>
      <c r="BFI78" s="248"/>
      <c r="BFJ78" s="248"/>
      <c r="BFK78" s="248"/>
      <c r="BFL78" s="248"/>
      <c r="BFM78" s="248"/>
      <c r="BFN78" s="248"/>
      <c r="BFO78" s="248"/>
      <c r="BFP78" s="248"/>
      <c r="BFQ78" s="248"/>
      <c r="BFR78" s="248"/>
      <c r="BFS78" s="248"/>
      <c r="BFT78" s="248"/>
      <c r="BFU78" s="248"/>
      <c r="BFV78" s="248"/>
      <c r="BFW78" s="248"/>
      <c r="BFX78" s="248"/>
      <c r="BFY78" s="248"/>
      <c r="BFZ78" s="248"/>
      <c r="BGA78" s="248"/>
      <c r="BGB78" s="248"/>
      <c r="BGC78" s="248"/>
      <c r="BGD78" s="248"/>
      <c r="BGE78" s="248"/>
      <c r="BGF78" s="248"/>
      <c r="BGG78" s="248"/>
      <c r="BGH78" s="248"/>
      <c r="BGI78" s="248"/>
      <c r="BGJ78" s="248"/>
      <c r="BGK78" s="248"/>
      <c r="BGL78" s="248"/>
      <c r="BGM78" s="248"/>
      <c r="BGN78" s="248"/>
      <c r="BGO78" s="248"/>
      <c r="BGP78" s="248"/>
      <c r="BGQ78" s="248"/>
      <c r="BGR78" s="248"/>
      <c r="BGS78" s="248"/>
      <c r="BGT78" s="248"/>
      <c r="BGU78" s="248"/>
      <c r="BGV78" s="248"/>
      <c r="BGW78" s="248"/>
      <c r="BGX78" s="248"/>
      <c r="BGY78" s="248"/>
      <c r="BGZ78" s="248"/>
      <c r="BHA78" s="248"/>
      <c r="BHB78" s="248"/>
      <c r="BHC78" s="248"/>
      <c r="BHD78" s="248"/>
      <c r="BHE78" s="248"/>
      <c r="BHF78" s="248"/>
      <c r="BHG78" s="248"/>
      <c r="BHH78" s="248"/>
      <c r="BHI78" s="248"/>
      <c r="BHJ78" s="248"/>
      <c r="BHK78" s="248"/>
      <c r="BHL78" s="248"/>
      <c r="BHM78" s="248"/>
      <c r="BHN78" s="248"/>
      <c r="BHO78" s="248"/>
      <c r="BHP78" s="248"/>
      <c r="BHQ78" s="248"/>
      <c r="BHR78" s="248"/>
      <c r="BHS78" s="248"/>
      <c r="BHT78" s="248"/>
      <c r="BHU78" s="248"/>
      <c r="BHV78" s="248"/>
      <c r="BHW78" s="248"/>
      <c r="BHX78" s="248"/>
      <c r="BHY78" s="248"/>
      <c r="BHZ78" s="248"/>
      <c r="BIA78" s="248"/>
      <c r="BIB78" s="248"/>
      <c r="BIC78" s="248"/>
      <c r="BID78" s="248"/>
      <c r="BIE78" s="248"/>
      <c r="BIF78" s="248"/>
      <c r="BIG78" s="248"/>
      <c r="BIH78" s="248"/>
      <c r="BII78" s="248"/>
      <c r="BIJ78" s="248"/>
      <c r="BIK78" s="248"/>
      <c r="BIL78" s="248"/>
      <c r="BIM78" s="248"/>
      <c r="BIN78" s="248"/>
      <c r="BIO78" s="248"/>
      <c r="BIP78" s="248"/>
      <c r="BIQ78" s="248"/>
      <c r="BIR78" s="248"/>
      <c r="BIS78" s="248"/>
      <c r="BIT78" s="248"/>
      <c r="BIU78" s="248"/>
      <c r="BIV78" s="248"/>
      <c r="BIW78" s="248"/>
      <c r="BIX78" s="248"/>
      <c r="BIY78" s="248"/>
      <c r="BIZ78" s="248"/>
      <c r="BJA78" s="248"/>
      <c r="BJB78" s="248"/>
      <c r="BJC78" s="248"/>
      <c r="BJD78" s="248"/>
      <c r="BJE78" s="248"/>
      <c r="BJF78" s="248"/>
      <c r="BJG78" s="248"/>
      <c r="BJH78" s="248"/>
      <c r="BJI78" s="248"/>
      <c r="BJJ78" s="248"/>
      <c r="BJK78" s="248"/>
      <c r="BJL78" s="248"/>
      <c r="BJM78" s="248"/>
      <c r="BJN78" s="248"/>
      <c r="BJO78" s="248"/>
      <c r="BJP78" s="248"/>
      <c r="BJQ78" s="248"/>
      <c r="BJR78" s="248"/>
      <c r="BJS78" s="248"/>
      <c r="BJT78" s="248"/>
      <c r="BJU78" s="248"/>
      <c r="BJV78" s="248"/>
      <c r="BJW78" s="248"/>
      <c r="BJX78" s="248"/>
      <c r="BJY78" s="248"/>
      <c r="BJZ78" s="248"/>
      <c r="BKA78" s="248"/>
      <c r="BKB78" s="248"/>
      <c r="BKC78" s="248"/>
      <c r="BKD78" s="248"/>
      <c r="BKE78" s="248"/>
      <c r="BKF78" s="248"/>
      <c r="BKG78" s="248"/>
      <c r="BKH78" s="248"/>
      <c r="BKI78" s="248"/>
      <c r="BKJ78" s="248"/>
      <c r="BKK78" s="248"/>
      <c r="BKL78" s="248"/>
      <c r="BKM78" s="248"/>
      <c r="BKN78" s="248"/>
      <c r="BKO78" s="248"/>
      <c r="BKP78" s="248"/>
      <c r="BKQ78" s="248"/>
      <c r="BKR78" s="248"/>
      <c r="BKS78" s="248"/>
      <c r="BKT78" s="248"/>
      <c r="BKU78" s="248"/>
      <c r="BKV78" s="248"/>
      <c r="BKW78" s="248"/>
      <c r="BKX78" s="248"/>
      <c r="BKY78" s="248"/>
      <c r="BKZ78" s="248"/>
      <c r="BLA78" s="248"/>
      <c r="BLB78" s="248"/>
      <c r="BLC78" s="248"/>
      <c r="BLD78" s="248"/>
      <c r="BLE78" s="248"/>
      <c r="BLF78" s="248"/>
      <c r="BLG78" s="248"/>
      <c r="BLH78" s="248"/>
      <c r="BLI78" s="248"/>
      <c r="BLJ78" s="248"/>
      <c r="BLK78" s="248"/>
      <c r="BLL78" s="248"/>
      <c r="BLM78" s="248"/>
      <c r="BLN78" s="248"/>
      <c r="BLO78" s="248"/>
      <c r="BLP78" s="248"/>
      <c r="BLQ78" s="248"/>
      <c r="BLR78" s="248"/>
      <c r="BLS78" s="248"/>
      <c r="BLT78" s="248"/>
      <c r="BLU78" s="248"/>
      <c r="BLV78" s="248"/>
      <c r="BLW78" s="248"/>
      <c r="BLX78" s="248"/>
      <c r="BLY78" s="248"/>
      <c r="BLZ78" s="248"/>
      <c r="BMA78" s="248"/>
      <c r="BMB78" s="248"/>
      <c r="BMC78" s="248"/>
      <c r="BMD78" s="248"/>
      <c r="BME78" s="248"/>
      <c r="BMF78" s="248"/>
      <c r="BMG78" s="248"/>
      <c r="BMH78" s="248"/>
      <c r="BMI78" s="248"/>
      <c r="BMJ78" s="248"/>
      <c r="BMK78" s="248"/>
      <c r="BML78" s="248"/>
      <c r="BMM78" s="248"/>
      <c r="BMN78" s="248"/>
      <c r="BMO78" s="248"/>
      <c r="BMP78" s="248"/>
      <c r="BMQ78" s="248"/>
      <c r="BMR78" s="248"/>
      <c r="BMS78" s="248"/>
      <c r="BMT78" s="248"/>
      <c r="BMU78" s="248"/>
      <c r="BMV78" s="248"/>
      <c r="BMW78" s="248"/>
      <c r="BMX78" s="248"/>
      <c r="BMY78" s="248"/>
      <c r="BMZ78" s="248"/>
      <c r="BNA78" s="248"/>
      <c r="BNB78" s="248"/>
      <c r="BNC78" s="248"/>
      <c r="BND78" s="248"/>
      <c r="BNE78" s="248"/>
      <c r="BNF78" s="248"/>
      <c r="BNG78" s="248"/>
      <c r="BNH78" s="248"/>
      <c r="BNI78" s="248"/>
      <c r="BNJ78" s="248"/>
      <c r="BNK78" s="248"/>
      <c r="BNL78" s="248"/>
      <c r="BNM78" s="248"/>
      <c r="BNN78" s="248"/>
      <c r="BNO78" s="248"/>
      <c r="BNP78" s="248"/>
      <c r="BNQ78" s="248"/>
      <c r="BNR78" s="248"/>
      <c r="BNS78" s="248"/>
      <c r="BNT78" s="248"/>
      <c r="BNU78" s="248"/>
      <c r="BNV78" s="248"/>
      <c r="BNW78" s="248"/>
      <c r="BNX78" s="248"/>
      <c r="BNY78" s="248"/>
      <c r="BNZ78" s="248"/>
      <c r="BOA78" s="248"/>
      <c r="BOB78" s="248"/>
      <c r="BOC78" s="248"/>
      <c r="BOD78" s="248"/>
      <c r="BOE78" s="248"/>
      <c r="BOF78" s="248"/>
      <c r="BOG78" s="248"/>
      <c r="BOH78" s="248"/>
      <c r="BOI78" s="248"/>
      <c r="BOJ78" s="248"/>
      <c r="BOK78" s="248"/>
      <c r="BOL78" s="248"/>
      <c r="BOM78" s="248"/>
      <c r="BON78" s="248"/>
      <c r="BOO78" s="248"/>
      <c r="BOP78" s="248"/>
      <c r="BOQ78" s="248"/>
      <c r="BOR78" s="248"/>
      <c r="BOS78" s="248"/>
      <c r="BOT78" s="248"/>
      <c r="BOU78" s="248"/>
      <c r="BOV78" s="248"/>
      <c r="BOW78" s="248"/>
      <c r="BOX78" s="248"/>
      <c r="BOY78" s="248"/>
      <c r="BOZ78" s="248"/>
      <c r="BPA78" s="248"/>
      <c r="BPB78" s="248"/>
      <c r="BPC78" s="248"/>
      <c r="BPD78" s="248"/>
      <c r="BPE78" s="248"/>
      <c r="BPF78" s="248"/>
      <c r="BPG78" s="248"/>
      <c r="BPH78" s="248"/>
      <c r="BPI78" s="248"/>
      <c r="BPJ78" s="248"/>
      <c r="BPK78" s="248"/>
      <c r="BPL78" s="248"/>
      <c r="BPM78" s="248"/>
      <c r="BPN78" s="248"/>
      <c r="BPO78" s="248"/>
      <c r="BPP78" s="248"/>
      <c r="BPQ78" s="248"/>
      <c r="BPR78" s="248"/>
      <c r="BPS78" s="248"/>
      <c r="BPT78" s="248"/>
      <c r="BPU78" s="248"/>
      <c r="BPV78" s="248"/>
      <c r="BPW78" s="248"/>
      <c r="BPX78" s="248"/>
      <c r="BPY78" s="248"/>
      <c r="BPZ78" s="248"/>
      <c r="BQA78" s="248"/>
      <c r="BQB78" s="248"/>
      <c r="BQC78" s="248"/>
      <c r="BQD78" s="248"/>
      <c r="BQE78" s="248"/>
      <c r="BQF78" s="248"/>
      <c r="BQG78" s="248"/>
      <c r="BQH78" s="248"/>
      <c r="BQI78" s="248"/>
      <c r="BQJ78" s="248"/>
      <c r="BQK78" s="248"/>
      <c r="BQL78" s="248"/>
      <c r="BQM78" s="248"/>
      <c r="BQN78" s="248"/>
      <c r="BQO78" s="248"/>
      <c r="BQP78" s="248"/>
      <c r="BQQ78" s="248"/>
      <c r="BQR78" s="248"/>
      <c r="BQS78" s="248"/>
      <c r="BQT78" s="248"/>
      <c r="BQU78" s="248"/>
      <c r="BQV78" s="248"/>
      <c r="BQW78" s="248"/>
      <c r="BQX78" s="248"/>
      <c r="BQY78" s="248"/>
      <c r="BQZ78" s="248"/>
      <c r="BRA78" s="248"/>
      <c r="BRB78" s="248"/>
      <c r="BRC78" s="248"/>
      <c r="BRD78" s="248"/>
      <c r="BRE78" s="248"/>
      <c r="BRF78" s="248"/>
      <c r="BRG78" s="248"/>
      <c r="BRH78" s="248"/>
      <c r="BRI78" s="248"/>
      <c r="BRJ78" s="248"/>
      <c r="BRK78" s="248"/>
      <c r="BRL78" s="248"/>
      <c r="BRM78" s="248"/>
    </row>
    <row r="79" spans="1:1833" s="615" customFormat="1" x14ac:dyDescent="0.3">
      <c r="A79" s="615">
        <v>74</v>
      </c>
      <c r="B79" s="614" t="str">
        <f ca="1">IF(NOW()-'2018-03'!B$15&gt;30,"Red",IF(NOW()-'2018-03'!B$15&gt;15,"Yellow","Green"))</f>
        <v>Green</v>
      </c>
      <c r="C79" s="90" t="str">
        <f>CONCATENATE('2018-03'!$B$1, " - ",'2018-03'!$B$2)</f>
        <v>2018-03 - Standards Efficiency Review - Phase I</v>
      </c>
      <c r="D79" s="91" t="str">
        <f>'2018-03'!$B$5</f>
        <v>Retirements Only</v>
      </c>
      <c r="E79" s="92">
        <f>'2018-03'!$F$31</f>
        <v>0</v>
      </c>
      <c r="F79" s="249" t="s">
        <v>285</v>
      </c>
    </row>
    <row r="80" spans="1:1833" s="543" customFormat="1" hidden="1" x14ac:dyDescent="0.3">
      <c r="A80" s="319">
        <v>75</v>
      </c>
      <c r="B80" s="627" t="str">
        <f ca="1">IF(NOW()-'2018-04'!B$15&gt;30,"Red",IF(NOW()-'2018-04'!B$15&gt;15,"Yellow","Green"))</f>
        <v>Red</v>
      </c>
      <c r="C80" s="244" t="str">
        <f>CONCATENATE('2018-04'!$B$1, " - ",'2018-04'!$B$2)</f>
        <v>2018-04 - PRC-024-2 and Inverter Based Resources</v>
      </c>
      <c r="D80" s="245" t="str">
        <f>'2018-04'!$B$5</f>
        <v>TBD</v>
      </c>
      <c r="E80" s="246">
        <f>'2018-04'!$F$31</f>
        <v>0</v>
      </c>
      <c r="F80" s="247" t="s">
        <v>378</v>
      </c>
      <c r="G80" s="248"/>
      <c r="H80" s="248"/>
      <c r="I80" s="248"/>
      <c r="J80" s="248"/>
      <c r="K80" s="248"/>
      <c r="L80" s="248"/>
      <c r="M80" s="248"/>
      <c r="N80" s="248"/>
      <c r="O80" s="248"/>
      <c r="P80" s="248"/>
      <c r="Q80" s="248"/>
      <c r="R80" s="248"/>
      <c r="S80" s="248"/>
      <c r="T80" s="248"/>
      <c r="U80" s="248"/>
      <c r="V80" s="248"/>
      <c r="W80" s="248"/>
      <c r="X80" s="248"/>
      <c r="Y80" s="248"/>
      <c r="Z80" s="248"/>
      <c r="AA80" s="248"/>
      <c r="AB80" s="248"/>
      <c r="AC80" s="248"/>
      <c r="AD80" s="248"/>
      <c r="AE80" s="248"/>
      <c r="AF80" s="248"/>
      <c r="AG80" s="248"/>
      <c r="AH80" s="248"/>
      <c r="AI80" s="248"/>
      <c r="AJ80" s="248"/>
      <c r="AK80" s="248"/>
      <c r="AL80" s="248"/>
      <c r="AM80" s="248"/>
      <c r="AN80" s="248"/>
      <c r="AO80" s="248"/>
      <c r="AP80" s="248"/>
      <c r="AQ80" s="248"/>
      <c r="AR80" s="248"/>
      <c r="AS80" s="248"/>
      <c r="AT80" s="248"/>
      <c r="AU80" s="248"/>
      <c r="AV80" s="248"/>
      <c r="AW80" s="248"/>
      <c r="AX80" s="248"/>
      <c r="AY80" s="248"/>
      <c r="AZ80" s="248"/>
      <c r="BA80" s="248"/>
      <c r="BB80" s="248"/>
      <c r="BC80" s="248"/>
      <c r="BD80" s="248"/>
      <c r="BE80" s="248"/>
      <c r="BF80" s="248"/>
      <c r="BG80" s="248"/>
      <c r="BH80" s="248"/>
      <c r="BI80" s="248"/>
      <c r="BJ80" s="248"/>
      <c r="BK80" s="248"/>
      <c r="BL80" s="248"/>
      <c r="BM80" s="248"/>
      <c r="BN80" s="248"/>
      <c r="BO80" s="248"/>
      <c r="BP80" s="248"/>
      <c r="BQ80" s="248"/>
      <c r="BR80" s="248"/>
      <c r="BS80" s="248"/>
      <c r="BT80" s="248"/>
      <c r="BU80" s="248"/>
      <c r="BV80" s="248"/>
      <c r="BW80" s="248"/>
      <c r="BX80" s="248"/>
      <c r="BY80" s="248"/>
      <c r="BZ80" s="248"/>
      <c r="CA80" s="248"/>
      <c r="CB80" s="248"/>
      <c r="CC80" s="248"/>
      <c r="CD80" s="248"/>
      <c r="CE80" s="248"/>
      <c r="CF80" s="248"/>
      <c r="CG80" s="248"/>
      <c r="CH80" s="248"/>
      <c r="CI80" s="248"/>
      <c r="CJ80" s="248"/>
      <c r="CK80" s="248"/>
      <c r="CL80" s="248"/>
      <c r="CM80" s="248"/>
      <c r="CN80" s="248"/>
      <c r="CO80" s="248"/>
      <c r="CP80" s="248"/>
      <c r="CQ80" s="248"/>
      <c r="CR80" s="248"/>
      <c r="CS80" s="248"/>
      <c r="CT80" s="248"/>
      <c r="CU80" s="248"/>
      <c r="CV80" s="248"/>
      <c r="CW80" s="248"/>
      <c r="CX80" s="248"/>
      <c r="CY80" s="248"/>
      <c r="CZ80" s="248"/>
      <c r="DA80" s="248"/>
      <c r="DB80" s="248"/>
      <c r="DC80" s="248"/>
      <c r="DD80" s="248"/>
      <c r="DE80" s="248"/>
      <c r="DF80" s="248"/>
      <c r="DG80" s="248"/>
      <c r="DH80" s="248"/>
      <c r="DI80" s="248"/>
      <c r="DJ80" s="248"/>
      <c r="DK80" s="248"/>
      <c r="DL80" s="248"/>
      <c r="DM80" s="248"/>
      <c r="DN80" s="248"/>
      <c r="DO80" s="248"/>
      <c r="DP80" s="248"/>
      <c r="DQ80" s="248"/>
      <c r="DR80" s="248"/>
      <c r="DS80" s="248"/>
      <c r="DT80" s="248"/>
      <c r="DU80" s="248"/>
      <c r="DV80" s="248"/>
      <c r="DW80" s="248"/>
      <c r="DX80" s="248"/>
      <c r="DY80" s="248"/>
      <c r="DZ80" s="248"/>
      <c r="EA80" s="248"/>
      <c r="EB80" s="248"/>
      <c r="EC80" s="248"/>
      <c r="ED80" s="248"/>
      <c r="EE80" s="248"/>
      <c r="EF80" s="248"/>
      <c r="EG80" s="248"/>
      <c r="EH80" s="248"/>
      <c r="EI80" s="248"/>
      <c r="EJ80" s="248"/>
      <c r="EK80" s="248"/>
      <c r="EL80" s="248"/>
      <c r="EM80" s="248"/>
      <c r="EN80" s="248"/>
      <c r="EO80" s="248"/>
      <c r="EP80" s="248"/>
      <c r="EQ80" s="248"/>
      <c r="ER80" s="248"/>
      <c r="ES80" s="248"/>
      <c r="ET80" s="248"/>
      <c r="EU80" s="248"/>
      <c r="EV80" s="248"/>
      <c r="EW80" s="248"/>
      <c r="EX80" s="248"/>
      <c r="EY80" s="248"/>
      <c r="EZ80" s="248"/>
      <c r="FA80" s="248"/>
      <c r="FB80" s="248"/>
      <c r="FC80" s="248"/>
      <c r="FD80" s="248"/>
      <c r="FE80" s="248"/>
      <c r="FF80" s="248"/>
      <c r="FG80" s="248"/>
      <c r="FH80" s="248"/>
      <c r="FI80" s="248"/>
      <c r="FJ80" s="248"/>
      <c r="FK80" s="248"/>
      <c r="FL80" s="248"/>
      <c r="FM80" s="248"/>
      <c r="FN80" s="248"/>
      <c r="FO80" s="248"/>
      <c r="FP80" s="248"/>
      <c r="FQ80" s="248"/>
      <c r="FR80" s="248"/>
      <c r="FS80" s="248"/>
      <c r="FT80" s="248"/>
      <c r="FU80" s="248"/>
      <c r="FV80" s="248"/>
      <c r="FW80" s="248"/>
      <c r="FX80" s="248"/>
      <c r="FY80" s="248"/>
      <c r="FZ80" s="248"/>
      <c r="GA80" s="248"/>
      <c r="GB80" s="248"/>
      <c r="GC80" s="248"/>
      <c r="GD80" s="248"/>
      <c r="GE80" s="248"/>
      <c r="GF80" s="248"/>
      <c r="GG80" s="248"/>
      <c r="GH80" s="248"/>
      <c r="GI80" s="248"/>
      <c r="GJ80" s="248"/>
      <c r="GK80" s="248"/>
      <c r="GL80" s="248"/>
      <c r="GM80" s="248"/>
      <c r="GN80" s="248"/>
      <c r="GO80" s="248"/>
      <c r="GP80" s="248"/>
      <c r="GQ80" s="248"/>
      <c r="GR80" s="248"/>
      <c r="GS80" s="248"/>
      <c r="GT80" s="248"/>
      <c r="GU80" s="248"/>
      <c r="GV80" s="248"/>
      <c r="GW80" s="248"/>
      <c r="GX80" s="248"/>
      <c r="GY80" s="248"/>
      <c r="GZ80" s="248"/>
      <c r="HA80" s="248"/>
      <c r="HB80" s="248"/>
      <c r="HC80" s="248"/>
      <c r="HD80" s="248"/>
      <c r="HE80" s="248"/>
      <c r="HF80" s="248"/>
      <c r="HG80" s="248"/>
      <c r="HH80" s="248"/>
      <c r="HI80" s="248"/>
      <c r="HJ80" s="248"/>
      <c r="HK80" s="248"/>
      <c r="HL80" s="248"/>
      <c r="HM80" s="248"/>
      <c r="HN80" s="248"/>
      <c r="HO80" s="248"/>
      <c r="HP80" s="248"/>
      <c r="HQ80" s="248"/>
      <c r="HR80" s="248"/>
      <c r="HS80" s="248"/>
      <c r="HT80" s="248"/>
      <c r="HU80" s="248"/>
      <c r="HV80" s="248"/>
      <c r="HW80" s="248"/>
      <c r="HX80" s="248"/>
      <c r="HY80" s="248"/>
      <c r="HZ80" s="248"/>
      <c r="IA80" s="248"/>
      <c r="IB80" s="248"/>
      <c r="IC80" s="248"/>
      <c r="ID80" s="248"/>
      <c r="IE80" s="248"/>
      <c r="IF80" s="248"/>
      <c r="IG80" s="248"/>
      <c r="IH80" s="248"/>
      <c r="II80" s="248"/>
      <c r="IJ80" s="248"/>
      <c r="IK80" s="248"/>
      <c r="IL80" s="248"/>
      <c r="IM80" s="248"/>
      <c r="IN80" s="248"/>
      <c r="IO80" s="248"/>
      <c r="IP80" s="248"/>
      <c r="IQ80" s="248"/>
      <c r="IR80" s="248"/>
      <c r="IS80" s="248"/>
      <c r="IT80" s="248"/>
      <c r="IU80" s="248"/>
      <c r="IV80" s="248"/>
      <c r="IW80" s="248"/>
      <c r="IX80" s="248"/>
      <c r="IY80" s="248"/>
      <c r="IZ80" s="248"/>
      <c r="JA80" s="248"/>
      <c r="JB80" s="248"/>
      <c r="JC80" s="248"/>
      <c r="JD80" s="248"/>
      <c r="JE80" s="248"/>
      <c r="JF80" s="248"/>
      <c r="JG80" s="248"/>
      <c r="JH80" s="248"/>
      <c r="JI80" s="248"/>
      <c r="JJ80" s="248"/>
      <c r="JK80" s="248"/>
      <c r="JL80" s="248"/>
      <c r="JM80" s="248"/>
      <c r="JN80" s="248"/>
      <c r="JO80" s="248"/>
      <c r="JP80" s="248"/>
      <c r="JQ80" s="248"/>
      <c r="JR80" s="248"/>
      <c r="JS80" s="248"/>
      <c r="JT80" s="248"/>
      <c r="JU80" s="248"/>
      <c r="JV80" s="248"/>
      <c r="JW80" s="248"/>
      <c r="JX80" s="248"/>
      <c r="JY80" s="248"/>
      <c r="JZ80" s="248"/>
      <c r="KA80" s="248"/>
      <c r="KB80" s="248"/>
      <c r="KC80" s="248"/>
      <c r="KD80" s="248"/>
      <c r="KE80" s="248"/>
      <c r="KF80" s="248"/>
      <c r="KG80" s="248"/>
      <c r="KH80" s="248"/>
      <c r="KI80" s="248"/>
      <c r="KJ80" s="248"/>
      <c r="KK80" s="248"/>
      <c r="KL80" s="248"/>
      <c r="KM80" s="248"/>
      <c r="KN80" s="248"/>
      <c r="KO80" s="248"/>
      <c r="KP80" s="248"/>
      <c r="KQ80" s="248"/>
      <c r="KR80" s="248"/>
      <c r="KS80" s="248"/>
      <c r="KT80" s="248"/>
      <c r="KU80" s="248"/>
      <c r="KV80" s="248"/>
      <c r="KW80" s="248"/>
      <c r="KX80" s="248"/>
      <c r="KY80" s="248"/>
      <c r="KZ80" s="248"/>
      <c r="LA80" s="248"/>
      <c r="LB80" s="248"/>
      <c r="LC80" s="248"/>
      <c r="LD80" s="248"/>
      <c r="LE80" s="248"/>
      <c r="LF80" s="248"/>
      <c r="LG80" s="248"/>
      <c r="LH80" s="248"/>
      <c r="LI80" s="248"/>
      <c r="LJ80" s="248"/>
      <c r="LK80" s="248"/>
      <c r="LL80" s="248"/>
      <c r="LM80" s="248"/>
      <c r="LN80" s="248"/>
      <c r="LO80" s="248"/>
      <c r="LP80" s="248"/>
      <c r="LQ80" s="248"/>
      <c r="LR80" s="248"/>
      <c r="LS80" s="248"/>
      <c r="LT80" s="248"/>
      <c r="LU80" s="248"/>
      <c r="LV80" s="248"/>
      <c r="LW80" s="248"/>
      <c r="LX80" s="248"/>
      <c r="LY80" s="248"/>
      <c r="LZ80" s="248"/>
      <c r="MA80" s="248"/>
      <c r="MB80" s="248"/>
      <c r="MC80" s="248"/>
      <c r="MD80" s="248"/>
      <c r="ME80" s="248"/>
      <c r="MF80" s="248"/>
      <c r="MG80" s="248"/>
      <c r="MH80" s="248"/>
      <c r="MI80" s="248"/>
      <c r="MJ80" s="248"/>
      <c r="MK80" s="248"/>
      <c r="ML80" s="248"/>
      <c r="MM80" s="248"/>
      <c r="MN80" s="248"/>
      <c r="MO80" s="248"/>
      <c r="MP80" s="248"/>
      <c r="MQ80" s="248"/>
      <c r="MR80" s="248"/>
      <c r="MS80" s="248"/>
      <c r="MT80" s="248"/>
      <c r="MU80" s="248"/>
      <c r="MV80" s="248"/>
      <c r="MW80" s="248"/>
      <c r="MX80" s="248"/>
      <c r="MY80" s="248"/>
      <c r="MZ80" s="248"/>
      <c r="NA80" s="248"/>
      <c r="NB80" s="248"/>
      <c r="NC80" s="248"/>
      <c r="ND80" s="248"/>
      <c r="NE80" s="248"/>
      <c r="NF80" s="248"/>
      <c r="NG80" s="248"/>
      <c r="NH80" s="248"/>
      <c r="NI80" s="248"/>
      <c r="NJ80" s="248"/>
      <c r="NK80" s="248"/>
      <c r="NL80" s="248"/>
      <c r="NM80" s="248"/>
      <c r="NN80" s="248"/>
      <c r="NO80" s="248"/>
      <c r="NP80" s="248"/>
      <c r="NQ80" s="248"/>
      <c r="NR80" s="248"/>
      <c r="NS80" s="248"/>
      <c r="NT80" s="248"/>
      <c r="NU80" s="248"/>
      <c r="NV80" s="248"/>
      <c r="NW80" s="248"/>
      <c r="NX80" s="248"/>
      <c r="NY80" s="248"/>
      <c r="NZ80" s="248"/>
      <c r="OA80" s="248"/>
      <c r="OB80" s="248"/>
      <c r="OC80" s="248"/>
      <c r="OD80" s="248"/>
      <c r="OE80" s="248"/>
      <c r="OF80" s="248"/>
      <c r="OG80" s="248"/>
      <c r="OH80" s="248"/>
      <c r="OI80" s="248"/>
      <c r="OJ80" s="248"/>
      <c r="OK80" s="248"/>
      <c r="OL80" s="248"/>
      <c r="OM80" s="248"/>
      <c r="ON80" s="248"/>
      <c r="OO80" s="248"/>
      <c r="OP80" s="248"/>
      <c r="OQ80" s="248"/>
      <c r="OR80" s="248"/>
      <c r="OS80" s="248"/>
      <c r="OT80" s="248"/>
      <c r="OU80" s="248"/>
      <c r="OV80" s="248"/>
      <c r="OW80" s="248"/>
      <c r="OX80" s="248"/>
      <c r="OY80" s="248"/>
      <c r="OZ80" s="248"/>
      <c r="PA80" s="248"/>
      <c r="PB80" s="248"/>
      <c r="PC80" s="248"/>
      <c r="PD80" s="248"/>
      <c r="PE80" s="248"/>
      <c r="PF80" s="248"/>
      <c r="PG80" s="248"/>
      <c r="PH80" s="248"/>
      <c r="PI80" s="248"/>
      <c r="PJ80" s="248"/>
      <c r="PK80" s="248"/>
      <c r="PL80" s="248"/>
      <c r="PM80" s="248"/>
      <c r="PN80" s="248"/>
      <c r="PO80" s="248"/>
      <c r="PP80" s="248"/>
      <c r="PQ80" s="248"/>
      <c r="PR80" s="248"/>
      <c r="PS80" s="248"/>
      <c r="PT80" s="248"/>
      <c r="PU80" s="248"/>
      <c r="PV80" s="248"/>
      <c r="PW80" s="248"/>
      <c r="PX80" s="248"/>
      <c r="PY80" s="248"/>
      <c r="PZ80" s="248"/>
      <c r="QA80" s="248"/>
      <c r="QB80" s="248"/>
      <c r="QC80" s="248"/>
      <c r="QD80" s="248"/>
      <c r="QE80" s="248"/>
      <c r="QF80" s="248"/>
      <c r="QG80" s="248"/>
      <c r="QH80" s="248"/>
      <c r="QI80" s="248"/>
      <c r="QJ80" s="248"/>
      <c r="QK80" s="248"/>
      <c r="QL80" s="248"/>
      <c r="QM80" s="248"/>
      <c r="QN80" s="248"/>
      <c r="QO80" s="248"/>
      <c r="QP80" s="248"/>
      <c r="QQ80" s="248"/>
      <c r="QR80" s="248"/>
      <c r="QS80" s="248"/>
      <c r="QT80" s="248"/>
      <c r="QU80" s="248"/>
      <c r="QV80" s="248"/>
      <c r="QW80" s="248"/>
      <c r="QX80" s="248"/>
      <c r="QY80" s="248"/>
      <c r="QZ80" s="248"/>
      <c r="RA80" s="248"/>
      <c r="RB80" s="248"/>
      <c r="RC80" s="248"/>
      <c r="RD80" s="248"/>
      <c r="RE80" s="248"/>
      <c r="RF80" s="248"/>
      <c r="RG80" s="248"/>
      <c r="RH80" s="248"/>
      <c r="RI80" s="248"/>
      <c r="RJ80" s="248"/>
      <c r="RK80" s="248"/>
      <c r="RL80" s="248"/>
      <c r="RM80" s="248"/>
      <c r="RN80" s="248"/>
      <c r="RO80" s="248"/>
      <c r="RP80" s="248"/>
      <c r="RQ80" s="248"/>
      <c r="RR80" s="248"/>
      <c r="RS80" s="248"/>
      <c r="RT80" s="248"/>
      <c r="RU80" s="248"/>
      <c r="RV80" s="248"/>
      <c r="RW80" s="248"/>
      <c r="RX80" s="248"/>
      <c r="RY80" s="248"/>
      <c r="RZ80" s="248"/>
      <c r="SA80" s="248"/>
      <c r="SB80" s="248"/>
      <c r="SC80" s="248"/>
      <c r="SD80" s="248"/>
      <c r="SE80" s="248"/>
      <c r="SF80" s="248"/>
      <c r="SG80" s="248"/>
      <c r="SH80" s="248"/>
      <c r="SI80" s="248"/>
      <c r="SJ80" s="248"/>
      <c r="SK80" s="248"/>
      <c r="SL80" s="248"/>
      <c r="SM80" s="248"/>
      <c r="SN80" s="248"/>
      <c r="SO80" s="248"/>
      <c r="SP80" s="248"/>
      <c r="SQ80" s="248"/>
      <c r="SR80" s="248"/>
      <c r="SS80" s="248"/>
      <c r="ST80" s="248"/>
      <c r="SU80" s="248"/>
      <c r="SV80" s="248"/>
      <c r="SW80" s="248"/>
      <c r="SX80" s="248"/>
      <c r="SY80" s="248"/>
      <c r="SZ80" s="248"/>
      <c r="TA80" s="248"/>
      <c r="TB80" s="248"/>
      <c r="TC80" s="248"/>
      <c r="TD80" s="248"/>
      <c r="TE80" s="248"/>
      <c r="TF80" s="248"/>
      <c r="TG80" s="248"/>
      <c r="TH80" s="248"/>
      <c r="TI80" s="248"/>
      <c r="TJ80" s="248"/>
      <c r="TK80" s="248"/>
      <c r="TL80" s="248"/>
      <c r="TM80" s="248"/>
      <c r="TN80" s="248"/>
      <c r="TO80" s="248"/>
      <c r="TP80" s="248"/>
      <c r="TQ80" s="248"/>
      <c r="TR80" s="248"/>
      <c r="TS80" s="248"/>
      <c r="TT80" s="248"/>
      <c r="TU80" s="248"/>
      <c r="TV80" s="248"/>
      <c r="TW80" s="248"/>
      <c r="TX80" s="248"/>
      <c r="TY80" s="248"/>
      <c r="TZ80" s="248"/>
      <c r="UA80" s="248"/>
      <c r="UB80" s="248"/>
      <c r="UC80" s="248"/>
      <c r="UD80" s="248"/>
      <c r="UE80" s="248"/>
      <c r="UF80" s="248"/>
      <c r="UG80" s="248"/>
      <c r="UH80" s="248"/>
      <c r="UI80" s="248"/>
      <c r="UJ80" s="248"/>
      <c r="UK80" s="248"/>
      <c r="UL80" s="248"/>
      <c r="UM80" s="248"/>
      <c r="UN80" s="248"/>
      <c r="UO80" s="248"/>
      <c r="UP80" s="248"/>
      <c r="UQ80" s="248"/>
      <c r="UR80" s="248"/>
      <c r="US80" s="248"/>
      <c r="UT80" s="248"/>
      <c r="UU80" s="248"/>
      <c r="UV80" s="248"/>
      <c r="UW80" s="248"/>
      <c r="UX80" s="248"/>
      <c r="UY80" s="248"/>
      <c r="UZ80" s="248"/>
      <c r="VA80" s="248"/>
      <c r="VB80" s="248"/>
      <c r="VC80" s="248"/>
      <c r="VD80" s="248"/>
      <c r="VE80" s="248"/>
      <c r="VF80" s="248"/>
      <c r="VG80" s="248"/>
      <c r="VH80" s="248"/>
      <c r="VI80" s="248"/>
      <c r="VJ80" s="248"/>
      <c r="VK80" s="248"/>
      <c r="VL80" s="248"/>
      <c r="VM80" s="248"/>
      <c r="VN80" s="248"/>
      <c r="VO80" s="248"/>
      <c r="VP80" s="248"/>
      <c r="VQ80" s="248"/>
      <c r="VR80" s="248"/>
      <c r="VS80" s="248"/>
      <c r="VT80" s="248"/>
      <c r="VU80" s="248"/>
      <c r="VV80" s="248"/>
      <c r="VW80" s="248"/>
      <c r="VX80" s="248"/>
      <c r="VY80" s="248"/>
      <c r="VZ80" s="248"/>
      <c r="WA80" s="248"/>
      <c r="WB80" s="248"/>
      <c r="WC80" s="248"/>
      <c r="WD80" s="248"/>
      <c r="WE80" s="248"/>
      <c r="WF80" s="248"/>
      <c r="WG80" s="248"/>
      <c r="WH80" s="248"/>
      <c r="WI80" s="248"/>
      <c r="WJ80" s="248"/>
      <c r="WK80" s="248"/>
      <c r="WL80" s="248"/>
      <c r="WM80" s="248"/>
      <c r="WN80" s="248"/>
      <c r="WO80" s="248"/>
      <c r="WP80" s="248"/>
      <c r="WQ80" s="248"/>
      <c r="WR80" s="248"/>
      <c r="WS80" s="248"/>
      <c r="WT80" s="248"/>
      <c r="WU80" s="248"/>
      <c r="WV80" s="248"/>
      <c r="WW80" s="248"/>
      <c r="WX80" s="248"/>
      <c r="WY80" s="248"/>
      <c r="WZ80" s="248"/>
      <c r="XA80" s="248"/>
      <c r="XB80" s="248"/>
      <c r="XC80" s="248"/>
      <c r="XD80" s="248"/>
      <c r="XE80" s="248"/>
      <c r="XF80" s="248"/>
      <c r="XG80" s="248"/>
      <c r="XH80" s="248"/>
      <c r="XI80" s="248"/>
      <c r="XJ80" s="248"/>
      <c r="XK80" s="248"/>
      <c r="XL80" s="248"/>
      <c r="XM80" s="248"/>
      <c r="XN80" s="248"/>
      <c r="XO80" s="248"/>
      <c r="XP80" s="248"/>
      <c r="XQ80" s="248"/>
      <c r="XR80" s="248"/>
      <c r="XS80" s="248"/>
      <c r="XT80" s="248"/>
      <c r="XU80" s="248"/>
      <c r="XV80" s="248"/>
      <c r="XW80" s="248"/>
      <c r="XX80" s="248"/>
      <c r="XY80" s="248"/>
      <c r="XZ80" s="248"/>
      <c r="YA80" s="248"/>
      <c r="YB80" s="248"/>
      <c r="YC80" s="248"/>
      <c r="YD80" s="248"/>
      <c r="YE80" s="248"/>
      <c r="YF80" s="248"/>
      <c r="YG80" s="248"/>
      <c r="YH80" s="248"/>
      <c r="YI80" s="248"/>
      <c r="YJ80" s="248"/>
      <c r="YK80" s="248"/>
      <c r="YL80" s="248"/>
      <c r="YM80" s="248"/>
      <c r="YN80" s="248"/>
      <c r="YO80" s="248"/>
      <c r="YP80" s="248"/>
      <c r="YQ80" s="248"/>
      <c r="YR80" s="248"/>
      <c r="YS80" s="248"/>
      <c r="YT80" s="248"/>
      <c r="YU80" s="248"/>
      <c r="YV80" s="248"/>
      <c r="YW80" s="248"/>
      <c r="YX80" s="248"/>
      <c r="YY80" s="248"/>
      <c r="YZ80" s="248"/>
      <c r="ZA80" s="248"/>
      <c r="ZB80" s="248"/>
      <c r="ZC80" s="248"/>
      <c r="ZD80" s="248"/>
      <c r="ZE80" s="248"/>
      <c r="ZF80" s="248"/>
      <c r="ZG80" s="248"/>
      <c r="ZH80" s="248"/>
      <c r="ZI80" s="248"/>
      <c r="ZJ80" s="248"/>
      <c r="ZK80" s="248"/>
      <c r="ZL80" s="248"/>
      <c r="ZM80" s="248"/>
      <c r="ZN80" s="248"/>
      <c r="ZO80" s="248"/>
      <c r="ZP80" s="248"/>
      <c r="ZQ80" s="248"/>
      <c r="ZR80" s="248"/>
      <c r="ZS80" s="248"/>
      <c r="ZT80" s="248"/>
      <c r="ZU80" s="248"/>
      <c r="ZV80" s="248"/>
      <c r="ZW80" s="248"/>
      <c r="ZX80" s="248"/>
      <c r="ZY80" s="248"/>
      <c r="ZZ80" s="248"/>
      <c r="AAA80" s="248"/>
      <c r="AAB80" s="248"/>
      <c r="AAC80" s="248"/>
      <c r="AAD80" s="248"/>
      <c r="AAE80" s="248"/>
      <c r="AAF80" s="248"/>
      <c r="AAG80" s="248"/>
      <c r="AAH80" s="248"/>
      <c r="AAI80" s="248"/>
      <c r="AAJ80" s="248"/>
      <c r="AAK80" s="248"/>
      <c r="AAL80" s="248"/>
      <c r="AAM80" s="248"/>
      <c r="AAN80" s="248"/>
      <c r="AAO80" s="248"/>
      <c r="AAP80" s="248"/>
      <c r="AAQ80" s="248"/>
      <c r="AAR80" s="248"/>
      <c r="AAS80" s="248"/>
      <c r="AAT80" s="248"/>
      <c r="AAU80" s="248"/>
      <c r="AAV80" s="248"/>
      <c r="AAW80" s="248"/>
      <c r="AAX80" s="248"/>
      <c r="AAY80" s="248"/>
      <c r="AAZ80" s="248"/>
      <c r="ABA80" s="248"/>
      <c r="ABB80" s="248"/>
      <c r="ABC80" s="248"/>
      <c r="ABD80" s="248"/>
      <c r="ABE80" s="248"/>
      <c r="ABF80" s="248"/>
      <c r="ABG80" s="248"/>
      <c r="ABH80" s="248"/>
      <c r="ABI80" s="248"/>
      <c r="ABJ80" s="248"/>
      <c r="ABK80" s="248"/>
      <c r="ABL80" s="248"/>
      <c r="ABM80" s="248"/>
      <c r="ABN80" s="248"/>
      <c r="ABO80" s="248"/>
      <c r="ABP80" s="248"/>
      <c r="ABQ80" s="248"/>
      <c r="ABR80" s="248"/>
      <c r="ABS80" s="248"/>
      <c r="ABT80" s="248"/>
      <c r="ABU80" s="248"/>
      <c r="ABV80" s="248"/>
      <c r="ABW80" s="248"/>
      <c r="ABX80" s="248"/>
      <c r="ABY80" s="248"/>
      <c r="ABZ80" s="248"/>
      <c r="ACA80" s="248"/>
      <c r="ACB80" s="248"/>
      <c r="ACC80" s="248"/>
      <c r="ACD80" s="248"/>
      <c r="ACE80" s="248"/>
      <c r="ACF80" s="248"/>
      <c r="ACG80" s="248"/>
      <c r="ACH80" s="248"/>
      <c r="ACI80" s="248"/>
      <c r="ACJ80" s="248"/>
      <c r="ACK80" s="248"/>
      <c r="ACL80" s="248"/>
      <c r="ACM80" s="248"/>
      <c r="ACN80" s="248"/>
      <c r="ACO80" s="248"/>
      <c r="ACP80" s="248"/>
      <c r="ACQ80" s="248"/>
      <c r="ACR80" s="248"/>
      <c r="ACS80" s="248"/>
      <c r="ACT80" s="248"/>
      <c r="ACU80" s="248"/>
      <c r="ACV80" s="248"/>
      <c r="ACW80" s="248"/>
      <c r="ACX80" s="248"/>
      <c r="ACY80" s="248"/>
      <c r="ACZ80" s="248"/>
      <c r="ADA80" s="248"/>
      <c r="ADB80" s="248"/>
      <c r="ADC80" s="248"/>
      <c r="ADD80" s="248"/>
      <c r="ADE80" s="248"/>
      <c r="ADF80" s="248"/>
      <c r="ADG80" s="248"/>
      <c r="ADH80" s="248"/>
      <c r="ADI80" s="248"/>
      <c r="ADJ80" s="248"/>
      <c r="ADK80" s="248"/>
      <c r="ADL80" s="248"/>
      <c r="ADM80" s="248"/>
      <c r="ADN80" s="248"/>
      <c r="ADO80" s="248"/>
      <c r="ADP80" s="248"/>
      <c r="ADQ80" s="248"/>
      <c r="ADR80" s="248"/>
      <c r="ADS80" s="248"/>
      <c r="ADT80" s="248"/>
      <c r="ADU80" s="248"/>
      <c r="ADV80" s="248"/>
      <c r="ADW80" s="248"/>
      <c r="ADX80" s="248"/>
      <c r="ADY80" s="248"/>
      <c r="ADZ80" s="248"/>
      <c r="AEA80" s="248"/>
      <c r="AEB80" s="248"/>
      <c r="AEC80" s="248"/>
      <c r="AED80" s="248"/>
      <c r="AEE80" s="248"/>
      <c r="AEF80" s="248"/>
      <c r="AEG80" s="248"/>
      <c r="AEH80" s="248"/>
      <c r="AEI80" s="248"/>
      <c r="AEJ80" s="248"/>
      <c r="AEK80" s="248"/>
      <c r="AEL80" s="248"/>
      <c r="AEM80" s="248"/>
      <c r="AEN80" s="248"/>
      <c r="AEO80" s="248"/>
      <c r="AEP80" s="248"/>
      <c r="AEQ80" s="248"/>
      <c r="AER80" s="248"/>
      <c r="AES80" s="248"/>
      <c r="AET80" s="248"/>
      <c r="AEU80" s="248"/>
      <c r="AEV80" s="248"/>
      <c r="AEW80" s="248"/>
      <c r="AEX80" s="248"/>
      <c r="AEY80" s="248"/>
      <c r="AEZ80" s="248"/>
      <c r="AFA80" s="248"/>
      <c r="AFB80" s="248"/>
      <c r="AFC80" s="248"/>
      <c r="AFD80" s="248"/>
      <c r="AFE80" s="248"/>
      <c r="AFF80" s="248"/>
      <c r="AFG80" s="248"/>
      <c r="AFH80" s="248"/>
      <c r="AFI80" s="248"/>
      <c r="AFJ80" s="248"/>
      <c r="AFK80" s="248"/>
      <c r="AFL80" s="248"/>
      <c r="AFM80" s="248"/>
      <c r="AFN80" s="248"/>
      <c r="AFO80" s="248"/>
      <c r="AFP80" s="248"/>
      <c r="AFQ80" s="248"/>
      <c r="AFR80" s="248"/>
      <c r="AFS80" s="248"/>
      <c r="AFT80" s="248"/>
      <c r="AFU80" s="248"/>
      <c r="AFV80" s="248"/>
      <c r="AFW80" s="248"/>
      <c r="AFX80" s="248"/>
      <c r="AFY80" s="248"/>
      <c r="AFZ80" s="248"/>
      <c r="AGA80" s="248"/>
      <c r="AGB80" s="248"/>
      <c r="AGC80" s="248"/>
      <c r="AGD80" s="248"/>
      <c r="AGE80" s="248"/>
      <c r="AGF80" s="248"/>
      <c r="AGG80" s="248"/>
      <c r="AGH80" s="248"/>
      <c r="AGI80" s="248"/>
      <c r="AGJ80" s="248"/>
      <c r="AGK80" s="248"/>
      <c r="AGL80" s="248"/>
      <c r="AGM80" s="248"/>
      <c r="AGN80" s="248"/>
      <c r="AGO80" s="248"/>
      <c r="AGP80" s="248"/>
      <c r="AGQ80" s="248"/>
      <c r="AGR80" s="248"/>
      <c r="AGS80" s="248"/>
      <c r="AGT80" s="248"/>
      <c r="AGU80" s="248"/>
      <c r="AGV80" s="248"/>
      <c r="AGW80" s="248"/>
      <c r="AGX80" s="248"/>
      <c r="AGY80" s="248"/>
      <c r="AGZ80" s="248"/>
      <c r="AHA80" s="248"/>
      <c r="AHB80" s="248"/>
      <c r="AHC80" s="248"/>
      <c r="AHD80" s="248"/>
      <c r="AHE80" s="248"/>
      <c r="AHF80" s="248"/>
      <c r="AHG80" s="248"/>
      <c r="AHH80" s="248"/>
      <c r="AHI80" s="248"/>
      <c r="AHJ80" s="248"/>
      <c r="AHK80" s="248"/>
      <c r="AHL80" s="248"/>
      <c r="AHM80" s="248"/>
      <c r="AHN80" s="248"/>
      <c r="AHO80" s="248"/>
      <c r="AHP80" s="248"/>
      <c r="AHQ80" s="248"/>
      <c r="AHR80" s="248"/>
      <c r="AHS80" s="248"/>
      <c r="AHT80" s="248"/>
      <c r="AHU80" s="248"/>
      <c r="AHV80" s="248"/>
      <c r="AHW80" s="248"/>
      <c r="AHX80" s="248"/>
      <c r="AHY80" s="248"/>
      <c r="AHZ80" s="248"/>
      <c r="AIA80" s="248"/>
      <c r="AIB80" s="248"/>
      <c r="AIC80" s="248"/>
      <c r="AID80" s="248"/>
      <c r="AIE80" s="248"/>
      <c r="AIF80" s="248"/>
      <c r="AIG80" s="248"/>
      <c r="AIH80" s="248"/>
      <c r="AII80" s="248"/>
      <c r="AIJ80" s="248"/>
      <c r="AIK80" s="248"/>
      <c r="AIL80" s="248"/>
      <c r="AIM80" s="248"/>
      <c r="AIN80" s="248"/>
      <c r="AIO80" s="248"/>
      <c r="AIP80" s="248"/>
      <c r="AIQ80" s="248"/>
      <c r="AIR80" s="248"/>
      <c r="AIS80" s="248"/>
      <c r="AIT80" s="248"/>
      <c r="AIU80" s="248"/>
      <c r="AIV80" s="248"/>
      <c r="AIW80" s="248"/>
      <c r="AIX80" s="248"/>
      <c r="AIY80" s="248"/>
      <c r="AIZ80" s="248"/>
      <c r="AJA80" s="248"/>
      <c r="AJB80" s="248"/>
      <c r="AJC80" s="248"/>
      <c r="AJD80" s="248"/>
      <c r="AJE80" s="248"/>
      <c r="AJF80" s="248"/>
      <c r="AJG80" s="248"/>
      <c r="AJH80" s="248"/>
      <c r="AJI80" s="248"/>
      <c r="AJJ80" s="248"/>
      <c r="AJK80" s="248"/>
      <c r="AJL80" s="248"/>
      <c r="AJM80" s="248"/>
      <c r="AJN80" s="248"/>
      <c r="AJO80" s="248"/>
      <c r="AJP80" s="248"/>
      <c r="AJQ80" s="248"/>
      <c r="AJR80" s="248"/>
      <c r="AJS80" s="248"/>
      <c r="AJT80" s="248"/>
      <c r="AJU80" s="248"/>
      <c r="AJV80" s="248"/>
      <c r="AJW80" s="248"/>
      <c r="AJX80" s="248"/>
      <c r="AJY80" s="248"/>
      <c r="AJZ80" s="248"/>
      <c r="AKA80" s="248"/>
      <c r="AKB80" s="248"/>
      <c r="AKC80" s="248"/>
      <c r="AKD80" s="248"/>
      <c r="AKE80" s="248"/>
      <c r="AKF80" s="248"/>
      <c r="AKG80" s="248"/>
      <c r="AKH80" s="248"/>
      <c r="AKI80" s="248"/>
      <c r="AKJ80" s="248"/>
      <c r="AKK80" s="248"/>
      <c r="AKL80" s="248"/>
      <c r="AKM80" s="248"/>
      <c r="AKN80" s="248"/>
      <c r="AKO80" s="248"/>
      <c r="AKP80" s="248"/>
      <c r="AKQ80" s="248"/>
      <c r="AKR80" s="248"/>
      <c r="AKS80" s="248"/>
      <c r="AKT80" s="248"/>
      <c r="AKU80" s="248"/>
      <c r="AKV80" s="248"/>
      <c r="AKW80" s="248"/>
      <c r="AKX80" s="248"/>
      <c r="AKY80" s="248"/>
      <c r="AKZ80" s="248"/>
      <c r="ALA80" s="248"/>
      <c r="ALB80" s="248"/>
      <c r="ALC80" s="248"/>
      <c r="ALD80" s="248"/>
      <c r="ALE80" s="248"/>
      <c r="ALF80" s="248"/>
      <c r="ALG80" s="248"/>
      <c r="ALH80" s="248"/>
      <c r="ALI80" s="248"/>
      <c r="ALJ80" s="248"/>
      <c r="ALK80" s="248"/>
      <c r="ALL80" s="248"/>
      <c r="ALM80" s="248"/>
      <c r="ALN80" s="248"/>
      <c r="ALO80" s="248"/>
      <c r="ALP80" s="248"/>
      <c r="ALQ80" s="248"/>
      <c r="ALR80" s="248"/>
      <c r="ALS80" s="248"/>
      <c r="ALT80" s="248"/>
      <c r="ALU80" s="248"/>
      <c r="ALV80" s="248"/>
      <c r="ALW80" s="248"/>
      <c r="ALX80" s="248"/>
      <c r="ALY80" s="248"/>
      <c r="ALZ80" s="248"/>
      <c r="AMA80" s="248"/>
      <c r="AMB80" s="248"/>
      <c r="AMC80" s="248"/>
      <c r="AMD80" s="248"/>
      <c r="AME80" s="248"/>
      <c r="AMF80" s="248"/>
      <c r="AMG80" s="248"/>
      <c r="AMH80" s="248"/>
      <c r="AMI80" s="248"/>
      <c r="AMJ80" s="248"/>
      <c r="AMK80" s="248"/>
      <c r="AML80" s="248"/>
      <c r="AMM80" s="248"/>
      <c r="AMN80" s="248"/>
      <c r="AMO80" s="248"/>
      <c r="AMP80" s="248"/>
      <c r="AMQ80" s="248"/>
      <c r="AMR80" s="248"/>
      <c r="AMS80" s="248"/>
      <c r="AMT80" s="248"/>
      <c r="AMU80" s="248"/>
      <c r="AMV80" s="248"/>
      <c r="AMW80" s="248"/>
      <c r="AMX80" s="248"/>
      <c r="AMY80" s="248"/>
      <c r="AMZ80" s="248"/>
      <c r="ANA80" s="248"/>
      <c r="ANB80" s="248"/>
      <c r="ANC80" s="248"/>
      <c r="AND80" s="248"/>
      <c r="ANE80" s="248"/>
      <c r="ANF80" s="248"/>
      <c r="ANG80" s="248"/>
      <c r="ANH80" s="248"/>
      <c r="ANI80" s="248"/>
      <c r="ANJ80" s="248"/>
      <c r="ANK80" s="248"/>
      <c r="ANL80" s="248"/>
      <c r="ANM80" s="248"/>
      <c r="ANN80" s="248"/>
      <c r="ANO80" s="248"/>
      <c r="ANP80" s="248"/>
      <c r="ANQ80" s="248"/>
      <c r="ANR80" s="248"/>
      <c r="ANS80" s="248"/>
      <c r="ANT80" s="248"/>
      <c r="ANU80" s="248"/>
      <c r="ANV80" s="248"/>
      <c r="ANW80" s="248"/>
      <c r="ANX80" s="248"/>
      <c r="ANY80" s="248"/>
      <c r="ANZ80" s="248"/>
      <c r="AOA80" s="248"/>
      <c r="AOB80" s="248"/>
      <c r="AOC80" s="248"/>
      <c r="AOD80" s="248"/>
      <c r="AOE80" s="248"/>
      <c r="AOF80" s="248"/>
      <c r="AOG80" s="248"/>
      <c r="AOH80" s="248"/>
      <c r="AOI80" s="248"/>
      <c r="AOJ80" s="248"/>
      <c r="AOK80" s="248"/>
      <c r="AOL80" s="248"/>
      <c r="AOM80" s="248"/>
      <c r="AON80" s="248"/>
      <c r="AOO80" s="248"/>
      <c r="AOP80" s="248"/>
      <c r="AOQ80" s="248"/>
      <c r="AOR80" s="248"/>
      <c r="AOS80" s="248"/>
      <c r="AOT80" s="248"/>
      <c r="AOU80" s="248"/>
      <c r="AOV80" s="248"/>
      <c r="AOW80" s="248"/>
      <c r="AOX80" s="248"/>
      <c r="AOY80" s="248"/>
      <c r="AOZ80" s="248"/>
      <c r="APA80" s="248"/>
      <c r="APB80" s="248"/>
      <c r="APC80" s="248"/>
      <c r="APD80" s="248"/>
      <c r="APE80" s="248"/>
      <c r="APF80" s="248"/>
      <c r="APG80" s="248"/>
      <c r="APH80" s="248"/>
      <c r="API80" s="248"/>
      <c r="APJ80" s="248"/>
      <c r="APK80" s="248"/>
      <c r="APL80" s="248"/>
      <c r="APM80" s="248"/>
      <c r="APN80" s="248"/>
      <c r="APO80" s="248"/>
      <c r="APP80" s="248"/>
      <c r="APQ80" s="248"/>
      <c r="APR80" s="248"/>
      <c r="APS80" s="248"/>
      <c r="APT80" s="248"/>
      <c r="APU80" s="248"/>
      <c r="APV80" s="248"/>
      <c r="APW80" s="248"/>
      <c r="APX80" s="248"/>
      <c r="APY80" s="248"/>
      <c r="APZ80" s="248"/>
      <c r="AQA80" s="248"/>
      <c r="AQB80" s="248"/>
      <c r="AQC80" s="248"/>
      <c r="AQD80" s="248"/>
      <c r="AQE80" s="248"/>
      <c r="AQF80" s="248"/>
      <c r="AQG80" s="248"/>
      <c r="AQH80" s="248"/>
      <c r="AQI80" s="248"/>
      <c r="AQJ80" s="248"/>
      <c r="AQK80" s="248"/>
      <c r="AQL80" s="248"/>
      <c r="AQM80" s="248"/>
      <c r="AQN80" s="248"/>
      <c r="AQO80" s="248"/>
      <c r="AQP80" s="248"/>
      <c r="AQQ80" s="248"/>
      <c r="AQR80" s="248"/>
      <c r="AQS80" s="248"/>
      <c r="AQT80" s="248"/>
      <c r="AQU80" s="248"/>
      <c r="AQV80" s="248"/>
      <c r="AQW80" s="248"/>
      <c r="AQX80" s="248"/>
      <c r="AQY80" s="248"/>
      <c r="AQZ80" s="248"/>
      <c r="ARA80" s="248"/>
      <c r="ARB80" s="248"/>
      <c r="ARC80" s="248"/>
      <c r="ARD80" s="248"/>
      <c r="ARE80" s="248"/>
      <c r="ARF80" s="248"/>
      <c r="ARG80" s="248"/>
      <c r="ARH80" s="248"/>
      <c r="ARI80" s="248"/>
      <c r="ARJ80" s="248"/>
      <c r="ARK80" s="248"/>
      <c r="ARL80" s="248"/>
      <c r="ARM80" s="248"/>
      <c r="ARN80" s="248"/>
      <c r="ARO80" s="248"/>
      <c r="ARP80" s="248"/>
      <c r="ARQ80" s="248"/>
      <c r="ARR80" s="248"/>
      <c r="ARS80" s="248"/>
      <c r="ART80" s="248"/>
      <c r="ARU80" s="248"/>
      <c r="ARV80" s="248"/>
      <c r="ARW80" s="248"/>
      <c r="ARX80" s="248"/>
      <c r="ARY80" s="248"/>
      <c r="ARZ80" s="248"/>
      <c r="ASA80" s="248"/>
      <c r="ASB80" s="248"/>
      <c r="ASC80" s="248"/>
      <c r="ASD80" s="248"/>
      <c r="ASE80" s="248"/>
      <c r="ASF80" s="248"/>
      <c r="ASG80" s="248"/>
      <c r="ASH80" s="248"/>
      <c r="ASI80" s="248"/>
      <c r="ASJ80" s="248"/>
      <c r="ASK80" s="248"/>
      <c r="ASL80" s="248"/>
      <c r="ASM80" s="248"/>
      <c r="ASN80" s="248"/>
      <c r="ASO80" s="248"/>
      <c r="ASP80" s="248"/>
      <c r="ASQ80" s="248"/>
      <c r="ASR80" s="248"/>
      <c r="ASS80" s="248"/>
      <c r="AST80" s="248"/>
      <c r="ASU80" s="248"/>
      <c r="ASV80" s="248"/>
      <c r="ASW80" s="248"/>
      <c r="ASX80" s="248"/>
      <c r="ASY80" s="248"/>
      <c r="ASZ80" s="248"/>
      <c r="ATA80" s="248"/>
      <c r="ATB80" s="248"/>
      <c r="ATC80" s="248"/>
      <c r="ATD80" s="248"/>
      <c r="ATE80" s="248"/>
      <c r="ATF80" s="248"/>
      <c r="ATG80" s="248"/>
      <c r="ATH80" s="248"/>
      <c r="ATI80" s="248"/>
      <c r="ATJ80" s="248"/>
      <c r="ATK80" s="248"/>
      <c r="ATL80" s="248"/>
      <c r="ATM80" s="248"/>
      <c r="ATN80" s="248"/>
      <c r="ATO80" s="248"/>
      <c r="ATP80" s="248"/>
      <c r="ATQ80" s="248"/>
      <c r="ATR80" s="248"/>
      <c r="ATS80" s="248"/>
      <c r="ATT80" s="248"/>
      <c r="ATU80" s="248"/>
      <c r="ATV80" s="248"/>
      <c r="ATW80" s="248"/>
      <c r="ATX80" s="248"/>
      <c r="ATY80" s="248"/>
      <c r="ATZ80" s="248"/>
      <c r="AUA80" s="248"/>
      <c r="AUB80" s="248"/>
      <c r="AUC80" s="248"/>
      <c r="AUD80" s="248"/>
      <c r="AUE80" s="248"/>
      <c r="AUF80" s="248"/>
      <c r="AUG80" s="248"/>
      <c r="AUH80" s="248"/>
      <c r="AUI80" s="248"/>
      <c r="AUJ80" s="248"/>
      <c r="AUK80" s="248"/>
      <c r="AUL80" s="248"/>
      <c r="AUM80" s="248"/>
      <c r="AUN80" s="248"/>
      <c r="AUO80" s="248"/>
      <c r="AUP80" s="248"/>
      <c r="AUQ80" s="248"/>
      <c r="AUR80" s="248"/>
      <c r="AUS80" s="248"/>
      <c r="AUT80" s="248"/>
      <c r="AUU80" s="248"/>
      <c r="AUV80" s="248"/>
      <c r="AUW80" s="248"/>
      <c r="AUX80" s="248"/>
      <c r="AUY80" s="248"/>
      <c r="AUZ80" s="248"/>
      <c r="AVA80" s="248"/>
      <c r="AVB80" s="248"/>
      <c r="AVC80" s="248"/>
      <c r="AVD80" s="248"/>
      <c r="AVE80" s="248"/>
      <c r="AVF80" s="248"/>
      <c r="AVG80" s="248"/>
      <c r="AVH80" s="248"/>
      <c r="AVI80" s="248"/>
      <c r="AVJ80" s="248"/>
      <c r="AVK80" s="248"/>
      <c r="AVL80" s="248"/>
      <c r="AVM80" s="248"/>
      <c r="AVN80" s="248"/>
      <c r="AVO80" s="248"/>
      <c r="AVP80" s="248"/>
      <c r="AVQ80" s="248"/>
      <c r="AVR80" s="248"/>
      <c r="AVS80" s="248"/>
      <c r="AVT80" s="248"/>
      <c r="AVU80" s="248"/>
      <c r="AVV80" s="248"/>
      <c r="AVW80" s="248"/>
      <c r="AVX80" s="248"/>
      <c r="AVY80" s="248"/>
      <c r="AVZ80" s="248"/>
      <c r="AWA80" s="248"/>
      <c r="AWB80" s="248"/>
      <c r="AWC80" s="248"/>
      <c r="AWD80" s="248"/>
      <c r="AWE80" s="248"/>
      <c r="AWF80" s="248"/>
      <c r="AWG80" s="248"/>
      <c r="AWH80" s="248"/>
      <c r="AWI80" s="248"/>
      <c r="AWJ80" s="248"/>
      <c r="AWK80" s="248"/>
      <c r="AWL80" s="248"/>
      <c r="AWM80" s="248"/>
      <c r="AWN80" s="248"/>
      <c r="AWO80" s="248"/>
      <c r="AWP80" s="248"/>
      <c r="AWQ80" s="248"/>
      <c r="AWR80" s="248"/>
      <c r="AWS80" s="248"/>
      <c r="AWT80" s="248"/>
      <c r="AWU80" s="248"/>
      <c r="AWV80" s="248"/>
      <c r="AWW80" s="248"/>
      <c r="AWX80" s="248"/>
      <c r="AWY80" s="248"/>
      <c r="AWZ80" s="248"/>
      <c r="AXA80" s="248"/>
      <c r="AXB80" s="248"/>
      <c r="AXC80" s="248"/>
      <c r="AXD80" s="248"/>
      <c r="AXE80" s="248"/>
      <c r="AXF80" s="248"/>
      <c r="AXG80" s="248"/>
      <c r="AXH80" s="248"/>
      <c r="AXI80" s="248"/>
      <c r="AXJ80" s="248"/>
      <c r="AXK80" s="248"/>
      <c r="AXL80" s="248"/>
      <c r="AXM80" s="248"/>
      <c r="AXN80" s="248"/>
      <c r="AXO80" s="248"/>
      <c r="AXP80" s="248"/>
      <c r="AXQ80" s="248"/>
      <c r="AXR80" s="248"/>
      <c r="AXS80" s="248"/>
      <c r="AXT80" s="248"/>
      <c r="AXU80" s="248"/>
      <c r="AXV80" s="248"/>
      <c r="AXW80" s="248"/>
      <c r="AXX80" s="248"/>
      <c r="AXY80" s="248"/>
      <c r="AXZ80" s="248"/>
      <c r="AYA80" s="248"/>
      <c r="AYB80" s="248"/>
      <c r="AYC80" s="248"/>
      <c r="AYD80" s="248"/>
      <c r="AYE80" s="248"/>
      <c r="AYF80" s="248"/>
      <c r="AYG80" s="248"/>
      <c r="AYH80" s="248"/>
      <c r="AYI80" s="248"/>
      <c r="AYJ80" s="248"/>
      <c r="AYK80" s="248"/>
      <c r="AYL80" s="248"/>
      <c r="AYM80" s="248"/>
      <c r="AYN80" s="248"/>
      <c r="AYO80" s="248"/>
      <c r="AYP80" s="248"/>
      <c r="AYQ80" s="248"/>
      <c r="AYR80" s="248"/>
      <c r="AYS80" s="248"/>
      <c r="AYT80" s="248"/>
      <c r="AYU80" s="248"/>
      <c r="AYV80" s="248"/>
      <c r="AYW80" s="248"/>
      <c r="AYX80" s="248"/>
      <c r="AYY80" s="248"/>
      <c r="AYZ80" s="248"/>
      <c r="AZA80" s="248"/>
      <c r="AZB80" s="248"/>
      <c r="AZC80" s="248"/>
      <c r="AZD80" s="248"/>
      <c r="AZE80" s="248"/>
      <c r="AZF80" s="248"/>
      <c r="AZG80" s="248"/>
      <c r="AZH80" s="248"/>
      <c r="AZI80" s="248"/>
      <c r="AZJ80" s="248"/>
      <c r="AZK80" s="248"/>
      <c r="AZL80" s="248"/>
      <c r="AZM80" s="248"/>
      <c r="AZN80" s="248"/>
      <c r="AZO80" s="248"/>
      <c r="AZP80" s="248"/>
      <c r="AZQ80" s="248"/>
      <c r="AZR80" s="248"/>
      <c r="AZS80" s="248"/>
      <c r="AZT80" s="248"/>
      <c r="AZU80" s="248"/>
      <c r="AZV80" s="248"/>
      <c r="AZW80" s="248"/>
      <c r="AZX80" s="248"/>
      <c r="AZY80" s="248"/>
      <c r="AZZ80" s="248"/>
      <c r="BAA80" s="248"/>
      <c r="BAB80" s="248"/>
      <c r="BAC80" s="248"/>
      <c r="BAD80" s="248"/>
      <c r="BAE80" s="248"/>
      <c r="BAF80" s="248"/>
      <c r="BAG80" s="248"/>
      <c r="BAH80" s="248"/>
      <c r="BAI80" s="248"/>
      <c r="BAJ80" s="248"/>
      <c r="BAK80" s="248"/>
      <c r="BAL80" s="248"/>
      <c r="BAM80" s="248"/>
      <c r="BAN80" s="248"/>
      <c r="BAO80" s="248"/>
      <c r="BAP80" s="248"/>
      <c r="BAQ80" s="248"/>
      <c r="BAR80" s="248"/>
      <c r="BAS80" s="248"/>
      <c r="BAT80" s="248"/>
      <c r="BAU80" s="248"/>
      <c r="BAV80" s="248"/>
      <c r="BAW80" s="248"/>
      <c r="BAX80" s="248"/>
      <c r="BAY80" s="248"/>
      <c r="BAZ80" s="248"/>
      <c r="BBA80" s="248"/>
      <c r="BBB80" s="248"/>
      <c r="BBC80" s="248"/>
      <c r="BBD80" s="248"/>
      <c r="BBE80" s="248"/>
      <c r="BBF80" s="248"/>
      <c r="BBG80" s="248"/>
      <c r="BBH80" s="248"/>
      <c r="BBI80" s="248"/>
      <c r="BBJ80" s="248"/>
      <c r="BBK80" s="248"/>
      <c r="BBL80" s="248"/>
      <c r="BBM80" s="248"/>
      <c r="BBN80" s="248"/>
      <c r="BBO80" s="248"/>
      <c r="BBP80" s="248"/>
      <c r="BBQ80" s="248"/>
      <c r="BBR80" s="248"/>
      <c r="BBS80" s="248"/>
      <c r="BBT80" s="248"/>
      <c r="BBU80" s="248"/>
      <c r="BBV80" s="248"/>
      <c r="BBW80" s="248"/>
      <c r="BBX80" s="248"/>
      <c r="BBY80" s="248"/>
      <c r="BBZ80" s="248"/>
      <c r="BCA80" s="248"/>
      <c r="BCB80" s="248"/>
      <c r="BCC80" s="248"/>
      <c r="BCD80" s="248"/>
      <c r="BCE80" s="248"/>
      <c r="BCF80" s="248"/>
      <c r="BCG80" s="248"/>
      <c r="BCH80" s="248"/>
      <c r="BCI80" s="248"/>
      <c r="BCJ80" s="248"/>
      <c r="BCK80" s="248"/>
      <c r="BCL80" s="248"/>
      <c r="BCM80" s="248"/>
      <c r="BCN80" s="248"/>
      <c r="BCO80" s="248"/>
      <c r="BCP80" s="248"/>
      <c r="BCQ80" s="248"/>
      <c r="BCR80" s="248"/>
      <c r="BCS80" s="248"/>
      <c r="BCT80" s="248"/>
      <c r="BCU80" s="248"/>
      <c r="BCV80" s="248"/>
      <c r="BCW80" s="248"/>
      <c r="BCX80" s="248"/>
      <c r="BCY80" s="248"/>
      <c r="BCZ80" s="248"/>
      <c r="BDA80" s="248"/>
      <c r="BDB80" s="248"/>
      <c r="BDC80" s="248"/>
      <c r="BDD80" s="248"/>
      <c r="BDE80" s="248"/>
      <c r="BDF80" s="248"/>
      <c r="BDG80" s="248"/>
      <c r="BDH80" s="248"/>
      <c r="BDI80" s="248"/>
      <c r="BDJ80" s="248"/>
      <c r="BDK80" s="248"/>
      <c r="BDL80" s="248"/>
      <c r="BDM80" s="248"/>
      <c r="BDN80" s="248"/>
      <c r="BDO80" s="248"/>
      <c r="BDP80" s="248"/>
      <c r="BDQ80" s="248"/>
      <c r="BDR80" s="248"/>
      <c r="BDS80" s="248"/>
      <c r="BDT80" s="248"/>
      <c r="BDU80" s="248"/>
      <c r="BDV80" s="248"/>
      <c r="BDW80" s="248"/>
      <c r="BDX80" s="248"/>
      <c r="BDY80" s="248"/>
      <c r="BDZ80" s="248"/>
      <c r="BEA80" s="248"/>
      <c r="BEB80" s="248"/>
      <c r="BEC80" s="248"/>
      <c r="BED80" s="248"/>
      <c r="BEE80" s="248"/>
      <c r="BEF80" s="248"/>
      <c r="BEG80" s="248"/>
      <c r="BEH80" s="248"/>
      <c r="BEI80" s="248"/>
      <c r="BEJ80" s="248"/>
      <c r="BEK80" s="248"/>
      <c r="BEL80" s="248"/>
      <c r="BEM80" s="248"/>
      <c r="BEN80" s="248"/>
      <c r="BEO80" s="248"/>
      <c r="BEP80" s="248"/>
      <c r="BEQ80" s="248"/>
      <c r="BER80" s="248"/>
      <c r="BES80" s="248"/>
      <c r="BET80" s="248"/>
      <c r="BEU80" s="248"/>
      <c r="BEV80" s="248"/>
      <c r="BEW80" s="248"/>
      <c r="BEX80" s="248"/>
      <c r="BEY80" s="248"/>
      <c r="BEZ80" s="248"/>
      <c r="BFA80" s="248"/>
      <c r="BFB80" s="248"/>
      <c r="BFC80" s="248"/>
      <c r="BFD80" s="248"/>
      <c r="BFE80" s="248"/>
      <c r="BFF80" s="248"/>
      <c r="BFG80" s="248"/>
      <c r="BFH80" s="248"/>
      <c r="BFI80" s="248"/>
      <c r="BFJ80" s="248"/>
      <c r="BFK80" s="248"/>
      <c r="BFL80" s="248"/>
      <c r="BFM80" s="248"/>
      <c r="BFN80" s="248"/>
      <c r="BFO80" s="248"/>
      <c r="BFP80" s="248"/>
      <c r="BFQ80" s="248"/>
      <c r="BFR80" s="248"/>
      <c r="BFS80" s="248"/>
      <c r="BFT80" s="248"/>
      <c r="BFU80" s="248"/>
      <c r="BFV80" s="248"/>
      <c r="BFW80" s="248"/>
      <c r="BFX80" s="248"/>
      <c r="BFY80" s="248"/>
      <c r="BFZ80" s="248"/>
      <c r="BGA80" s="248"/>
      <c r="BGB80" s="248"/>
      <c r="BGC80" s="248"/>
      <c r="BGD80" s="248"/>
      <c r="BGE80" s="248"/>
      <c r="BGF80" s="248"/>
      <c r="BGG80" s="248"/>
      <c r="BGH80" s="248"/>
      <c r="BGI80" s="248"/>
      <c r="BGJ80" s="248"/>
      <c r="BGK80" s="248"/>
      <c r="BGL80" s="248"/>
      <c r="BGM80" s="248"/>
      <c r="BGN80" s="248"/>
      <c r="BGO80" s="248"/>
      <c r="BGP80" s="248"/>
      <c r="BGQ80" s="248"/>
      <c r="BGR80" s="248"/>
      <c r="BGS80" s="248"/>
      <c r="BGT80" s="248"/>
      <c r="BGU80" s="248"/>
      <c r="BGV80" s="248"/>
      <c r="BGW80" s="248"/>
      <c r="BGX80" s="248"/>
      <c r="BGY80" s="248"/>
      <c r="BGZ80" s="248"/>
      <c r="BHA80" s="248"/>
      <c r="BHB80" s="248"/>
      <c r="BHC80" s="248"/>
      <c r="BHD80" s="248"/>
      <c r="BHE80" s="248"/>
      <c r="BHF80" s="248"/>
      <c r="BHG80" s="248"/>
      <c r="BHH80" s="248"/>
      <c r="BHI80" s="248"/>
      <c r="BHJ80" s="248"/>
      <c r="BHK80" s="248"/>
      <c r="BHL80" s="248"/>
      <c r="BHM80" s="248"/>
      <c r="BHN80" s="248"/>
      <c r="BHO80" s="248"/>
      <c r="BHP80" s="248"/>
      <c r="BHQ80" s="248"/>
      <c r="BHR80" s="248"/>
      <c r="BHS80" s="248"/>
      <c r="BHT80" s="248"/>
      <c r="BHU80" s="248"/>
      <c r="BHV80" s="248"/>
      <c r="BHW80" s="248"/>
      <c r="BHX80" s="248"/>
      <c r="BHY80" s="248"/>
      <c r="BHZ80" s="248"/>
      <c r="BIA80" s="248"/>
      <c r="BIB80" s="248"/>
      <c r="BIC80" s="248"/>
      <c r="BID80" s="248"/>
      <c r="BIE80" s="248"/>
      <c r="BIF80" s="248"/>
      <c r="BIG80" s="248"/>
      <c r="BIH80" s="248"/>
      <c r="BII80" s="248"/>
      <c r="BIJ80" s="248"/>
      <c r="BIK80" s="248"/>
      <c r="BIL80" s="248"/>
      <c r="BIM80" s="248"/>
      <c r="BIN80" s="248"/>
      <c r="BIO80" s="248"/>
      <c r="BIP80" s="248"/>
      <c r="BIQ80" s="248"/>
      <c r="BIR80" s="248"/>
      <c r="BIS80" s="248"/>
      <c r="BIT80" s="248"/>
      <c r="BIU80" s="248"/>
      <c r="BIV80" s="248"/>
      <c r="BIW80" s="248"/>
      <c r="BIX80" s="248"/>
      <c r="BIY80" s="248"/>
      <c r="BIZ80" s="248"/>
      <c r="BJA80" s="248"/>
      <c r="BJB80" s="248"/>
      <c r="BJC80" s="248"/>
      <c r="BJD80" s="248"/>
      <c r="BJE80" s="248"/>
      <c r="BJF80" s="248"/>
      <c r="BJG80" s="248"/>
      <c r="BJH80" s="248"/>
      <c r="BJI80" s="248"/>
      <c r="BJJ80" s="248"/>
      <c r="BJK80" s="248"/>
      <c r="BJL80" s="248"/>
      <c r="BJM80" s="248"/>
      <c r="BJN80" s="248"/>
      <c r="BJO80" s="248"/>
      <c r="BJP80" s="248"/>
      <c r="BJQ80" s="248"/>
      <c r="BJR80" s="248"/>
      <c r="BJS80" s="248"/>
      <c r="BJT80" s="248"/>
      <c r="BJU80" s="248"/>
      <c r="BJV80" s="248"/>
      <c r="BJW80" s="248"/>
      <c r="BJX80" s="248"/>
      <c r="BJY80" s="248"/>
      <c r="BJZ80" s="248"/>
      <c r="BKA80" s="248"/>
      <c r="BKB80" s="248"/>
      <c r="BKC80" s="248"/>
      <c r="BKD80" s="248"/>
      <c r="BKE80" s="248"/>
      <c r="BKF80" s="248"/>
      <c r="BKG80" s="248"/>
      <c r="BKH80" s="248"/>
      <c r="BKI80" s="248"/>
      <c r="BKJ80" s="248"/>
      <c r="BKK80" s="248"/>
      <c r="BKL80" s="248"/>
      <c r="BKM80" s="248"/>
      <c r="BKN80" s="248"/>
      <c r="BKO80" s="248"/>
      <c r="BKP80" s="248"/>
      <c r="BKQ80" s="248"/>
      <c r="BKR80" s="248"/>
      <c r="BKS80" s="248"/>
      <c r="BKT80" s="248"/>
      <c r="BKU80" s="248"/>
      <c r="BKV80" s="248"/>
      <c r="BKW80" s="248"/>
      <c r="BKX80" s="248"/>
      <c r="BKY80" s="248"/>
      <c r="BKZ80" s="248"/>
      <c r="BLA80" s="248"/>
      <c r="BLB80" s="248"/>
      <c r="BLC80" s="248"/>
      <c r="BLD80" s="248"/>
      <c r="BLE80" s="248"/>
      <c r="BLF80" s="248"/>
      <c r="BLG80" s="248"/>
      <c r="BLH80" s="248"/>
      <c r="BLI80" s="248"/>
      <c r="BLJ80" s="248"/>
      <c r="BLK80" s="248"/>
      <c r="BLL80" s="248"/>
      <c r="BLM80" s="248"/>
      <c r="BLN80" s="248"/>
      <c r="BLO80" s="248"/>
      <c r="BLP80" s="248"/>
      <c r="BLQ80" s="248"/>
      <c r="BLR80" s="248"/>
      <c r="BLS80" s="248"/>
      <c r="BLT80" s="248"/>
      <c r="BLU80" s="248"/>
      <c r="BLV80" s="248"/>
      <c r="BLW80" s="248"/>
      <c r="BLX80" s="248"/>
      <c r="BLY80" s="248"/>
      <c r="BLZ80" s="248"/>
      <c r="BMA80" s="248"/>
      <c r="BMB80" s="248"/>
      <c r="BMC80" s="248"/>
      <c r="BMD80" s="248"/>
      <c r="BME80" s="248"/>
      <c r="BMF80" s="248"/>
      <c r="BMG80" s="248"/>
      <c r="BMH80" s="248"/>
      <c r="BMI80" s="248"/>
      <c r="BMJ80" s="248"/>
      <c r="BMK80" s="248"/>
      <c r="BML80" s="248"/>
      <c r="BMM80" s="248"/>
      <c r="BMN80" s="248"/>
      <c r="BMO80" s="248"/>
      <c r="BMP80" s="248"/>
      <c r="BMQ80" s="248"/>
      <c r="BMR80" s="248"/>
      <c r="BMS80" s="248"/>
      <c r="BMT80" s="248"/>
      <c r="BMU80" s="248"/>
      <c r="BMV80" s="248"/>
      <c r="BMW80" s="248"/>
      <c r="BMX80" s="248"/>
      <c r="BMY80" s="248"/>
      <c r="BMZ80" s="248"/>
      <c r="BNA80" s="248"/>
      <c r="BNB80" s="248"/>
      <c r="BNC80" s="248"/>
      <c r="BND80" s="248"/>
      <c r="BNE80" s="248"/>
      <c r="BNF80" s="248"/>
      <c r="BNG80" s="248"/>
      <c r="BNH80" s="248"/>
      <c r="BNI80" s="248"/>
      <c r="BNJ80" s="248"/>
      <c r="BNK80" s="248"/>
      <c r="BNL80" s="248"/>
      <c r="BNM80" s="248"/>
      <c r="BNN80" s="248"/>
      <c r="BNO80" s="248"/>
      <c r="BNP80" s="248"/>
      <c r="BNQ80" s="248"/>
      <c r="BNR80" s="248"/>
      <c r="BNS80" s="248"/>
      <c r="BNT80" s="248"/>
      <c r="BNU80" s="248"/>
      <c r="BNV80" s="248"/>
      <c r="BNW80" s="248"/>
      <c r="BNX80" s="248"/>
      <c r="BNY80" s="248"/>
      <c r="BNZ80" s="248"/>
      <c r="BOA80" s="248"/>
      <c r="BOB80" s="248"/>
      <c r="BOC80" s="248"/>
      <c r="BOD80" s="248"/>
      <c r="BOE80" s="248"/>
      <c r="BOF80" s="248"/>
      <c r="BOG80" s="248"/>
      <c r="BOH80" s="248"/>
      <c r="BOI80" s="248"/>
      <c r="BOJ80" s="248"/>
      <c r="BOK80" s="248"/>
      <c r="BOL80" s="248"/>
      <c r="BOM80" s="248"/>
      <c r="BON80" s="248"/>
      <c r="BOO80" s="248"/>
      <c r="BOP80" s="248"/>
      <c r="BOQ80" s="248"/>
      <c r="BOR80" s="248"/>
      <c r="BOS80" s="248"/>
      <c r="BOT80" s="248"/>
      <c r="BOU80" s="248"/>
      <c r="BOV80" s="248"/>
      <c r="BOW80" s="248"/>
      <c r="BOX80" s="248"/>
      <c r="BOY80" s="248"/>
      <c r="BOZ80" s="248"/>
      <c r="BPA80" s="248"/>
      <c r="BPB80" s="248"/>
      <c r="BPC80" s="248"/>
      <c r="BPD80" s="248"/>
      <c r="BPE80" s="248"/>
      <c r="BPF80" s="248"/>
      <c r="BPG80" s="248"/>
      <c r="BPH80" s="248"/>
      <c r="BPI80" s="248"/>
      <c r="BPJ80" s="248"/>
      <c r="BPK80" s="248"/>
      <c r="BPL80" s="248"/>
      <c r="BPM80" s="248"/>
      <c r="BPN80" s="248"/>
      <c r="BPO80" s="248"/>
      <c r="BPP80" s="248"/>
      <c r="BPQ80" s="248"/>
      <c r="BPR80" s="248"/>
      <c r="BPS80" s="248"/>
      <c r="BPT80" s="248"/>
      <c r="BPU80" s="248"/>
      <c r="BPV80" s="248"/>
      <c r="BPW80" s="248"/>
      <c r="BPX80" s="248"/>
      <c r="BPY80" s="248"/>
      <c r="BPZ80" s="248"/>
      <c r="BQA80" s="248"/>
      <c r="BQB80" s="248"/>
      <c r="BQC80" s="248"/>
      <c r="BQD80" s="248"/>
      <c r="BQE80" s="248"/>
      <c r="BQF80" s="248"/>
      <c r="BQG80" s="248"/>
      <c r="BQH80" s="248"/>
      <c r="BQI80" s="248"/>
      <c r="BQJ80" s="248"/>
      <c r="BQK80" s="248"/>
      <c r="BQL80" s="248"/>
      <c r="BQM80" s="248"/>
      <c r="BQN80" s="248"/>
      <c r="BQO80" s="248"/>
      <c r="BQP80" s="248"/>
      <c r="BQQ80" s="248"/>
      <c r="BQR80" s="248"/>
      <c r="BQS80" s="248"/>
      <c r="BQT80" s="248"/>
      <c r="BQU80" s="248"/>
      <c r="BQV80" s="248"/>
      <c r="BQW80" s="248"/>
      <c r="BQX80" s="248"/>
      <c r="BQY80" s="248"/>
      <c r="BQZ80" s="248"/>
      <c r="BRA80" s="248"/>
      <c r="BRB80" s="248"/>
      <c r="BRC80" s="248"/>
      <c r="BRD80" s="248"/>
      <c r="BRE80" s="248"/>
      <c r="BRF80" s="248"/>
      <c r="BRG80" s="248"/>
      <c r="BRH80" s="248"/>
      <c r="BRI80" s="248"/>
      <c r="BRJ80" s="248"/>
      <c r="BRK80" s="248"/>
      <c r="BRL80" s="248"/>
      <c r="BRM80" s="248"/>
    </row>
    <row r="81" spans="1:1833" s="615" customFormat="1" hidden="1" x14ac:dyDescent="0.3">
      <c r="A81" s="615">
        <v>76</v>
      </c>
      <c r="B81" s="614" t="str">
        <f ca="1">IF(NOW()-'2018-04'!B$15&gt;30,"Red",IF(NOW()-'2018-04'!B$15&gt;15,"Yellow","Green"))</f>
        <v>Red</v>
      </c>
      <c r="C81" s="90" t="str">
        <f>CONCATENATE('2018-04'!$B$1, " - ",'2018-04'!$B$2)</f>
        <v>2018-04 - PRC-024-2 and Inverter Based Resources</v>
      </c>
      <c r="D81" s="91" t="str">
        <f>'2018-04'!$B$5</f>
        <v>TBD</v>
      </c>
      <c r="E81" s="92">
        <f>'2018-04'!$F$31</f>
        <v>0</v>
      </c>
      <c r="F81" s="249" t="s">
        <v>378</v>
      </c>
    </row>
    <row r="82" spans="1:1833" hidden="1" x14ac:dyDescent="0.3">
      <c r="A82" s="536">
        <v>77</v>
      </c>
      <c r="B82" s="627" t="str">
        <f ca="1">IF(NOW()-SER_Ph1!B$15&gt;30,"Red",IF(NOW()-SER_Ph1!B$15&gt;15,"Yellow","Green"))</f>
        <v>Green</v>
      </c>
      <c r="C82" s="244" t="str">
        <f>CONCATENATE(SER_Ph1!$B$1, " - ",SER_Ph1!$B$2)</f>
        <v>Standards Efficiency Review - Phase 1</v>
      </c>
      <c r="D82" s="245" t="str">
        <f>SER_Ph1!$B$5</f>
        <v>Retirement of various requirements</v>
      </c>
      <c r="E82" s="246">
        <f>SER_Ph1!$F$31</f>
        <v>0</v>
      </c>
      <c r="F82" s="247" t="s">
        <v>199</v>
      </c>
      <c r="G82" s="248"/>
      <c r="H82" s="248"/>
      <c r="I82" s="248"/>
      <c r="J82" s="248"/>
      <c r="K82" s="248"/>
      <c r="L82" s="248"/>
      <c r="M82" s="248"/>
      <c r="N82" s="248"/>
      <c r="O82" s="248"/>
      <c r="P82" s="248"/>
      <c r="Q82" s="248"/>
      <c r="R82" s="248"/>
      <c r="S82" s="248"/>
      <c r="T82" s="248"/>
      <c r="U82" s="248"/>
      <c r="V82" s="248"/>
      <c r="W82" s="248"/>
      <c r="X82" s="248"/>
      <c r="Y82" s="248"/>
      <c r="Z82" s="248"/>
      <c r="AA82" s="248"/>
      <c r="AB82" s="248"/>
      <c r="AC82" s="248"/>
      <c r="AD82" s="248"/>
      <c r="AE82" s="248"/>
      <c r="AF82" s="248"/>
      <c r="AG82" s="248"/>
      <c r="AH82" s="248"/>
      <c r="AI82" s="248"/>
      <c r="AJ82" s="248"/>
      <c r="AK82" s="248"/>
      <c r="AL82" s="248"/>
      <c r="AM82" s="248"/>
      <c r="AN82" s="248"/>
      <c r="AO82" s="248"/>
      <c r="AP82" s="248"/>
      <c r="AQ82" s="248"/>
      <c r="AR82" s="248"/>
      <c r="AS82" s="248"/>
      <c r="AT82" s="248"/>
      <c r="AU82" s="248"/>
      <c r="AV82" s="248"/>
      <c r="AW82" s="248"/>
      <c r="AX82" s="248"/>
      <c r="AY82" s="248"/>
      <c r="AZ82" s="248"/>
      <c r="BA82" s="248"/>
      <c r="BB82" s="248"/>
      <c r="BC82" s="248"/>
      <c r="BD82" s="248"/>
      <c r="BE82" s="248"/>
      <c r="BF82" s="248"/>
      <c r="BG82" s="248"/>
      <c r="BH82" s="248"/>
      <c r="BI82" s="248"/>
      <c r="BJ82" s="248"/>
      <c r="BK82" s="248"/>
      <c r="BL82" s="248"/>
      <c r="BM82" s="248"/>
      <c r="BN82" s="248"/>
      <c r="BO82" s="248"/>
      <c r="BP82" s="248"/>
      <c r="BQ82" s="248"/>
      <c r="BR82" s="248"/>
      <c r="BS82" s="248"/>
      <c r="BT82" s="248"/>
      <c r="BU82" s="248"/>
      <c r="BV82" s="248"/>
      <c r="BW82" s="248"/>
      <c r="BX82" s="248"/>
      <c r="BY82" s="248"/>
      <c r="BZ82" s="248"/>
      <c r="CA82" s="248"/>
      <c r="CB82" s="248"/>
      <c r="CC82" s="248"/>
      <c r="CD82" s="248"/>
      <c r="CE82" s="248"/>
      <c r="CF82" s="248"/>
      <c r="CG82" s="248"/>
      <c r="CH82" s="248"/>
      <c r="CI82" s="248"/>
      <c r="CJ82" s="248"/>
      <c r="CK82" s="248"/>
      <c r="CL82" s="248"/>
      <c r="CM82" s="248"/>
      <c r="CN82" s="248"/>
      <c r="CO82" s="248"/>
      <c r="CP82" s="248"/>
      <c r="CQ82" s="248"/>
      <c r="CR82" s="248"/>
      <c r="CS82" s="248"/>
      <c r="CT82" s="248"/>
      <c r="CU82" s="248"/>
      <c r="CV82" s="248"/>
      <c r="CW82" s="248"/>
      <c r="CX82" s="248"/>
      <c r="CY82" s="248"/>
      <c r="CZ82" s="248"/>
      <c r="DA82" s="248"/>
      <c r="DB82" s="248"/>
      <c r="DC82" s="248"/>
      <c r="DD82" s="248"/>
      <c r="DE82" s="248"/>
      <c r="DF82" s="248"/>
      <c r="DG82" s="248"/>
      <c r="DH82" s="248"/>
      <c r="DI82" s="248"/>
      <c r="DJ82" s="248"/>
      <c r="DK82" s="248"/>
      <c r="DL82" s="248"/>
      <c r="DM82" s="248"/>
      <c r="DN82" s="248"/>
      <c r="DO82" s="248"/>
      <c r="DP82" s="248"/>
      <c r="DQ82" s="248"/>
      <c r="DR82" s="248"/>
      <c r="DS82" s="248"/>
      <c r="DT82" s="248"/>
      <c r="DU82" s="248"/>
      <c r="DV82" s="248"/>
      <c r="DW82" s="248"/>
      <c r="DX82" s="248"/>
      <c r="DY82" s="248"/>
      <c r="DZ82" s="248"/>
      <c r="EA82" s="248"/>
      <c r="EB82" s="248"/>
      <c r="EC82" s="248"/>
      <c r="ED82" s="248"/>
      <c r="EE82" s="248"/>
      <c r="EF82" s="248"/>
      <c r="EG82" s="248"/>
      <c r="EH82" s="248"/>
      <c r="EI82" s="248"/>
      <c r="EJ82" s="248"/>
      <c r="EK82" s="248"/>
      <c r="EL82" s="248"/>
      <c r="EM82" s="248"/>
      <c r="EN82" s="248"/>
      <c r="EO82" s="248"/>
      <c r="EP82" s="248"/>
      <c r="EQ82" s="248"/>
      <c r="ER82" s="248"/>
      <c r="ES82" s="248"/>
      <c r="ET82" s="248"/>
      <c r="EU82" s="248"/>
      <c r="EV82" s="248"/>
      <c r="EW82" s="248"/>
      <c r="EX82" s="248"/>
      <c r="EY82" s="248"/>
      <c r="EZ82" s="248"/>
      <c r="FA82" s="248"/>
      <c r="FB82" s="248"/>
      <c r="FC82" s="248"/>
      <c r="FD82" s="248"/>
      <c r="FE82" s="248"/>
      <c r="FF82" s="248"/>
      <c r="FG82" s="248"/>
      <c r="FH82" s="248"/>
      <c r="FI82" s="248"/>
      <c r="FJ82" s="248"/>
      <c r="FK82" s="248"/>
      <c r="FL82" s="248"/>
      <c r="FM82" s="248"/>
      <c r="FN82" s="248"/>
      <c r="FO82" s="248"/>
      <c r="FP82" s="248"/>
      <c r="FQ82" s="248"/>
      <c r="FR82" s="248"/>
      <c r="FS82" s="248"/>
      <c r="FT82" s="248"/>
      <c r="FU82" s="248"/>
      <c r="FV82" s="248"/>
      <c r="FW82" s="248"/>
      <c r="FX82" s="248"/>
      <c r="FY82" s="248"/>
      <c r="FZ82" s="248"/>
      <c r="GA82" s="248"/>
      <c r="GB82" s="248"/>
      <c r="GC82" s="248"/>
      <c r="GD82" s="248"/>
      <c r="GE82" s="248"/>
      <c r="GF82" s="248"/>
      <c r="GG82" s="248"/>
      <c r="GH82" s="248"/>
      <c r="GI82" s="248"/>
      <c r="GJ82" s="248"/>
      <c r="GK82" s="248"/>
      <c r="GL82" s="248"/>
      <c r="GM82" s="248"/>
      <c r="GN82" s="248"/>
      <c r="GO82" s="248"/>
      <c r="GP82" s="248"/>
      <c r="GQ82" s="248"/>
      <c r="GR82" s="248"/>
      <c r="GS82" s="248"/>
      <c r="GT82" s="248"/>
      <c r="GU82" s="248"/>
      <c r="GV82" s="248"/>
      <c r="GW82" s="248"/>
      <c r="GX82" s="248"/>
      <c r="GY82" s="248"/>
      <c r="GZ82" s="248"/>
      <c r="HA82" s="248"/>
      <c r="HB82" s="248"/>
      <c r="HC82" s="248"/>
      <c r="HD82" s="248"/>
      <c r="HE82" s="248"/>
      <c r="HF82" s="248"/>
      <c r="HG82" s="248"/>
      <c r="HH82" s="248"/>
      <c r="HI82" s="248"/>
      <c r="HJ82" s="248"/>
      <c r="HK82" s="248"/>
      <c r="HL82" s="248"/>
      <c r="HM82" s="248"/>
      <c r="HN82" s="248"/>
      <c r="HO82" s="248"/>
      <c r="HP82" s="248"/>
      <c r="HQ82" s="248"/>
      <c r="HR82" s="248"/>
      <c r="HS82" s="248"/>
      <c r="HT82" s="248"/>
      <c r="HU82" s="248"/>
      <c r="HV82" s="248"/>
      <c r="HW82" s="248"/>
      <c r="HX82" s="248"/>
      <c r="HY82" s="248"/>
      <c r="HZ82" s="248"/>
      <c r="IA82" s="248"/>
      <c r="IB82" s="248"/>
      <c r="IC82" s="248"/>
      <c r="ID82" s="248"/>
      <c r="IE82" s="248"/>
      <c r="IF82" s="248"/>
      <c r="IG82" s="248"/>
      <c r="IH82" s="248"/>
      <c r="II82" s="248"/>
      <c r="IJ82" s="248"/>
      <c r="IK82" s="248"/>
      <c r="IL82" s="248"/>
      <c r="IM82" s="248"/>
      <c r="IN82" s="248"/>
      <c r="IO82" s="248"/>
      <c r="IP82" s="248"/>
      <c r="IQ82" s="248"/>
      <c r="IR82" s="248"/>
      <c r="IS82" s="248"/>
      <c r="IT82" s="248"/>
      <c r="IU82" s="248"/>
      <c r="IV82" s="248"/>
      <c r="IW82" s="248"/>
      <c r="IX82" s="248"/>
      <c r="IY82" s="248"/>
      <c r="IZ82" s="248"/>
      <c r="JA82" s="248"/>
      <c r="JB82" s="248"/>
      <c r="JC82" s="248"/>
      <c r="JD82" s="248"/>
      <c r="JE82" s="248"/>
      <c r="JF82" s="248"/>
      <c r="JG82" s="248"/>
      <c r="JH82" s="248"/>
      <c r="JI82" s="248"/>
      <c r="JJ82" s="248"/>
      <c r="JK82" s="248"/>
      <c r="JL82" s="248"/>
      <c r="JM82" s="248"/>
      <c r="JN82" s="248"/>
      <c r="JO82" s="248"/>
      <c r="JP82" s="248"/>
      <c r="JQ82" s="248"/>
      <c r="JR82" s="248"/>
      <c r="JS82" s="248"/>
      <c r="JT82" s="248"/>
      <c r="JU82" s="248"/>
      <c r="JV82" s="248"/>
      <c r="JW82" s="248"/>
      <c r="JX82" s="248"/>
      <c r="JY82" s="248"/>
      <c r="JZ82" s="248"/>
      <c r="KA82" s="248"/>
      <c r="KB82" s="248"/>
      <c r="KC82" s="248"/>
      <c r="KD82" s="248"/>
      <c r="KE82" s="248"/>
      <c r="KF82" s="248"/>
      <c r="KG82" s="248"/>
      <c r="KH82" s="248"/>
      <c r="KI82" s="248"/>
      <c r="KJ82" s="248"/>
      <c r="KK82" s="248"/>
      <c r="KL82" s="248"/>
      <c r="KM82" s="248"/>
      <c r="KN82" s="248"/>
      <c r="KO82" s="248"/>
      <c r="KP82" s="248"/>
      <c r="KQ82" s="248"/>
      <c r="KR82" s="248"/>
      <c r="KS82" s="248"/>
      <c r="KT82" s="248"/>
      <c r="KU82" s="248"/>
      <c r="KV82" s="248"/>
      <c r="KW82" s="248"/>
      <c r="KX82" s="248"/>
      <c r="KY82" s="248"/>
      <c r="KZ82" s="248"/>
      <c r="LA82" s="248"/>
      <c r="LB82" s="248"/>
      <c r="LC82" s="248"/>
      <c r="LD82" s="248"/>
      <c r="LE82" s="248"/>
      <c r="LF82" s="248"/>
      <c r="LG82" s="248"/>
      <c r="LH82" s="248"/>
      <c r="LI82" s="248"/>
      <c r="LJ82" s="248"/>
      <c r="LK82" s="248"/>
      <c r="LL82" s="248"/>
      <c r="LM82" s="248"/>
      <c r="LN82" s="248"/>
      <c r="LO82" s="248"/>
      <c r="LP82" s="248"/>
      <c r="LQ82" s="248"/>
      <c r="LR82" s="248"/>
      <c r="LS82" s="248"/>
      <c r="LT82" s="248"/>
      <c r="LU82" s="248"/>
      <c r="LV82" s="248"/>
      <c r="LW82" s="248"/>
      <c r="LX82" s="248"/>
      <c r="LY82" s="248"/>
      <c r="LZ82" s="248"/>
      <c r="MA82" s="248"/>
      <c r="MB82" s="248"/>
      <c r="MC82" s="248"/>
      <c r="MD82" s="248"/>
      <c r="ME82" s="248"/>
      <c r="MF82" s="248"/>
      <c r="MG82" s="248"/>
      <c r="MH82" s="248"/>
      <c r="MI82" s="248"/>
      <c r="MJ82" s="248"/>
      <c r="MK82" s="248"/>
      <c r="ML82" s="248"/>
      <c r="MM82" s="248"/>
      <c r="MN82" s="248"/>
      <c r="MO82" s="248"/>
      <c r="MP82" s="248"/>
      <c r="MQ82" s="248"/>
      <c r="MR82" s="248"/>
      <c r="MS82" s="248"/>
      <c r="MT82" s="248"/>
      <c r="MU82" s="248"/>
      <c r="MV82" s="248"/>
      <c r="MW82" s="248"/>
      <c r="MX82" s="248"/>
      <c r="MY82" s="248"/>
      <c r="MZ82" s="248"/>
      <c r="NA82" s="248"/>
      <c r="NB82" s="248"/>
      <c r="NC82" s="248"/>
      <c r="ND82" s="248"/>
      <c r="NE82" s="248"/>
      <c r="NF82" s="248"/>
      <c r="NG82" s="248"/>
      <c r="NH82" s="248"/>
      <c r="NI82" s="248"/>
      <c r="NJ82" s="248"/>
      <c r="NK82" s="248"/>
      <c r="NL82" s="248"/>
      <c r="NM82" s="248"/>
      <c r="NN82" s="248"/>
      <c r="NO82" s="248"/>
      <c r="NP82" s="248"/>
      <c r="NQ82" s="248"/>
      <c r="NR82" s="248"/>
      <c r="NS82" s="248"/>
      <c r="NT82" s="248"/>
      <c r="NU82" s="248"/>
      <c r="NV82" s="248"/>
      <c r="NW82" s="248"/>
      <c r="NX82" s="248"/>
      <c r="NY82" s="248"/>
      <c r="NZ82" s="248"/>
      <c r="OA82" s="248"/>
      <c r="OB82" s="248"/>
      <c r="OC82" s="248"/>
      <c r="OD82" s="248"/>
      <c r="OE82" s="248"/>
      <c r="OF82" s="248"/>
      <c r="OG82" s="248"/>
      <c r="OH82" s="248"/>
      <c r="OI82" s="248"/>
      <c r="OJ82" s="248"/>
      <c r="OK82" s="248"/>
      <c r="OL82" s="248"/>
      <c r="OM82" s="248"/>
      <c r="ON82" s="248"/>
      <c r="OO82" s="248"/>
      <c r="OP82" s="248"/>
      <c r="OQ82" s="248"/>
      <c r="OR82" s="248"/>
      <c r="OS82" s="248"/>
      <c r="OT82" s="248"/>
      <c r="OU82" s="248"/>
      <c r="OV82" s="248"/>
      <c r="OW82" s="248"/>
      <c r="OX82" s="248"/>
      <c r="OY82" s="248"/>
      <c r="OZ82" s="248"/>
      <c r="PA82" s="248"/>
      <c r="PB82" s="248"/>
      <c r="PC82" s="248"/>
      <c r="PD82" s="248"/>
      <c r="PE82" s="248"/>
      <c r="PF82" s="248"/>
      <c r="PG82" s="248"/>
      <c r="PH82" s="248"/>
      <c r="PI82" s="248"/>
      <c r="PJ82" s="248"/>
      <c r="PK82" s="248"/>
      <c r="PL82" s="248"/>
      <c r="PM82" s="248"/>
      <c r="PN82" s="248"/>
      <c r="PO82" s="248"/>
      <c r="PP82" s="248"/>
      <c r="PQ82" s="248"/>
      <c r="PR82" s="248"/>
      <c r="PS82" s="248"/>
      <c r="PT82" s="248"/>
      <c r="PU82" s="248"/>
      <c r="PV82" s="248"/>
      <c r="PW82" s="248"/>
      <c r="PX82" s="248"/>
      <c r="PY82" s="248"/>
      <c r="PZ82" s="248"/>
      <c r="QA82" s="248"/>
      <c r="QB82" s="248"/>
      <c r="QC82" s="248"/>
      <c r="QD82" s="248"/>
      <c r="QE82" s="248"/>
      <c r="QF82" s="248"/>
      <c r="QG82" s="248"/>
      <c r="QH82" s="248"/>
      <c r="QI82" s="248"/>
      <c r="QJ82" s="248"/>
      <c r="QK82" s="248"/>
      <c r="QL82" s="248"/>
      <c r="QM82" s="248"/>
      <c r="QN82" s="248"/>
      <c r="QO82" s="248"/>
      <c r="QP82" s="248"/>
      <c r="QQ82" s="248"/>
      <c r="QR82" s="248"/>
      <c r="QS82" s="248"/>
      <c r="QT82" s="248"/>
      <c r="QU82" s="248"/>
      <c r="QV82" s="248"/>
      <c r="QW82" s="248"/>
      <c r="QX82" s="248"/>
      <c r="QY82" s="248"/>
      <c r="QZ82" s="248"/>
      <c r="RA82" s="248"/>
      <c r="RB82" s="248"/>
      <c r="RC82" s="248"/>
      <c r="RD82" s="248"/>
      <c r="RE82" s="248"/>
      <c r="RF82" s="248"/>
      <c r="RG82" s="248"/>
      <c r="RH82" s="248"/>
      <c r="RI82" s="248"/>
      <c r="RJ82" s="248"/>
      <c r="RK82" s="248"/>
      <c r="RL82" s="248"/>
      <c r="RM82" s="248"/>
      <c r="RN82" s="248"/>
      <c r="RO82" s="248"/>
      <c r="RP82" s="248"/>
      <c r="RQ82" s="248"/>
      <c r="RR82" s="248"/>
      <c r="RS82" s="248"/>
      <c r="RT82" s="248"/>
      <c r="RU82" s="248"/>
      <c r="RV82" s="248"/>
      <c r="RW82" s="248"/>
      <c r="RX82" s="248"/>
      <c r="RY82" s="248"/>
      <c r="RZ82" s="248"/>
      <c r="SA82" s="248"/>
      <c r="SB82" s="248"/>
      <c r="SC82" s="248"/>
      <c r="SD82" s="248"/>
      <c r="SE82" s="248"/>
      <c r="SF82" s="248"/>
      <c r="SG82" s="248"/>
      <c r="SH82" s="248"/>
      <c r="SI82" s="248"/>
      <c r="SJ82" s="248"/>
      <c r="SK82" s="248"/>
      <c r="SL82" s="248"/>
      <c r="SM82" s="248"/>
      <c r="SN82" s="248"/>
      <c r="SO82" s="248"/>
      <c r="SP82" s="248"/>
      <c r="SQ82" s="248"/>
      <c r="SR82" s="248"/>
      <c r="SS82" s="248"/>
      <c r="ST82" s="248"/>
      <c r="SU82" s="248"/>
      <c r="SV82" s="248"/>
      <c r="SW82" s="248"/>
      <c r="SX82" s="248"/>
      <c r="SY82" s="248"/>
      <c r="SZ82" s="248"/>
      <c r="TA82" s="248"/>
      <c r="TB82" s="248"/>
      <c r="TC82" s="248"/>
      <c r="TD82" s="248"/>
      <c r="TE82" s="248"/>
      <c r="TF82" s="248"/>
      <c r="TG82" s="248"/>
      <c r="TH82" s="248"/>
      <c r="TI82" s="248"/>
      <c r="TJ82" s="248"/>
      <c r="TK82" s="248"/>
      <c r="TL82" s="248"/>
      <c r="TM82" s="248"/>
      <c r="TN82" s="248"/>
      <c r="TO82" s="248"/>
      <c r="TP82" s="248"/>
      <c r="TQ82" s="248"/>
      <c r="TR82" s="248"/>
      <c r="TS82" s="248"/>
      <c r="TT82" s="248"/>
      <c r="TU82" s="248"/>
      <c r="TV82" s="248"/>
      <c r="TW82" s="248"/>
      <c r="TX82" s="248"/>
      <c r="TY82" s="248"/>
      <c r="TZ82" s="248"/>
      <c r="UA82" s="248"/>
      <c r="UB82" s="248"/>
      <c r="UC82" s="248"/>
      <c r="UD82" s="248"/>
      <c r="UE82" s="248"/>
      <c r="UF82" s="248"/>
      <c r="UG82" s="248"/>
      <c r="UH82" s="248"/>
      <c r="UI82" s="248"/>
      <c r="UJ82" s="248"/>
      <c r="UK82" s="248"/>
      <c r="UL82" s="248"/>
      <c r="UM82" s="248"/>
      <c r="UN82" s="248"/>
      <c r="UO82" s="248"/>
      <c r="UP82" s="248"/>
      <c r="UQ82" s="248"/>
      <c r="UR82" s="248"/>
      <c r="US82" s="248"/>
      <c r="UT82" s="248"/>
      <c r="UU82" s="248"/>
      <c r="UV82" s="248"/>
      <c r="UW82" s="248"/>
      <c r="UX82" s="248"/>
      <c r="UY82" s="248"/>
      <c r="UZ82" s="248"/>
      <c r="VA82" s="248"/>
      <c r="VB82" s="248"/>
      <c r="VC82" s="248"/>
      <c r="VD82" s="248"/>
      <c r="VE82" s="248"/>
      <c r="VF82" s="248"/>
      <c r="VG82" s="248"/>
      <c r="VH82" s="248"/>
      <c r="VI82" s="248"/>
      <c r="VJ82" s="248"/>
      <c r="VK82" s="248"/>
      <c r="VL82" s="248"/>
      <c r="VM82" s="248"/>
      <c r="VN82" s="248"/>
      <c r="VO82" s="248"/>
      <c r="VP82" s="248"/>
      <c r="VQ82" s="248"/>
      <c r="VR82" s="248"/>
      <c r="VS82" s="248"/>
      <c r="VT82" s="248"/>
      <c r="VU82" s="248"/>
      <c r="VV82" s="248"/>
      <c r="VW82" s="248"/>
      <c r="VX82" s="248"/>
      <c r="VY82" s="248"/>
      <c r="VZ82" s="248"/>
      <c r="WA82" s="248"/>
      <c r="WB82" s="248"/>
      <c r="WC82" s="248"/>
      <c r="WD82" s="248"/>
      <c r="WE82" s="248"/>
      <c r="WF82" s="248"/>
      <c r="WG82" s="248"/>
      <c r="WH82" s="248"/>
      <c r="WI82" s="248"/>
      <c r="WJ82" s="248"/>
      <c r="WK82" s="248"/>
      <c r="WL82" s="248"/>
      <c r="WM82" s="248"/>
      <c r="WN82" s="248"/>
      <c r="WO82" s="248"/>
      <c r="WP82" s="248"/>
      <c r="WQ82" s="248"/>
      <c r="WR82" s="248"/>
      <c r="WS82" s="248"/>
      <c r="WT82" s="248"/>
      <c r="WU82" s="248"/>
      <c r="WV82" s="248"/>
      <c r="WW82" s="248"/>
      <c r="WX82" s="248"/>
      <c r="WY82" s="248"/>
      <c r="WZ82" s="248"/>
      <c r="XA82" s="248"/>
      <c r="XB82" s="248"/>
      <c r="XC82" s="248"/>
      <c r="XD82" s="248"/>
      <c r="XE82" s="248"/>
      <c r="XF82" s="248"/>
      <c r="XG82" s="248"/>
      <c r="XH82" s="248"/>
      <c r="XI82" s="248"/>
      <c r="XJ82" s="248"/>
      <c r="XK82" s="248"/>
      <c r="XL82" s="248"/>
      <c r="XM82" s="248"/>
      <c r="XN82" s="248"/>
      <c r="XO82" s="248"/>
      <c r="XP82" s="248"/>
      <c r="XQ82" s="248"/>
      <c r="XR82" s="248"/>
      <c r="XS82" s="248"/>
      <c r="XT82" s="248"/>
      <c r="XU82" s="248"/>
      <c r="XV82" s="248"/>
      <c r="XW82" s="248"/>
      <c r="XX82" s="248"/>
      <c r="XY82" s="248"/>
      <c r="XZ82" s="248"/>
      <c r="YA82" s="248"/>
      <c r="YB82" s="248"/>
      <c r="YC82" s="248"/>
      <c r="YD82" s="248"/>
      <c r="YE82" s="248"/>
      <c r="YF82" s="248"/>
      <c r="YG82" s="248"/>
      <c r="YH82" s="248"/>
      <c r="YI82" s="248"/>
      <c r="YJ82" s="248"/>
      <c r="YK82" s="248"/>
      <c r="YL82" s="248"/>
      <c r="YM82" s="248"/>
      <c r="YN82" s="248"/>
      <c r="YO82" s="248"/>
      <c r="YP82" s="248"/>
      <c r="YQ82" s="248"/>
      <c r="YR82" s="248"/>
      <c r="YS82" s="248"/>
      <c r="YT82" s="248"/>
      <c r="YU82" s="248"/>
      <c r="YV82" s="248"/>
      <c r="YW82" s="248"/>
      <c r="YX82" s="248"/>
      <c r="YY82" s="248"/>
      <c r="YZ82" s="248"/>
      <c r="ZA82" s="248"/>
      <c r="ZB82" s="248"/>
      <c r="ZC82" s="248"/>
      <c r="ZD82" s="248"/>
      <c r="ZE82" s="248"/>
      <c r="ZF82" s="248"/>
      <c r="ZG82" s="248"/>
      <c r="ZH82" s="248"/>
      <c r="ZI82" s="248"/>
      <c r="ZJ82" s="248"/>
      <c r="ZK82" s="248"/>
      <c r="ZL82" s="248"/>
      <c r="ZM82" s="248"/>
      <c r="ZN82" s="248"/>
      <c r="ZO82" s="248"/>
      <c r="ZP82" s="248"/>
      <c r="ZQ82" s="248"/>
      <c r="ZR82" s="248"/>
      <c r="ZS82" s="248"/>
      <c r="ZT82" s="248"/>
      <c r="ZU82" s="248"/>
      <c r="ZV82" s="248"/>
      <c r="ZW82" s="248"/>
      <c r="ZX82" s="248"/>
      <c r="ZY82" s="248"/>
      <c r="ZZ82" s="248"/>
      <c r="AAA82" s="248"/>
      <c r="AAB82" s="248"/>
      <c r="AAC82" s="248"/>
      <c r="AAD82" s="248"/>
      <c r="AAE82" s="248"/>
      <c r="AAF82" s="248"/>
      <c r="AAG82" s="248"/>
      <c r="AAH82" s="248"/>
      <c r="AAI82" s="248"/>
      <c r="AAJ82" s="248"/>
      <c r="AAK82" s="248"/>
      <c r="AAL82" s="248"/>
      <c r="AAM82" s="248"/>
      <c r="AAN82" s="248"/>
      <c r="AAO82" s="248"/>
      <c r="AAP82" s="248"/>
      <c r="AAQ82" s="248"/>
      <c r="AAR82" s="248"/>
      <c r="AAS82" s="248"/>
      <c r="AAT82" s="248"/>
      <c r="AAU82" s="248"/>
      <c r="AAV82" s="248"/>
      <c r="AAW82" s="248"/>
      <c r="AAX82" s="248"/>
      <c r="AAY82" s="248"/>
      <c r="AAZ82" s="248"/>
      <c r="ABA82" s="248"/>
      <c r="ABB82" s="248"/>
      <c r="ABC82" s="248"/>
      <c r="ABD82" s="248"/>
      <c r="ABE82" s="248"/>
      <c r="ABF82" s="248"/>
      <c r="ABG82" s="248"/>
      <c r="ABH82" s="248"/>
      <c r="ABI82" s="248"/>
      <c r="ABJ82" s="248"/>
      <c r="ABK82" s="248"/>
      <c r="ABL82" s="248"/>
      <c r="ABM82" s="248"/>
      <c r="ABN82" s="248"/>
      <c r="ABO82" s="248"/>
      <c r="ABP82" s="248"/>
      <c r="ABQ82" s="248"/>
      <c r="ABR82" s="248"/>
      <c r="ABS82" s="248"/>
      <c r="ABT82" s="248"/>
      <c r="ABU82" s="248"/>
      <c r="ABV82" s="248"/>
      <c r="ABW82" s="248"/>
      <c r="ABX82" s="248"/>
      <c r="ABY82" s="248"/>
      <c r="ABZ82" s="248"/>
      <c r="ACA82" s="248"/>
      <c r="ACB82" s="248"/>
      <c r="ACC82" s="248"/>
      <c r="ACD82" s="248"/>
      <c r="ACE82" s="248"/>
      <c r="ACF82" s="248"/>
      <c r="ACG82" s="248"/>
      <c r="ACH82" s="248"/>
      <c r="ACI82" s="248"/>
      <c r="ACJ82" s="248"/>
      <c r="ACK82" s="248"/>
      <c r="ACL82" s="248"/>
      <c r="ACM82" s="248"/>
      <c r="ACN82" s="248"/>
      <c r="ACO82" s="248"/>
      <c r="ACP82" s="248"/>
      <c r="ACQ82" s="248"/>
      <c r="ACR82" s="248"/>
      <c r="ACS82" s="248"/>
      <c r="ACT82" s="248"/>
      <c r="ACU82" s="248"/>
      <c r="ACV82" s="248"/>
      <c r="ACW82" s="248"/>
      <c r="ACX82" s="248"/>
      <c r="ACY82" s="248"/>
      <c r="ACZ82" s="248"/>
      <c r="ADA82" s="248"/>
      <c r="ADB82" s="248"/>
      <c r="ADC82" s="248"/>
      <c r="ADD82" s="248"/>
      <c r="ADE82" s="248"/>
      <c r="ADF82" s="248"/>
      <c r="ADG82" s="248"/>
      <c r="ADH82" s="248"/>
      <c r="ADI82" s="248"/>
      <c r="ADJ82" s="248"/>
      <c r="ADK82" s="248"/>
      <c r="ADL82" s="248"/>
      <c r="ADM82" s="248"/>
      <c r="ADN82" s="248"/>
      <c r="ADO82" s="248"/>
      <c r="ADP82" s="248"/>
      <c r="ADQ82" s="248"/>
      <c r="ADR82" s="248"/>
      <c r="ADS82" s="248"/>
      <c r="ADT82" s="248"/>
      <c r="ADU82" s="248"/>
      <c r="ADV82" s="248"/>
      <c r="ADW82" s="248"/>
      <c r="ADX82" s="248"/>
      <c r="ADY82" s="248"/>
      <c r="ADZ82" s="248"/>
      <c r="AEA82" s="248"/>
      <c r="AEB82" s="248"/>
      <c r="AEC82" s="248"/>
      <c r="AED82" s="248"/>
      <c r="AEE82" s="248"/>
      <c r="AEF82" s="248"/>
      <c r="AEG82" s="248"/>
      <c r="AEH82" s="248"/>
      <c r="AEI82" s="248"/>
      <c r="AEJ82" s="248"/>
      <c r="AEK82" s="248"/>
      <c r="AEL82" s="248"/>
      <c r="AEM82" s="248"/>
      <c r="AEN82" s="248"/>
      <c r="AEO82" s="248"/>
      <c r="AEP82" s="248"/>
      <c r="AEQ82" s="248"/>
      <c r="AER82" s="248"/>
      <c r="AES82" s="248"/>
      <c r="AET82" s="248"/>
      <c r="AEU82" s="248"/>
      <c r="AEV82" s="248"/>
      <c r="AEW82" s="248"/>
      <c r="AEX82" s="248"/>
      <c r="AEY82" s="248"/>
      <c r="AEZ82" s="248"/>
      <c r="AFA82" s="248"/>
      <c r="AFB82" s="248"/>
      <c r="AFC82" s="248"/>
      <c r="AFD82" s="248"/>
      <c r="AFE82" s="248"/>
      <c r="AFF82" s="248"/>
      <c r="AFG82" s="248"/>
      <c r="AFH82" s="248"/>
      <c r="AFI82" s="248"/>
      <c r="AFJ82" s="248"/>
      <c r="AFK82" s="248"/>
      <c r="AFL82" s="248"/>
      <c r="AFM82" s="248"/>
      <c r="AFN82" s="248"/>
      <c r="AFO82" s="248"/>
      <c r="AFP82" s="248"/>
      <c r="AFQ82" s="248"/>
      <c r="AFR82" s="248"/>
      <c r="AFS82" s="248"/>
      <c r="AFT82" s="248"/>
      <c r="AFU82" s="248"/>
      <c r="AFV82" s="248"/>
      <c r="AFW82" s="248"/>
      <c r="AFX82" s="248"/>
      <c r="AFY82" s="248"/>
      <c r="AFZ82" s="248"/>
      <c r="AGA82" s="248"/>
      <c r="AGB82" s="248"/>
      <c r="AGC82" s="248"/>
      <c r="AGD82" s="248"/>
      <c r="AGE82" s="248"/>
      <c r="AGF82" s="248"/>
      <c r="AGG82" s="248"/>
      <c r="AGH82" s="248"/>
      <c r="AGI82" s="248"/>
      <c r="AGJ82" s="248"/>
      <c r="AGK82" s="248"/>
      <c r="AGL82" s="248"/>
      <c r="AGM82" s="248"/>
      <c r="AGN82" s="248"/>
      <c r="AGO82" s="248"/>
      <c r="AGP82" s="248"/>
      <c r="AGQ82" s="248"/>
      <c r="AGR82" s="248"/>
      <c r="AGS82" s="248"/>
      <c r="AGT82" s="248"/>
      <c r="AGU82" s="248"/>
      <c r="AGV82" s="248"/>
      <c r="AGW82" s="248"/>
      <c r="AGX82" s="248"/>
      <c r="AGY82" s="248"/>
      <c r="AGZ82" s="248"/>
      <c r="AHA82" s="248"/>
      <c r="AHB82" s="248"/>
      <c r="AHC82" s="248"/>
      <c r="AHD82" s="248"/>
      <c r="AHE82" s="248"/>
      <c r="AHF82" s="248"/>
      <c r="AHG82" s="248"/>
      <c r="AHH82" s="248"/>
      <c r="AHI82" s="248"/>
      <c r="AHJ82" s="248"/>
      <c r="AHK82" s="248"/>
      <c r="AHL82" s="248"/>
      <c r="AHM82" s="248"/>
      <c r="AHN82" s="248"/>
      <c r="AHO82" s="248"/>
      <c r="AHP82" s="248"/>
      <c r="AHQ82" s="248"/>
      <c r="AHR82" s="248"/>
      <c r="AHS82" s="248"/>
      <c r="AHT82" s="248"/>
      <c r="AHU82" s="248"/>
      <c r="AHV82" s="248"/>
      <c r="AHW82" s="248"/>
      <c r="AHX82" s="248"/>
      <c r="AHY82" s="248"/>
      <c r="AHZ82" s="248"/>
      <c r="AIA82" s="248"/>
      <c r="AIB82" s="248"/>
      <c r="AIC82" s="248"/>
      <c r="AID82" s="248"/>
      <c r="AIE82" s="248"/>
      <c r="AIF82" s="248"/>
      <c r="AIG82" s="248"/>
      <c r="AIH82" s="248"/>
      <c r="AII82" s="248"/>
      <c r="AIJ82" s="248"/>
      <c r="AIK82" s="248"/>
      <c r="AIL82" s="248"/>
      <c r="AIM82" s="248"/>
      <c r="AIN82" s="248"/>
      <c r="AIO82" s="248"/>
      <c r="AIP82" s="248"/>
      <c r="AIQ82" s="248"/>
      <c r="AIR82" s="248"/>
      <c r="AIS82" s="248"/>
      <c r="AIT82" s="248"/>
      <c r="AIU82" s="248"/>
      <c r="AIV82" s="248"/>
      <c r="AIW82" s="248"/>
      <c r="AIX82" s="248"/>
      <c r="AIY82" s="248"/>
      <c r="AIZ82" s="248"/>
      <c r="AJA82" s="248"/>
      <c r="AJB82" s="248"/>
      <c r="AJC82" s="248"/>
      <c r="AJD82" s="248"/>
      <c r="AJE82" s="248"/>
      <c r="AJF82" s="248"/>
      <c r="AJG82" s="248"/>
      <c r="AJH82" s="248"/>
      <c r="AJI82" s="248"/>
      <c r="AJJ82" s="248"/>
      <c r="AJK82" s="248"/>
      <c r="AJL82" s="248"/>
      <c r="AJM82" s="248"/>
      <c r="AJN82" s="248"/>
      <c r="AJO82" s="248"/>
      <c r="AJP82" s="248"/>
      <c r="AJQ82" s="248"/>
      <c r="AJR82" s="248"/>
      <c r="AJS82" s="248"/>
      <c r="AJT82" s="248"/>
      <c r="AJU82" s="248"/>
      <c r="AJV82" s="248"/>
      <c r="AJW82" s="248"/>
      <c r="AJX82" s="248"/>
      <c r="AJY82" s="248"/>
      <c r="AJZ82" s="248"/>
      <c r="AKA82" s="248"/>
      <c r="AKB82" s="248"/>
      <c r="AKC82" s="248"/>
      <c r="AKD82" s="248"/>
      <c r="AKE82" s="248"/>
      <c r="AKF82" s="248"/>
      <c r="AKG82" s="248"/>
      <c r="AKH82" s="248"/>
      <c r="AKI82" s="248"/>
      <c r="AKJ82" s="248"/>
      <c r="AKK82" s="248"/>
      <c r="AKL82" s="248"/>
      <c r="AKM82" s="248"/>
      <c r="AKN82" s="248"/>
      <c r="AKO82" s="248"/>
      <c r="AKP82" s="248"/>
      <c r="AKQ82" s="248"/>
      <c r="AKR82" s="248"/>
      <c r="AKS82" s="248"/>
      <c r="AKT82" s="248"/>
      <c r="AKU82" s="248"/>
      <c r="AKV82" s="248"/>
      <c r="AKW82" s="248"/>
      <c r="AKX82" s="248"/>
      <c r="AKY82" s="248"/>
      <c r="AKZ82" s="248"/>
      <c r="ALA82" s="248"/>
      <c r="ALB82" s="248"/>
      <c r="ALC82" s="248"/>
      <c r="ALD82" s="248"/>
      <c r="ALE82" s="248"/>
      <c r="ALF82" s="248"/>
      <c r="ALG82" s="248"/>
      <c r="ALH82" s="248"/>
      <c r="ALI82" s="248"/>
      <c r="ALJ82" s="248"/>
      <c r="ALK82" s="248"/>
      <c r="ALL82" s="248"/>
      <c r="ALM82" s="248"/>
      <c r="ALN82" s="248"/>
      <c r="ALO82" s="248"/>
      <c r="ALP82" s="248"/>
      <c r="ALQ82" s="248"/>
      <c r="ALR82" s="248"/>
      <c r="ALS82" s="248"/>
      <c r="ALT82" s="248"/>
      <c r="ALU82" s="248"/>
      <c r="ALV82" s="248"/>
      <c r="ALW82" s="248"/>
      <c r="ALX82" s="248"/>
      <c r="ALY82" s="248"/>
      <c r="ALZ82" s="248"/>
      <c r="AMA82" s="248"/>
      <c r="AMB82" s="248"/>
      <c r="AMC82" s="248"/>
      <c r="AMD82" s="248"/>
      <c r="AME82" s="248"/>
      <c r="AMF82" s="248"/>
      <c r="AMG82" s="248"/>
      <c r="AMH82" s="248"/>
      <c r="AMI82" s="248"/>
      <c r="AMJ82" s="248"/>
      <c r="AMK82" s="248"/>
      <c r="AML82" s="248"/>
      <c r="AMM82" s="248"/>
      <c r="AMN82" s="248"/>
      <c r="AMO82" s="248"/>
      <c r="AMP82" s="248"/>
      <c r="AMQ82" s="248"/>
      <c r="AMR82" s="248"/>
      <c r="AMS82" s="248"/>
      <c r="AMT82" s="248"/>
      <c r="AMU82" s="248"/>
      <c r="AMV82" s="248"/>
      <c r="AMW82" s="248"/>
      <c r="AMX82" s="248"/>
      <c r="AMY82" s="248"/>
      <c r="AMZ82" s="248"/>
      <c r="ANA82" s="248"/>
      <c r="ANB82" s="248"/>
      <c r="ANC82" s="248"/>
      <c r="AND82" s="248"/>
      <c r="ANE82" s="248"/>
      <c r="ANF82" s="248"/>
      <c r="ANG82" s="248"/>
      <c r="ANH82" s="248"/>
      <c r="ANI82" s="248"/>
      <c r="ANJ82" s="248"/>
      <c r="ANK82" s="248"/>
      <c r="ANL82" s="248"/>
      <c r="ANM82" s="248"/>
      <c r="ANN82" s="248"/>
      <c r="ANO82" s="248"/>
      <c r="ANP82" s="248"/>
      <c r="ANQ82" s="248"/>
      <c r="ANR82" s="248"/>
      <c r="ANS82" s="248"/>
      <c r="ANT82" s="248"/>
      <c r="ANU82" s="248"/>
      <c r="ANV82" s="248"/>
      <c r="ANW82" s="248"/>
      <c r="ANX82" s="248"/>
      <c r="ANY82" s="248"/>
      <c r="ANZ82" s="248"/>
      <c r="AOA82" s="248"/>
      <c r="AOB82" s="248"/>
      <c r="AOC82" s="248"/>
      <c r="AOD82" s="248"/>
      <c r="AOE82" s="248"/>
      <c r="AOF82" s="248"/>
      <c r="AOG82" s="248"/>
      <c r="AOH82" s="248"/>
      <c r="AOI82" s="248"/>
      <c r="AOJ82" s="248"/>
      <c r="AOK82" s="248"/>
      <c r="AOL82" s="248"/>
      <c r="AOM82" s="248"/>
      <c r="AON82" s="248"/>
      <c r="AOO82" s="248"/>
      <c r="AOP82" s="248"/>
      <c r="AOQ82" s="248"/>
      <c r="AOR82" s="248"/>
      <c r="AOS82" s="248"/>
      <c r="AOT82" s="248"/>
      <c r="AOU82" s="248"/>
      <c r="AOV82" s="248"/>
      <c r="AOW82" s="248"/>
      <c r="AOX82" s="248"/>
      <c r="AOY82" s="248"/>
      <c r="AOZ82" s="248"/>
      <c r="APA82" s="248"/>
      <c r="APB82" s="248"/>
      <c r="APC82" s="248"/>
      <c r="APD82" s="248"/>
      <c r="APE82" s="248"/>
      <c r="APF82" s="248"/>
      <c r="APG82" s="248"/>
      <c r="APH82" s="248"/>
      <c r="API82" s="248"/>
      <c r="APJ82" s="248"/>
      <c r="APK82" s="248"/>
      <c r="APL82" s="248"/>
      <c r="APM82" s="248"/>
      <c r="APN82" s="248"/>
      <c r="APO82" s="248"/>
      <c r="APP82" s="248"/>
      <c r="APQ82" s="248"/>
      <c r="APR82" s="248"/>
      <c r="APS82" s="248"/>
      <c r="APT82" s="248"/>
      <c r="APU82" s="248"/>
      <c r="APV82" s="248"/>
      <c r="APW82" s="248"/>
      <c r="APX82" s="248"/>
      <c r="APY82" s="248"/>
      <c r="APZ82" s="248"/>
      <c r="AQA82" s="248"/>
      <c r="AQB82" s="248"/>
      <c r="AQC82" s="248"/>
      <c r="AQD82" s="248"/>
      <c r="AQE82" s="248"/>
      <c r="AQF82" s="248"/>
      <c r="AQG82" s="248"/>
      <c r="AQH82" s="248"/>
      <c r="AQI82" s="248"/>
      <c r="AQJ82" s="248"/>
      <c r="AQK82" s="248"/>
      <c r="AQL82" s="248"/>
      <c r="AQM82" s="248"/>
      <c r="AQN82" s="248"/>
      <c r="AQO82" s="248"/>
      <c r="AQP82" s="248"/>
      <c r="AQQ82" s="248"/>
      <c r="AQR82" s="248"/>
      <c r="AQS82" s="248"/>
      <c r="AQT82" s="248"/>
      <c r="AQU82" s="248"/>
      <c r="AQV82" s="248"/>
      <c r="AQW82" s="248"/>
      <c r="AQX82" s="248"/>
      <c r="AQY82" s="248"/>
      <c r="AQZ82" s="248"/>
      <c r="ARA82" s="248"/>
      <c r="ARB82" s="248"/>
      <c r="ARC82" s="248"/>
      <c r="ARD82" s="248"/>
      <c r="ARE82" s="248"/>
      <c r="ARF82" s="248"/>
      <c r="ARG82" s="248"/>
      <c r="ARH82" s="248"/>
      <c r="ARI82" s="248"/>
      <c r="ARJ82" s="248"/>
      <c r="ARK82" s="248"/>
      <c r="ARL82" s="248"/>
      <c r="ARM82" s="248"/>
      <c r="ARN82" s="248"/>
      <c r="ARO82" s="248"/>
      <c r="ARP82" s="248"/>
      <c r="ARQ82" s="248"/>
      <c r="ARR82" s="248"/>
      <c r="ARS82" s="248"/>
      <c r="ART82" s="248"/>
      <c r="ARU82" s="248"/>
      <c r="ARV82" s="248"/>
      <c r="ARW82" s="248"/>
      <c r="ARX82" s="248"/>
      <c r="ARY82" s="248"/>
      <c r="ARZ82" s="248"/>
      <c r="ASA82" s="248"/>
      <c r="ASB82" s="248"/>
      <c r="ASC82" s="248"/>
      <c r="ASD82" s="248"/>
      <c r="ASE82" s="248"/>
      <c r="ASF82" s="248"/>
      <c r="ASG82" s="248"/>
      <c r="ASH82" s="248"/>
      <c r="ASI82" s="248"/>
      <c r="ASJ82" s="248"/>
      <c r="ASK82" s="248"/>
      <c r="ASL82" s="248"/>
      <c r="ASM82" s="248"/>
      <c r="ASN82" s="248"/>
      <c r="ASO82" s="248"/>
      <c r="ASP82" s="248"/>
      <c r="ASQ82" s="248"/>
      <c r="ASR82" s="248"/>
      <c r="ASS82" s="248"/>
      <c r="AST82" s="248"/>
      <c r="ASU82" s="248"/>
      <c r="ASV82" s="248"/>
      <c r="ASW82" s="248"/>
      <c r="ASX82" s="248"/>
      <c r="ASY82" s="248"/>
      <c r="ASZ82" s="248"/>
      <c r="ATA82" s="248"/>
      <c r="ATB82" s="248"/>
      <c r="ATC82" s="248"/>
      <c r="ATD82" s="248"/>
      <c r="ATE82" s="248"/>
      <c r="ATF82" s="248"/>
      <c r="ATG82" s="248"/>
      <c r="ATH82" s="248"/>
      <c r="ATI82" s="248"/>
      <c r="ATJ82" s="248"/>
      <c r="ATK82" s="248"/>
      <c r="ATL82" s="248"/>
      <c r="ATM82" s="248"/>
      <c r="ATN82" s="248"/>
      <c r="ATO82" s="248"/>
      <c r="ATP82" s="248"/>
      <c r="ATQ82" s="248"/>
      <c r="ATR82" s="248"/>
      <c r="ATS82" s="248"/>
      <c r="ATT82" s="248"/>
      <c r="ATU82" s="248"/>
      <c r="ATV82" s="248"/>
      <c r="ATW82" s="248"/>
      <c r="ATX82" s="248"/>
      <c r="ATY82" s="248"/>
      <c r="ATZ82" s="248"/>
      <c r="AUA82" s="248"/>
      <c r="AUB82" s="248"/>
      <c r="AUC82" s="248"/>
      <c r="AUD82" s="248"/>
      <c r="AUE82" s="248"/>
      <c r="AUF82" s="248"/>
      <c r="AUG82" s="248"/>
      <c r="AUH82" s="248"/>
      <c r="AUI82" s="248"/>
      <c r="AUJ82" s="248"/>
      <c r="AUK82" s="248"/>
      <c r="AUL82" s="248"/>
      <c r="AUM82" s="248"/>
      <c r="AUN82" s="248"/>
      <c r="AUO82" s="248"/>
      <c r="AUP82" s="248"/>
      <c r="AUQ82" s="248"/>
      <c r="AUR82" s="248"/>
      <c r="AUS82" s="248"/>
      <c r="AUT82" s="248"/>
      <c r="AUU82" s="248"/>
      <c r="AUV82" s="248"/>
      <c r="AUW82" s="248"/>
      <c r="AUX82" s="248"/>
      <c r="AUY82" s="248"/>
      <c r="AUZ82" s="248"/>
      <c r="AVA82" s="248"/>
      <c r="AVB82" s="248"/>
      <c r="AVC82" s="248"/>
      <c r="AVD82" s="248"/>
      <c r="AVE82" s="248"/>
      <c r="AVF82" s="248"/>
      <c r="AVG82" s="248"/>
      <c r="AVH82" s="248"/>
      <c r="AVI82" s="248"/>
      <c r="AVJ82" s="248"/>
      <c r="AVK82" s="248"/>
      <c r="AVL82" s="248"/>
      <c r="AVM82" s="248"/>
      <c r="AVN82" s="248"/>
      <c r="AVO82" s="248"/>
      <c r="AVP82" s="248"/>
      <c r="AVQ82" s="248"/>
      <c r="AVR82" s="248"/>
      <c r="AVS82" s="248"/>
      <c r="AVT82" s="248"/>
      <c r="AVU82" s="248"/>
      <c r="AVV82" s="248"/>
      <c r="AVW82" s="248"/>
      <c r="AVX82" s="248"/>
      <c r="AVY82" s="248"/>
      <c r="AVZ82" s="248"/>
      <c r="AWA82" s="248"/>
      <c r="AWB82" s="248"/>
      <c r="AWC82" s="248"/>
      <c r="AWD82" s="248"/>
      <c r="AWE82" s="248"/>
      <c r="AWF82" s="248"/>
      <c r="AWG82" s="248"/>
      <c r="AWH82" s="248"/>
      <c r="AWI82" s="248"/>
      <c r="AWJ82" s="248"/>
      <c r="AWK82" s="248"/>
      <c r="AWL82" s="248"/>
      <c r="AWM82" s="248"/>
      <c r="AWN82" s="248"/>
      <c r="AWO82" s="248"/>
      <c r="AWP82" s="248"/>
      <c r="AWQ82" s="248"/>
      <c r="AWR82" s="248"/>
      <c r="AWS82" s="248"/>
      <c r="AWT82" s="248"/>
      <c r="AWU82" s="248"/>
      <c r="AWV82" s="248"/>
      <c r="AWW82" s="248"/>
      <c r="AWX82" s="248"/>
      <c r="AWY82" s="248"/>
      <c r="AWZ82" s="248"/>
      <c r="AXA82" s="248"/>
      <c r="AXB82" s="248"/>
      <c r="AXC82" s="248"/>
      <c r="AXD82" s="248"/>
      <c r="AXE82" s="248"/>
      <c r="AXF82" s="248"/>
      <c r="AXG82" s="248"/>
      <c r="AXH82" s="248"/>
      <c r="AXI82" s="248"/>
      <c r="AXJ82" s="248"/>
      <c r="AXK82" s="248"/>
      <c r="AXL82" s="248"/>
      <c r="AXM82" s="248"/>
      <c r="AXN82" s="248"/>
      <c r="AXO82" s="248"/>
      <c r="AXP82" s="248"/>
      <c r="AXQ82" s="248"/>
      <c r="AXR82" s="248"/>
      <c r="AXS82" s="248"/>
      <c r="AXT82" s="248"/>
      <c r="AXU82" s="248"/>
      <c r="AXV82" s="248"/>
      <c r="AXW82" s="248"/>
      <c r="AXX82" s="248"/>
      <c r="AXY82" s="248"/>
      <c r="AXZ82" s="248"/>
      <c r="AYA82" s="248"/>
      <c r="AYB82" s="248"/>
      <c r="AYC82" s="248"/>
      <c r="AYD82" s="248"/>
      <c r="AYE82" s="248"/>
      <c r="AYF82" s="248"/>
      <c r="AYG82" s="248"/>
      <c r="AYH82" s="248"/>
      <c r="AYI82" s="248"/>
      <c r="AYJ82" s="248"/>
      <c r="AYK82" s="248"/>
      <c r="AYL82" s="248"/>
      <c r="AYM82" s="248"/>
      <c r="AYN82" s="248"/>
      <c r="AYO82" s="248"/>
      <c r="AYP82" s="248"/>
      <c r="AYQ82" s="248"/>
      <c r="AYR82" s="248"/>
      <c r="AYS82" s="248"/>
      <c r="AYT82" s="248"/>
      <c r="AYU82" s="248"/>
      <c r="AYV82" s="248"/>
      <c r="AYW82" s="248"/>
      <c r="AYX82" s="248"/>
      <c r="AYY82" s="248"/>
      <c r="AYZ82" s="248"/>
      <c r="AZA82" s="248"/>
      <c r="AZB82" s="248"/>
      <c r="AZC82" s="248"/>
      <c r="AZD82" s="248"/>
      <c r="AZE82" s="248"/>
      <c r="AZF82" s="248"/>
      <c r="AZG82" s="248"/>
      <c r="AZH82" s="248"/>
      <c r="AZI82" s="248"/>
      <c r="AZJ82" s="248"/>
      <c r="AZK82" s="248"/>
      <c r="AZL82" s="248"/>
      <c r="AZM82" s="248"/>
      <c r="AZN82" s="248"/>
      <c r="AZO82" s="248"/>
      <c r="AZP82" s="248"/>
      <c r="AZQ82" s="248"/>
      <c r="AZR82" s="248"/>
      <c r="AZS82" s="248"/>
      <c r="AZT82" s="248"/>
      <c r="AZU82" s="248"/>
      <c r="AZV82" s="248"/>
      <c r="AZW82" s="248"/>
      <c r="AZX82" s="248"/>
      <c r="AZY82" s="248"/>
      <c r="AZZ82" s="248"/>
      <c r="BAA82" s="248"/>
      <c r="BAB82" s="248"/>
      <c r="BAC82" s="248"/>
      <c r="BAD82" s="248"/>
      <c r="BAE82" s="248"/>
      <c r="BAF82" s="248"/>
      <c r="BAG82" s="248"/>
      <c r="BAH82" s="248"/>
      <c r="BAI82" s="248"/>
      <c r="BAJ82" s="248"/>
      <c r="BAK82" s="248"/>
      <c r="BAL82" s="248"/>
      <c r="BAM82" s="248"/>
      <c r="BAN82" s="248"/>
      <c r="BAO82" s="248"/>
      <c r="BAP82" s="248"/>
      <c r="BAQ82" s="248"/>
      <c r="BAR82" s="248"/>
      <c r="BAS82" s="248"/>
      <c r="BAT82" s="248"/>
      <c r="BAU82" s="248"/>
      <c r="BAV82" s="248"/>
      <c r="BAW82" s="248"/>
      <c r="BAX82" s="248"/>
      <c r="BAY82" s="248"/>
      <c r="BAZ82" s="248"/>
      <c r="BBA82" s="248"/>
      <c r="BBB82" s="248"/>
      <c r="BBC82" s="248"/>
      <c r="BBD82" s="248"/>
      <c r="BBE82" s="248"/>
      <c r="BBF82" s="248"/>
      <c r="BBG82" s="248"/>
      <c r="BBH82" s="248"/>
      <c r="BBI82" s="248"/>
      <c r="BBJ82" s="248"/>
      <c r="BBK82" s="248"/>
      <c r="BBL82" s="248"/>
      <c r="BBM82" s="248"/>
      <c r="BBN82" s="248"/>
      <c r="BBO82" s="248"/>
      <c r="BBP82" s="248"/>
      <c r="BBQ82" s="248"/>
      <c r="BBR82" s="248"/>
      <c r="BBS82" s="248"/>
      <c r="BBT82" s="248"/>
      <c r="BBU82" s="248"/>
      <c r="BBV82" s="248"/>
      <c r="BBW82" s="248"/>
      <c r="BBX82" s="248"/>
      <c r="BBY82" s="248"/>
      <c r="BBZ82" s="248"/>
      <c r="BCA82" s="248"/>
      <c r="BCB82" s="248"/>
      <c r="BCC82" s="248"/>
      <c r="BCD82" s="248"/>
      <c r="BCE82" s="248"/>
      <c r="BCF82" s="248"/>
      <c r="BCG82" s="248"/>
      <c r="BCH82" s="248"/>
      <c r="BCI82" s="248"/>
      <c r="BCJ82" s="248"/>
      <c r="BCK82" s="248"/>
      <c r="BCL82" s="248"/>
      <c r="BCM82" s="248"/>
      <c r="BCN82" s="248"/>
      <c r="BCO82" s="248"/>
      <c r="BCP82" s="248"/>
      <c r="BCQ82" s="248"/>
      <c r="BCR82" s="248"/>
      <c r="BCS82" s="248"/>
      <c r="BCT82" s="248"/>
      <c r="BCU82" s="248"/>
      <c r="BCV82" s="248"/>
      <c r="BCW82" s="248"/>
      <c r="BCX82" s="248"/>
      <c r="BCY82" s="248"/>
      <c r="BCZ82" s="248"/>
      <c r="BDA82" s="248"/>
      <c r="BDB82" s="248"/>
      <c r="BDC82" s="248"/>
      <c r="BDD82" s="248"/>
      <c r="BDE82" s="248"/>
      <c r="BDF82" s="248"/>
      <c r="BDG82" s="248"/>
      <c r="BDH82" s="248"/>
      <c r="BDI82" s="248"/>
      <c r="BDJ82" s="248"/>
      <c r="BDK82" s="248"/>
      <c r="BDL82" s="248"/>
      <c r="BDM82" s="248"/>
      <c r="BDN82" s="248"/>
      <c r="BDO82" s="248"/>
      <c r="BDP82" s="248"/>
      <c r="BDQ82" s="248"/>
      <c r="BDR82" s="248"/>
      <c r="BDS82" s="248"/>
      <c r="BDT82" s="248"/>
      <c r="BDU82" s="248"/>
      <c r="BDV82" s="248"/>
      <c r="BDW82" s="248"/>
      <c r="BDX82" s="248"/>
      <c r="BDY82" s="248"/>
      <c r="BDZ82" s="248"/>
      <c r="BEA82" s="248"/>
      <c r="BEB82" s="248"/>
      <c r="BEC82" s="248"/>
      <c r="BED82" s="248"/>
      <c r="BEE82" s="248"/>
      <c r="BEF82" s="248"/>
      <c r="BEG82" s="248"/>
      <c r="BEH82" s="248"/>
      <c r="BEI82" s="248"/>
      <c r="BEJ82" s="248"/>
      <c r="BEK82" s="248"/>
      <c r="BEL82" s="248"/>
      <c r="BEM82" s="248"/>
      <c r="BEN82" s="248"/>
      <c r="BEO82" s="248"/>
      <c r="BEP82" s="248"/>
      <c r="BEQ82" s="248"/>
      <c r="BER82" s="248"/>
      <c r="BES82" s="248"/>
      <c r="BET82" s="248"/>
      <c r="BEU82" s="248"/>
      <c r="BEV82" s="248"/>
      <c r="BEW82" s="248"/>
      <c r="BEX82" s="248"/>
      <c r="BEY82" s="248"/>
      <c r="BEZ82" s="248"/>
      <c r="BFA82" s="248"/>
      <c r="BFB82" s="248"/>
      <c r="BFC82" s="248"/>
      <c r="BFD82" s="248"/>
      <c r="BFE82" s="248"/>
      <c r="BFF82" s="248"/>
      <c r="BFG82" s="248"/>
      <c r="BFH82" s="248"/>
      <c r="BFI82" s="248"/>
      <c r="BFJ82" s="248"/>
      <c r="BFK82" s="248"/>
      <c r="BFL82" s="248"/>
      <c r="BFM82" s="248"/>
      <c r="BFN82" s="248"/>
      <c r="BFO82" s="248"/>
      <c r="BFP82" s="248"/>
      <c r="BFQ82" s="248"/>
      <c r="BFR82" s="248"/>
      <c r="BFS82" s="248"/>
      <c r="BFT82" s="248"/>
      <c r="BFU82" s="248"/>
      <c r="BFV82" s="248"/>
      <c r="BFW82" s="248"/>
      <c r="BFX82" s="248"/>
      <c r="BFY82" s="248"/>
      <c r="BFZ82" s="248"/>
      <c r="BGA82" s="248"/>
      <c r="BGB82" s="248"/>
      <c r="BGC82" s="248"/>
      <c r="BGD82" s="248"/>
      <c r="BGE82" s="248"/>
      <c r="BGF82" s="248"/>
      <c r="BGG82" s="248"/>
      <c r="BGH82" s="248"/>
      <c r="BGI82" s="248"/>
      <c r="BGJ82" s="248"/>
      <c r="BGK82" s="248"/>
      <c r="BGL82" s="248"/>
      <c r="BGM82" s="248"/>
      <c r="BGN82" s="248"/>
      <c r="BGO82" s="248"/>
      <c r="BGP82" s="248"/>
      <c r="BGQ82" s="248"/>
      <c r="BGR82" s="248"/>
      <c r="BGS82" s="248"/>
      <c r="BGT82" s="248"/>
      <c r="BGU82" s="248"/>
      <c r="BGV82" s="248"/>
      <c r="BGW82" s="248"/>
      <c r="BGX82" s="248"/>
      <c r="BGY82" s="248"/>
      <c r="BGZ82" s="248"/>
      <c r="BHA82" s="248"/>
      <c r="BHB82" s="248"/>
      <c r="BHC82" s="248"/>
      <c r="BHD82" s="248"/>
      <c r="BHE82" s="248"/>
      <c r="BHF82" s="248"/>
      <c r="BHG82" s="248"/>
      <c r="BHH82" s="248"/>
      <c r="BHI82" s="248"/>
      <c r="BHJ82" s="248"/>
      <c r="BHK82" s="248"/>
      <c r="BHL82" s="248"/>
      <c r="BHM82" s="248"/>
      <c r="BHN82" s="248"/>
      <c r="BHO82" s="248"/>
      <c r="BHP82" s="248"/>
      <c r="BHQ82" s="248"/>
      <c r="BHR82" s="248"/>
      <c r="BHS82" s="248"/>
      <c r="BHT82" s="248"/>
      <c r="BHU82" s="248"/>
      <c r="BHV82" s="248"/>
      <c r="BHW82" s="248"/>
      <c r="BHX82" s="248"/>
      <c r="BHY82" s="248"/>
      <c r="BHZ82" s="248"/>
      <c r="BIA82" s="248"/>
      <c r="BIB82" s="248"/>
      <c r="BIC82" s="248"/>
      <c r="BID82" s="248"/>
      <c r="BIE82" s="248"/>
      <c r="BIF82" s="248"/>
      <c r="BIG82" s="248"/>
      <c r="BIH82" s="248"/>
      <c r="BII82" s="248"/>
      <c r="BIJ82" s="248"/>
      <c r="BIK82" s="248"/>
      <c r="BIL82" s="248"/>
      <c r="BIM82" s="248"/>
      <c r="BIN82" s="248"/>
      <c r="BIO82" s="248"/>
      <c r="BIP82" s="248"/>
      <c r="BIQ82" s="248"/>
      <c r="BIR82" s="248"/>
      <c r="BIS82" s="248"/>
      <c r="BIT82" s="248"/>
      <c r="BIU82" s="248"/>
      <c r="BIV82" s="248"/>
      <c r="BIW82" s="248"/>
      <c r="BIX82" s="248"/>
      <c r="BIY82" s="248"/>
      <c r="BIZ82" s="248"/>
      <c r="BJA82" s="248"/>
      <c r="BJB82" s="248"/>
      <c r="BJC82" s="248"/>
      <c r="BJD82" s="248"/>
      <c r="BJE82" s="248"/>
      <c r="BJF82" s="248"/>
      <c r="BJG82" s="248"/>
      <c r="BJH82" s="248"/>
      <c r="BJI82" s="248"/>
      <c r="BJJ82" s="248"/>
      <c r="BJK82" s="248"/>
      <c r="BJL82" s="248"/>
      <c r="BJM82" s="248"/>
      <c r="BJN82" s="248"/>
      <c r="BJO82" s="248"/>
      <c r="BJP82" s="248"/>
      <c r="BJQ82" s="248"/>
      <c r="BJR82" s="248"/>
      <c r="BJS82" s="248"/>
      <c r="BJT82" s="248"/>
      <c r="BJU82" s="248"/>
      <c r="BJV82" s="248"/>
      <c r="BJW82" s="248"/>
      <c r="BJX82" s="248"/>
      <c r="BJY82" s="248"/>
      <c r="BJZ82" s="248"/>
      <c r="BKA82" s="248"/>
      <c r="BKB82" s="248"/>
      <c r="BKC82" s="248"/>
      <c r="BKD82" s="248"/>
      <c r="BKE82" s="248"/>
      <c r="BKF82" s="248"/>
      <c r="BKG82" s="248"/>
      <c r="BKH82" s="248"/>
      <c r="BKI82" s="248"/>
      <c r="BKJ82" s="248"/>
      <c r="BKK82" s="248"/>
      <c r="BKL82" s="248"/>
      <c r="BKM82" s="248"/>
      <c r="BKN82" s="248"/>
      <c r="BKO82" s="248"/>
      <c r="BKP82" s="248"/>
      <c r="BKQ82" s="248"/>
      <c r="BKR82" s="248"/>
      <c r="BKS82" s="248"/>
      <c r="BKT82" s="248"/>
      <c r="BKU82" s="248"/>
      <c r="BKV82" s="248"/>
      <c r="BKW82" s="248"/>
      <c r="BKX82" s="248"/>
      <c r="BKY82" s="248"/>
      <c r="BKZ82" s="248"/>
      <c r="BLA82" s="248"/>
      <c r="BLB82" s="248"/>
      <c r="BLC82" s="248"/>
      <c r="BLD82" s="248"/>
      <c r="BLE82" s="248"/>
      <c r="BLF82" s="248"/>
      <c r="BLG82" s="248"/>
      <c r="BLH82" s="248"/>
      <c r="BLI82" s="248"/>
      <c r="BLJ82" s="248"/>
      <c r="BLK82" s="248"/>
      <c r="BLL82" s="248"/>
      <c r="BLM82" s="248"/>
      <c r="BLN82" s="248"/>
      <c r="BLO82" s="248"/>
      <c r="BLP82" s="248"/>
      <c r="BLQ82" s="248"/>
      <c r="BLR82" s="248"/>
      <c r="BLS82" s="248"/>
      <c r="BLT82" s="248"/>
      <c r="BLU82" s="248"/>
      <c r="BLV82" s="248"/>
      <c r="BLW82" s="248"/>
      <c r="BLX82" s="248"/>
      <c r="BLY82" s="248"/>
      <c r="BLZ82" s="248"/>
      <c r="BMA82" s="248"/>
      <c r="BMB82" s="248"/>
      <c r="BMC82" s="248"/>
      <c r="BMD82" s="248"/>
      <c r="BME82" s="248"/>
      <c r="BMF82" s="248"/>
      <c r="BMG82" s="248"/>
      <c r="BMH82" s="248"/>
      <c r="BMI82" s="248"/>
      <c r="BMJ82" s="248"/>
      <c r="BMK82" s="248"/>
      <c r="BML82" s="248"/>
      <c r="BMM82" s="248"/>
      <c r="BMN82" s="248"/>
      <c r="BMO82" s="248"/>
      <c r="BMP82" s="248"/>
      <c r="BMQ82" s="248"/>
      <c r="BMR82" s="248"/>
      <c r="BMS82" s="248"/>
      <c r="BMT82" s="248"/>
      <c r="BMU82" s="248"/>
      <c r="BMV82" s="248"/>
      <c r="BMW82" s="248"/>
      <c r="BMX82" s="248"/>
      <c r="BMY82" s="248"/>
      <c r="BMZ82" s="248"/>
      <c r="BNA82" s="248"/>
      <c r="BNB82" s="248"/>
      <c r="BNC82" s="248"/>
      <c r="BND82" s="248"/>
      <c r="BNE82" s="248"/>
      <c r="BNF82" s="248"/>
      <c r="BNG82" s="248"/>
      <c r="BNH82" s="248"/>
      <c r="BNI82" s="248"/>
      <c r="BNJ82" s="248"/>
      <c r="BNK82" s="248"/>
      <c r="BNL82" s="248"/>
      <c r="BNM82" s="248"/>
      <c r="BNN82" s="248"/>
      <c r="BNO82" s="248"/>
      <c r="BNP82" s="248"/>
      <c r="BNQ82" s="248"/>
      <c r="BNR82" s="248"/>
      <c r="BNS82" s="248"/>
      <c r="BNT82" s="248"/>
      <c r="BNU82" s="248"/>
      <c r="BNV82" s="248"/>
      <c r="BNW82" s="248"/>
      <c r="BNX82" s="248"/>
      <c r="BNY82" s="248"/>
      <c r="BNZ82" s="248"/>
      <c r="BOA82" s="248"/>
      <c r="BOB82" s="248"/>
      <c r="BOC82" s="248"/>
      <c r="BOD82" s="248"/>
      <c r="BOE82" s="248"/>
      <c r="BOF82" s="248"/>
      <c r="BOG82" s="248"/>
      <c r="BOH82" s="248"/>
      <c r="BOI82" s="248"/>
      <c r="BOJ82" s="248"/>
      <c r="BOK82" s="248"/>
      <c r="BOL82" s="248"/>
      <c r="BOM82" s="248"/>
      <c r="BON82" s="248"/>
      <c r="BOO82" s="248"/>
      <c r="BOP82" s="248"/>
      <c r="BOQ82" s="248"/>
      <c r="BOR82" s="248"/>
      <c r="BOS82" s="248"/>
      <c r="BOT82" s="248"/>
      <c r="BOU82" s="248"/>
      <c r="BOV82" s="248"/>
      <c r="BOW82" s="248"/>
      <c r="BOX82" s="248"/>
      <c r="BOY82" s="248"/>
      <c r="BOZ82" s="248"/>
      <c r="BPA82" s="248"/>
      <c r="BPB82" s="248"/>
      <c r="BPC82" s="248"/>
      <c r="BPD82" s="248"/>
      <c r="BPE82" s="248"/>
      <c r="BPF82" s="248"/>
      <c r="BPG82" s="248"/>
      <c r="BPH82" s="248"/>
      <c r="BPI82" s="248"/>
      <c r="BPJ82" s="248"/>
      <c r="BPK82" s="248"/>
      <c r="BPL82" s="248"/>
      <c r="BPM82" s="248"/>
      <c r="BPN82" s="248"/>
      <c r="BPO82" s="248"/>
      <c r="BPP82" s="248"/>
      <c r="BPQ82" s="248"/>
      <c r="BPR82" s="248"/>
      <c r="BPS82" s="248"/>
      <c r="BPT82" s="248"/>
      <c r="BPU82" s="248"/>
      <c r="BPV82" s="248"/>
      <c r="BPW82" s="248"/>
      <c r="BPX82" s="248"/>
      <c r="BPY82" s="248"/>
      <c r="BPZ82" s="248"/>
      <c r="BQA82" s="248"/>
      <c r="BQB82" s="248"/>
      <c r="BQC82" s="248"/>
      <c r="BQD82" s="248"/>
      <c r="BQE82" s="248"/>
      <c r="BQF82" s="248"/>
      <c r="BQG82" s="248"/>
      <c r="BQH82" s="248"/>
      <c r="BQI82" s="248"/>
      <c r="BQJ82" s="248"/>
      <c r="BQK82" s="248"/>
      <c r="BQL82" s="248"/>
      <c r="BQM82" s="248"/>
      <c r="BQN82" s="248"/>
      <c r="BQO82" s="248"/>
      <c r="BQP82" s="248"/>
      <c r="BQQ82" s="248"/>
      <c r="BQR82" s="248"/>
      <c r="BQS82" s="248"/>
      <c r="BQT82" s="248"/>
      <c r="BQU82" s="248"/>
      <c r="BQV82" s="248"/>
      <c r="BQW82" s="248"/>
      <c r="BQX82" s="248"/>
      <c r="BQY82" s="248"/>
      <c r="BQZ82" s="248"/>
      <c r="BRA82" s="248"/>
      <c r="BRB82" s="248"/>
      <c r="BRC82" s="248"/>
      <c r="BRD82" s="248"/>
      <c r="BRE82" s="248"/>
      <c r="BRF82" s="248"/>
      <c r="BRG82" s="248"/>
      <c r="BRH82" s="248"/>
      <c r="BRI82" s="248"/>
      <c r="BRJ82" s="248"/>
      <c r="BRK82" s="248"/>
      <c r="BRL82" s="248"/>
      <c r="BRM82" s="248"/>
    </row>
    <row r="83" spans="1:1833" s="613" customFormat="1" x14ac:dyDescent="0.3">
      <c r="A83" s="613">
        <v>78</v>
      </c>
      <c r="B83" s="614" t="str">
        <f ca="1">IF(NOW()-SER_Ph1!B$15&gt;30,"Red",IF(NOW()-SER_Ph1!B$15&gt;15,"Yellow","Green"))</f>
        <v>Green</v>
      </c>
      <c r="C83" s="90" t="str">
        <f>CONCATENATE(SER_Ph1!$B$1, " - ",SER_Ph1!$B$2)</f>
        <v>Standards Efficiency Review - Phase 1</v>
      </c>
      <c r="D83" s="91" t="str">
        <f>SER_Ph1!$B$5</f>
        <v>Retirement of various requirements</v>
      </c>
      <c r="E83" s="92">
        <f>SER_Ph1!$F$31</f>
        <v>0</v>
      </c>
      <c r="F83" s="249" t="s">
        <v>18</v>
      </c>
      <c r="G83" s="615"/>
      <c r="H83" s="615"/>
      <c r="I83" s="615"/>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c r="IW83" s="615"/>
      <c r="IX83" s="615"/>
      <c r="IY83" s="615"/>
      <c r="IZ83" s="615"/>
      <c r="JA83" s="615"/>
      <c r="JB83" s="615"/>
      <c r="JC83" s="615"/>
      <c r="JD83" s="615"/>
      <c r="JE83" s="615"/>
      <c r="JF83" s="615"/>
      <c r="JG83" s="615"/>
      <c r="JH83" s="615"/>
      <c r="JI83" s="615"/>
      <c r="JJ83" s="615"/>
      <c r="JK83" s="615"/>
      <c r="JL83" s="615"/>
      <c r="JM83" s="615"/>
      <c r="JN83" s="615"/>
      <c r="JO83" s="615"/>
      <c r="JP83" s="615"/>
      <c r="JQ83" s="615"/>
      <c r="JR83" s="615"/>
      <c r="JS83" s="615"/>
      <c r="JT83" s="615"/>
      <c r="JU83" s="615"/>
      <c r="JV83" s="615"/>
      <c r="JW83" s="615"/>
      <c r="JX83" s="615"/>
      <c r="JY83" s="615"/>
      <c r="JZ83" s="615"/>
      <c r="KA83" s="615"/>
      <c r="KB83" s="615"/>
      <c r="KC83" s="615"/>
      <c r="KD83" s="615"/>
      <c r="KE83" s="615"/>
      <c r="KF83" s="615"/>
      <c r="KG83" s="615"/>
      <c r="KH83" s="615"/>
      <c r="KI83" s="615"/>
      <c r="KJ83" s="615"/>
      <c r="KK83" s="615"/>
      <c r="KL83" s="615"/>
      <c r="KM83" s="615"/>
      <c r="KN83" s="615"/>
      <c r="KO83" s="615"/>
      <c r="KP83" s="615"/>
      <c r="KQ83" s="615"/>
      <c r="KR83" s="615"/>
      <c r="KS83" s="615"/>
      <c r="KT83" s="615"/>
      <c r="KU83" s="615"/>
      <c r="KV83" s="615"/>
      <c r="KW83" s="615"/>
      <c r="KX83" s="615"/>
      <c r="KY83" s="615"/>
      <c r="KZ83" s="615"/>
      <c r="LA83" s="615"/>
      <c r="LB83" s="615"/>
      <c r="LC83" s="615"/>
      <c r="LD83" s="615"/>
      <c r="LE83" s="615"/>
      <c r="LF83" s="615"/>
      <c r="LG83" s="615"/>
      <c r="LH83" s="615"/>
      <c r="LI83" s="615"/>
      <c r="LJ83" s="615"/>
      <c r="LK83" s="615"/>
      <c r="LL83" s="615"/>
      <c r="LM83" s="615"/>
      <c r="LN83" s="615"/>
      <c r="LO83" s="615"/>
      <c r="LP83" s="615"/>
      <c r="LQ83" s="615"/>
      <c r="LR83" s="615"/>
      <c r="LS83" s="615"/>
      <c r="LT83" s="615"/>
      <c r="LU83" s="615"/>
      <c r="LV83" s="615"/>
      <c r="LW83" s="615"/>
      <c r="LX83" s="615"/>
      <c r="LY83" s="615"/>
      <c r="LZ83" s="615"/>
      <c r="MA83" s="615"/>
      <c r="MB83" s="615"/>
      <c r="MC83" s="615"/>
      <c r="MD83" s="615"/>
      <c r="ME83" s="615"/>
      <c r="MF83" s="615"/>
      <c r="MG83" s="615"/>
      <c r="MH83" s="615"/>
      <c r="MI83" s="615"/>
      <c r="MJ83" s="615"/>
      <c r="MK83" s="615"/>
      <c r="ML83" s="615"/>
      <c r="MM83" s="615"/>
      <c r="MN83" s="615"/>
      <c r="MO83" s="615"/>
      <c r="MP83" s="615"/>
      <c r="MQ83" s="615"/>
      <c r="MR83" s="615"/>
      <c r="MS83" s="615"/>
      <c r="MT83" s="615"/>
      <c r="MU83" s="615"/>
      <c r="MV83" s="615"/>
      <c r="MW83" s="615"/>
      <c r="MX83" s="615"/>
      <c r="MY83" s="615"/>
      <c r="MZ83" s="615"/>
      <c r="NA83" s="615"/>
      <c r="NB83" s="615"/>
      <c r="NC83" s="615"/>
      <c r="ND83" s="615"/>
      <c r="NE83" s="615"/>
      <c r="NF83" s="615"/>
      <c r="NG83" s="615"/>
      <c r="NH83" s="615"/>
      <c r="NI83" s="615"/>
      <c r="NJ83" s="615"/>
      <c r="NK83" s="615"/>
      <c r="NL83" s="615"/>
      <c r="NM83" s="615"/>
      <c r="NN83" s="615"/>
      <c r="NO83" s="615"/>
      <c r="NP83" s="615"/>
      <c r="NQ83" s="615"/>
      <c r="NR83" s="615"/>
      <c r="NS83" s="615"/>
      <c r="NT83" s="615"/>
      <c r="NU83" s="615"/>
      <c r="NV83" s="615"/>
      <c r="NW83" s="615"/>
      <c r="NX83" s="615"/>
      <c r="NY83" s="615"/>
      <c r="NZ83" s="615"/>
      <c r="OA83" s="615"/>
      <c r="OB83" s="615"/>
      <c r="OC83" s="615"/>
      <c r="OD83" s="615"/>
      <c r="OE83" s="615"/>
      <c r="OF83" s="615"/>
      <c r="OG83" s="615"/>
      <c r="OH83" s="615"/>
      <c r="OI83" s="615"/>
      <c r="OJ83" s="615"/>
      <c r="OK83" s="615"/>
      <c r="OL83" s="615"/>
      <c r="OM83" s="615"/>
      <c r="ON83" s="615"/>
      <c r="OO83" s="615"/>
      <c r="OP83" s="615"/>
      <c r="OQ83" s="615"/>
      <c r="OR83" s="615"/>
      <c r="OS83" s="615"/>
      <c r="OT83" s="615"/>
      <c r="OU83" s="615"/>
      <c r="OV83" s="615"/>
      <c r="OW83" s="615"/>
      <c r="OX83" s="615"/>
      <c r="OY83" s="615"/>
      <c r="OZ83" s="615"/>
      <c r="PA83" s="615"/>
      <c r="PB83" s="615"/>
      <c r="PC83" s="615"/>
      <c r="PD83" s="615"/>
      <c r="PE83" s="615"/>
      <c r="PF83" s="615"/>
      <c r="PG83" s="615"/>
      <c r="PH83" s="615"/>
      <c r="PI83" s="615"/>
      <c r="PJ83" s="615"/>
      <c r="PK83" s="615"/>
      <c r="PL83" s="615"/>
      <c r="PM83" s="615"/>
      <c r="PN83" s="615"/>
      <c r="PO83" s="615"/>
      <c r="PP83" s="615"/>
      <c r="PQ83" s="615"/>
      <c r="PR83" s="615"/>
      <c r="PS83" s="615"/>
      <c r="PT83" s="615"/>
      <c r="PU83" s="615"/>
      <c r="PV83" s="615"/>
      <c r="PW83" s="615"/>
      <c r="PX83" s="615"/>
      <c r="PY83" s="615"/>
      <c r="PZ83" s="615"/>
      <c r="QA83" s="615"/>
      <c r="QB83" s="615"/>
      <c r="QC83" s="615"/>
      <c r="QD83" s="615"/>
      <c r="QE83" s="615"/>
      <c r="QF83" s="615"/>
      <c r="QG83" s="615"/>
      <c r="QH83" s="615"/>
      <c r="QI83" s="615"/>
      <c r="QJ83" s="615"/>
      <c r="QK83" s="615"/>
      <c r="QL83" s="615"/>
      <c r="QM83" s="615"/>
      <c r="QN83" s="615"/>
      <c r="QO83" s="615"/>
      <c r="QP83" s="615"/>
      <c r="QQ83" s="615"/>
      <c r="QR83" s="615"/>
      <c r="QS83" s="615"/>
      <c r="QT83" s="615"/>
      <c r="QU83" s="615"/>
      <c r="QV83" s="615"/>
      <c r="QW83" s="615"/>
      <c r="QX83" s="615"/>
      <c r="QY83" s="615"/>
      <c r="QZ83" s="615"/>
      <c r="RA83" s="615"/>
      <c r="RB83" s="615"/>
      <c r="RC83" s="615"/>
      <c r="RD83" s="615"/>
      <c r="RE83" s="615"/>
      <c r="RF83" s="615"/>
      <c r="RG83" s="615"/>
      <c r="RH83" s="615"/>
      <c r="RI83" s="615"/>
      <c r="RJ83" s="615"/>
      <c r="RK83" s="615"/>
      <c r="RL83" s="615"/>
      <c r="RM83" s="615"/>
      <c r="RN83" s="615"/>
      <c r="RO83" s="615"/>
      <c r="RP83" s="615"/>
      <c r="RQ83" s="615"/>
      <c r="RR83" s="615"/>
      <c r="RS83" s="615"/>
      <c r="RT83" s="615"/>
      <c r="RU83" s="615"/>
      <c r="RV83" s="615"/>
      <c r="RW83" s="615"/>
      <c r="RX83" s="615"/>
      <c r="RY83" s="615"/>
      <c r="RZ83" s="615"/>
      <c r="SA83" s="615"/>
      <c r="SB83" s="615"/>
      <c r="SC83" s="615"/>
      <c r="SD83" s="615"/>
      <c r="SE83" s="615"/>
      <c r="SF83" s="615"/>
      <c r="SG83" s="615"/>
      <c r="SH83" s="615"/>
      <c r="SI83" s="615"/>
      <c r="SJ83" s="615"/>
      <c r="SK83" s="615"/>
      <c r="SL83" s="615"/>
      <c r="SM83" s="615"/>
      <c r="SN83" s="615"/>
      <c r="SO83" s="615"/>
      <c r="SP83" s="615"/>
      <c r="SQ83" s="615"/>
      <c r="SR83" s="615"/>
      <c r="SS83" s="615"/>
      <c r="ST83" s="615"/>
      <c r="SU83" s="615"/>
      <c r="SV83" s="615"/>
      <c r="SW83" s="615"/>
      <c r="SX83" s="615"/>
      <c r="SY83" s="615"/>
      <c r="SZ83" s="615"/>
      <c r="TA83" s="615"/>
      <c r="TB83" s="615"/>
      <c r="TC83" s="615"/>
      <c r="TD83" s="615"/>
      <c r="TE83" s="615"/>
      <c r="TF83" s="615"/>
      <c r="TG83" s="615"/>
      <c r="TH83" s="615"/>
      <c r="TI83" s="615"/>
      <c r="TJ83" s="615"/>
      <c r="TK83" s="615"/>
      <c r="TL83" s="615"/>
      <c r="TM83" s="615"/>
      <c r="TN83" s="615"/>
      <c r="TO83" s="615"/>
      <c r="TP83" s="615"/>
      <c r="TQ83" s="615"/>
      <c r="TR83" s="615"/>
      <c r="TS83" s="615"/>
      <c r="TT83" s="615"/>
      <c r="TU83" s="615"/>
      <c r="TV83" s="615"/>
      <c r="TW83" s="615"/>
      <c r="TX83" s="615"/>
      <c r="TY83" s="615"/>
      <c r="TZ83" s="615"/>
      <c r="UA83" s="615"/>
      <c r="UB83" s="615"/>
      <c r="UC83" s="615"/>
      <c r="UD83" s="615"/>
      <c r="UE83" s="615"/>
      <c r="UF83" s="615"/>
      <c r="UG83" s="615"/>
      <c r="UH83" s="615"/>
      <c r="UI83" s="615"/>
      <c r="UJ83" s="615"/>
      <c r="UK83" s="615"/>
      <c r="UL83" s="615"/>
      <c r="UM83" s="615"/>
      <c r="UN83" s="615"/>
      <c r="UO83" s="615"/>
      <c r="UP83" s="615"/>
      <c r="UQ83" s="615"/>
      <c r="UR83" s="615"/>
      <c r="US83" s="615"/>
      <c r="UT83" s="615"/>
      <c r="UU83" s="615"/>
      <c r="UV83" s="615"/>
      <c r="UW83" s="615"/>
      <c r="UX83" s="615"/>
      <c r="UY83" s="615"/>
      <c r="UZ83" s="615"/>
      <c r="VA83" s="615"/>
      <c r="VB83" s="615"/>
      <c r="VC83" s="615"/>
      <c r="VD83" s="615"/>
      <c r="VE83" s="615"/>
      <c r="VF83" s="615"/>
      <c r="VG83" s="615"/>
      <c r="VH83" s="615"/>
      <c r="VI83" s="615"/>
      <c r="VJ83" s="615"/>
      <c r="VK83" s="615"/>
      <c r="VL83" s="615"/>
      <c r="VM83" s="615"/>
      <c r="VN83" s="615"/>
      <c r="VO83" s="615"/>
      <c r="VP83" s="615"/>
      <c r="VQ83" s="615"/>
      <c r="VR83" s="615"/>
      <c r="VS83" s="615"/>
      <c r="VT83" s="615"/>
      <c r="VU83" s="615"/>
      <c r="VV83" s="615"/>
      <c r="VW83" s="615"/>
      <c r="VX83" s="615"/>
      <c r="VY83" s="615"/>
      <c r="VZ83" s="615"/>
      <c r="WA83" s="615"/>
      <c r="WB83" s="615"/>
      <c r="WC83" s="615"/>
      <c r="WD83" s="615"/>
      <c r="WE83" s="615"/>
      <c r="WF83" s="615"/>
      <c r="WG83" s="615"/>
      <c r="WH83" s="615"/>
      <c r="WI83" s="615"/>
      <c r="WJ83" s="615"/>
      <c r="WK83" s="615"/>
      <c r="WL83" s="615"/>
      <c r="WM83" s="615"/>
      <c r="WN83" s="615"/>
      <c r="WO83" s="615"/>
      <c r="WP83" s="615"/>
      <c r="WQ83" s="615"/>
      <c r="WR83" s="615"/>
      <c r="WS83" s="615"/>
      <c r="WT83" s="615"/>
      <c r="WU83" s="615"/>
      <c r="WV83" s="615"/>
      <c r="WW83" s="615"/>
      <c r="WX83" s="615"/>
      <c r="WY83" s="615"/>
      <c r="WZ83" s="615"/>
      <c r="XA83" s="615"/>
      <c r="XB83" s="615"/>
      <c r="XC83" s="615"/>
      <c r="XD83" s="615"/>
      <c r="XE83" s="615"/>
      <c r="XF83" s="615"/>
      <c r="XG83" s="615"/>
      <c r="XH83" s="615"/>
      <c r="XI83" s="615"/>
      <c r="XJ83" s="615"/>
      <c r="XK83" s="615"/>
      <c r="XL83" s="615"/>
      <c r="XM83" s="615"/>
      <c r="XN83" s="615"/>
      <c r="XO83" s="615"/>
      <c r="XP83" s="615"/>
      <c r="XQ83" s="615"/>
      <c r="XR83" s="615"/>
      <c r="XS83" s="615"/>
      <c r="XT83" s="615"/>
      <c r="XU83" s="615"/>
      <c r="XV83" s="615"/>
      <c r="XW83" s="615"/>
      <c r="XX83" s="615"/>
      <c r="XY83" s="615"/>
      <c r="XZ83" s="615"/>
      <c r="YA83" s="615"/>
      <c r="YB83" s="615"/>
      <c r="YC83" s="615"/>
      <c r="YD83" s="615"/>
      <c r="YE83" s="615"/>
      <c r="YF83" s="615"/>
      <c r="YG83" s="615"/>
      <c r="YH83" s="615"/>
      <c r="YI83" s="615"/>
      <c r="YJ83" s="615"/>
      <c r="YK83" s="615"/>
      <c r="YL83" s="615"/>
      <c r="YM83" s="615"/>
      <c r="YN83" s="615"/>
      <c r="YO83" s="615"/>
      <c r="YP83" s="615"/>
      <c r="YQ83" s="615"/>
      <c r="YR83" s="615"/>
      <c r="YS83" s="615"/>
      <c r="YT83" s="615"/>
      <c r="YU83" s="615"/>
      <c r="YV83" s="615"/>
      <c r="YW83" s="615"/>
      <c r="YX83" s="615"/>
      <c r="YY83" s="615"/>
      <c r="YZ83" s="615"/>
      <c r="ZA83" s="615"/>
      <c r="ZB83" s="615"/>
      <c r="ZC83" s="615"/>
      <c r="ZD83" s="615"/>
      <c r="ZE83" s="615"/>
      <c r="ZF83" s="615"/>
      <c r="ZG83" s="615"/>
      <c r="ZH83" s="615"/>
      <c r="ZI83" s="615"/>
      <c r="ZJ83" s="615"/>
      <c r="ZK83" s="615"/>
      <c r="ZL83" s="615"/>
      <c r="ZM83" s="615"/>
      <c r="ZN83" s="615"/>
      <c r="ZO83" s="615"/>
      <c r="ZP83" s="615"/>
      <c r="ZQ83" s="615"/>
      <c r="ZR83" s="615"/>
      <c r="ZS83" s="615"/>
      <c r="ZT83" s="615"/>
      <c r="ZU83" s="615"/>
      <c r="ZV83" s="615"/>
      <c r="ZW83" s="615"/>
      <c r="ZX83" s="615"/>
      <c r="ZY83" s="615"/>
      <c r="ZZ83" s="615"/>
      <c r="AAA83" s="615"/>
      <c r="AAB83" s="615"/>
      <c r="AAC83" s="615"/>
      <c r="AAD83" s="615"/>
      <c r="AAE83" s="615"/>
      <c r="AAF83" s="615"/>
      <c r="AAG83" s="615"/>
      <c r="AAH83" s="615"/>
      <c r="AAI83" s="615"/>
      <c r="AAJ83" s="615"/>
      <c r="AAK83" s="615"/>
      <c r="AAL83" s="615"/>
      <c r="AAM83" s="615"/>
      <c r="AAN83" s="615"/>
      <c r="AAO83" s="615"/>
      <c r="AAP83" s="615"/>
      <c r="AAQ83" s="615"/>
      <c r="AAR83" s="615"/>
      <c r="AAS83" s="615"/>
      <c r="AAT83" s="615"/>
      <c r="AAU83" s="615"/>
      <c r="AAV83" s="615"/>
      <c r="AAW83" s="615"/>
      <c r="AAX83" s="615"/>
      <c r="AAY83" s="615"/>
      <c r="AAZ83" s="615"/>
      <c r="ABA83" s="615"/>
      <c r="ABB83" s="615"/>
      <c r="ABC83" s="615"/>
      <c r="ABD83" s="615"/>
      <c r="ABE83" s="615"/>
      <c r="ABF83" s="615"/>
      <c r="ABG83" s="615"/>
      <c r="ABH83" s="615"/>
      <c r="ABI83" s="615"/>
      <c r="ABJ83" s="615"/>
      <c r="ABK83" s="615"/>
      <c r="ABL83" s="615"/>
      <c r="ABM83" s="615"/>
      <c r="ABN83" s="615"/>
      <c r="ABO83" s="615"/>
      <c r="ABP83" s="615"/>
      <c r="ABQ83" s="615"/>
      <c r="ABR83" s="615"/>
      <c r="ABS83" s="615"/>
      <c r="ABT83" s="615"/>
      <c r="ABU83" s="615"/>
      <c r="ABV83" s="615"/>
      <c r="ABW83" s="615"/>
      <c r="ABX83" s="615"/>
      <c r="ABY83" s="615"/>
      <c r="ABZ83" s="615"/>
      <c r="ACA83" s="615"/>
      <c r="ACB83" s="615"/>
      <c r="ACC83" s="615"/>
      <c r="ACD83" s="615"/>
      <c r="ACE83" s="615"/>
      <c r="ACF83" s="615"/>
      <c r="ACG83" s="615"/>
      <c r="ACH83" s="615"/>
      <c r="ACI83" s="615"/>
      <c r="ACJ83" s="615"/>
      <c r="ACK83" s="615"/>
      <c r="ACL83" s="615"/>
      <c r="ACM83" s="615"/>
      <c r="ACN83" s="615"/>
      <c r="ACO83" s="615"/>
      <c r="ACP83" s="615"/>
      <c r="ACQ83" s="615"/>
      <c r="ACR83" s="615"/>
      <c r="ACS83" s="615"/>
      <c r="ACT83" s="615"/>
      <c r="ACU83" s="615"/>
      <c r="ACV83" s="615"/>
      <c r="ACW83" s="615"/>
      <c r="ACX83" s="615"/>
      <c r="ACY83" s="615"/>
      <c r="ACZ83" s="615"/>
      <c r="ADA83" s="615"/>
      <c r="ADB83" s="615"/>
      <c r="ADC83" s="615"/>
      <c r="ADD83" s="615"/>
      <c r="ADE83" s="615"/>
      <c r="ADF83" s="615"/>
      <c r="ADG83" s="615"/>
      <c r="ADH83" s="615"/>
      <c r="ADI83" s="615"/>
      <c r="ADJ83" s="615"/>
      <c r="ADK83" s="615"/>
      <c r="ADL83" s="615"/>
      <c r="ADM83" s="615"/>
      <c r="ADN83" s="615"/>
      <c r="ADO83" s="615"/>
      <c r="ADP83" s="615"/>
      <c r="ADQ83" s="615"/>
      <c r="ADR83" s="615"/>
      <c r="ADS83" s="615"/>
      <c r="ADT83" s="615"/>
      <c r="ADU83" s="615"/>
      <c r="ADV83" s="615"/>
      <c r="ADW83" s="615"/>
      <c r="ADX83" s="615"/>
      <c r="ADY83" s="615"/>
      <c r="ADZ83" s="615"/>
      <c r="AEA83" s="615"/>
      <c r="AEB83" s="615"/>
      <c r="AEC83" s="615"/>
      <c r="AED83" s="615"/>
      <c r="AEE83" s="615"/>
      <c r="AEF83" s="615"/>
      <c r="AEG83" s="615"/>
      <c r="AEH83" s="615"/>
      <c r="AEI83" s="615"/>
      <c r="AEJ83" s="615"/>
      <c r="AEK83" s="615"/>
      <c r="AEL83" s="615"/>
      <c r="AEM83" s="615"/>
      <c r="AEN83" s="615"/>
      <c r="AEO83" s="615"/>
      <c r="AEP83" s="615"/>
      <c r="AEQ83" s="615"/>
      <c r="AER83" s="615"/>
      <c r="AES83" s="615"/>
      <c r="AET83" s="615"/>
      <c r="AEU83" s="615"/>
      <c r="AEV83" s="615"/>
      <c r="AEW83" s="615"/>
      <c r="AEX83" s="615"/>
      <c r="AEY83" s="615"/>
      <c r="AEZ83" s="615"/>
      <c r="AFA83" s="615"/>
      <c r="AFB83" s="615"/>
      <c r="AFC83" s="615"/>
      <c r="AFD83" s="615"/>
      <c r="AFE83" s="615"/>
      <c r="AFF83" s="615"/>
      <c r="AFG83" s="615"/>
      <c r="AFH83" s="615"/>
      <c r="AFI83" s="615"/>
      <c r="AFJ83" s="615"/>
      <c r="AFK83" s="615"/>
      <c r="AFL83" s="615"/>
      <c r="AFM83" s="615"/>
      <c r="AFN83" s="615"/>
      <c r="AFO83" s="615"/>
      <c r="AFP83" s="615"/>
      <c r="AFQ83" s="615"/>
      <c r="AFR83" s="615"/>
      <c r="AFS83" s="615"/>
      <c r="AFT83" s="615"/>
      <c r="AFU83" s="615"/>
      <c r="AFV83" s="615"/>
      <c r="AFW83" s="615"/>
      <c r="AFX83" s="615"/>
      <c r="AFY83" s="615"/>
      <c r="AFZ83" s="615"/>
      <c r="AGA83" s="615"/>
      <c r="AGB83" s="615"/>
      <c r="AGC83" s="615"/>
      <c r="AGD83" s="615"/>
      <c r="AGE83" s="615"/>
      <c r="AGF83" s="615"/>
      <c r="AGG83" s="615"/>
      <c r="AGH83" s="615"/>
      <c r="AGI83" s="615"/>
      <c r="AGJ83" s="615"/>
      <c r="AGK83" s="615"/>
      <c r="AGL83" s="615"/>
      <c r="AGM83" s="615"/>
      <c r="AGN83" s="615"/>
      <c r="AGO83" s="615"/>
      <c r="AGP83" s="615"/>
      <c r="AGQ83" s="615"/>
      <c r="AGR83" s="615"/>
      <c r="AGS83" s="615"/>
      <c r="AGT83" s="615"/>
      <c r="AGU83" s="615"/>
      <c r="AGV83" s="615"/>
      <c r="AGW83" s="615"/>
      <c r="AGX83" s="615"/>
      <c r="AGY83" s="615"/>
      <c r="AGZ83" s="615"/>
      <c r="AHA83" s="615"/>
      <c r="AHB83" s="615"/>
      <c r="AHC83" s="615"/>
      <c r="AHD83" s="615"/>
      <c r="AHE83" s="615"/>
      <c r="AHF83" s="615"/>
      <c r="AHG83" s="615"/>
      <c r="AHH83" s="615"/>
      <c r="AHI83" s="615"/>
      <c r="AHJ83" s="615"/>
      <c r="AHK83" s="615"/>
      <c r="AHL83" s="615"/>
      <c r="AHM83" s="615"/>
      <c r="AHN83" s="615"/>
      <c r="AHO83" s="615"/>
      <c r="AHP83" s="615"/>
      <c r="AHQ83" s="615"/>
      <c r="AHR83" s="615"/>
      <c r="AHS83" s="615"/>
      <c r="AHT83" s="615"/>
      <c r="AHU83" s="615"/>
      <c r="AHV83" s="615"/>
      <c r="AHW83" s="615"/>
      <c r="AHX83" s="615"/>
      <c r="AHY83" s="615"/>
      <c r="AHZ83" s="615"/>
      <c r="AIA83" s="615"/>
      <c r="AIB83" s="615"/>
      <c r="AIC83" s="615"/>
      <c r="AID83" s="615"/>
      <c r="AIE83" s="615"/>
      <c r="AIF83" s="615"/>
      <c r="AIG83" s="615"/>
      <c r="AIH83" s="615"/>
      <c r="AII83" s="615"/>
      <c r="AIJ83" s="615"/>
      <c r="AIK83" s="615"/>
      <c r="AIL83" s="615"/>
      <c r="AIM83" s="615"/>
      <c r="AIN83" s="615"/>
      <c r="AIO83" s="615"/>
      <c r="AIP83" s="615"/>
      <c r="AIQ83" s="615"/>
      <c r="AIR83" s="615"/>
      <c r="AIS83" s="615"/>
      <c r="AIT83" s="615"/>
      <c r="AIU83" s="615"/>
      <c r="AIV83" s="615"/>
      <c r="AIW83" s="615"/>
      <c r="AIX83" s="615"/>
      <c r="AIY83" s="615"/>
      <c r="AIZ83" s="615"/>
      <c r="AJA83" s="615"/>
      <c r="AJB83" s="615"/>
      <c r="AJC83" s="615"/>
      <c r="AJD83" s="615"/>
      <c r="AJE83" s="615"/>
      <c r="AJF83" s="615"/>
      <c r="AJG83" s="615"/>
      <c r="AJH83" s="615"/>
      <c r="AJI83" s="615"/>
      <c r="AJJ83" s="615"/>
      <c r="AJK83" s="615"/>
      <c r="AJL83" s="615"/>
      <c r="AJM83" s="615"/>
      <c r="AJN83" s="615"/>
      <c r="AJO83" s="615"/>
      <c r="AJP83" s="615"/>
      <c r="AJQ83" s="615"/>
      <c r="AJR83" s="615"/>
      <c r="AJS83" s="615"/>
      <c r="AJT83" s="615"/>
      <c r="AJU83" s="615"/>
      <c r="AJV83" s="615"/>
      <c r="AJW83" s="615"/>
      <c r="AJX83" s="615"/>
      <c r="AJY83" s="615"/>
      <c r="AJZ83" s="615"/>
      <c r="AKA83" s="615"/>
      <c r="AKB83" s="615"/>
      <c r="AKC83" s="615"/>
      <c r="AKD83" s="615"/>
      <c r="AKE83" s="615"/>
      <c r="AKF83" s="615"/>
      <c r="AKG83" s="615"/>
      <c r="AKH83" s="615"/>
      <c r="AKI83" s="615"/>
      <c r="AKJ83" s="615"/>
      <c r="AKK83" s="615"/>
      <c r="AKL83" s="615"/>
      <c r="AKM83" s="615"/>
      <c r="AKN83" s="615"/>
      <c r="AKO83" s="615"/>
      <c r="AKP83" s="615"/>
      <c r="AKQ83" s="615"/>
      <c r="AKR83" s="615"/>
      <c r="AKS83" s="615"/>
      <c r="AKT83" s="615"/>
      <c r="AKU83" s="615"/>
      <c r="AKV83" s="615"/>
      <c r="AKW83" s="615"/>
      <c r="AKX83" s="615"/>
      <c r="AKY83" s="615"/>
      <c r="AKZ83" s="615"/>
      <c r="ALA83" s="615"/>
      <c r="ALB83" s="615"/>
      <c r="ALC83" s="615"/>
      <c r="ALD83" s="615"/>
      <c r="ALE83" s="615"/>
      <c r="ALF83" s="615"/>
      <c r="ALG83" s="615"/>
      <c r="ALH83" s="615"/>
      <c r="ALI83" s="615"/>
      <c r="ALJ83" s="615"/>
      <c r="ALK83" s="615"/>
      <c r="ALL83" s="615"/>
      <c r="ALM83" s="615"/>
      <c r="ALN83" s="615"/>
      <c r="ALO83" s="615"/>
      <c r="ALP83" s="615"/>
      <c r="ALQ83" s="615"/>
      <c r="ALR83" s="615"/>
      <c r="ALS83" s="615"/>
      <c r="ALT83" s="615"/>
      <c r="ALU83" s="615"/>
      <c r="ALV83" s="615"/>
      <c r="ALW83" s="615"/>
      <c r="ALX83" s="615"/>
      <c r="ALY83" s="615"/>
      <c r="ALZ83" s="615"/>
      <c r="AMA83" s="615"/>
      <c r="AMB83" s="615"/>
      <c r="AMC83" s="615"/>
      <c r="AMD83" s="615"/>
      <c r="AME83" s="615"/>
      <c r="AMF83" s="615"/>
      <c r="AMG83" s="615"/>
      <c r="AMH83" s="615"/>
      <c r="AMI83" s="615"/>
      <c r="AMJ83" s="615"/>
      <c r="AMK83" s="615"/>
      <c r="AML83" s="615"/>
      <c r="AMM83" s="615"/>
      <c r="AMN83" s="615"/>
      <c r="AMO83" s="615"/>
      <c r="AMP83" s="615"/>
      <c r="AMQ83" s="615"/>
      <c r="AMR83" s="615"/>
      <c r="AMS83" s="615"/>
      <c r="AMT83" s="615"/>
      <c r="AMU83" s="615"/>
      <c r="AMV83" s="615"/>
      <c r="AMW83" s="615"/>
      <c r="AMX83" s="615"/>
      <c r="AMY83" s="615"/>
      <c r="AMZ83" s="615"/>
      <c r="ANA83" s="615"/>
      <c r="ANB83" s="615"/>
      <c r="ANC83" s="615"/>
      <c r="AND83" s="615"/>
      <c r="ANE83" s="615"/>
      <c r="ANF83" s="615"/>
      <c r="ANG83" s="615"/>
      <c r="ANH83" s="615"/>
      <c r="ANI83" s="615"/>
      <c r="ANJ83" s="615"/>
      <c r="ANK83" s="615"/>
      <c r="ANL83" s="615"/>
      <c r="ANM83" s="615"/>
      <c r="ANN83" s="615"/>
      <c r="ANO83" s="615"/>
      <c r="ANP83" s="615"/>
      <c r="ANQ83" s="615"/>
      <c r="ANR83" s="615"/>
      <c r="ANS83" s="615"/>
      <c r="ANT83" s="615"/>
      <c r="ANU83" s="615"/>
      <c r="ANV83" s="615"/>
      <c r="ANW83" s="615"/>
      <c r="ANX83" s="615"/>
      <c r="ANY83" s="615"/>
      <c r="ANZ83" s="615"/>
      <c r="AOA83" s="615"/>
      <c r="AOB83" s="615"/>
      <c r="AOC83" s="615"/>
      <c r="AOD83" s="615"/>
      <c r="AOE83" s="615"/>
      <c r="AOF83" s="615"/>
      <c r="AOG83" s="615"/>
      <c r="AOH83" s="615"/>
      <c r="AOI83" s="615"/>
      <c r="AOJ83" s="615"/>
      <c r="AOK83" s="615"/>
      <c r="AOL83" s="615"/>
      <c r="AOM83" s="615"/>
      <c r="AON83" s="615"/>
      <c r="AOO83" s="615"/>
      <c r="AOP83" s="615"/>
      <c r="AOQ83" s="615"/>
      <c r="AOR83" s="615"/>
      <c r="AOS83" s="615"/>
      <c r="AOT83" s="615"/>
      <c r="AOU83" s="615"/>
      <c r="AOV83" s="615"/>
      <c r="AOW83" s="615"/>
      <c r="AOX83" s="615"/>
      <c r="AOY83" s="615"/>
      <c r="AOZ83" s="615"/>
      <c r="APA83" s="615"/>
      <c r="APB83" s="615"/>
      <c r="APC83" s="615"/>
      <c r="APD83" s="615"/>
      <c r="APE83" s="615"/>
      <c r="APF83" s="615"/>
      <c r="APG83" s="615"/>
      <c r="APH83" s="615"/>
      <c r="API83" s="615"/>
      <c r="APJ83" s="615"/>
      <c r="APK83" s="615"/>
      <c r="APL83" s="615"/>
      <c r="APM83" s="615"/>
      <c r="APN83" s="615"/>
      <c r="APO83" s="615"/>
      <c r="APP83" s="615"/>
      <c r="APQ83" s="615"/>
      <c r="APR83" s="615"/>
      <c r="APS83" s="615"/>
      <c r="APT83" s="615"/>
      <c r="APU83" s="615"/>
      <c r="APV83" s="615"/>
      <c r="APW83" s="615"/>
      <c r="APX83" s="615"/>
      <c r="APY83" s="615"/>
      <c r="APZ83" s="615"/>
      <c r="AQA83" s="615"/>
      <c r="AQB83" s="615"/>
      <c r="AQC83" s="615"/>
      <c r="AQD83" s="615"/>
      <c r="AQE83" s="615"/>
      <c r="AQF83" s="615"/>
      <c r="AQG83" s="615"/>
      <c r="AQH83" s="615"/>
      <c r="AQI83" s="615"/>
      <c r="AQJ83" s="615"/>
      <c r="AQK83" s="615"/>
      <c r="AQL83" s="615"/>
      <c r="AQM83" s="615"/>
      <c r="AQN83" s="615"/>
      <c r="AQO83" s="615"/>
      <c r="AQP83" s="615"/>
      <c r="AQQ83" s="615"/>
      <c r="AQR83" s="615"/>
      <c r="AQS83" s="615"/>
      <c r="AQT83" s="615"/>
      <c r="AQU83" s="615"/>
      <c r="AQV83" s="615"/>
      <c r="AQW83" s="615"/>
      <c r="AQX83" s="615"/>
      <c r="AQY83" s="615"/>
      <c r="AQZ83" s="615"/>
      <c r="ARA83" s="615"/>
      <c r="ARB83" s="615"/>
      <c r="ARC83" s="615"/>
      <c r="ARD83" s="615"/>
      <c r="ARE83" s="615"/>
      <c r="ARF83" s="615"/>
      <c r="ARG83" s="615"/>
      <c r="ARH83" s="615"/>
      <c r="ARI83" s="615"/>
      <c r="ARJ83" s="615"/>
      <c r="ARK83" s="615"/>
      <c r="ARL83" s="615"/>
      <c r="ARM83" s="615"/>
      <c r="ARN83" s="615"/>
      <c r="ARO83" s="615"/>
      <c r="ARP83" s="615"/>
      <c r="ARQ83" s="615"/>
      <c r="ARR83" s="615"/>
      <c r="ARS83" s="615"/>
      <c r="ART83" s="615"/>
      <c r="ARU83" s="615"/>
      <c r="ARV83" s="615"/>
      <c r="ARW83" s="615"/>
      <c r="ARX83" s="615"/>
      <c r="ARY83" s="615"/>
      <c r="ARZ83" s="615"/>
      <c r="ASA83" s="615"/>
      <c r="ASB83" s="615"/>
      <c r="ASC83" s="615"/>
      <c r="ASD83" s="615"/>
      <c r="ASE83" s="615"/>
      <c r="ASF83" s="615"/>
      <c r="ASG83" s="615"/>
      <c r="ASH83" s="615"/>
      <c r="ASI83" s="615"/>
      <c r="ASJ83" s="615"/>
      <c r="ASK83" s="615"/>
      <c r="ASL83" s="615"/>
      <c r="ASM83" s="615"/>
      <c r="ASN83" s="615"/>
      <c r="ASO83" s="615"/>
      <c r="ASP83" s="615"/>
      <c r="ASQ83" s="615"/>
      <c r="ASR83" s="615"/>
      <c r="ASS83" s="615"/>
      <c r="AST83" s="615"/>
      <c r="ASU83" s="615"/>
      <c r="ASV83" s="615"/>
      <c r="ASW83" s="615"/>
      <c r="ASX83" s="615"/>
      <c r="ASY83" s="615"/>
      <c r="ASZ83" s="615"/>
      <c r="ATA83" s="615"/>
      <c r="ATB83" s="615"/>
      <c r="ATC83" s="615"/>
      <c r="ATD83" s="615"/>
      <c r="ATE83" s="615"/>
      <c r="ATF83" s="615"/>
      <c r="ATG83" s="615"/>
      <c r="ATH83" s="615"/>
      <c r="ATI83" s="615"/>
      <c r="ATJ83" s="615"/>
      <c r="ATK83" s="615"/>
      <c r="ATL83" s="615"/>
      <c r="ATM83" s="615"/>
      <c r="ATN83" s="615"/>
      <c r="ATO83" s="615"/>
      <c r="ATP83" s="615"/>
      <c r="ATQ83" s="615"/>
      <c r="ATR83" s="615"/>
      <c r="ATS83" s="615"/>
      <c r="ATT83" s="615"/>
      <c r="ATU83" s="615"/>
      <c r="ATV83" s="615"/>
      <c r="ATW83" s="615"/>
      <c r="ATX83" s="615"/>
      <c r="ATY83" s="615"/>
      <c r="ATZ83" s="615"/>
      <c r="AUA83" s="615"/>
      <c r="AUB83" s="615"/>
      <c r="AUC83" s="615"/>
      <c r="AUD83" s="615"/>
      <c r="AUE83" s="615"/>
      <c r="AUF83" s="615"/>
      <c r="AUG83" s="615"/>
      <c r="AUH83" s="615"/>
      <c r="AUI83" s="615"/>
      <c r="AUJ83" s="615"/>
      <c r="AUK83" s="615"/>
      <c r="AUL83" s="615"/>
      <c r="AUM83" s="615"/>
      <c r="AUN83" s="615"/>
      <c r="AUO83" s="615"/>
      <c r="AUP83" s="615"/>
      <c r="AUQ83" s="615"/>
      <c r="AUR83" s="615"/>
      <c r="AUS83" s="615"/>
      <c r="AUT83" s="615"/>
      <c r="AUU83" s="615"/>
      <c r="AUV83" s="615"/>
      <c r="AUW83" s="615"/>
      <c r="AUX83" s="615"/>
      <c r="AUY83" s="615"/>
      <c r="AUZ83" s="615"/>
      <c r="AVA83" s="615"/>
      <c r="AVB83" s="615"/>
      <c r="AVC83" s="615"/>
      <c r="AVD83" s="615"/>
      <c r="AVE83" s="615"/>
      <c r="AVF83" s="615"/>
      <c r="AVG83" s="615"/>
      <c r="AVH83" s="615"/>
      <c r="AVI83" s="615"/>
      <c r="AVJ83" s="615"/>
      <c r="AVK83" s="615"/>
      <c r="AVL83" s="615"/>
      <c r="AVM83" s="615"/>
      <c r="AVN83" s="615"/>
      <c r="AVO83" s="615"/>
      <c r="AVP83" s="615"/>
      <c r="AVQ83" s="615"/>
      <c r="AVR83" s="615"/>
      <c r="AVS83" s="615"/>
      <c r="AVT83" s="615"/>
      <c r="AVU83" s="615"/>
      <c r="AVV83" s="615"/>
      <c r="AVW83" s="615"/>
      <c r="AVX83" s="615"/>
      <c r="AVY83" s="615"/>
      <c r="AVZ83" s="615"/>
      <c r="AWA83" s="615"/>
      <c r="AWB83" s="615"/>
      <c r="AWC83" s="615"/>
      <c r="AWD83" s="615"/>
      <c r="AWE83" s="615"/>
      <c r="AWF83" s="615"/>
      <c r="AWG83" s="615"/>
      <c r="AWH83" s="615"/>
      <c r="AWI83" s="615"/>
      <c r="AWJ83" s="615"/>
      <c r="AWK83" s="615"/>
      <c r="AWL83" s="615"/>
      <c r="AWM83" s="615"/>
      <c r="AWN83" s="615"/>
      <c r="AWO83" s="615"/>
      <c r="AWP83" s="615"/>
      <c r="AWQ83" s="615"/>
      <c r="AWR83" s="615"/>
      <c r="AWS83" s="615"/>
      <c r="AWT83" s="615"/>
      <c r="AWU83" s="615"/>
      <c r="AWV83" s="615"/>
      <c r="AWW83" s="615"/>
      <c r="AWX83" s="615"/>
      <c r="AWY83" s="615"/>
      <c r="AWZ83" s="615"/>
      <c r="AXA83" s="615"/>
      <c r="AXB83" s="615"/>
      <c r="AXC83" s="615"/>
      <c r="AXD83" s="615"/>
      <c r="AXE83" s="615"/>
      <c r="AXF83" s="615"/>
      <c r="AXG83" s="615"/>
      <c r="AXH83" s="615"/>
      <c r="AXI83" s="615"/>
      <c r="AXJ83" s="615"/>
      <c r="AXK83" s="615"/>
      <c r="AXL83" s="615"/>
      <c r="AXM83" s="615"/>
      <c r="AXN83" s="615"/>
      <c r="AXO83" s="615"/>
      <c r="AXP83" s="615"/>
      <c r="AXQ83" s="615"/>
      <c r="AXR83" s="615"/>
      <c r="AXS83" s="615"/>
      <c r="AXT83" s="615"/>
      <c r="AXU83" s="615"/>
      <c r="AXV83" s="615"/>
      <c r="AXW83" s="615"/>
      <c r="AXX83" s="615"/>
      <c r="AXY83" s="615"/>
      <c r="AXZ83" s="615"/>
      <c r="AYA83" s="615"/>
      <c r="AYB83" s="615"/>
      <c r="AYC83" s="615"/>
      <c r="AYD83" s="615"/>
      <c r="AYE83" s="615"/>
      <c r="AYF83" s="615"/>
      <c r="AYG83" s="615"/>
      <c r="AYH83" s="615"/>
      <c r="AYI83" s="615"/>
      <c r="AYJ83" s="615"/>
      <c r="AYK83" s="615"/>
      <c r="AYL83" s="615"/>
      <c r="AYM83" s="615"/>
      <c r="AYN83" s="615"/>
      <c r="AYO83" s="615"/>
      <c r="AYP83" s="615"/>
      <c r="AYQ83" s="615"/>
      <c r="AYR83" s="615"/>
      <c r="AYS83" s="615"/>
      <c r="AYT83" s="615"/>
      <c r="AYU83" s="615"/>
      <c r="AYV83" s="615"/>
      <c r="AYW83" s="615"/>
      <c r="AYX83" s="615"/>
      <c r="AYY83" s="615"/>
      <c r="AYZ83" s="615"/>
      <c r="AZA83" s="615"/>
      <c r="AZB83" s="615"/>
      <c r="AZC83" s="615"/>
      <c r="AZD83" s="615"/>
      <c r="AZE83" s="615"/>
      <c r="AZF83" s="615"/>
      <c r="AZG83" s="615"/>
      <c r="AZH83" s="615"/>
      <c r="AZI83" s="615"/>
      <c r="AZJ83" s="615"/>
      <c r="AZK83" s="615"/>
      <c r="AZL83" s="615"/>
      <c r="AZM83" s="615"/>
      <c r="AZN83" s="615"/>
      <c r="AZO83" s="615"/>
      <c r="AZP83" s="615"/>
      <c r="AZQ83" s="615"/>
      <c r="AZR83" s="615"/>
      <c r="AZS83" s="615"/>
      <c r="AZT83" s="615"/>
      <c r="AZU83" s="615"/>
      <c r="AZV83" s="615"/>
      <c r="AZW83" s="615"/>
      <c r="AZX83" s="615"/>
      <c r="AZY83" s="615"/>
      <c r="AZZ83" s="615"/>
      <c r="BAA83" s="615"/>
      <c r="BAB83" s="615"/>
      <c r="BAC83" s="615"/>
      <c r="BAD83" s="615"/>
      <c r="BAE83" s="615"/>
      <c r="BAF83" s="615"/>
      <c r="BAG83" s="615"/>
      <c r="BAH83" s="615"/>
      <c r="BAI83" s="615"/>
      <c r="BAJ83" s="615"/>
      <c r="BAK83" s="615"/>
      <c r="BAL83" s="615"/>
      <c r="BAM83" s="615"/>
      <c r="BAN83" s="615"/>
      <c r="BAO83" s="615"/>
      <c r="BAP83" s="615"/>
      <c r="BAQ83" s="615"/>
      <c r="BAR83" s="615"/>
      <c r="BAS83" s="615"/>
      <c r="BAT83" s="615"/>
      <c r="BAU83" s="615"/>
      <c r="BAV83" s="615"/>
      <c r="BAW83" s="615"/>
      <c r="BAX83" s="615"/>
      <c r="BAY83" s="615"/>
      <c r="BAZ83" s="615"/>
      <c r="BBA83" s="615"/>
      <c r="BBB83" s="615"/>
      <c r="BBC83" s="615"/>
      <c r="BBD83" s="615"/>
      <c r="BBE83" s="615"/>
      <c r="BBF83" s="615"/>
      <c r="BBG83" s="615"/>
      <c r="BBH83" s="615"/>
      <c r="BBI83" s="615"/>
      <c r="BBJ83" s="615"/>
      <c r="BBK83" s="615"/>
      <c r="BBL83" s="615"/>
      <c r="BBM83" s="615"/>
      <c r="BBN83" s="615"/>
      <c r="BBO83" s="615"/>
      <c r="BBP83" s="615"/>
      <c r="BBQ83" s="615"/>
      <c r="BBR83" s="615"/>
      <c r="BBS83" s="615"/>
      <c r="BBT83" s="615"/>
      <c r="BBU83" s="615"/>
      <c r="BBV83" s="615"/>
      <c r="BBW83" s="615"/>
      <c r="BBX83" s="615"/>
      <c r="BBY83" s="615"/>
      <c r="BBZ83" s="615"/>
      <c r="BCA83" s="615"/>
      <c r="BCB83" s="615"/>
      <c r="BCC83" s="615"/>
      <c r="BCD83" s="615"/>
      <c r="BCE83" s="615"/>
      <c r="BCF83" s="615"/>
      <c r="BCG83" s="615"/>
      <c r="BCH83" s="615"/>
      <c r="BCI83" s="615"/>
      <c r="BCJ83" s="615"/>
      <c r="BCK83" s="615"/>
      <c r="BCL83" s="615"/>
      <c r="BCM83" s="615"/>
      <c r="BCN83" s="615"/>
      <c r="BCO83" s="615"/>
      <c r="BCP83" s="615"/>
      <c r="BCQ83" s="615"/>
      <c r="BCR83" s="615"/>
      <c r="BCS83" s="615"/>
      <c r="BCT83" s="615"/>
      <c r="BCU83" s="615"/>
      <c r="BCV83" s="615"/>
      <c r="BCW83" s="615"/>
      <c r="BCX83" s="615"/>
      <c r="BCY83" s="615"/>
      <c r="BCZ83" s="615"/>
      <c r="BDA83" s="615"/>
      <c r="BDB83" s="615"/>
      <c r="BDC83" s="615"/>
      <c r="BDD83" s="615"/>
      <c r="BDE83" s="615"/>
      <c r="BDF83" s="615"/>
      <c r="BDG83" s="615"/>
      <c r="BDH83" s="615"/>
      <c r="BDI83" s="615"/>
      <c r="BDJ83" s="615"/>
      <c r="BDK83" s="615"/>
      <c r="BDL83" s="615"/>
      <c r="BDM83" s="615"/>
      <c r="BDN83" s="615"/>
      <c r="BDO83" s="615"/>
      <c r="BDP83" s="615"/>
      <c r="BDQ83" s="615"/>
      <c r="BDR83" s="615"/>
      <c r="BDS83" s="615"/>
      <c r="BDT83" s="615"/>
      <c r="BDU83" s="615"/>
      <c r="BDV83" s="615"/>
      <c r="BDW83" s="615"/>
      <c r="BDX83" s="615"/>
      <c r="BDY83" s="615"/>
      <c r="BDZ83" s="615"/>
      <c r="BEA83" s="615"/>
      <c r="BEB83" s="615"/>
      <c r="BEC83" s="615"/>
      <c r="BED83" s="615"/>
      <c r="BEE83" s="615"/>
      <c r="BEF83" s="615"/>
      <c r="BEG83" s="615"/>
      <c r="BEH83" s="615"/>
      <c r="BEI83" s="615"/>
      <c r="BEJ83" s="615"/>
      <c r="BEK83" s="615"/>
      <c r="BEL83" s="615"/>
      <c r="BEM83" s="615"/>
      <c r="BEN83" s="615"/>
      <c r="BEO83" s="615"/>
      <c r="BEP83" s="615"/>
      <c r="BEQ83" s="615"/>
      <c r="BER83" s="615"/>
      <c r="BES83" s="615"/>
      <c r="BET83" s="615"/>
      <c r="BEU83" s="615"/>
      <c r="BEV83" s="615"/>
      <c r="BEW83" s="615"/>
      <c r="BEX83" s="615"/>
      <c r="BEY83" s="615"/>
      <c r="BEZ83" s="615"/>
      <c r="BFA83" s="615"/>
      <c r="BFB83" s="615"/>
      <c r="BFC83" s="615"/>
      <c r="BFD83" s="615"/>
      <c r="BFE83" s="615"/>
      <c r="BFF83" s="615"/>
      <c r="BFG83" s="615"/>
      <c r="BFH83" s="615"/>
      <c r="BFI83" s="615"/>
      <c r="BFJ83" s="615"/>
      <c r="BFK83" s="615"/>
      <c r="BFL83" s="615"/>
      <c r="BFM83" s="615"/>
      <c r="BFN83" s="615"/>
      <c r="BFO83" s="615"/>
      <c r="BFP83" s="615"/>
      <c r="BFQ83" s="615"/>
      <c r="BFR83" s="615"/>
      <c r="BFS83" s="615"/>
      <c r="BFT83" s="615"/>
      <c r="BFU83" s="615"/>
      <c r="BFV83" s="615"/>
      <c r="BFW83" s="615"/>
      <c r="BFX83" s="615"/>
      <c r="BFY83" s="615"/>
      <c r="BFZ83" s="615"/>
      <c r="BGA83" s="615"/>
      <c r="BGB83" s="615"/>
      <c r="BGC83" s="615"/>
      <c r="BGD83" s="615"/>
      <c r="BGE83" s="615"/>
      <c r="BGF83" s="615"/>
      <c r="BGG83" s="615"/>
      <c r="BGH83" s="615"/>
      <c r="BGI83" s="615"/>
      <c r="BGJ83" s="615"/>
      <c r="BGK83" s="615"/>
      <c r="BGL83" s="615"/>
      <c r="BGM83" s="615"/>
      <c r="BGN83" s="615"/>
      <c r="BGO83" s="615"/>
      <c r="BGP83" s="615"/>
      <c r="BGQ83" s="615"/>
      <c r="BGR83" s="615"/>
      <c r="BGS83" s="615"/>
      <c r="BGT83" s="615"/>
      <c r="BGU83" s="615"/>
      <c r="BGV83" s="615"/>
      <c r="BGW83" s="615"/>
      <c r="BGX83" s="615"/>
      <c r="BGY83" s="615"/>
      <c r="BGZ83" s="615"/>
      <c r="BHA83" s="615"/>
      <c r="BHB83" s="615"/>
      <c r="BHC83" s="615"/>
      <c r="BHD83" s="615"/>
      <c r="BHE83" s="615"/>
      <c r="BHF83" s="615"/>
      <c r="BHG83" s="615"/>
      <c r="BHH83" s="615"/>
      <c r="BHI83" s="615"/>
      <c r="BHJ83" s="615"/>
      <c r="BHK83" s="615"/>
      <c r="BHL83" s="615"/>
      <c r="BHM83" s="615"/>
      <c r="BHN83" s="615"/>
      <c r="BHO83" s="615"/>
      <c r="BHP83" s="615"/>
      <c r="BHQ83" s="615"/>
      <c r="BHR83" s="615"/>
      <c r="BHS83" s="615"/>
      <c r="BHT83" s="615"/>
      <c r="BHU83" s="615"/>
      <c r="BHV83" s="615"/>
      <c r="BHW83" s="615"/>
      <c r="BHX83" s="615"/>
      <c r="BHY83" s="615"/>
      <c r="BHZ83" s="615"/>
      <c r="BIA83" s="615"/>
      <c r="BIB83" s="615"/>
      <c r="BIC83" s="615"/>
      <c r="BID83" s="615"/>
      <c r="BIE83" s="615"/>
      <c r="BIF83" s="615"/>
      <c r="BIG83" s="615"/>
      <c r="BIH83" s="615"/>
      <c r="BII83" s="615"/>
      <c r="BIJ83" s="615"/>
      <c r="BIK83" s="615"/>
      <c r="BIL83" s="615"/>
      <c r="BIM83" s="615"/>
      <c r="BIN83" s="615"/>
      <c r="BIO83" s="615"/>
      <c r="BIP83" s="615"/>
      <c r="BIQ83" s="615"/>
      <c r="BIR83" s="615"/>
      <c r="BIS83" s="615"/>
      <c r="BIT83" s="615"/>
      <c r="BIU83" s="615"/>
      <c r="BIV83" s="615"/>
      <c r="BIW83" s="615"/>
      <c r="BIX83" s="615"/>
      <c r="BIY83" s="615"/>
      <c r="BIZ83" s="615"/>
      <c r="BJA83" s="615"/>
      <c r="BJB83" s="615"/>
      <c r="BJC83" s="615"/>
      <c r="BJD83" s="615"/>
      <c r="BJE83" s="615"/>
      <c r="BJF83" s="615"/>
      <c r="BJG83" s="615"/>
      <c r="BJH83" s="615"/>
      <c r="BJI83" s="615"/>
      <c r="BJJ83" s="615"/>
      <c r="BJK83" s="615"/>
      <c r="BJL83" s="615"/>
      <c r="BJM83" s="615"/>
      <c r="BJN83" s="615"/>
      <c r="BJO83" s="615"/>
      <c r="BJP83" s="615"/>
      <c r="BJQ83" s="615"/>
      <c r="BJR83" s="615"/>
      <c r="BJS83" s="615"/>
      <c r="BJT83" s="615"/>
      <c r="BJU83" s="615"/>
      <c r="BJV83" s="615"/>
      <c r="BJW83" s="615"/>
      <c r="BJX83" s="615"/>
      <c r="BJY83" s="615"/>
      <c r="BJZ83" s="615"/>
      <c r="BKA83" s="615"/>
      <c r="BKB83" s="615"/>
      <c r="BKC83" s="615"/>
      <c r="BKD83" s="615"/>
      <c r="BKE83" s="615"/>
      <c r="BKF83" s="615"/>
      <c r="BKG83" s="615"/>
      <c r="BKH83" s="615"/>
      <c r="BKI83" s="615"/>
      <c r="BKJ83" s="615"/>
      <c r="BKK83" s="615"/>
      <c r="BKL83" s="615"/>
      <c r="BKM83" s="615"/>
      <c r="BKN83" s="615"/>
      <c r="BKO83" s="615"/>
      <c r="BKP83" s="615"/>
      <c r="BKQ83" s="615"/>
      <c r="BKR83" s="615"/>
      <c r="BKS83" s="615"/>
      <c r="BKT83" s="615"/>
      <c r="BKU83" s="615"/>
      <c r="BKV83" s="615"/>
      <c r="BKW83" s="615"/>
      <c r="BKX83" s="615"/>
      <c r="BKY83" s="615"/>
      <c r="BKZ83" s="615"/>
      <c r="BLA83" s="615"/>
      <c r="BLB83" s="615"/>
      <c r="BLC83" s="615"/>
      <c r="BLD83" s="615"/>
      <c r="BLE83" s="615"/>
      <c r="BLF83" s="615"/>
      <c r="BLG83" s="615"/>
      <c r="BLH83" s="615"/>
      <c r="BLI83" s="615"/>
      <c r="BLJ83" s="615"/>
      <c r="BLK83" s="615"/>
      <c r="BLL83" s="615"/>
      <c r="BLM83" s="615"/>
      <c r="BLN83" s="615"/>
      <c r="BLO83" s="615"/>
      <c r="BLP83" s="615"/>
      <c r="BLQ83" s="615"/>
      <c r="BLR83" s="615"/>
      <c r="BLS83" s="615"/>
      <c r="BLT83" s="615"/>
      <c r="BLU83" s="615"/>
      <c r="BLV83" s="615"/>
      <c r="BLW83" s="615"/>
      <c r="BLX83" s="615"/>
      <c r="BLY83" s="615"/>
      <c r="BLZ83" s="615"/>
      <c r="BMA83" s="615"/>
      <c r="BMB83" s="615"/>
      <c r="BMC83" s="615"/>
      <c r="BMD83" s="615"/>
      <c r="BME83" s="615"/>
      <c r="BMF83" s="615"/>
      <c r="BMG83" s="615"/>
      <c r="BMH83" s="615"/>
      <c r="BMI83" s="615"/>
      <c r="BMJ83" s="615"/>
      <c r="BMK83" s="615"/>
      <c r="BML83" s="615"/>
      <c r="BMM83" s="615"/>
      <c r="BMN83" s="615"/>
      <c r="BMO83" s="615"/>
      <c r="BMP83" s="615"/>
      <c r="BMQ83" s="615"/>
      <c r="BMR83" s="615"/>
      <c r="BMS83" s="615"/>
      <c r="BMT83" s="615"/>
      <c r="BMU83" s="615"/>
      <c r="BMV83" s="615"/>
      <c r="BMW83" s="615"/>
      <c r="BMX83" s="615"/>
      <c r="BMY83" s="615"/>
      <c r="BMZ83" s="615"/>
      <c r="BNA83" s="615"/>
      <c r="BNB83" s="615"/>
      <c r="BNC83" s="615"/>
      <c r="BND83" s="615"/>
      <c r="BNE83" s="615"/>
      <c r="BNF83" s="615"/>
      <c r="BNG83" s="615"/>
      <c r="BNH83" s="615"/>
      <c r="BNI83" s="615"/>
      <c r="BNJ83" s="615"/>
      <c r="BNK83" s="615"/>
      <c r="BNL83" s="615"/>
      <c r="BNM83" s="615"/>
      <c r="BNN83" s="615"/>
      <c r="BNO83" s="615"/>
      <c r="BNP83" s="615"/>
      <c r="BNQ83" s="615"/>
      <c r="BNR83" s="615"/>
      <c r="BNS83" s="615"/>
      <c r="BNT83" s="615"/>
      <c r="BNU83" s="615"/>
      <c r="BNV83" s="615"/>
      <c r="BNW83" s="615"/>
      <c r="BNX83" s="615"/>
      <c r="BNY83" s="615"/>
      <c r="BNZ83" s="615"/>
      <c r="BOA83" s="615"/>
      <c r="BOB83" s="615"/>
      <c r="BOC83" s="615"/>
      <c r="BOD83" s="615"/>
      <c r="BOE83" s="615"/>
      <c r="BOF83" s="615"/>
      <c r="BOG83" s="615"/>
      <c r="BOH83" s="615"/>
      <c r="BOI83" s="615"/>
      <c r="BOJ83" s="615"/>
      <c r="BOK83" s="615"/>
      <c r="BOL83" s="615"/>
      <c r="BOM83" s="615"/>
      <c r="BON83" s="615"/>
      <c r="BOO83" s="615"/>
      <c r="BOP83" s="615"/>
      <c r="BOQ83" s="615"/>
      <c r="BOR83" s="615"/>
      <c r="BOS83" s="615"/>
      <c r="BOT83" s="615"/>
      <c r="BOU83" s="615"/>
      <c r="BOV83" s="615"/>
      <c r="BOW83" s="615"/>
      <c r="BOX83" s="615"/>
      <c r="BOY83" s="615"/>
      <c r="BOZ83" s="615"/>
      <c r="BPA83" s="615"/>
      <c r="BPB83" s="615"/>
      <c r="BPC83" s="615"/>
      <c r="BPD83" s="615"/>
      <c r="BPE83" s="615"/>
      <c r="BPF83" s="615"/>
      <c r="BPG83" s="615"/>
      <c r="BPH83" s="615"/>
      <c r="BPI83" s="615"/>
      <c r="BPJ83" s="615"/>
      <c r="BPK83" s="615"/>
      <c r="BPL83" s="615"/>
      <c r="BPM83" s="615"/>
      <c r="BPN83" s="615"/>
      <c r="BPO83" s="615"/>
      <c r="BPP83" s="615"/>
      <c r="BPQ83" s="615"/>
      <c r="BPR83" s="615"/>
      <c r="BPS83" s="615"/>
      <c r="BPT83" s="615"/>
      <c r="BPU83" s="615"/>
      <c r="BPV83" s="615"/>
      <c r="BPW83" s="615"/>
      <c r="BPX83" s="615"/>
      <c r="BPY83" s="615"/>
      <c r="BPZ83" s="615"/>
      <c r="BQA83" s="615"/>
      <c r="BQB83" s="615"/>
      <c r="BQC83" s="615"/>
      <c r="BQD83" s="615"/>
      <c r="BQE83" s="615"/>
      <c r="BQF83" s="615"/>
      <c r="BQG83" s="615"/>
      <c r="BQH83" s="615"/>
      <c r="BQI83" s="615"/>
      <c r="BQJ83" s="615"/>
      <c r="BQK83" s="615"/>
      <c r="BQL83" s="615"/>
      <c r="BQM83" s="615"/>
      <c r="BQN83" s="615"/>
      <c r="BQO83" s="615"/>
      <c r="BQP83" s="615"/>
      <c r="BQQ83" s="615"/>
      <c r="BQR83" s="615"/>
      <c r="BQS83" s="615"/>
      <c r="BQT83" s="615"/>
      <c r="BQU83" s="615"/>
      <c r="BQV83" s="615"/>
      <c r="BQW83" s="615"/>
      <c r="BQX83" s="615"/>
      <c r="BQY83" s="615"/>
      <c r="BQZ83" s="615"/>
      <c r="BRA83" s="615"/>
      <c r="BRB83" s="615"/>
      <c r="BRC83" s="615"/>
      <c r="BRD83" s="615"/>
      <c r="BRE83" s="615"/>
      <c r="BRF83" s="615"/>
      <c r="BRG83" s="615"/>
      <c r="BRH83" s="615"/>
      <c r="BRI83" s="615"/>
      <c r="BRJ83" s="615"/>
      <c r="BRK83" s="615"/>
      <c r="BRL83" s="615"/>
      <c r="BRM83" s="615"/>
    </row>
  </sheetData>
  <autoFilter ref="A5:G83">
    <filterColumn colId="5">
      <filters>
        <filter val="Current"/>
        <filter val="N/A"/>
        <filter val="Proposed"/>
      </filters>
    </filterColumn>
    <sortState ref="A6:F19">
      <sortCondition ref="A5:A19"/>
    </sortState>
  </autoFilter>
  <customSheetViews>
    <customSheetView guid="{1320E5F0-9854-46BA-9165-0D2D126E5847}" showPageBreaks="1" zeroValues="0" fitToPage="1" filter="1" showAutoFilter="1" hiddenColumns="1" topLeftCell="B1">
      <pane xSplit="494" ySplit="5" topLeftCell="SC7" activePane="bottomRight" state="frozen"/>
      <selection pane="bottomRight"/>
      <pageMargins left="0.7" right="0.7" top="0.75" bottom="0.75" header="0.3" footer="0.3"/>
      <pageSetup paperSize="5" scale="79" orientation="landscape" horizontalDpi="1200" verticalDpi="1200" r:id="rId1"/>
      <headerFooter>
        <oddHeader>&amp;F</oddHeader>
        <oddFooter>&amp;L&amp;BNorth American Electric Reliability Corporation Confidential&amp;B&amp;C&amp;D&amp;RPage &amp;P</oddFooter>
      </headerFooter>
      <autoFilter ref="A5:F67">
        <filterColumn colId="4">
          <filters>
            <filter val="Current"/>
          </filters>
        </filterColumn>
        <sortState ref="A6:F19">
          <sortCondition ref="A5:A19"/>
        </sortState>
      </autoFilter>
    </customSheetView>
  </customSheetViews>
  <mergeCells count="92">
    <mergeCell ref="COY4:CQB4"/>
    <mergeCell ref="CQC4:CRG4"/>
    <mergeCell ref="CRH4:CSK4"/>
    <mergeCell ref="CSL4:CTP4"/>
    <mergeCell ref="CJB4:CKE4"/>
    <mergeCell ref="CKF4:CLJ4"/>
    <mergeCell ref="CLK4:CMN4"/>
    <mergeCell ref="CMO4:CNS4"/>
    <mergeCell ref="CNT4:COX4"/>
    <mergeCell ref="CDG4:CEJ4"/>
    <mergeCell ref="CEK4:CFO4"/>
    <mergeCell ref="CFP4:CGT4"/>
    <mergeCell ref="CGU4:CHV4"/>
    <mergeCell ref="CHW4:CJA4"/>
    <mergeCell ref="BXJ4:BYM4"/>
    <mergeCell ref="BYN4:BZR4"/>
    <mergeCell ref="BZS4:CAW4"/>
    <mergeCell ref="CAX4:CCA4"/>
    <mergeCell ref="CCB4:CDF4"/>
    <mergeCell ref="BRN4:BSR4"/>
    <mergeCell ref="BSS4:BTU4"/>
    <mergeCell ref="BTV4:BUZ4"/>
    <mergeCell ref="BVA4:BWD4"/>
    <mergeCell ref="BWE4:BXI4"/>
    <mergeCell ref="BMV4:BNY4"/>
    <mergeCell ref="BNZ4:BPD4"/>
    <mergeCell ref="BPE4:BQH4"/>
    <mergeCell ref="BQI4:BRM4"/>
    <mergeCell ref="BDM3:BRM3"/>
    <mergeCell ref="BGY4:BIB4"/>
    <mergeCell ref="BIC4:BJG4"/>
    <mergeCell ref="BJH4:BKK4"/>
    <mergeCell ref="BKL4:BLP4"/>
    <mergeCell ref="BLQ4:BMU4"/>
    <mergeCell ref="BCH4:BDL4"/>
    <mergeCell ref="APL3:BDL3"/>
    <mergeCell ref="BDM4:BEQ4"/>
    <mergeCell ref="BER4:BFS4"/>
    <mergeCell ref="BFT4:BGX4"/>
    <mergeCell ref="AWK4:AXO4"/>
    <mergeCell ref="AXP4:AYT4"/>
    <mergeCell ref="AYU4:AZX4"/>
    <mergeCell ref="AZY4:BBC4"/>
    <mergeCell ref="BBD4:BCG4"/>
    <mergeCell ref="APL4:AQP4"/>
    <mergeCell ref="AQQ4:ARR4"/>
    <mergeCell ref="ARS4:ASW4"/>
    <mergeCell ref="ASX4:AUA4"/>
    <mergeCell ref="AUB4:AVF4"/>
    <mergeCell ref="AVG4:AWJ4"/>
    <mergeCell ref="AKT4:ALW4"/>
    <mergeCell ref="ALX4:ANB4"/>
    <mergeCell ref="ANC4:AOF4"/>
    <mergeCell ref="AOG4:APK4"/>
    <mergeCell ref="ABK3:APK3"/>
    <mergeCell ref="AEW4:AFZ4"/>
    <mergeCell ref="AGA4:AHE4"/>
    <mergeCell ref="AHF4:AII4"/>
    <mergeCell ref="AIJ4:AJN4"/>
    <mergeCell ref="AJO4:AKS4"/>
    <mergeCell ref="ADR4:AEV4"/>
    <mergeCell ref="JU4:KY4"/>
    <mergeCell ref="AAF4:ABJ4"/>
    <mergeCell ref="NI3:ABJ3"/>
    <mergeCell ref="ABK4:ACO4"/>
    <mergeCell ref="ACP4:ADQ4"/>
    <mergeCell ref="PQ4:QU4"/>
    <mergeCell ref="QV4:RY4"/>
    <mergeCell ref="RZ4:TD4"/>
    <mergeCell ref="TE4:UH4"/>
    <mergeCell ref="ON4:PP4"/>
    <mergeCell ref="UI4:VM4"/>
    <mergeCell ref="VN4:WR4"/>
    <mergeCell ref="WS4:XV4"/>
    <mergeCell ref="XW4:ZA4"/>
    <mergeCell ref="ZB4:AAE4"/>
    <mergeCell ref="CFP3:CTP3"/>
    <mergeCell ref="BRN3:CFO3"/>
    <mergeCell ref="C1:C3"/>
    <mergeCell ref="KZ4:MC4"/>
    <mergeCell ref="MD4:NH4"/>
    <mergeCell ref="H3:NH3"/>
    <mergeCell ref="NI4:OM4"/>
    <mergeCell ref="H4:AL4"/>
    <mergeCell ref="AM4:BN4"/>
    <mergeCell ref="BO4:CS4"/>
    <mergeCell ref="CT4:DW4"/>
    <mergeCell ref="DX4:FB4"/>
    <mergeCell ref="FC4:GF4"/>
    <mergeCell ref="GG4:HK4"/>
    <mergeCell ref="HL4:IP4"/>
    <mergeCell ref="IQ4:JT4"/>
  </mergeCells>
  <conditionalFormatting sqref="E6:E29 E32:E35">
    <cfRule type="cellIs" dxfId="2119" priority="2808" operator="lessThan">
      <formula>-90</formula>
    </cfRule>
    <cfRule type="cellIs" dxfId="2118" priority="2809" operator="lessThan">
      <formula>-45</formula>
    </cfRule>
    <cfRule type="cellIs" dxfId="2117" priority="2810" operator="greaterThan">
      <formula>-45</formula>
    </cfRule>
  </conditionalFormatting>
  <conditionalFormatting sqref="E36">
    <cfRule type="cellIs" dxfId="2116" priority="2788" operator="lessThan">
      <formula>-90</formula>
    </cfRule>
    <cfRule type="cellIs" dxfId="2115" priority="2789" operator="lessThan">
      <formula>-45</formula>
    </cfRule>
    <cfRule type="cellIs" dxfId="2114" priority="2790" operator="greaterThan">
      <formula>-45</formula>
    </cfRule>
  </conditionalFormatting>
  <conditionalFormatting sqref="E37">
    <cfRule type="cellIs" dxfId="2113" priority="2768" operator="lessThan">
      <formula>-90</formula>
    </cfRule>
    <cfRule type="cellIs" dxfId="2112" priority="2769" operator="lessThan">
      <formula>-45</formula>
    </cfRule>
    <cfRule type="cellIs" dxfId="2111" priority="2770" operator="greaterThan">
      <formula>-45</formula>
    </cfRule>
  </conditionalFormatting>
  <conditionalFormatting sqref="E38">
    <cfRule type="cellIs" dxfId="2110" priority="2748" operator="lessThan">
      <formula>-90</formula>
    </cfRule>
    <cfRule type="cellIs" dxfId="2109" priority="2749" operator="lessThan">
      <formula>-45</formula>
    </cfRule>
    <cfRule type="cellIs" dxfId="2108" priority="2750" operator="greaterThan">
      <formula>-45</formula>
    </cfRule>
  </conditionalFormatting>
  <conditionalFormatting sqref="E39">
    <cfRule type="cellIs" dxfId="2107" priority="2728" operator="lessThan">
      <formula>-90</formula>
    </cfRule>
    <cfRule type="cellIs" dxfId="2106" priority="2729" operator="lessThan">
      <formula>-45</formula>
    </cfRule>
    <cfRule type="cellIs" dxfId="2105" priority="2730" operator="greaterThan">
      <formula>-45</formula>
    </cfRule>
  </conditionalFormatting>
  <conditionalFormatting sqref="E52">
    <cfRule type="cellIs" dxfId="2104" priority="2708" operator="lessThan">
      <formula>-90</formula>
    </cfRule>
    <cfRule type="cellIs" dxfId="2103" priority="2709" operator="lessThan">
      <formula>-45</formula>
    </cfRule>
    <cfRule type="cellIs" dxfId="2102" priority="2710" operator="greaterThan">
      <formula>-45</formula>
    </cfRule>
  </conditionalFormatting>
  <conditionalFormatting sqref="E53">
    <cfRule type="cellIs" dxfId="2101" priority="2688" operator="lessThan">
      <formula>-90</formula>
    </cfRule>
    <cfRule type="cellIs" dxfId="2100" priority="2689" operator="lessThan">
      <formula>-45</formula>
    </cfRule>
    <cfRule type="cellIs" dxfId="2099" priority="2690" operator="greaterThan">
      <formula>-45</formula>
    </cfRule>
  </conditionalFormatting>
  <conditionalFormatting sqref="E54">
    <cfRule type="cellIs" dxfId="2098" priority="2668" operator="lessThan">
      <formula>-90</formula>
    </cfRule>
    <cfRule type="cellIs" dxfId="2097" priority="2669" operator="lessThan">
      <formula>-45</formula>
    </cfRule>
    <cfRule type="cellIs" dxfId="2096" priority="2670" operator="greaterThan">
      <formula>-45</formula>
    </cfRule>
  </conditionalFormatting>
  <conditionalFormatting sqref="E55">
    <cfRule type="cellIs" dxfId="2095" priority="2648" operator="lessThan">
      <formula>-90</formula>
    </cfRule>
    <cfRule type="cellIs" dxfId="2094" priority="2649" operator="lessThan">
      <formula>-45</formula>
    </cfRule>
    <cfRule type="cellIs" dxfId="2093" priority="2650" operator="greaterThan">
      <formula>-45</formula>
    </cfRule>
  </conditionalFormatting>
  <conditionalFormatting sqref="E40:E43">
    <cfRule type="cellIs" dxfId="2092" priority="2580" operator="lessThan">
      <formula>-90</formula>
    </cfRule>
    <cfRule type="cellIs" dxfId="2091" priority="2581" operator="lessThan">
      <formula>-45</formula>
    </cfRule>
    <cfRule type="cellIs" dxfId="2090" priority="2582" operator="greaterThan">
      <formula>-45</formula>
    </cfRule>
  </conditionalFormatting>
  <conditionalFormatting sqref="E44:E45">
    <cfRule type="cellIs" dxfId="2089" priority="2544" operator="lessThan">
      <formula>-90</formula>
    </cfRule>
    <cfRule type="cellIs" dxfId="2088" priority="2545" operator="lessThan">
      <formula>-45</formula>
    </cfRule>
    <cfRule type="cellIs" dxfId="2087" priority="2546" operator="greaterThan">
      <formula>-45</formula>
    </cfRule>
  </conditionalFormatting>
  <conditionalFormatting sqref="E46:E47">
    <cfRule type="cellIs" dxfId="2086" priority="2508" operator="lessThan">
      <formula>-90</formula>
    </cfRule>
    <cfRule type="cellIs" dxfId="2085" priority="2509" operator="lessThan">
      <formula>-45</formula>
    </cfRule>
    <cfRule type="cellIs" dxfId="2084" priority="2510" operator="greaterThan">
      <formula>-45</formula>
    </cfRule>
  </conditionalFormatting>
  <conditionalFormatting sqref="E56">
    <cfRule type="cellIs" dxfId="2083" priority="2284" operator="lessThan">
      <formula>-90</formula>
    </cfRule>
    <cfRule type="cellIs" dxfId="2082" priority="2285" operator="lessThan">
      <formula>-45</formula>
    </cfRule>
    <cfRule type="cellIs" dxfId="2081" priority="2286" operator="greaterThan">
      <formula>-45</formula>
    </cfRule>
  </conditionalFormatting>
  <conditionalFormatting sqref="E58">
    <cfRule type="cellIs" dxfId="2080" priority="2244" operator="lessThan">
      <formula>-90</formula>
    </cfRule>
    <cfRule type="cellIs" dxfId="2079" priority="2245" operator="lessThan">
      <formula>-45</formula>
    </cfRule>
    <cfRule type="cellIs" dxfId="2078" priority="2246" operator="greaterThan">
      <formula>-45</formula>
    </cfRule>
  </conditionalFormatting>
  <conditionalFormatting sqref="E57">
    <cfRule type="cellIs" dxfId="2077" priority="2204" operator="lessThan">
      <formula>-90</formula>
    </cfRule>
    <cfRule type="cellIs" dxfId="2076" priority="2205" operator="lessThan">
      <formula>-45</formula>
    </cfRule>
    <cfRule type="cellIs" dxfId="2075" priority="2206" operator="greaterThan">
      <formula>-45</formula>
    </cfRule>
  </conditionalFormatting>
  <conditionalFormatting sqref="E59">
    <cfRule type="cellIs" dxfId="2074" priority="2184" operator="lessThan">
      <formula>-90</formula>
    </cfRule>
    <cfRule type="cellIs" dxfId="2073" priority="2185" operator="lessThan">
      <formula>-45</formula>
    </cfRule>
    <cfRule type="cellIs" dxfId="2072" priority="2186" operator="greaterThan">
      <formula>-45</formula>
    </cfRule>
  </conditionalFormatting>
  <conditionalFormatting sqref="D17">
    <cfRule type="expression" dxfId="2071" priority="2180">
      <formula>"Now()-'2014-02'!a15&gt;14"</formula>
    </cfRule>
  </conditionalFormatting>
  <conditionalFormatting sqref="E60">
    <cfRule type="cellIs" dxfId="2070" priority="2128" operator="lessThan">
      <formula>-90</formula>
    </cfRule>
    <cfRule type="cellIs" dxfId="2069" priority="2129" operator="lessThan">
      <formula>-45</formula>
    </cfRule>
    <cfRule type="cellIs" dxfId="2068" priority="2130" operator="greaterThan">
      <formula>-45</formula>
    </cfRule>
  </conditionalFormatting>
  <conditionalFormatting sqref="E61">
    <cfRule type="cellIs" dxfId="2067" priority="2125" operator="lessThan">
      <formula>-90</formula>
    </cfRule>
    <cfRule type="cellIs" dxfId="2066" priority="2126" operator="lessThan">
      <formula>-45</formula>
    </cfRule>
    <cfRule type="cellIs" dxfId="2065" priority="2127" operator="greaterThan">
      <formula>-45</formula>
    </cfRule>
  </conditionalFormatting>
  <conditionalFormatting sqref="E62">
    <cfRule type="cellIs" dxfId="2064" priority="2119" operator="lessThan">
      <formula>-90</formula>
    </cfRule>
    <cfRule type="cellIs" dxfId="2063" priority="2120" operator="lessThan">
      <formula>-45</formula>
    </cfRule>
    <cfRule type="cellIs" dxfId="2062" priority="2121" operator="greaterThan">
      <formula>-45</formula>
    </cfRule>
  </conditionalFormatting>
  <conditionalFormatting sqref="E63">
    <cfRule type="cellIs" dxfId="2061" priority="2116" operator="lessThan">
      <formula>-90</formula>
    </cfRule>
    <cfRule type="cellIs" dxfId="2060" priority="2117" operator="lessThan">
      <formula>-45</formula>
    </cfRule>
    <cfRule type="cellIs" dxfId="2059" priority="2118" operator="greaterThan">
      <formula>-45</formula>
    </cfRule>
  </conditionalFormatting>
  <conditionalFormatting sqref="E64">
    <cfRule type="cellIs" dxfId="2058" priority="2110" operator="lessThan">
      <formula>-90</formula>
    </cfRule>
    <cfRule type="cellIs" dxfId="2057" priority="2111" operator="lessThan">
      <formula>-45</formula>
    </cfRule>
    <cfRule type="cellIs" dxfId="2056" priority="2112" operator="greaterThan">
      <formula>-45</formula>
    </cfRule>
  </conditionalFormatting>
  <conditionalFormatting sqref="E65">
    <cfRule type="cellIs" dxfId="2055" priority="2107" operator="lessThan">
      <formula>-90</formula>
    </cfRule>
    <cfRule type="cellIs" dxfId="2054" priority="2108" operator="lessThan">
      <formula>-45</formula>
    </cfRule>
    <cfRule type="cellIs" dxfId="2053" priority="2109" operator="greaterThan">
      <formula>-45</formula>
    </cfRule>
  </conditionalFormatting>
  <conditionalFormatting sqref="E66">
    <cfRule type="cellIs" dxfId="2052" priority="2101" operator="lessThan">
      <formula>-90</formula>
    </cfRule>
    <cfRule type="cellIs" dxfId="2051" priority="2102" operator="lessThan">
      <formula>-45</formula>
    </cfRule>
    <cfRule type="cellIs" dxfId="2050" priority="2103" operator="greaterThan">
      <formula>-45</formula>
    </cfRule>
  </conditionalFormatting>
  <conditionalFormatting sqref="E67">
    <cfRule type="cellIs" dxfId="2049" priority="2098" operator="lessThan">
      <formula>-90</formula>
    </cfRule>
    <cfRule type="cellIs" dxfId="2048" priority="2099" operator="lessThan">
      <formula>-45</formula>
    </cfRule>
    <cfRule type="cellIs" dxfId="2047" priority="2100" operator="greaterThan">
      <formula>-45</formula>
    </cfRule>
  </conditionalFormatting>
  <conditionalFormatting sqref="E68">
    <cfRule type="cellIs" dxfId="2046" priority="2092" operator="lessThan">
      <formula>-90</formula>
    </cfRule>
    <cfRule type="cellIs" dxfId="2045" priority="2093" operator="lessThan">
      <formula>-45</formula>
    </cfRule>
    <cfRule type="cellIs" dxfId="2044" priority="2094" operator="greaterThan">
      <formula>-45</formula>
    </cfRule>
  </conditionalFormatting>
  <conditionalFormatting sqref="E69">
    <cfRule type="cellIs" dxfId="2043" priority="2089" operator="lessThan">
      <formula>-90</formula>
    </cfRule>
    <cfRule type="cellIs" dxfId="2042" priority="2090" operator="lessThan">
      <formula>-45</formula>
    </cfRule>
    <cfRule type="cellIs" dxfId="2041" priority="2091" operator="greaterThan">
      <formula>-45</formula>
    </cfRule>
  </conditionalFormatting>
  <conditionalFormatting sqref="E70">
    <cfRule type="cellIs" dxfId="2040" priority="2083" operator="lessThan">
      <formula>-90</formula>
    </cfRule>
    <cfRule type="cellIs" dxfId="2039" priority="2084" operator="lessThan">
      <formula>-45</formula>
    </cfRule>
    <cfRule type="cellIs" dxfId="2038" priority="2085" operator="greaterThan">
      <formula>-45</formula>
    </cfRule>
  </conditionalFormatting>
  <conditionalFormatting sqref="E71">
    <cfRule type="cellIs" dxfId="2037" priority="2080" operator="lessThan">
      <formula>-90</formula>
    </cfRule>
    <cfRule type="cellIs" dxfId="2036" priority="2081" operator="lessThan">
      <formula>-45</formula>
    </cfRule>
    <cfRule type="cellIs" dxfId="2035" priority="2082" operator="greaterThan">
      <formula>-45</formula>
    </cfRule>
  </conditionalFormatting>
  <conditionalFormatting sqref="E72">
    <cfRule type="cellIs" dxfId="2034" priority="1411" operator="lessThan">
      <formula>-90</formula>
    </cfRule>
    <cfRule type="cellIs" dxfId="2033" priority="1412" operator="lessThan">
      <formula>-45</formula>
    </cfRule>
    <cfRule type="cellIs" dxfId="2032" priority="1413" operator="greaterThan">
      <formula>-45</formula>
    </cfRule>
  </conditionalFormatting>
  <conditionalFormatting sqref="E73">
    <cfRule type="cellIs" dxfId="2031" priority="1408" operator="lessThan">
      <formula>-90</formula>
    </cfRule>
    <cfRule type="cellIs" dxfId="2030" priority="1409" operator="lessThan">
      <formula>-45</formula>
    </cfRule>
    <cfRule type="cellIs" dxfId="2029" priority="1410" operator="greaterThan">
      <formula>-45</formula>
    </cfRule>
  </conditionalFormatting>
  <conditionalFormatting sqref="E74">
    <cfRule type="cellIs" dxfId="2028" priority="1402" operator="lessThan">
      <formula>-90</formula>
    </cfRule>
    <cfRule type="cellIs" dxfId="2027" priority="1403" operator="lessThan">
      <formula>-45</formula>
    </cfRule>
    <cfRule type="cellIs" dxfId="2026" priority="1404" operator="greaterThan">
      <formula>-45</formula>
    </cfRule>
  </conditionalFormatting>
  <conditionalFormatting sqref="E75">
    <cfRule type="cellIs" dxfId="2025" priority="1399" operator="lessThan">
      <formula>-90</formula>
    </cfRule>
    <cfRule type="cellIs" dxfId="2024" priority="1400" operator="lessThan">
      <formula>-45</formula>
    </cfRule>
    <cfRule type="cellIs" dxfId="2023" priority="1401" operator="greaterThan">
      <formula>-45</formula>
    </cfRule>
  </conditionalFormatting>
  <conditionalFormatting sqref="E48:E49">
    <cfRule type="cellIs" dxfId="2022" priority="1117" operator="lessThan">
      <formula>-90</formula>
    </cfRule>
    <cfRule type="cellIs" dxfId="2021" priority="1118" operator="lessThan">
      <formula>-45</formula>
    </cfRule>
    <cfRule type="cellIs" dxfId="2020" priority="1119" operator="greaterThan">
      <formula>-45</formula>
    </cfRule>
  </conditionalFormatting>
  <conditionalFormatting sqref="E30:E31">
    <cfRule type="cellIs" dxfId="2019" priority="1078" operator="lessThan">
      <formula>-90</formula>
    </cfRule>
    <cfRule type="cellIs" dxfId="2018" priority="1079" operator="lessThan">
      <formula>-45</formula>
    </cfRule>
    <cfRule type="cellIs" dxfId="2017" priority="1080" operator="greaterThan">
      <formula>-45</formula>
    </cfRule>
  </conditionalFormatting>
  <conditionalFormatting sqref="BFA56:BRM57">
    <cfRule type="expression" dxfId="2016" priority="3844">
      <formula>H$5=$F$1</formula>
    </cfRule>
  </conditionalFormatting>
  <conditionalFormatting sqref="BFA58:BRM59">
    <cfRule type="expression" dxfId="2015" priority="959">
      <formula>H$5=$F$1</formula>
    </cfRule>
  </conditionalFormatting>
  <conditionalFormatting sqref="BFA60:BRM61">
    <cfRule type="expression" dxfId="2014" priority="893">
      <formula>H$5=$F$1</formula>
    </cfRule>
  </conditionalFormatting>
  <conditionalFormatting sqref="BFA62:BRM63">
    <cfRule type="expression" dxfId="2013" priority="827">
      <formula>H$5=$F$1</formula>
    </cfRule>
  </conditionalFormatting>
  <conditionalFormatting sqref="BFA64:BRM65">
    <cfRule type="expression" dxfId="2012" priority="761">
      <formula>H$5=$F$1</formula>
    </cfRule>
  </conditionalFormatting>
  <conditionalFormatting sqref="BFA66:BRM67">
    <cfRule type="expression" dxfId="2011" priority="695">
      <formula>H$5=$F$1</formula>
    </cfRule>
  </conditionalFormatting>
  <conditionalFormatting sqref="BFA68:BRM69">
    <cfRule type="expression" dxfId="2010" priority="629">
      <formula>H$5=$F$1</formula>
    </cfRule>
  </conditionalFormatting>
  <conditionalFormatting sqref="BFA70:BRM71">
    <cfRule type="expression" dxfId="2009" priority="563">
      <formula>H$5=$F$1</formula>
    </cfRule>
  </conditionalFormatting>
  <conditionalFormatting sqref="BFA72:BRM73">
    <cfRule type="expression" dxfId="2008" priority="497">
      <formula>H$5=$F$1</formula>
    </cfRule>
  </conditionalFormatting>
  <conditionalFormatting sqref="BFA74:BRM75">
    <cfRule type="expression" dxfId="2007" priority="365">
      <formula>H$5=$F$1</formula>
    </cfRule>
  </conditionalFormatting>
  <conditionalFormatting sqref="E50:E51">
    <cfRule type="cellIs" dxfId="2006" priority="329" operator="lessThan">
      <formula>-90</formula>
    </cfRule>
    <cfRule type="cellIs" dxfId="2005" priority="330" operator="lessThan">
      <formula>-45</formula>
    </cfRule>
    <cfRule type="cellIs" dxfId="2004" priority="331" operator="greaterThan">
      <formula>-45</formula>
    </cfRule>
  </conditionalFormatting>
  <conditionalFormatting sqref="E76">
    <cfRule type="cellIs" dxfId="2003" priority="304" operator="lessThan">
      <formula>-90</formula>
    </cfRule>
    <cfRule type="cellIs" dxfId="2002" priority="305" operator="lessThan">
      <formula>-45</formula>
    </cfRule>
    <cfRule type="cellIs" dxfId="2001" priority="306" operator="greaterThan">
      <formula>-45</formula>
    </cfRule>
  </conditionalFormatting>
  <conditionalFormatting sqref="E77">
    <cfRule type="cellIs" dxfId="2000" priority="301" operator="lessThan">
      <formula>-90</formula>
    </cfRule>
    <cfRule type="cellIs" dxfId="1999" priority="302" operator="lessThan">
      <formula>-45</formula>
    </cfRule>
    <cfRule type="cellIs" dxfId="1998" priority="303" operator="greaterThan">
      <formula>-45</formula>
    </cfRule>
  </conditionalFormatting>
  <conditionalFormatting sqref="BFA76:BRM77">
    <cfRule type="expression" dxfId="1997" priority="267">
      <formula>H$5=$F$1</formula>
    </cfRule>
  </conditionalFormatting>
  <conditionalFormatting sqref="E78">
    <cfRule type="cellIs" dxfId="1996" priority="229" operator="lessThan">
      <formula>-90</formula>
    </cfRule>
    <cfRule type="cellIs" dxfId="1995" priority="230" operator="lessThan">
      <formula>-45</formula>
    </cfRule>
    <cfRule type="cellIs" dxfId="1994" priority="231" operator="greaterThan">
      <formula>-45</formula>
    </cfRule>
  </conditionalFormatting>
  <conditionalFormatting sqref="E79">
    <cfRule type="cellIs" dxfId="1993" priority="226" operator="lessThan">
      <formula>-90</formula>
    </cfRule>
    <cfRule type="cellIs" dxfId="1992" priority="227" operator="lessThan">
      <formula>-45</formula>
    </cfRule>
    <cfRule type="cellIs" dxfId="1991" priority="228" operator="greaterThan">
      <formula>-45</formula>
    </cfRule>
  </conditionalFormatting>
  <conditionalFormatting sqref="BFA78:BRM79">
    <cfRule type="expression" dxfId="1990" priority="192">
      <formula>H$5=$F$1</formula>
    </cfRule>
  </conditionalFormatting>
  <conditionalFormatting sqref="E80">
    <cfRule type="cellIs" dxfId="1989" priority="154" operator="lessThan">
      <formula>-90</formula>
    </cfRule>
    <cfRule type="cellIs" dxfId="1988" priority="155" operator="lessThan">
      <formula>-45</formula>
    </cfRule>
    <cfRule type="cellIs" dxfId="1987" priority="156" operator="greaterThan">
      <formula>-45</formula>
    </cfRule>
  </conditionalFormatting>
  <conditionalFormatting sqref="E81">
    <cfRule type="cellIs" dxfId="1986" priority="151" operator="lessThan">
      <formula>-90</formula>
    </cfRule>
    <cfRule type="cellIs" dxfId="1985" priority="152" operator="lessThan">
      <formula>-45</formula>
    </cfRule>
    <cfRule type="cellIs" dxfId="1984" priority="153" operator="greaterThan">
      <formula>-45</formula>
    </cfRule>
  </conditionalFormatting>
  <conditionalFormatting sqref="BFA80:BRM81">
    <cfRule type="expression" dxfId="1983" priority="117">
      <formula>H$5=$F$1</formula>
    </cfRule>
  </conditionalFormatting>
  <conditionalFormatting sqref="E82">
    <cfRule type="cellIs" dxfId="1982" priority="79" operator="lessThan">
      <formula>-90</formula>
    </cfRule>
    <cfRule type="cellIs" dxfId="1981" priority="80" operator="lessThan">
      <formula>-45</formula>
    </cfRule>
    <cfRule type="cellIs" dxfId="1980" priority="81" operator="greaterThan">
      <formula>-45</formula>
    </cfRule>
  </conditionalFormatting>
  <conditionalFormatting sqref="E83">
    <cfRule type="cellIs" dxfId="1979" priority="76" operator="lessThan">
      <formula>-90</formula>
    </cfRule>
    <cfRule type="cellIs" dxfId="1978" priority="77" operator="lessThan">
      <formula>-45</formula>
    </cfRule>
    <cfRule type="cellIs" dxfId="1977" priority="78" operator="greaterThan">
      <formula>-45</formula>
    </cfRule>
  </conditionalFormatting>
  <conditionalFormatting sqref="BFA82:BRM82">
    <cfRule type="expression" dxfId="1976" priority="56">
      <formula>H$5=$F$1</formula>
    </cfRule>
  </conditionalFormatting>
  <conditionalFormatting sqref="H6:XFD83">
    <cfRule type="expression" dxfId="1975" priority="4">
      <formula>H$5=$F$1</formula>
    </cfRule>
  </conditionalFormatting>
  <conditionalFormatting sqref="BFA83:BRM83">
    <cfRule type="expression" dxfId="1974" priority="22">
      <formula>H$5=$F$1</formula>
    </cfRule>
  </conditionalFormatting>
  <conditionalFormatting sqref="B6:B83">
    <cfRule type="cellIs" dxfId="1973" priority="82" operator="equal">
      <formula>"Green"</formula>
    </cfRule>
    <cfRule type="cellIs" dxfId="1972" priority="83" operator="equal">
      <formula>"Yellow"</formula>
    </cfRule>
    <cfRule type="cellIs" dxfId="1971" priority="84" operator="equal">
      <formula>"Red"</formula>
    </cfRule>
    <cfRule type="cellIs" dxfId="1970" priority="3" operator="equal">
      <formula>"Red"</formula>
    </cfRule>
  </conditionalFormatting>
  <conditionalFormatting sqref="A6:B83">
    <cfRule type="cellIs" dxfId="1969" priority="2" operator="equal">
      <formula>"Green"</formula>
    </cfRule>
    <cfRule type="cellIs" dxfId="1968" priority="1" operator="equal">
      <formula>"Yellow"</formula>
    </cfRule>
  </conditionalFormatting>
  <hyperlinks>
    <hyperlink ref="C6" location="'2007-06.2'!A1" display="2007-06.2"/>
    <hyperlink ref="C7" location="'2007-06.2'!A1" display="2007-06.2"/>
    <hyperlink ref="D1" location="Summary!A1" display="SUMMARY"/>
    <hyperlink ref="C10" location="'2010-14.2.1a'!A1" display="'2010-14.2.1a'!A1"/>
    <hyperlink ref="C11" location="'2010-14.2.1a'!A1" display="'2010-14.2.1a'!A1"/>
    <hyperlink ref="C8" location="'2009-02'!A1" display="'2009-02'!A1"/>
    <hyperlink ref="C9" location="'2009-02'!A1" display="'2009-02'!A1"/>
    <hyperlink ref="C14" location="'2010-14.2.1c'!A1" display="2010-14.2.1c"/>
    <hyperlink ref="C15" location="'2010-14.2.1c'!A1" display="2010-14.2.1c"/>
    <hyperlink ref="C16:C17" location="'2010-14.2.1c'!A1" display="2010-14.2.1c"/>
    <hyperlink ref="C16" location="'2010-14.2.2'!A1" display="'2010-14.2.2'!A1"/>
    <hyperlink ref="C17" location="'2010-14.2.2'!A1" display="'2010-14.2.2'!A1"/>
    <hyperlink ref="C18:C19" location="'2010-14.2.1c'!A1" display="2010-14.2.1c"/>
    <hyperlink ref="C22" location="'2015-07'!A1" display="'2015-07'!A1"/>
    <hyperlink ref="C23" location="'2015-07'!A1" display="'2015-07'!A1"/>
    <hyperlink ref="C24" location="'2015-08a'!A1" display="'2015-08a'!A1"/>
    <hyperlink ref="C25" location="'2015-08a'!A1" display="'2015-08a'!A1"/>
    <hyperlink ref="C26" location="'2015-08b'!A1" display="'2015-08b'!A1"/>
    <hyperlink ref="C27" location="'2015-08b'!A1" display="'2015-08b'!A1"/>
    <hyperlink ref="C28" location="'2015-09'!A1" display="'2015-09'!A1"/>
    <hyperlink ref="C29" location="'2015-09'!A1" display="'2015-09'!A1"/>
    <hyperlink ref="C32" location="'2015-10'!A1" display="'2015-10'!A1"/>
    <hyperlink ref="C33" location="'2015-10'!A1" display="'2015-10'!A1"/>
    <hyperlink ref="C34" location="'2015-INT-01'!A1" display="'2015-INT-01'!A1"/>
    <hyperlink ref="C35:C36" location="'2015-INT-01'!A1" display="'2015-INT-01'!A1"/>
    <hyperlink ref="C36" location="'2015-INT-02'!A1" display="'2015-INT-02'!A1"/>
    <hyperlink ref="C37:C38" location="'2015-INT-01'!A1" display="'2015-INT-01'!A1"/>
    <hyperlink ref="C38" location="'2015-INT-03'!A1" display="'2015-INT-03'!A1"/>
    <hyperlink ref="C39" location="'2015-INT-03'!A1" display="'2015-INT-03'!A1"/>
    <hyperlink ref="C37" location="'2015-INT-02'!A1" display="'2015-INT-02'!A1"/>
    <hyperlink ref="C12" location="'2010-14.2.1b'!A1" display="'2010-14.2.1b'!A1"/>
    <hyperlink ref="C13" location="'2010-14.2.1b'!A1" display="'2010-14.2.1b'!A1"/>
    <hyperlink ref="C20" location="'2015-04'!A1" display="'2015-04'!A1"/>
    <hyperlink ref="C21" location="'2015-04'!A1" display="'2015-04'!A1"/>
    <hyperlink ref="C52" location="'2016-EPR-01'!A1" display="'2016-EPR-01'!A1"/>
    <hyperlink ref="C53" location="'2016-EPR-01'!A1" display="'2016-EPR-01'!A1"/>
    <hyperlink ref="C54" location="'2016-EPR-02'!A1" display="'2016-EPR-02'!A1"/>
    <hyperlink ref="C55" location="'2016-EPR-02'!A1" display="'2016-EPR-02'!A1"/>
    <hyperlink ref="C40" location="'2016-01'!A1" display="'2016-01'!A1"/>
    <hyperlink ref="C41" location="'2016-01'!A1" display="'2016-01'!A1"/>
    <hyperlink ref="C42" location="'2016-02a'!A1" display="'2016-02a'!A1"/>
    <hyperlink ref="C43" location="'2016-02a'!A1" display="'2016-02a'!A1"/>
    <hyperlink ref="C44" location="'2016-02b'!A1" display="'2016-02b'!A1"/>
    <hyperlink ref="C45" location="'2016-02b'!A1" display="'2016-02b'!A1"/>
    <hyperlink ref="C46" location="'2016-02c'!A1" display="'2016-02c'!A1"/>
    <hyperlink ref="C47" location="'2016-02c'!A1" display="'2016-02c'!A1"/>
    <hyperlink ref="D3" r:id="rId2"/>
    <hyperlink ref="C19" location="'2013-03'!A1" display="'2013-03'!A1"/>
    <hyperlink ref="D2" r:id="rId3"/>
    <hyperlink ref="C56" location="'2016-03'!A1" display="'2016-03'!A1"/>
    <hyperlink ref="C57" location="'2016-03'!A1" display="'2016-03'!A1"/>
    <hyperlink ref="C58" location="'2016-04'!A1" display="'2016-04'!A1"/>
    <hyperlink ref="C59" location="'2016-04'!A1" display="'2016-04'!A1"/>
    <hyperlink ref="F3:F4" location="Footnotes!A1" display="Baseline/"/>
    <hyperlink ref="C60" location="'2017-01'!A1" display="'2017-01'!A1"/>
    <hyperlink ref="C61" location="'2017-01'!A1" display="'2017-01'!A1"/>
    <hyperlink ref="C62" location="'2017-02'!A1" display="'2017-02'!A1"/>
    <hyperlink ref="C63" location="'2017-02'!A1" display="'2017-02'!A1"/>
    <hyperlink ref="C64" location="'2017-03'!A1" display="'2017-03'!A1"/>
    <hyperlink ref="C65" location="'2017-03'!A1" display="'2017-03'!A1"/>
    <hyperlink ref="C66" location="'2017-04'!A1" display="'2017-04'!A1"/>
    <hyperlink ref="C67" location="'2017-04'!A1" display="'2017-04'!A1"/>
    <hyperlink ref="C68" location="'2017-05'!A1" display="'2017-05'!A1"/>
    <hyperlink ref="C69" location="'2017-05'!A1" display="'2017-05'!A1"/>
    <hyperlink ref="C70" location="'2017-06'!A1" display="'2017-06'!A1"/>
    <hyperlink ref="C71" location="'2017-06'!A1" display="'2017-06'!A1"/>
    <hyperlink ref="C72" location="'2017-07'!A1" display="'2017-07'!A1"/>
    <hyperlink ref="C73" location="'2017-07'!A1" display="'2017-07'!A1"/>
    <hyperlink ref="C74" location="'2018-01'!A1" display="'2018-01'!A1"/>
    <hyperlink ref="C75" location="'2018-01'!A1" display="'2018-01'!A1"/>
    <hyperlink ref="C48" location="'2016-02d'!A1" display="'2016-02d'!A1"/>
    <hyperlink ref="C49" location="'2016-02d'!A1" display="'2016-02d'!A1"/>
    <hyperlink ref="C30" location="'2015-09b'!A1" display="'2015-09b'!A1"/>
    <hyperlink ref="C31" location="'2015-09b'!A1" display="'2015-09b'!A1"/>
    <hyperlink ref="C50" location="'2016-02d'!A1" display="'2016-02d'!A1"/>
    <hyperlink ref="C51" location="'2016-02e'!A1" display="'2016-02e'!A1"/>
    <hyperlink ref="C76" location="'2018-02'!A1" display="'2018-02'!A1"/>
    <hyperlink ref="C77" location="'2018-02'!A1" display="'2018-02'!A1"/>
    <hyperlink ref="C78" location="'2018-03'!A1" display="'2018-03'!A1"/>
    <hyperlink ref="C79" location="'2018-03'!A1" display="'2018-03'!A1"/>
    <hyperlink ref="C80" location="'2018-04'!A1" display="'2018-04'!A1"/>
    <hyperlink ref="C81" location="'2018-04'!A1" display="'2018-04'!A1"/>
    <hyperlink ref="C82" location="SER_Ph1!A1" display="SER_Ph1!A1"/>
    <hyperlink ref="C83" location="SER_Ph1!A1" display="SER_Ph1!A1"/>
  </hyperlinks>
  <pageMargins left="0.7" right="0.7" top="0.75" bottom="0.75" header="0.3" footer="0.3"/>
  <pageSetup paperSize="5" scale="74" orientation="landscape" horizontalDpi="1200" verticalDpi="1200" r:id="rId4"/>
  <headerFooter>
    <oddHeader>&amp;F</oddHeader>
    <oddFooter>&amp;L&amp;"-,Bold"NERC (Public)&amp;C&amp;D&amp;RPage &amp;P</oddFooter>
  </headerFooter>
  <drawing r:id="rId5"/>
  <legacyDrawing r:id="rId6"/>
  <extLst>
    <ext xmlns:x14="http://schemas.microsoft.com/office/spreadsheetml/2009/9/main" uri="{78C0D931-6437-407d-A8EE-F0AAD7539E65}">
      <x14:conditionalFormattings>
        <x14:conditionalFormatting xmlns:xm="http://schemas.microsoft.com/office/excel/2006/main">
          <x14:cfRule type="expression" priority="3755" id="{524DACC3-74B0-4618-B487-9D9CC5565524}">
            <xm:f>AND('2007-06.2'!$B$19&lt;=H$5,'2007-06.2'!$C$19&gt;H$5)</xm:f>
            <x14:dxf>
              <fill>
                <patternFill>
                  <bgColor theme="5" tint="0.59996337778862885"/>
                </patternFill>
              </fill>
            </x14:dxf>
          </x14:cfRule>
          <x14:cfRule type="expression" priority="3758" id="{CB2AF446-19F9-43EA-90E6-AB15C1EF244A}">
            <xm:f>AND('2007-06.2'!$B$20&lt;=H$5,'2007-06.2'!$C$20&gt;H$5)</xm:f>
            <x14:dxf>
              <font>
                <strike val="0"/>
              </font>
              <fill>
                <patternFill>
                  <bgColor theme="5" tint="0.59996337778862885"/>
                </patternFill>
              </fill>
            </x14:dxf>
          </x14:cfRule>
          <x14:cfRule type="expression" priority="3759" id="{D9301CCA-44AA-46BC-B2B5-6395B4BD31CE}">
            <xm:f>AND('2007-06.2'!$B$21&lt;=H$5,'2007-06.2'!$C$21&gt;=H$5)</xm:f>
            <x14:dxf>
              <fill>
                <patternFill>
                  <bgColor theme="5" tint="-0.24994659260841701"/>
                </patternFill>
              </fill>
            </x14:dxf>
          </x14:cfRule>
          <x14:cfRule type="expression" priority="3760" id="{81E060DF-031A-4D4A-9743-6F9140CA810C}">
            <xm:f>AND('2007-06.2'!$B$22&lt;=H$5,'2007-06.2'!$C$22&gt;=H$5)</xm:f>
            <x14:dxf>
              <fill>
                <patternFill>
                  <bgColor theme="4" tint="0.79998168889431442"/>
                </patternFill>
              </fill>
            </x14:dxf>
          </x14:cfRule>
          <x14:cfRule type="expression" priority="3761" id="{1CB962BC-7CEE-4F53-985F-A1938CA93C54}">
            <xm:f>AND('2007-06.2'!$B$23&lt;=H$5,'2007-06.2'!$C$23&gt;=H$5)</xm:f>
            <x14:dxf>
              <fill>
                <patternFill>
                  <bgColor theme="4" tint="0.79998168889431442"/>
                </patternFill>
              </fill>
            </x14:dxf>
          </x14:cfRule>
          <x14:cfRule type="expression" priority="3762" id="{BD90C992-7BCB-46AE-A4FA-23385FE472D7}">
            <xm:f>AND('2007-06.2'!$B$24&lt;=H$5,'2007-06.2'!$C$24&gt;=H$5)</xm:f>
            <x14:dxf>
              <fill>
                <patternFill patternType="solid">
                  <bgColor theme="4" tint="0.39994506668294322"/>
                </patternFill>
              </fill>
            </x14:dxf>
          </x14:cfRule>
          <x14:cfRule type="expression" priority="3763" id="{ACDE0C06-3194-4DA6-BAE3-EFB0F781F008}">
            <xm:f>AND('2007-06.2'!$B$25&lt;=H$5,'2007-06.2'!$C$25&gt;=H$5)</xm:f>
            <x14:dxf>
              <fill>
                <patternFill>
                  <bgColor theme="4" tint="0.39994506668294322"/>
                </patternFill>
              </fill>
            </x14:dxf>
          </x14:cfRule>
          <x14:cfRule type="expression" priority="3764" id="{5C576310-1B09-4831-A032-136A569E00F6}">
            <xm:f>AND('2007-06.2'!$B$26&lt;=H$5,'2007-06.2'!$C$26&gt;=H$5)</xm:f>
            <x14:dxf>
              <fill>
                <patternFill>
                  <bgColor theme="4" tint="-0.24994659260841701"/>
                </patternFill>
              </fill>
            </x14:dxf>
          </x14:cfRule>
          <x14:cfRule type="expression" priority="3765" id="{2F01B89A-5DDC-42C5-81EE-9179362C70F0}">
            <xm:f>AND('2007-06.2'!$B$27&lt;=H$5,'2007-06.2'!$C$27&gt;=H$5)</xm:f>
            <x14:dxf>
              <fill>
                <patternFill>
                  <bgColor theme="4" tint="-0.24994659260841701"/>
                </patternFill>
              </fill>
            </x14:dxf>
          </x14:cfRule>
          <x14:cfRule type="expression" priority="3766" id="{835D1757-60A6-4B9B-842D-CCC3CA8CF228}">
            <xm:f>AND('2007-06.2'!$B$28&lt;=H$5,'2007-06.2'!$C$28&gt;=H$5)</xm:f>
            <x14:dxf>
              <fill>
                <patternFill>
                  <bgColor theme="4" tint="-0.24994659260841701"/>
                </patternFill>
              </fill>
            </x14:dxf>
          </x14:cfRule>
          <x14:cfRule type="expression" priority="3767" id="{3D6F7919-D330-486B-A072-B1C204C03D75}">
            <xm:f>AND('2007-06.2'!$B$29&lt;=H$5,'2007-06.2'!$C$29&gt;=H$5)</xm:f>
            <x14:dxf>
              <fill>
                <patternFill>
                  <bgColor theme="4" tint="-0.24994659260841701"/>
                </patternFill>
              </fill>
            </x14:dxf>
          </x14:cfRule>
          <x14:cfRule type="expression" priority="3768" id="{6EE1B95E-7DE9-43A6-B07E-A96993161831}">
            <xm:f>AND('2007-06.2'!$B$30&lt;=H$5,'2007-06.2'!$C$30&gt;=H$5)</xm:f>
            <x14:dxf>
              <fill>
                <patternFill>
                  <bgColor theme="4" tint="-0.24994659260841701"/>
                </patternFill>
              </fill>
            </x14:dxf>
          </x14:cfRule>
          <x14:cfRule type="expression" priority="3769" id="{E8A25D8B-3270-45C0-90BB-F0EFBB340C32}">
            <xm:f>AND('2007-06.2'!$B$31&lt;=H$5,'2007-06.2'!$C$31&gt;=H$5)</xm:f>
            <x14:dxf>
              <fill>
                <patternFill>
                  <bgColor theme="4" tint="-0.499984740745262"/>
                </patternFill>
              </fill>
            </x14:dxf>
          </x14:cfRule>
          <x14:cfRule type="expression" priority="3770" id="{2FC686A2-4C06-437A-94A0-11C91FF7239D}">
            <xm:f>AND('2007-06.2'!$B$32&lt;=H$5,'2007-06.2'!$C$32&gt;=H$5)</xm:f>
            <x14:dxf>
              <fill>
                <patternFill>
                  <bgColor rgb="FF002060"/>
                </patternFill>
              </fill>
            </x14:dxf>
          </x14:cfRule>
          <x14:cfRule type="expression" priority="3772" id="{D2F20308-DAE5-45D5-A190-8846BC75D987}">
            <xm:f>AND('2007-06.2'!$B$33&lt;=H$5,'2007-06.2'!$C$33&gt;=H$5)</xm:f>
            <x14:dxf>
              <fill>
                <patternFill>
                  <bgColor rgb="FF7030A0"/>
                </patternFill>
              </fill>
            </x14:dxf>
          </x14:cfRule>
          <x14:cfRule type="expression" priority="3773" id="{42EFE37F-BBFA-4D63-ADEA-00ADDAFBAE1E}">
            <xm:f>AND('2007-06.2'!$B$34&lt;=H$5,'2007-06.2'!$C$34&gt;=H$5)</xm:f>
            <x14:dxf>
              <fill>
                <patternFill>
                  <bgColor rgb="FF7030A0"/>
                </patternFill>
              </fill>
            </x14:dxf>
          </x14:cfRule>
          <xm:sqref>H7:AWJ7</xm:sqref>
        </x14:conditionalFormatting>
        <x14:conditionalFormatting xmlns:xm="http://schemas.microsoft.com/office/excel/2006/main">
          <x14:cfRule type="expression" priority="3774" id="{83F5374D-36D5-4B91-9FEA-AE114711CC2F}">
            <xm:f>AND('2007-06.2'!$D$19&lt;=H$5,'2007-06.2'!$E$19&gt;H$5)</xm:f>
            <x14:dxf>
              <fill>
                <patternFill patternType="solid">
                  <bgColor theme="5" tint="0.59996337778862885"/>
                </patternFill>
              </fill>
            </x14:dxf>
          </x14:cfRule>
          <x14:cfRule type="expression" priority="3775" id="{CDF20211-3D30-4925-90AA-111BFF7E5B61}">
            <xm:f>AND('2007-06.2'!$D$20&lt;=H$5,'2007-06.2'!$E$20&gt;H$5)</xm:f>
            <x14:dxf>
              <fill>
                <patternFill patternType="solid">
                  <bgColor theme="5" tint="0.59996337778862885"/>
                </patternFill>
              </fill>
            </x14:dxf>
          </x14:cfRule>
          <x14:cfRule type="expression" priority="3776" id="{284A0561-9595-4F08-825C-844F63AADED9}">
            <xm:f>AND('2007-06.2'!$D$21&lt;=H$5,'2007-06.2'!$E$21&gt;=H$5)</xm:f>
            <x14:dxf>
              <fill>
                <patternFill patternType="solid">
                  <bgColor theme="5" tint="-0.24994659260841701"/>
                </patternFill>
              </fill>
            </x14:dxf>
          </x14:cfRule>
          <x14:cfRule type="expression" priority="3777" id="{0E2FE22E-2ABB-46B7-9653-C7F9136481A4}">
            <xm:f>AND('2007-06.2'!$D$22&lt;=H$5,'2007-06.2'!$E$22&gt;=H$5)</xm:f>
            <x14:dxf>
              <fill>
                <patternFill patternType="solid">
                  <bgColor theme="4" tint="0.79998168889431442"/>
                </patternFill>
              </fill>
            </x14:dxf>
          </x14:cfRule>
          <x14:cfRule type="expression" priority="3778" id="{B7094FF4-F20A-4D89-8135-BD83965F7065}">
            <xm:f>AND('2007-06.2'!$D$23&lt;=H$5,'2007-06.2'!$E$23&gt;=H$5)</xm:f>
            <x14:dxf>
              <fill>
                <patternFill patternType="solid">
                  <bgColor theme="4" tint="0.79998168889431442"/>
                </patternFill>
              </fill>
            </x14:dxf>
          </x14:cfRule>
          <x14:cfRule type="expression" priority="3779" id="{47EBAB68-F1E1-4C5F-B14D-EABAB97328D5}">
            <xm:f>AND('2007-06.2'!$D$24&lt;=H$5,'2007-06.2'!$E$24&gt;=H$5)</xm:f>
            <x14:dxf>
              <fill>
                <patternFill patternType="solid">
                  <bgColor theme="4" tint="0.39994506668294322"/>
                </patternFill>
              </fill>
            </x14:dxf>
          </x14:cfRule>
          <x14:cfRule type="expression" priority="3780" id="{22448D7F-790F-4E79-AE62-F6A710C04659}">
            <xm:f>AND('2007-06.2'!$D$25&lt;=H$5,'2007-06.2'!$E$25&gt;=H$5)</xm:f>
            <x14:dxf>
              <fill>
                <patternFill patternType="solid">
                  <bgColor theme="4" tint="0.39994506668294322"/>
                </patternFill>
              </fill>
            </x14:dxf>
          </x14:cfRule>
          <x14:cfRule type="expression" priority="3781" id="{F94E4092-A561-437E-969D-C47BA4F818A4}">
            <xm:f>AND('2007-06.2'!$D$26&lt;=H$5,'2007-06.2'!$E$26&gt;=H$5)</xm:f>
            <x14:dxf>
              <fill>
                <patternFill patternType="solid">
                  <bgColor theme="4" tint="-0.24994659260841701"/>
                </patternFill>
              </fill>
            </x14:dxf>
          </x14:cfRule>
          <x14:cfRule type="expression" priority="3782" id="{DFA669FB-4C20-4BC2-897B-B445E2168E86}">
            <xm:f>AND('2007-06.2'!$D$27&lt;=H$5,'2007-06.2'!$E$27&gt;=H$5)</xm:f>
            <x14:dxf>
              <fill>
                <patternFill patternType="solid">
                  <bgColor theme="4" tint="-0.24994659260841701"/>
                </patternFill>
              </fill>
            </x14:dxf>
          </x14:cfRule>
          <x14:cfRule type="expression" priority="3783" id="{63355CF8-0773-4E88-B637-10E24FA446B5}">
            <xm:f>AND('2007-06.2'!$D$28&lt;=H$5,'2007-06.2'!$E$28&gt;=H$5)</xm:f>
            <x14:dxf>
              <fill>
                <patternFill patternType="solid">
                  <bgColor theme="4" tint="-0.24994659260841701"/>
                </patternFill>
              </fill>
            </x14:dxf>
          </x14:cfRule>
          <x14:cfRule type="expression" priority="3784" id="{E4890520-2450-45CC-91E1-49C59CF8C5C6}">
            <xm:f>AND('2007-06.2'!$D$29&lt;=H$5,'2007-06.2'!$E$29&gt;=H$5)</xm:f>
            <x14:dxf>
              <fill>
                <patternFill patternType="solid">
                  <bgColor theme="4" tint="-0.24994659260841701"/>
                </patternFill>
              </fill>
            </x14:dxf>
          </x14:cfRule>
          <x14:cfRule type="expression" priority="3786" id="{DD68BD0A-ACD6-4009-B9FC-7C9DF767FD39}">
            <xm:f>AND('2007-06.2'!$D$30&lt;=H$5,'2007-06.2'!$E$30&gt;=H$5)</xm:f>
            <x14:dxf>
              <fill>
                <patternFill patternType="solid">
                  <bgColor theme="4" tint="-0.24994659260841701"/>
                </patternFill>
              </fill>
            </x14:dxf>
          </x14:cfRule>
          <x14:cfRule type="expression" priority="3787" id="{BA79DD80-216D-4240-A802-498BDAABB237}">
            <xm:f>AND('2007-06.2'!$D$31&lt;=H$5,'2007-06.2'!$E$31&gt;=H$5)</xm:f>
            <x14:dxf>
              <fill>
                <patternFill patternType="solid">
                  <bgColor theme="4" tint="-0.499984740745262"/>
                </patternFill>
              </fill>
            </x14:dxf>
          </x14:cfRule>
          <x14:cfRule type="expression" priority="3808" id="{388452E9-29AC-4A5E-BB8D-B401164A1C2E}">
            <xm:f>AND('2007-06.2'!$D$32&lt;=H$5,'2007-06.2'!$E$32&gt;=H$5)</xm:f>
            <x14:dxf>
              <fill>
                <patternFill patternType="solid">
                  <bgColor rgb="FF002060"/>
                </patternFill>
              </fill>
            </x14:dxf>
          </x14:cfRule>
          <x14:cfRule type="expression" priority="3809" id="{FFC81993-5975-4680-9C36-79DEF03B1CC7}">
            <xm:f>AND('2007-06.2'!$D$33&lt;=H$5,'2007-06.2'!$E$33&gt;=H$5)</xm:f>
            <x14:dxf>
              <fill>
                <patternFill>
                  <bgColor rgb="FF7030A0"/>
                </patternFill>
              </fill>
            </x14:dxf>
          </x14:cfRule>
          <x14:cfRule type="expression" priority="3810" id="{35C10599-CE24-4085-9211-9E15EEF03C7A}">
            <xm:f>AND('2007-06.2'!$D$34&lt;=H$5,'2007-06.2'!$E$34&gt;=H$5)</xm:f>
            <x14:dxf>
              <fill>
                <patternFill>
                  <bgColor rgb="FF7030A0"/>
                </patternFill>
              </fill>
            </x14:dxf>
          </x14:cfRule>
          <xm:sqref>H6:AWJ6</xm:sqref>
        </x14:conditionalFormatting>
        <x14:conditionalFormatting xmlns:xm="http://schemas.microsoft.com/office/excel/2006/main">
          <x14:cfRule type="expression" priority="3738" id="{AE192E59-777E-4612-ADB6-4C27E9A7A186}">
            <xm:f>AND('2009-02'!$D$19&lt;=H$5,'2009-02'!$E$19&gt;H$5)</xm:f>
            <x14:dxf>
              <fill>
                <patternFill>
                  <bgColor theme="5" tint="0.59996337778862885"/>
                </patternFill>
              </fill>
            </x14:dxf>
          </x14:cfRule>
          <x14:cfRule type="expression" priority="3739" id="{E1E561DF-364A-4ACB-9DCB-91EA60E89DC5}">
            <xm:f>AND('2009-02'!$D$20&lt;=H$5,'2009-02'!$E$20&gt;=H$5)</xm:f>
            <x14:dxf>
              <fill>
                <patternFill>
                  <bgColor theme="5" tint="0.59996337778862885"/>
                </patternFill>
              </fill>
            </x14:dxf>
          </x14:cfRule>
          <x14:cfRule type="expression" priority="3740" id="{E8E47766-DF3D-49AC-87F0-9E234E148EF3}">
            <xm:f>AND('2009-02'!$D$21&lt;=H$5,'2009-02'!$E$21&gt;=H$5)</xm:f>
            <x14:dxf>
              <fill>
                <patternFill>
                  <bgColor theme="5" tint="-0.24994659260841701"/>
                </patternFill>
              </fill>
            </x14:dxf>
          </x14:cfRule>
          <x14:cfRule type="expression" priority="3741" id="{6F20840F-11A6-4F7C-8B76-4CBE09264BF2}">
            <xm:f>AND('2009-02'!$D$22&lt;=H$5,'2009-02'!$E$22&gt;=H$5)</xm:f>
            <x14:dxf>
              <fill>
                <patternFill>
                  <bgColor theme="4" tint="0.79998168889431442"/>
                </patternFill>
              </fill>
            </x14:dxf>
          </x14:cfRule>
          <x14:cfRule type="expression" priority="3742" id="{860F94A6-3D76-44D3-9C22-0893F77A8DDB}">
            <xm:f>AND('2009-02'!$D$23&lt;=H$5,'2009-02'!$E$23&gt;=H$5)</xm:f>
            <x14:dxf>
              <fill>
                <patternFill>
                  <bgColor theme="4" tint="0.79998168889431442"/>
                </patternFill>
              </fill>
            </x14:dxf>
          </x14:cfRule>
          <x14:cfRule type="expression" priority="3743" id="{71954F6F-A9BC-484C-A8A2-EAB680B19133}">
            <xm:f>AND('2009-02'!$D$24&lt;=H$5,'2009-02'!$E$24&gt;=H$5)</xm:f>
            <x14:dxf>
              <fill>
                <patternFill>
                  <bgColor theme="4" tint="0.39994506668294322"/>
                </patternFill>
              </fill>
            </x14:dxf>
          </x14:cfRule>
          <x14:cfRule type="expression" priority="3744" id="{EB32F0A7-27AC-4761-86AE-7923502658A4}">
            <xm:f>AND('2009-02'!$D$25&lt;=H$5,'2009-02'!$E$25&gt;=H$5)</xm:f>
            <x14:dxf>
              <fill>
                <patternFill>
                  <bgColor theme="4" tint="0.39994506668294322"/>
                </patternFill>
              </fill>
            </x14:dxf>
          </x14:cfRule>
          <x14:cfRule type="expression" priority="3745" id="{085EA28E-A768-4B18-B906-F28D01F00FEE}">
            <xm:f>AND('2009-02'!$D$26&lt;=H$5,'2009-02'!$E$26&gt;=H$5)</xm:f>
            <x14:dxf>
              <fill>
                <patternFill>
                  <bgColor theme="4" tint="-0.24994659260841701"/>
                </patternFill>
              </fill>
            </x14:dxf>
          </x14:cfRule>
          <x14:cfRule type="expression" priority="3746" id="{11628771-6E4B-4DA1-B7EA-DFC5515CC5DC}">
            <xm:f>AND('2009-02'!$D$27&lt;=H$5,'2009-02'!$E$27&gt;=H$5)</xm:f>
            <x14:dxf>
              <fill>
                <patternFill>
                  <bgColor theme="4" tint="-0.24994659260841701"/>
                </patternFill>
              </fill>
            </x14:dxf>
          </x14:cfRule>
          <x14:cfRule type="expression" priority="3747" id="{6327E6D2-0191-4EC2-9602-8C06EE4B5BE3}">
            <xm:f>AND('2009-02'!$D$28&lt;=H$5,'2009-02'!$E$28&gt;=H$5)</xm:f>
            <x14:dxf>
              <fill>
                <patternFill>
                  <bgColor theme="4" tint="-0.24994659260841701"/>
                </patternFill>
              </fill>
            </x14:dxf>
          </x14:cfRule>
          <x14:cfRule type="expression" priority="3748" id="{BF7854AD-7B40-4709-A408-7458103D5821}">
            <xm:f>AND('2009-02'!$D$29&lt;=H$5,'2009-02'!$E$29&gt;=H$5)</xm:f>
            <x14:dxf>
              <fill>
                <patternFill>
                  <bgColor theme="4" tint="-0.24994659260841701"/>
                </patternFill>
              </fill>
            </x14:dxf>
          </x14:cfRule>
          <x14:cfRule type="expression" priority="3749" id="{6BADDB6E-012A-4D30-B88D-6B1E99EE44FA}">
            <xm:f>AND('2009-02'!$D$30&lt;=H$5,'2009-02'!$E$30&gt;=H$5)</xm:f>
            <x14:dxf>
              <fill>
                <patternFill>
                  <bgColor theme="4" tint="-0.24994659260841701"/>
                </patternFill>
              </fill>
            </x14:dxf>
          </x14:cfRule>
          <x14:cfRule type="expression" priority="3750" id="{BEACC7C4-707D-4DFD-88A5-275AC3A541C8}">
            <xm:f>AND('2009-02'!$D$31&lt;=H$5,'2009-02'!$E$31&gt;=H$5)</xm:f>
            <x14:dxf>
              <fill>
                <patternFill>
                  <bgColor theme="4" tint="-0.499984740745262"/>
                </patternFill>
              </fill>
            </x14:dxf>
          </x14:cfRule>
          <x14:cfRule type="expression" priority="3751" id="{E3A3E68E-648B-4BBF-868C-FB91B28F3B20}">
            <xm:f>AND('2009-02'!$D$32&lt;=H$5,'2009-02'!$E$32&gt;=H$5)</xm:f>
            <x14:dxf>
              <fill>
                <patternFill>
                  <bgColor rgb="FF002060"/>
                </patternFill>
              </fill>
            </x14:dxf>
          </x14:cfRule>
          <x14:cfRule type="expression" priority="3752" id="{771AE19B-BBFF-4782-9373-4EFD834CB113}">
            <xm:f>AND('2009-02'!$D$33&lt;=H$5,'2009-02'!$E$33&gt;=H$5)</xm:f>
            <x14:dxf>
              <fill>
                <patternFill>
                  <bgColor rgb="FF7030A0"/>
                </patternFill>
              </fill>
            </x14:dxf>
          </x14:cfRule>
          <x14:cfRule type="expression" priority="3754" id="{CBF92250-6D8F-47CD-90EE-D1FA911E7358}">
            <xm:f>AND('2009-02'!$D$34&lt;=H$5,'2009-02'!$E$34&gt;=H$5)</xm:f>
            <x14:dxf>
              <fill>
                <patternFill>
                  <bgColor rgb="FF7030A0"/>
                </patternFill>
              </fill>
            </x14:dxf>
          </x14:cfRule>
          <xm:sqref>H8:AWJ8</xm:sqref>
        </x14:conditionalFormatting>
        <x14:conditionalFormatting xmlns:xm="http://schemas.microsoft.com/office/excel/2006/main">
          <x14:cfRule type="expression" priority="3722" id="{58FA1A7B-973C-4F6F-8D37-0143DCB0CDD3}">
            <xm:f>AND('2009-02'!$B$19&lt;=H$5,'2009-02'!$C$19&gt;H$5)</xm:f>
            <x14:dxf>
              <fill>
                <patternFill>
                  <bgColor theme="5" tint="0.59996337778862885"/>
                </patternFill>
              </fill>
            </x14:dxf>
          </x14:cfRule>
          <x14:cfRule type="expression" priority="3723" id="{B76C65F6-AE92-4E6E-806F-A98BEB6D7A11}">
            <xm:f>AND('2009-02'!$B$20&lt;=H$5,'2009-02'!$C$20&gt;=H$5)</xm:f>
            <x14:dxf>
              <fill>
                <patternFill>
                  <bgColor theme="5" tint="0.59996337778862885"/>
                </patternFill>
              </fill>
            </x14:dxf>
          </x14:cfRule>
          <x14:cfRule type="expression" priority="3724" id="{61B8DD28-7E78-4D33-94E1-A921429636FB}">
            <xm:f>AND('2009-02'!$B$21&lt;=H$5,'2009-02'!$C$21&gt;=H$5)</xm:f>
            <x14:dxf>
              <fill>
                <patternFill>
                  <bgColor theme="5" tint="-0.24994659260841701"/>
                </patternFill>
              </fill>
            </x14:dxf>
          </x14:cfRule>
          <x14:cfRule type="expression" priority="3725" id="{33AE6F28-C4FD-4B79-AC02-88A50E60100D}">
            <xm:f>AND('2009-02'!$B$22&lt;=H$5,'2009-02'!$C$22&gt;=H$5)</xm:f>
            <x14:dxf>
              <fill>
                <patternFill>
                  <bgColor theme="4" tint="0.79998168889431442"/>
                </patternFill>
              </fill>
            </x14:dxf>
          </x14:cfRule>
          <x14:cfRule type="expression" priority="3726" id="{CDBE572A-5F2F-4629-859E-12CF7022862C}">
            <xm:f>AND('2009-02'!$B$23&lt;=H$5,'2009-02'!$C$23&gt;=H$5)</xm:f>
            <x14:dxf>
              <fill>
                <patternFill>
                  <bgColor theme="4" tint="0.79998168889431442"/>
                </patternFill>
              </fill>
            </x14:dxf>
          </x14:cfRule>
          <x14:cfRule type="expression" priority="3727" id="{A108F098-E7AF-4D41-BA15-F3E75AC683AF}">
            <xm:f>AND('2009-02'!$B$24&lt;=H$5,'2009-02'!$C$24&gt;=H$5)</xm:f>
            <x14:dxf>
              <fill>
                <patternFill>
                  <bgColor theme="4" tint="0.39994506668294322"/>
                </patternFill>
              </fill>
            </x14:dxf>
          </x14:cfRule>
          <x14:cfRule type="expression" priority="3728" id="{02E0B2B1-13BD-4A2B-A0DD-42E0847B9F10}">
            <xm:f>AND('2009-02'!$B$25&lt;=H$5,'2009-02'!$C$25&gt;=H$5)</xm:f>
            <x14:dxf>
              <fill>
                <patternFill>
                  <bgColor theme="4" tint="0.39994506668294322"/>
                </patternFill>
              </fill>
            </x14:dxf>
          </x14:cfRule>
          <x14:cfRule type="expression" priority="3729" id="{A69D19F7-FD5F-4BB0-AE15-ADC5FC5C2D47}">
            <xm:f>AND('2009-02'!$B$26&lt;=H$5,'2009-02'!$C$26&gt;=H$5)</xm:f>
            <x14:dxf>
              <fill>
                <patternFill>
                  <bgColor theme="4" tint="-0.24994659260841701"/>
                </patternFill>
              </fill>
            </x14:dxf>
          </x14:cfRule>
          <x14:cfRule type="expression" priority="3730" id="{F792CAE4-CDBA-4203-9369-05463115B5D5}">
            <xm:f>AND('2009-02'!$B$27&lt;=H$5,'2009-02'!$C$27&gt;=H$5)</xm:f>
            <x14:dxf>
              <fill>
                <patternFill>
                  <bgColor theme="4" tint="-0.24994659260841701"/>
                </patternFill>
              </fill>
            </x14:dxf>
          </x14:cfRule>
          <x14:cfRule type="expression" priority="3731" id="{88C365D4-AE81-4140-AE27-F701F4F08FAC}">
            <xm:f>AND('2009-02'!$B$28&lt;=H$5,'2009-02'!$C$28&gt;=H$5)</xm:f>
            <x14:dxf>
              <fill>
                <patternFill>
                  <bgColor theme="4" tint="-0.24994659260841701"/>
                </patternFill>
              </fill>
            </x14:dxf>
          </x14:cfRule>
          <x14:cfRule type="expression" priority="3732" id="{F53A5687-70D5-4DA4-B127-98184B54163A}">
            <xm:f>AND('2009-02'!$B$29&lt;=H$5,'2009-02'!$C$29&gt;=H$5)</xm:f>
            <x14:dxf>
              <fill>
                <patternFill>
                  <bgColor theme="4" tint="-0.24994659260841701"/>
                </patternFill>
              </fill>
            </x14:dxf>
          </x14:cfRule>
          <x14:cfRule type="expression" priority="3733" id="{B4C7A2E4-B912-4DFF-9068-932A5014116F}">
            <xm:f>AND('2009-02'!$B$30&lt;=H$5,'2009-02'!$C$30&gt;=H$5)</xm:f>
            <x14:dxf>
              <fill>
                <patternFill>
                  <bgColor theme="4" tint="-0.24994659260841701"/>
                </patternFill>
              </fill>
            </x14:dxf>
          </x14:cfRule>
          <x14:cfRule type="expression" priority="3734" id="{3C534AC9-93A9-416C-A646-4EDA1E720F52}">
            <xm:f>AND('2009-02'!$B$31&lt;=H$5,'2009-02'!$C$31&gt;=H$5)</xm:f>
            <x14:dxf>
              <fill>
                <patternFill>
                  <bgColor theme="4" tint="-0.499984740745262"/>
                </patternFill>
              </fill>
            </x14:dxf>
          </x14:cfRule>
          <x14:cfRule type="expression" priority="3735" id="{C7E78B49-110B-41A4-8716-E49FDEB81331}">
            <xm:f>AND('2009-02'!$B$32&lt;=H$5,'2009-02'!$C$32&gt;=H$5)</xm:f>
            <x14:dxf>
              <fill>
                <patternFill>
                  <bgColor rgb="FF002060"/>
                </patternFill>
              </fill>
            </x14:dxf>
          </x14:cfRule>
          <x14:cfRule type="expression" priority="3736" id="{6EBB50D4-C260-497D-8B07-8115F42D50FC}">
            <xm:f>AND('2009-02'!$B$33&lt;=H$5,'2009-02'!$C$33&gt;=H$5)</xm:f>
            <x14:dxf>
              <fill>
                <patternFill>
                  <bgColor rgb="FF7030A0"/>
                </patternFill>
              </fill>
            </x14:dxf>
          </x14:cfRule>
          <x14:cfRule type="expression" priority="3737" id="{97F2AF8E-3A62-4B66-AB88-670FD3973787}">
            <xm:f>AND('2009-02'!$B$34&lt;=H$5,'2009-02'!$C$34&gt;=H$5)</xm:f>
            <x14:dxf>
              <fill>
                <patternFill>
                  <bgColor rgb="FF7030A0"/>
                </patternFill>
              </fill>
            </x14:dxf>
          </x14:cfRule>
          <xm:sqref>H9:AWJ9</xm:sqref>
        </x14:conditionalFormatting>
        <x14:conditionalFormatting xmlns:xm="http://schemas.microsoft.com/office/excel/2006/main">
          <x14:cfRule type="expression" priority="3617" id="{31528690-DB74-4235-8DBD-55A392677DAF}">
            <xm:f>AND('2010-14.2.1b'!$D$19&lt;=H$5,'2010-14.2.1b'!$E$19&gt;H$5)</xm:f>
            <x14:dxf>
              <fill>
                <patternFill>
                  <bgColor theme="5" tint="0.59996337778862885"/>
                </patternFill>
              </fill>
            </x14:dxf>
          </x14:cfRule>
          <x14:cfRule type="expression" priority="3618" id="{3EA92CC1-798B-4551-88DF-031726C41099}">
            <xm:f>AND('2010-14.2.1b'!$D$20&lt;=H$5,'2010-14.2.1b'!$E$20&gt;=H$5)</xm:f>
            <x14:dxf>
              <fill>
                <patternFill>
                  <bgColor theme="5" tint="0.59996337778862885"/>
                </patternFill>
              </fill>
            </x14:dxf>
          </x14:cfRule>
          <x14:cfRule type="expression" priority="3619" id="{D56B8FC2-D2E7-4432-9DAD-F48E47A31D45}">
            <xm:f>AND('2010-14.2.1b'!$D$21&lt;=H$5,'2010-14.2.1b'!$E$21&gt;=H$5)</xm:f>
            <x14:dxf>
              <fill>
                <patternFill>
                  <bgColor theme="5" tint="-0.24994659260841701"/>
                </patternFill>
              </fill>
            </x14:dxf>
          </x14:cfRule>
          <x14:cfRule type="expression" priority="3620" id="{848A050C-EBC6-4D06-91B4-275256D102EE}">
            <xm:f>AND('2010-14.2.1b'!$D$22&lt;=H$5,'2010-14.2.1b'!$E$22&gt;=H$5)</xm:f>
            <x14:dxf>
              <fill>
                <patternFill>
                  <bgColor theme="4" tint="0.79998168889431442"/>
                </patternFill>
              </fill>
            </x14:dxf>
          </x14:cfRule>
          <x14:cfRule type="expression" priority="3621" id="{6B06DE63-D4CF-428C-9732-A3D06FB83FC5}">
            <xm:f>AND('2010-14.2.1b'!$D$23&lt;=H$5,'2010-14.2.1b'!$E$23&gt;=H$5)</xm:f>
            <x14:dxf>
              <fill>
                <patternFill>
                  <bgColor theme="4" tint="0.79998168889431442"/>
                </patternFill>
              </fill>
            </x14:dxf>
          </x14:cfRule>
          <x14:cfRule type="expression" priority="3622" id="{F0B98014-6DAC-4088-8763-6C460B3D3121}">
            <xm:f>AND('2010-14.2.1b'!$D$24&lt;=H$5,'2010-14.2.1b'!$E$24&gt;=H$5)</xm:f>
            <x14:dxf>
              <fill>
                <patternFill>
                  <bgColor theme="4" tint="0.39994506668294322"/>
                </patternFill>
              </fill>
            </x14:dxf>
          </x14:cfRule>
          <x14:cfRule type="expression" priority="3623" id="{C23FD32B-8E5E-4EDC-B05E-7145F16811DF}">
            <xm:f>AND('2010-14.2.1b'!$D$25&lt;=H$5,'2010-14.2.1b'!$E$25&gt;=H$5)</xm:f>
            <x14:dxf>
              <fill>
                <patternFill>
                  <bgColor theme="4" tint="0.39994506668294322"/>
                </patternFill>
              </fill>
            </x14:dxf>
          </x14:cfRule>
          <x14:cfRule type="expression" priority="3624" id="{890A8A5A-2AA5-4746-9EBD-38FD3D6A172C}">
            <xm:f>AND('2010-14.2.1b'!$D$26&lt;=H$5,'2010-14.2.1b'!$E$26&gt;=H$5)</xm:f>
            <x14:dxf>
              <fill>
                <patternFill>
                  <bgColor theme="4" tint="-0.24994659260841701"/>
                </patternFill>
              </fill>
            </x14:dxf>
          </x14:cfRule>
          <x14:cfRule type="expression" priority="3625" id="{DED82C75-7AC4-4173-8578-479DBC79290B}">
            <xm:f>AND('2010-14.2.1b'!$D$27&lt;=H$5,'2010-14.2.1b'!$E$27&gt;=H$5)</xm:f>
            <x14:dxf>
              <fill>
                <patternFill>
                  <bgColor theme="4" tint="-0.24994659260841701"/>
                </patternFill>
              </fill>
            </x14:dxf>
          </x14:cfRule>
          <x14:cfRule type="expression" priority="3626" id="{B8154659-0636-4730-B07E-DA54175D5ABD}">
            <xm:f>AND('2010-14.2.1b'!$D$28&lt;=H$5,'2010-14.2.1b'!$E$28&gt;=H$5)</xm:f>
            <x14:dxf>
              <fill>
                <patternFill>
                  <bgColor theme="4" tint="-0.24994659260841701"/>
                </patternFill>
              </fill>
            </x14:dxf>
          </x14:cfRule>
          <x14:cfRule type="expression" priority="3627" id="{B5CBED88-D8E3-4FDA-B226-A1A287D0AED5}">
            <xm:f>AND('2010-14.2.1b'!$D$29&lt;=H$5,'2010-14.2.1b'!$E$29&gt;=H$5)</xm:f>
            <x14:dxf>
              <fill>
                <patternFill>
                  <bgColor theme="4" tint="-0.24994659260841701"/>
                </patternFill>
              </fill>
            </x14:dxf>
          </x14:cfRule>
          <x14:cfRule type="expression" priority="3628" id="{26FACA7B-CC63-43D3-9813-7036003EBA1E}">
            <xm:f>AND('2010-14.2.1b'!$D$30&lt;=H$5,'2010-14.2.1b'!$E$30&gt;=H$5)</xm:f>
            <x14:dxf>
              <fill>
                <patternFill>
                  <bgColor theme="4" tint="-0.24994659260841701"/>
                </patternFill>
              </fill>
            </x14:dxf>
          </x14:cfRule>
          <x14:cfRule type="expression" priority="3629" id="{7EF2495D-38B1-40A4-8C2E-E9D096DE9AD2}">
            <xm:f>AND('2010-14.2.1b'!$D$31&lt;=H$5,'2010-14.2.1b'!$E$31&gt;=H$5)</xm:f>
            <x14:dxf>
              <fill>
                <patternFill>
                  <bgColor theme="4" tint="-0.499984740745262"/>
                </patternFill>
              </fill>
            </x14:dxf>
          </x14:cfRule>
          <x14:cfRule type="expression" priority="3630" id="{AC964CA4-7A4D-4B50-8DAF-0BFFDEA92E88}">
            <xm:f>AND('2010-14.2.1b'!$D$32&lt;=H$5,'2010-14.2.1b'!$E$32&gt;=H$5)</xm:f>
            <x14:dxf>
              <fill>
                <patternFill>
                  <bgColor rgb="FF002060"/>
                </patternFill>
              </fill>
            </x14:dxf>
          </x14:cfRule>
          <x14:cfRule type="expression" priority="3631" id="{1C405B58-B228-417B-89D2-525E3D4F0705}">
            <xm:f>AND('2010-14.2.1b'!$D$33&lt;=H$5,'2010-14.2.1b'!$E$33&gt;=H$5)</xm:f>
            <x14:dxf>
              <fill>
                <patternFill>
                  <bgColor rgb="FF7030A0"/>
                </patternFill>
              </fill>
            </x14:dxf>
          </x14:cfRule>
          <x14:cfRule type="expression" priority="3632" id="{7BA45F2B-4276-475B-8726-BB072BDB6147}">
            <xm:f>AND('2010-14.2.1b'!$D$34&lt;=H$5,'2010-14.2.1b'!$E$34&gt;=H$5)</xm:f>
            <x14:dxf>
              <fill>
                <patternFill>
                  <bgColor rgb="FF7030A0"/>
                </patternFill>
              </fill>
            </x14:dxf>
          </x14:cfRule>
          <xm:sqref>H12:AWJ12</xm:sqref>
        </x14:conditionalFormatting>
        <x14:conditionalFormatting xmlns:xm="http://schemas.microsoft.com/office/excel/2006/main">
          <x14:cfRule type="expression" priority="3585" id="{C15CD066-3F13-4A67-833C-ACF2E7C6FE91}">
            <xm:f>AND('2010-14.2.1c'!$B$19&lt;=H$5,'2010-14.2.1c'!$C$19&gt;H$5)</xm:f>
            <x14:dxf>
              <fill>
                <patternFill>
                  <bgColor theme="5" tint="0.59996337778862885"/>
                </patternFill>
              </fill>
            </x14:dxf>
          </x14:cfRule>
          <x14:cfRule type="expression" priority="3586" id="{BC190B52-555B-45CB-9440-8DE545A0E66D}">
            <xm:f>AND('2010-14.2.1c'!$B$20&lt;=H$5,'2010-14.2.1c'!$C$20&gt;=H$5)</xm:f>
            <x14:dxf>
              <fill>
                <patternFill>
                  <bgColor theme="5" tint="0.59996337778862885"/>
                </patternFill>
              </fill>
            </x14:dxf>
          </x14:cfRule>
          <x14:cfRule type="expression" priority="3587" id="{73B67B8F-774D-412A-9EA3-4CF4A14D870C}">
            <xm:f>AND('2010-14.2.1c'!$B$21&lt;=H$5,'2010-14.2.1c'!$C$21&gt;=H$5)</xm:f>
            <x14:dxf>
              <fill>
                <patternFill>
                  <bgColor theme="5" tint="-0.24994659260841701"/>
                </patternFill>
              </fill>
            </x14:dxf>
          </x14:cfRule>
          <x14:cfRule type="expression" priority="3588" id="{A26102F1-A39F-4892-8915-73E3F88134C3}">
            <xm:f>AND('2010-14.2.1c'!$B$22&lt;=H$5,'2010-14.2.1c'!$C$22&gt;=H$5)</xm:f>
            <x14:dxf>
              <fill>
                <patternFill>
                  <bgColor theme="4" tint="0.79998168889431442"/>
                </patternFill>
              </fill>
            </x14:dxf>
          </x14:cfRule>
          <x14:cfRule type="expression" priority="3589" id="{F728153F-A092-41AE-BB3B-4088D121255E}">
            <xm:f>AND('2010-14.2.1c'!$B$23&lt;=H$5,'2010-14.2.1c'!$C$23&gt;=H$5)</xm:f>
            <x14:dxf>
              <fill>
                <patternFill>
                  <bgColor theme="4" tint="0.79998168889431442"/>
                </patternFill>
              </fill>
            </x14:dxf>
          </x14:cfRule>
          <x14:cfRule type="expression" priority="3590" id="{0A732BC5-94F2-4D5C-9FF9-B805D0367947}">
            <xm:f>AND('2010-14.2.1c'!$B$24&lt;=H$5,'2010-14.2.1c'!$C$24&gt;=H$5)</xm:f>
            <x14:dxf>
              <fill>
                <patternFill>
                  <bgColor theme="4" tint="0.39994506668294322"/>
                </patternFill>
              </fill>
            </x14:dxf>
          </x14:cfRule>
          <x14:cfRule type="expression" priority="3591" id="{BBD6CCBA-5DDA-4899-BB54-62B73DB50037}">
            <xm:f>AND('2010-14.2.1c'!$B$25&lt;=H$5,'2010-14.2.1c'!$C$25&gt;=H$5)</xm:f>
            <x14:dxf>
              <fill>
                <patternFill>
                  <bgColor theme="4" tint="0.39994506668294322"/>
                </patternFill>
              </fill>
            </x14:dxf>
          </x14:cfRule>
          <x14:cfRule type="expression" priority="3592" id="{3AD8EC09-E207-4AD5-9E30-0A32A9DD9139}">
            <xm:f>AND('2010-14.2.1c'!$B$26&lt;=H$5,'2010-14.2.1c'!$C$26&gt;=H$5)</xm:f>
            <x14:dxf>
              <fill>
                <patternFill>
                  <bgColor theme="4" tint="-0.24994659260841701"/>
                </patternFill>
              </fill>
            </x14:dxf>
          </x14:cfRule>
          <x14:cfRule type="expression" priority="3593" id="{15E68CE1-3674-40D9-83CB-6C74812BFF69}">
            <xm:f>AND('2010-14.2.1c'!$B$27&lt;=H$5,'2010-14.2.1c'!$C$27&gt;=H$5)</xm:f>
            <x14:dxf>
              <fill>
                <patternFill>
                  <bgColor theme="4" tint="-0.24994659260841701"/>
                </patternFill>
              </fill>
            </x14:dxf>
          </x14:cfRule>
          <x14:cfRule type="expression" priority="3594" id="{75BEA445-AF7D-4CCE-BEAB-C228060EF5A1}">
            <xm:f>AND('2010-14.2.1c'!$B$28&lt;=H$5,'2010-14.2.1c'!$C$28&gt;=H$5)</xm:f>
            <x14:dxf>
              <fill>
                <patternFill>
                  <bgColor theme="4" tint="-0.24994659260841701"/>
                </patternFill>
              </fill>
            </x14:dxf>
          </x14:cfRule>
          <x14:cfRule type="expression" priority="3595" id="{19E63488-0019-4DC9-AE9C-32073561CC7D}">
            <xm:f>AND('2010-14.2.1c'!$B$29&lt;=H$5,'2010-14.2.1c'!$C$29&gt;=H$5)</xm:f>
            <x14:dxf>
              <fill>
                <patternFill>
                  <bgColor theme="4" tint="-0.24994659260841701"/>
                </patternFill>
              </fill>
            </x14:dxf>
          </x14:cfRule>
          <x14:cfRule type="expression" priority="3596" id="{CF665CA6-1160-44E8-A6DB-C096D8BD8CF2}">
            <xm:f>AND('2010-14.2.1c'!$B$30&lt;=H$5,'2010-14.2.1c'!$C$30&gt;=H$5)</xm:f>
            <x14:dxf>
              <fill>
                <patternFill>
                  <bgColor theme="4" tint="-0.24994659260841701"/>
                </patternFill>
              </fill>
            </x14:dxf>
          </x14:cfRule>
          <x14:cfRule type="expression" priority="3597" id="{ED88D4E7-C646-47A6-A791-FBA1BEC21578}">
            <xm:f>AND('2010-14.2.1c'!$B$31&lt;=H$5,'2010-14.2.1c'!$C$31&gt;=H$5)</xm:f>
            <x14:dxf>
              <fill>
                <patternFill>
                  <bgColor theme="4" tint="-0.499984740745262"/>
                </patternFill>
              </fill>
            </x14:dxf>
          </x14:cfRule>
          <x14:cfRule type="expression" priority="3598" id="{21FFE692-61E5-42A0-B01D-C092CB5BD813}">
            <xm:f>AND('2010-14.2.1c'!$B$32&lt;=H$5,'2010-14.2.1c'!$C$32&gt;=H$5)</xm:f>
            <x14:dxf>
              <fill>
                <patternFill>
                  <bgColor rgb="FF002060"/>
                </patternFill>
              </fill>
            </x14:dxf>
          </x14:cfRule>
          <x14:cfRule type="expression" priority="3599" id="{F13429DF-9DBE-48F8-879C-F0A57A432FAE}">
            <xm:f>AND('2010-14.2.1c'!$B$33&lt;=H$5,'2010-14.2.1c'!$C$33&gt;=H$5)</xm:f>
            <x14:dxf>
              <fill>
                <patternFill>
                  <bgColor rgb="FF7030A0"/>
                </patternFill>
              </fill>
            </x14:dxf>
          </x14:cfRule>
          <x14:cfRule type="expression" priority="3600" id="{34093AD2-B9E5-4201-AD0C-30E1C0BF8BD0}">
            <xm:f>AND('2010-14.2.1c'!$B$34&lt;=H$5,'2010-14.2.1c'!$C$34&gt;=H$5)</xm:f>
            <x14:dxf>
              <fill>
                <patternFill>
                  <bgColor rgb="FF7030A0"/>
                </patternFill>
              </fill>
            </x14:dxf>
          </x14:cfRule>
          <xm:sqref>H15:AWJ15</xm:sqref>
        </x14:conditionalFormatting>
        <x14:conditionalFormatting xmlns:xm="http://schemas.microsoft.com/office/excel/2006/main">
          <x14:cfRule type="expression" priority="3400" id="{706B3F50-6A3E-431E-AF41-BD8A17D27FED}">
            <xm:f>AND('2010-14.2.1c'!$D$19&lt;=H$5,'2010-14.2.1c'!$E$19&gt;H$5)</xm:f>
            <x14:dxf>
              <fill>
                <patternFill>
                  <bgColor theme="5" tint="0.59996337778862885"/>
                </patternFill>
              </fill>
            </x14:dxf>
          </x14:cfRule>
          <x14:cfRule type="expression" priority="3401" id="{A821CB0E-F22E-4DA9-98AE-DCE853E165DB}">
            <xm:f>AND('2010-14.2.1c'!$D$20&lt;=H$5,'2010-14.2.1c'!$E$20&gt;=H$5)</xm:f>
            <x14:dxf>
              <fill>
                <patternFill>
                  <bgColor theme="5" tint="0.59996337778862885"/>
                </patternFill>
              </fill>
            </x14:dxf>
          </x14:cfRule>
          <x14:cfRule type="expression" priority="3402" id="{8D6ADEEA-6D26-4680-8B96-A1A39CFA07BC}">
            <xm:f>AND('2010-14.2.1c'!$D$21&lt;=H$5,'2010-14.2.1c'!$E$21&gt;=H$5)</xm:f>
            <x14:dxf>
              <fill>
                <patternFill>
                  <bgColor theme="5" tint="-0.24994659260841701"/>
                </patternFill>
              </fill>
            </x14:dxf>
          </x14:cfRule>
          <x14:cfRule type="expression" priority="3403" id="{99DB4510-A263-4BA1-B3D9-E10FFDCCAD32}">
            <xm:f>AND('2010-14.2.1c'!$D$22&lt;=H$5,'2010-14.2.1c'!$E$22&gt;=H$5)</xm:f>
            <x14:dxf>
              <fill>
                <patternFill>
                  <bgColor theme="4" tint="0.79998168889431442"/>
                </patternFill>
              </fill>
            </x14:dxf>
          </x14:cfRule>
          <x14:cfRule type="expression" priority="3404" id="{8C975510-BB9D-497C-8604-C15B355D9B1D}">
            <xm:f>AND('2010-14.2.1c'!$D$23&lt;=H$5,'2010-14.2.1c'!$E$23&gt;=H$5)</xm:f>
            <x14:dxf>
              <fill>
                <patternFill>
                  <bgColor theme="4" tint="0.79998168889431442"/>
                </patternFill>
              </fill>
            </x14:dxf>
          </x14:cfRule>
          <x14:cfRule type="expression" priority="3405" id="{8B4BFA84-B2B6-4ACB-AC69-B666B7138323}">
            <xm:f>AND('2010-14.2.1c'!$D$24&lt;=H$5,'2010-14.2.1c'!$E$24&gt;=H$5)</xm:f>
            <x14:dxf>
              <fill>
                <patternFill>
                  <bgColor theme="4" tint="0.39994506668294322"/>
                </patternFill>
              </fill>
            </x14:dxf>
          </x14:cfRule>
          <x14:cfRule type="expression" priority="3406" id="{78838C36-ED3B-46A3-BC54-9E068910310A}">
            <xm:f>AND('2010-14.2.1c'!$D$25&lt;=H$5,'2010-14.2.1c'!$E$25&gt;=H$5)</xm:f>
            <x14:dxf>
              <fill>
                <patternFill>
                  <bgColor theme="4" tint="0.39994506668294322"/>
                </patternFill>
              </fill>
            </x14:dxf>
          </x14:cfRule>
          <x14:cfRule type="expression" priority="3407" id="{E7FC0944-01B2-4523-A0ED-5DB05A47FA1A}">
            <xm:f>AND('2010-14.2.1c'!$D$26&lt;=H$5,'2010-14.2.1c'!$E$26&gt;=H$5)</xm:f>
            <x14:dxf>
              <fill>
                <patternFill>
                  <bgColor theme="4" tint="-0.24994659260841701"/>
                </patternFill>
              </fill>
            </x14:dxf>
          </x14:cfRule>
          <x14:cfRule type="expression" priority="3408" id="{135CAB5B-2236-4A94-AE2D-89A928B09896}">
            <xm:f>AND('2010-14.2.1c'!$D$27&lt;=H$5,'2010-14.2.1c'!$E$27&gt;=H$5)</xm:f>
            <x14:dxf>
              <fill>
                <patternFill>
                  <bgColor theme="4" tint="-0.24994659260841701"/>
                </patternFill>
              </fill>
            </x14:dxf>
          </x14:cfRule>
          <x14:cfRule type="expression" priority="3409" id="{553D9415-1DD8-4283-9D15-5D2B45C69B87}">
            <xm:f>AND('2010-14.2.1c'!$D$28&lt;=H$5,'2010-14.2.1c'!$E$28&gt;=H$5)</xm:f>
            <x14:dxf>
              <fill>
                <patternFill>
                  <bgColor theme="4" tint="-0.24994659260841701"/>
                </patternFill>
              </fill>
            </x14:dxf>
          </x14:cfRule>
          <x14:cfRule type="expression" priority="3410" id="{7FA7BC43-0240-457E-9B42-3FA094C7EF45}">
            <xm:f>AND('2010-14.2.1c'!$D$29&lt;=H$5,'2010-14.2.1c'!$E$29&gt;=H$5)</xm:f>
            <x14:dxf>
              <fill>
                <patternFill>
                  <bgColor theme="4" tint="-0.24994659260841701"/>
                </patternFill>
              </fill>
            </x14:dxf>
          </x14:cfRule>
          <x14:cfRule type="expression" priority="3411" id="{3836D02C-A4D8-4CEA-903B-C39B9B0E9A93}">
            <xm:f>AND('2010-14.2.1c'!$D$30&lt;=H$5,'2010-14.2.1c'!$E$30&gt;=H$5)</xm:f>
            <x14:dxf>
              <fill>
                <patternFill>
                  <bgColor theme="4" tint="-0.24994659260841701"/>
                </patternFill>
              </fill>
            </x14:dxf>
          </x14:cfRule>
          <x14:cfRule type="expression" priority="3412" id="{DAEB1F7C-3F3D-471F-A0B6-5C5817A3D807}">
            <xm:f>AND('2010-14.2.1c'!$D$31&lt;=H$5,'2010-14.2.1c'!$E$31&gt;=H$5)</xm:f>
            <x14:dxf>
              <fill>
                <patternFill>
                  <bgColor theme="4" tint="-0.499984740745262"/>
                </patternFill>
              </fill>
            </x14:dxf>
          </x14:cfRule>
          <x14:cfRule type="expression" priority="3413" id="{BFEC7B91-608D-43A7-9817-F26330B45F6A}">
            <xm:f>AND('2010-14.2.1c'!$D$32&lt;=H$5,'2010-14.2.1c'!$E$32&gt;=H$5)</xm:f>
            <x14:dxf>
              <fill>
                <patternFill>
                  <bgColor rgb="FF002060"/>
                </patternFill>
              </fill>
            </x14:dxf>
          </x14:cfRule>
          <x14:cfRule type="expression" priority="3414" id="{FD0636B8-90FD-44D4-A01D-2DF6BD287636}">
            <xm:f>AND('2010-14.2.1c'!$D$33&lt;=H$5,'2010-14.2.1c'!$E$33&gt;=H$5)</xm:f>
            <x14:dxf>
              <fill>
                <patternFill>
                  <bgColor rgb="FF7030A0"/>
                </patternFill>
              </fill>
            </x14:dxf>
          </x14:cfRule>
          <x14:cfRule type="expression" priority="3415" id="{05614163-4DE3-4859-B8CF-5F119CC98632}">
            <xm:f>AND('2010-14.2.1c'!$D$34&lt;=H$5,'2010-14.2.1c'!$E$34&gt;=H$5)</xm:f>
            <x14:dxf>
              <fill>
                <patternFill>
                  <bgColor rgb="FF7030A0"/>
                </patternFill>
              </fill>
            </x14:dxf>
          </x14:cfRule>
          <xm:sqref>H14:AWJ14</xm:sqref>
        </x14:conditionalFormatting>
        <x14:conditionalFormatting xmlns:xm="http://schemas.microsoft.com/office/excel/2006/main">
          <x14:cfRule type="expression" priority="3309" id="{F0544409-52FA-4AD1-A231-AA5CB75B93CB}">
            <xm:f>AND('2015-04'!$D$19&lt;=H$5,'2015-04'!$E$19&gt;H$5)</xm:f>
            <x14:dxf>
              <fill>
                <patternFill>
                  <bgColor theme="5" tint="0.59996337778862885"/>
                </patternFill>
              </fill>
            </x14:dxf>
          </x14:cfRule>
          <x14:cfRule type="expression" priority="3310" id="{4213E327-62B4-404C-8663-38E286037FED}">
            <xm:f>AND('2015-04'!$D$20&lt;=H$5,'2015-04'!$E$20&gt;=H$5)</xm:f>
            <x14:dxf>
              <fill>
                <patternFill>
                  <bgColor theme="5" tint="0.59996337778862885"/>
                </patternFill>
              </fill>
            </x14:dxf>
          </x14:cfRule>
          <x14:cfRule type="expression" priority="3311" id="{151A5463-543F-48A6-92BC-39B1A5881810}">
            <xm:f>AND('2015-04'!$D$21&lt;=H$5,'2015-04'!$E$21&gt;=H$5)</xm:f>
            <x14:dxf>
              <fill>
                <patternFill>
                  <bgColor theme="5" tint="-0.24994659260841701"/>
                </patternFill>
              </fill>
            </x14:dxf>
          </x14:cfRule>
          <x14:cfRule type="expression" priority="3312" id="{B8C48F2D-0216-4A23-B64B-3554ECEA0E3E}">
            <xm:f>AND('2015-04'!$D$22&lt;=H$5,'2015-04'!$E$22&gt;=H$5)</xm:f>
            <x14:dxf>
              <fill>
                <patternFill>
                  <bgColor theme="4" tint="0.79998168889431442"/>
                </patternFill>
              </fill>
            </x14:dxf>
          </x14:cfRule>
          <x14:cfRule type="expression" priority="3313" id="{8D478D8C-9774-4B2B-A062-B816810DB269}">
            <xm:f>AND('2015-04'!$D$23&lt;=H$5,'2015-04'!$E$23&gt;=H$5)</xm:f>
            <x14:dxf>
              <fill>
                <patternFill>
                  <bgColor theme="4" tint="0.79998168889431442"/>
                </patternFill>
              </fill>
            </x14:dxf>
          </x14:cfRule>
          <x14:cfRule type="expression" priority="3314" id="{DE0AB75E-C0B4-487C-A891-EB0109EEA014}">
            <xm:f>AND('2015-04'!$D$24&lt;=H$5,'2015-04'!$E$24&gt;=H$5)</xm:f>
            <x14:dxf>
              <fill>
                <patternFill>
                  <bgColor theme="4" tint="0.39994506668294322"/>
                </patternFill>
              </fill>
            </x14:dxf>
          </x14:cfRule>
          <x14:cfRule type="expression" priority="3315" id="{4CBD187D-6AD5-4351-AA9B-0EFADE8641C7}">
            <xm:f>AND('2015-04'!$D$25&lt;=H$5,'2015-04'!$E$25&gt;=H$5)</xm:f>
            <x14:dxf>
              <fill>
                <patternFill>
                  <bgColor theme="4" tint="0.39994506668294322"/>
                </patternFill>
              </fill>
            </x14:dxf>
          </x14:cfRule>
          <x14:cfRule type="expression" priority="3316" id="{4639E467-0094-4325-9E74-BD9D1C29CFCA}">
            <xm:f>AND('2015-04'!$D$26&lt;=H$5,'2015-04'!$E$26&gt;=H$5)</xm:f>
            <x14:dxf>
              <fill>
                <patternFill>
                  <bgColor theme="4" tint="-0.24994659260841701"/>
                </patternFill>
              </fill>
            </x14:dxf>
          </x14:cfRule>
          <x14:cfRule type="expression" priority="3317" id="{AFA46E12-A2E1-4A06-97A4-277E61503B6C}">
            <xm:f>AND('2015-04'!$D$27&lt;=H$5,'2015-04'!$E$27&gt;=H$5)</xm:f>
            <x14:dxf>
              <fill>
                <patternFill>
                  <bgColor theme="4" tint="-0.24994659260841701"/>
                </patternFill>
              </fill>
            </x14:dxf>
          </x14:cfRule>
          <x14:cfRule type="expression" priority="3318" id="{6CE85699-A123-46DD-A66A-CFC11C8C1C4C}">
            <xm:f>AND('2015-04'!$D$28&lt;=H$5,'2015-04'!$E$28&gt;=H$5)</xm:f>
            <x14:dxf>
              <fill>
                <patternFill>
                  <bgColor theme="4" tint="-0.24994659260841701"/>
                </patternFill>
              </fill>
            </x14:dxf>
          </x14:cfRule>
          <x14:cfRule type="expression" priority="3319" id="{9A494464-10C5-4794-8F62-F80627946EF4}">
            <xm:f>AND('2015-04'!$D$29&lt;=H$5,'2015-04'!$E$29&gt;=H$5)</xm:f>
            <x14:dxf>
              <fill>
                <patternFill>
                  <bgColor theme="4" tint="-0.24994659260841701"/>
                </patternFill>
              </fill>
            </x14:dxf>
          </x14:cfRule>
          <x14:cfRule type="expression" priority="3320" id="{D5D481E2-E456-45B5-AE5D-2F2EB33385DA}">
            <xm:f>AND('2015-04'!$D$30&lt;=H$5,'2015-04'!$E$30&gt;=H$5)</xm:f>
            <x14:dxf>
              <fill>
                <patternFill>
                  <bgColor theme="4" tint="-0.24994659260841701"/>
                </patternFill>
              </fill>
            </x14:dxf>
          </x14:cfRule>
          <x14:cfRule type="expression" priority="3321" id="{EA15D320-BED0-41C5-8380-9E160DE28F1E}">
            <xm:f>AND('2015-04'!$D$31&lt;=H$5,'2015-04'!$E$31&gt;=H$5)</xm:f>
            <x14:dxf>
              <fill>
                <patternFill>
                  <bgColor theme="4" tint="-0.499984740745262"/>
                </patternFill>
              </fill>
            </x14:dxf>
          </x14:cfRule>
          <x14:cfRule type="expression" priority="3322" id="{E7CFB393-690F-4E3B-B605-EE848D910E98}">
            <xm:f>AND('2015-04'!$D$32&lt;=H$5,'2015-04'!$E$32&gt;=H$5)</xm:f>
            <x14:dxf>
              <fill>
                <patternFill>
                  <bgColor rgb="FF002060"/>
                </patternFill>
              </fill>
            </x14:dxf>
          </x14:cfRule>
          <x14:cfRule type="expression" priority="3323" id="{C347DDEE-F67B-473E-B831-293363C68D20}">
            <xm:f>AND('2015-04'!$D$33&lt;=H$5,'2015-04'!$E$33&gt;=H$5)</xm:f>
            <x14:dxf>
              <fill>
                <patternFill>
                  <bgColor rgb="FF7030A0"/>
                </patternFill>
              </fill>
            </x14:dxf>
          </x14:cfRule>
          <x14:cfRule type="expression" priority="3327" id="{703DF82C-0CF0-4F7A-8629-2A3386E6C318}">
            <xm:f>AND('2015-04'!$D$34&lt;=H$5,'2015-04'!$E$34&gt;=H$5)</xm:f>
            <x14:dxf>
              <fill>
                <patternFill>
                  <bgColor rgb="FF7030A0"/>
                </patternFill>
              </fill>
            </x14:dxf>
          </x14:cfRule>
          <xm:sqref>H20:AWJ20</xm:sqref>
        </x14:conditionalFormatting>
        <x14:conditionalFormatting xmlns:xm="http://schemas.microsoft.com/office/excel/2006/main">
          <x14:cfRule type="expression" priority="3249" id="{0D876DC9-1AF0-4706-9ADE-7231E60D4F8B}">
            <xm:f>AND('2010-14.2.2'!$D$19&lt;=H$5,'2010-14.2.2'!$E$19&gt;H$5)</xm:f>
            <x14:dxf>
              <fill>
                <patternFill>
                  <bgColor theme="5" tint="0.59996337778862885"/>
                </patternFill>
              </fill>
            </x14:dxf>
          </x14:cfRule>
          <x14:cfRule type="expression" priority="3250" id="{42FF43EB-211C-4B70-8E14-2795534FD94E}">
            <xm:f>AND('2010-14.2.2'!$D$20&lt;=H$5,'2010-14.2.2'!$E$20&gt;=H$5)</xm:f>
            <x14:dxf>
              <fill>
                <patternFill>
                  <bgColor theme="5" tint="0.59996337778862885"/>
                </patternFill>
              </fill>
            </x14:dxf>
          </x14:cfRule>
          <x14:cfRule type="expression" priority="3251" id="{DD4D5B6B-8365-4CD4-A04C-B97297AE1098}">
            <xm:f>AND('2010-14.2.2'!$D$21&lt;=H$5,'2010-14.2.2'!$E$21&gt;=H$5)</xm:f>
            <x14:dxf>
              <fill>
                <patternFill>
                  <bgColor theme="5" tint="-0.24994659260841701"/>
                </patternFill>
              </fill>
            </x14:dxf>
          </x14:cfRule>
          <x14:cfRule type="expression" priority="3252" id="{B2502D7D-9470-4700-9AA3-25B1E96E874A}">
            <xm:f>AND('2010-14.2.2'!$D$22&lt;=H$5,'2010-14.2.2'!$E$22&gt;=H$5)</xm:f>
            <x14:dxf>
              <fill>
                <patternFill>
                  <bgColor theme="4" tint="0.79998168889431442"/>
                </patternFill>
              </fill>
            </x14:dxf>
          </x14:cfRule>
          <x14:cfRule type="expression" priority="3253" id="{20BF3C7D-76CD-4663-944D-A8AB3CE3C370}">
            <xm:f>AND('2010-14.2.2'!$D$23&lt;=H$5,'2010-14.2.2'!$E$23&gt;=H$5)</xm:f>
            <x14:dxf>
              <fill>
                <patternFill>
                  <bgColor theme="4" tint="0.79998168889431442"/>
                </patternFill>
              </fill>
            </x14:dxf>
          </x14:cfRule>
          <x14:cfRule type="expression" priority="3254" id="{BE9D7097-3061-4B64-A64C-725343D71B26}">
            <xm:f>AND('2010-14.2.2'!$D$24&lt;=H$5,'2010-14.2.2'!$E$24&gt;=H$5)</xm:f>
            <x14:dxf>
              <fill>
                <patternFill>
                  <bgColor theme="4" tint="0.39994506668294322"/>
                </patternFill>
              </fill>
            </x14:dxf>
          </x14:cfRule>
          <x14:cfRule type="expression" priority="3255" id="{E2192BFB-DA54-4FBC-9F6C-646A15BCBB50}">
            <xm:f>AND('2010-14.2.2'!$D$25&lt;=H$5,'2010-14.2.2'!$E$25&gt;=H$5)</xm:f>
            <x14:dxf>
              <fill>
                <patternFill>
                  <bgColor theme="4" tint="0.39994506668294322"/>
                </patternFill>
              </fill>
            </x14:dxf>
          </x14:cfRule>
          <x14:cfRule type="expression" priority="3256" id="{AF74D49C-BDBD-4CC1-965A-7BC457352B34}">
            <xm:f>AND('2010-14.2.2'!$D$26&lt;=H$5,'2010-14.2.2'!$E$26&gt;=H$5)</xm:f>
            <x14:dxf>
              <fill>
                <patternFill>
                  <bgColor theme="4" tint="-0.24994659260841701"/>
                </patternFill>
              </fill>
            </x14:dxf>
          </x14:cfRule>
          <x14:cfRule type="expression" priority="3257" id="{BC4D4B96-EC98-4A79-924C-F4ED276CD2AC}">
            <xm:f>AND('2010-14.2.2'!$D$27&lt;=H$5,'2010-14.2.2'!$E$27&gt;=H$5)</xm:f>
            <x14:dxf>
              <fill>
                <patternFill>
                  <bgColor theme="4" tint="-0.24994659260841701"/>
                </patternFill>
              </fill>
            </x14:dxf>
          </x14:cfRule>
          <x14:cfRule type="expression" priority="3258" id="{F1846C7E-8661-419D-80A6-0363BE04B096}">
            <xm:f>AND('2010-14.2.2'!$D$28&lt;=H$5,'2010-14.2.2'!$E$28&gt;=H$5)</xm:f>
            <x14:dxf>
              <fill>
                <patternFill>
                  <bgColor theme="4" tint="-0.24994659260841701"/>
                </patternFill>
              </fill>
            </x14:dxf>
          </x14:cfRule>
          <x14:cfRule type="expression" priority="3259" id="{C5655C98-B1B5-4913-9ABD-B8705F37534F}">
            <xm:f>AND('2010-14.2.2'!$D$29&lt;=H$5,'2010-14.2.2'!$E$29&gt;=H$5)</xm:f>
            <x14:dxf>
              <fill>
                <patternFill>
                  <bgColor theme="4" tint="-0.24994659260841701"/>
                </patternFill>
              </fill>
            </x14:dxf>
          </x14:cfRule>
          <x14:cfRule type="expression" priority="3260" id="{B8F657CF-7116-4203-B132-C4D1A59BDEF3}">
            <xm:f>AND('2010-14.2.2'!$D$30&lt;=H$5,'2010-14.2.2'!$E$30&gt;=H$5)</xm:f>
            <x14:dxf>
              <fill>
                <patternFill>
                  <bgColor theme="4" tint="-0.24994659260841701"/>
                </patternFill>
              </fill>
            </x14:dxf>
          </x14:cfRule>
          <x14:cfRule type="expression" priority="3261" id="{D63455EF-FD31-4EE5-8D7B-862D7E08E9F1}">
            <xm:f>AND('2010-14.2.2'!$D$31&lt;=H$5,'2010-14.2.2'!$E$31&gt;=H$5)</xm:f>
            <x14:dxf>
              <fill>
                <patternFill>
                  <bgColor theme="4" tint="-0.499984740745262"/>
                </patternFill>
              </fill>
            </x14:dxf>
          </x14:cfRule>
          <x14:cfRule type="expression" priority="3262" id="{315D09D7-F54E-4B88-96AA-B12EFA8769F8}">
            <xm:f>AND('2010-14.2.2'!$D$32&lt;=H$5,'2010-14.2.2'!$E$32&gt;=H$5)</xm:f>
            <x14:dxf>
              <fill>
                <patternFill>
                  <bgColor rgb="FF002060"/>
                </patternFill>
              </fill>
            </x14:dxf>
          </x14:cfRule>
          <x14:cfRule type="expression" priority="3263" id="{3968389A-9C58-45A6-9054-0468CCD97F35}">
            <xm:f>AND('2010-14.2.2'!$D$33&lt;=H$5,'2010-14.2.2'!$E$33&gt;=H$5)</xm:f>
            <x14:dxf>
              <fill>
                <patternFill>
                  <bgColor rgb="FF7030A0"/>
                </patternFill>
              </fill>
            </x14:dxf>
          </x14:cfRule>
          <x14:cfRule type="expression" priority="3308" id="{23032892-7665-4959-BF1B-071FDAD37883}">
            <xm:f>AND('2010-14.2.2'!$D$34&lt;=H$5,'2010-14.2.2'!$E$34&gt;=H$5)</xm:f>
            <x14:dxf>
              <fill>
                <patternFill>
                  <bgColor rgb="FF7030A0"/>
                </patternFill>
              </fill>
            </x14:dxf>
          </x14:cfRule>
          <xm:sqref>H16:AWJ16</xm:sqref>
        </x14:conditionalFormatting>
        <x14:conditionalFormatting xmlns:xm="http://schemas.microsoft.com/office/excel/2006/main">
          <x14:cfRule type="expression" priority="3229" id="{757B67B6-CC7D-499C-B951-D1482EC338BC}">
            <xm:f>AND('2010-14.2.2'!$B$19&lt;=H$5,'2010-14.2.2'!$C$19&gt;H$5)</xm:f>
            <x14:dxf>
              <fill>
                <patternFill>
                  <bgColor theme="5" tint="0.59996337778862885"/>
                </patternFill>
              </fill>
            </x14:dxf>
          </x14:cfRule>
          <x14:cfRule type="expression" priority="3230" id="{D30CC2CD-8676-4B78-A10C-9C4670B881A6}">
            <xm:f>AND('2010-14.2.2'!$B$20&lt;=H$5,'2010-14.2.2'!$C$20&gt;=H$5)</xm:f>
            <x14:dxf>
              <fill>
                <patternFill>
                  <bgColor theme="5" tint="0.59996337778862885"/>
                </patternFill>
              </fill>
            </x14:dxf>
          </x14:cfRule>
          <x14:cfRule type="expression" priority="3231" id="{474B8440-1D59-456A-A041-4E129F94A803}">
            <xm:f>AND('2010-14.2.2'!$B$21&lt;=H$5,'2010-14.2.2'!$C$21&gt;=H$5)</xm:f>
            <x14:dxf>
              <fill>
                <patternFill>
                  <bgColor theme="5" tint="-0.24994659260841701"/>
                </patternFill>
              </fill>
            </x14:dxf>
          </x14:cfRule>
          <x14:cfRule type="expression" priority="3232" id="{7A42DB9A-0702-4C4D-BDEA-C56AF76DDE7C}">
            <xm:f>AND('2010-14.2.2'!$B$22&lt;=H$5,'2010-14.2.2'!$C$22&gt;=H$5)</xm:f>
            <x14:dxf>
              <fill>
                <patternFill>
                  <bgColor theme="4" tint="0.79998168889431442"/>
                </patternFill>
              </fill>
            </x14:dxf>
          </x14:cfRule>
          <x14:cfRule type="expression" priority="3233" id="{1E6658CA-DD33-4E75-A901-C679F67A4765}">
            <xm:f>AND('2010-14.2.2'!$B$23&lt;=H$5,'2010-14.2.2'!$C$23&gt;=H$5)</xm:f>
            <x14:dxf>
              <fill>
                <patternFill>
                  <bgColor theme="4" tint="0.79998168889431442"/>
                </patternFill>
              </fill>
            </x14:dxf>
          </x14:cfRule>
          <x14:cfRule type="expression" priority="3234" id="{DF112E84-D9DE-4135-A427-13399185C04E}">
            <xm:f>AND('2010-14.2.2'!$B$24&lt;=H$5,'2010-14.2.2'!$C$24&gt;=H$5)</xm:f>
            <x14:dxf>
              <fill>
                <patternFill>
                  <bgColor theme="4" tint="0.39994506668294322"/>
                </patternFill>
              </fill>
            </x14:dxf>
          </x14:cfRule>
          <x14:cfRule type="expression" priority="3235" id="{25236AAC-44FB-417C-9B6A-0B15C0B35134}">
            <xm:f>AND('2010-14.2.2'!$B$25&lt;=H$5,'2010-14.2.2'!$C$25&gt;=H$5)</xm:f>
            <x14:dxf>
              <fill>
                <patternFill>
                  <bgColor theme="4" tint="0.39994506668294322"/>
                </patternFill>
              </fill>
            </x14:dxf>
          </x14:cfRule>
          <x14:cfRule type="expression" priority="3236" id="{DC2272C9-B53C-4B3F-B70F-A84167D3FDB0}">
            <xm:f>AND('2010-14.2.2'!$B$26&lt;=H$5,'2010-14.2.2'!$C$26&gt;=H$5)</xm:f>
            <x14:dxf>
              <fill>
                <patternFill>
                  <bgColor theme="4" tint="-0.24994659260841701"/>
                </patternFill>
              </fill>
            </x14:dxf>
          </x14:cfRule>
          <x14:cfRule type="expression" priority="3237" id="{D33F2707-EA32-4CA5-8FC7-FD9A6D4E0363}">
            <xm:f>AND('2010-14.2.2'!$B$27&lt;=H$5,'2010-14.2.2'!$C$27&gt;=H$5)</xm:f>
            <x14:dxf>
              <fill>
                <patternFill>
                  <bgColor theme="4" tint="-0.24994659260841701"/>
                </patternFill>
              </fill>
            </x14:dxf>
          </x14:cfRule>
          <x14:cfRule type="expression" priority="3238" id="{4E33404A-5A6A-4D21-ACC6-04F4F7115C54}">
            <xm:f>AND('2010-14.2.2'!$B$28&lt;=H$5,'2010-14.2.2'!$C$28&gt;=H$5)</xm:f>
            <x14:dxf>
              <fill>
                <patternFill>
                  <bgColor theme="4" tint="-0.24994659260841701"/>
                </patternFill>
              </fill>
            </x14:dxf>
          </x14:cfRule>
          <x14:cfRule type="expression" priority="3239" id="{A7E988BF-EE88-4728-9326-F2E46ACF1DF9}">
            <xm:f>AND('2010-14.2.2'!$B$29&lt;=H$5,'2010-14.2.2'!$C$29&gt;=H$5)</xm:f>
            <x14:dxf>
              <fill>
                <patternFill>
                  <bgColor theme="4" tint="-0.24994659260841701"/>
                </patternFill>
              </fill>
            </x14:dxf>
          </x14:cfRule>
          <x14:cfRule type="expression" priority="3240" id="{B55A1286-8DE8-422A-97E9-5DB41332A318}">
            <xm:f>AND('2010-14.2.2'!$B$30&lt;=H$5,'2010-14.2.2'!$C$30&gt;=H$5)</xm:f>
            <x14:dxf>
              <fill>
                <patternFill>
                  <bgColor theme="4" tint="-0.24994659260841701"/>
                </patternFill>
              </fill>
            </x14:dxf>
          </x14:cfRule>
          <x14:cfRule type="expression" priority="3241" id="{CB201AE0-78E0-40B2-A971-D53255900D6E}">
            <xm:f>AND('2010-14.2.2'!$B$31&lt;=H$5,'2010-14.2.2'!$C$31&gt;=H$5)</xm:f>
            <x14:dxf>
              <fill>
                <patternFill>
                  <bgColor theme="4" tint="-0.499984740745262"/>
                </patternFill>
              </fill>
            </x14:dxf>
          </x14:cfRule>
          <x14:cfRule type="expression" priority="3242" id="{8D0D6C9F-D058-4115-8BDB-6B70E1BDCCE4}">
            <xm:f>AND('2010-14.2.2'!$B$32&lt;=H$5,'2010-14.2.2'!$C$32&gt;=H$5)</xm:f>
            <x14:dxf>
              <fill>
                <patternFill>
                  <bgColor rgb="FF002060"/>
                </patternFill>
              </fill>
            </x14:dxf>
          </x14:cfRule>
          <x14:cfRule type="expression" priority="3243" id="{D0DEB13A-EF12-4978-83B0-74EF2364F65A}">
            <xm:f>AND('2010-14.2.2'!$B$33&lt;=H$5,'2010-14.2.2'!$C$33&gt;=H$5)</xm:f>
            <x14:dxf>
              <fill>
                <patternFill>
                  <bgColor rgb="FF7030A0"/>
                </patternFill>
              </fill>
            </x14:dxf>
          </x14:cfRule>
          <x14:cfRule type="expression" priority="3248" id="{939B470A-48BE-4CD0-9FBD-008D1E28F512}">
            <xm:f>AND('2010-14.2.2'!$B$34&lt;=H$5,'2010-14.2.2'!$C$34&gt;=H$5)</xm:f>
            <x14:dxf>
              <fill>
                <patternFill>
                  <bgColor rgb="FF7030A0"/>
                </patternFill>
              </fill>
            </x14:dxf>
          </x14:cfRule>
          <xm:sqref>H17:AWJ17</xm:sqref>
        </x14:conditionalFormatting>
        <x14:conditionalFormatting xmlns:xm="http://schemas.microsoft.com/office/excel/2006/main">
          <x14:cfRule type="expression" priority="3189" id="{09DD8DF0-C381-47CD-9279-3347A2CDBCD9}">
            <xm:f>AND('2015-04'!$B$19&lt;=H$5,'2015-04'!$C$19&gt;H$5)</xm:f>
            <x14:dxf>
              <fill>
                <patternFill>
                  <bgColor theme="5" tint="0.59996337778862885"/>
                </patternFill>
              </fill>
            </x14:dxf>
          </x14:cfRule>
          <x14:cfRule type="expression" priority="3190" id="{751F7739-B116-44FF-B8C6-623B790FD712}">
            <xm:f>AND('2015-04'!$B$20&lt;=H$5,'2015-04'!$C$20&gt;=H$5)</xm:f>
            <x14:dxf>
              <fill>
                <patternFill>
                  <bgColor theme="5" tint="0.59996337778862885"/>
                </patternFill>
              </fill>
            </x14:dxf>
          </x14:cfRule>
          <x14:cfRule type="expression" priority="3191" id="{501C0CDE-DD9F-4F63-AC15-072AE6429E4E}">
            <xm:f>AND('2015-04'!$B$21&lt;=H$5,'2015-04'!$C$21&gt;=H$5)</xm:f>
            <x14:dxf>
              <fill>
                <patternFill>
                  <bgColor theme="5" tint="-0.24994659260841701"/>
                </patternFill>
              </fill>
            </x14:dxf>
          </x14:cfRule>
          <x14:cfRule type="expression" priority="3192" id="{95F3DF69-D39E-4547-9449-6E7A050CD82D}">
            <xm:f>AND('2015-04'!$B$22&lt;=H$5,'2015-04'!$C$22&gt;=H$5)</xm:f>
            <x14:dxf>
              <fill>
                <patternFill>
                  <bgColor theme="4" tint="0.79998168889431442"/>
                </patternFill>
              </fill>
            </x14:dxf>
          </x14:cfRule>
          <x14:cfRule type="expression" priority="3193" id="{6FC6A1CE-DE4A-4FE5-B813-900BF94C0945}">
            <xm:f>AND('2015-04'!$B$23&lt;=H$5,'2015-04'!$C$23&gt;=H$5)</xm:f>
            <x14:dxf>
              <fill>
                <patternFill>
                  <bgColor theme="4" tint="0.79998168889431442"/>
                </patternFill>
              </fill>
            </x14:dxf>
          </x14:cfRule>
          <x14:cfRule type="expression" priority="3194" id="{BD26F8E0-852B-4B49-AA2F-49605A483EF7}">
            <xm:f>AND('2015-04'!$B$24&lt;=H$5,'2015-04'!$C$24&gt;=H$5)</xm:f>
            <x14:dxf>
              <fill>
                <patternFill>
                  <bgColor theme="4" tint="0.39994506668294322"/>
                </patternFill>
              </fill>
            </x14:dxf>
          </x14:cfRule>
          <x14:cfRule type="expression" priority="3195" id="{A4FDCAB7-25A2-4EEF-BC86-C84063C5FA10}">
            <xm:f>AND('2015-04'!$B$25&lt;=H$5,'2015-04'!$C$25&gt;=H$5)</xm:f>
            <x14:dxf>
              <fill>
                <patternFill>
                  <bgColor theme="4" tint="0.39994506668294322"/>
                </patternFill>
              </fill>
            </x14:dxf>
          </x14:cfRule>
          <x14:cfRule type="expression" priority="3196" id="{336A04B9-2C79-48B1-81E9-3EF89DE18AB2}">
            <xm:f>AND('2015-04'!$B$26&lt;=H$5,'2015-04'!$C$26&gt;=H$5)</xm:f>
            <x14:dxf>
              <fill>
                <patternFill>
                  <bgColor theme="4" tint="-0.24994659260841701"/>
                </patternFill>
              </fill>
            </x14:dxf>
          </x14:cfRule>
          <x14:cfRule type="expression" priority="3197" id="{28D136A4-8EAD-46A4-A793-DF4E99A770F6}">
            <xm:f>AND('2015-04'!$B$27&lt;=H$5,'2015-04'!$C$27&gt;=H$5)</xm:f>
            <x14:dxf>
              <fill>
                <patternFill>
                  <bgColor theme="4" tint="-0.24994659260841701"/>
                </patternFill>
              </fill>
            </x14:dxf>
          </x14:cfRule>
          <x14:cfRule type="expression" priority="3198" id="{A564A932-765B-41AF-AA83-F58EF852814B}">
            <xm:f>AND('2015-04'!$B$28&lt;=H$5,'2015-04'!$C$28&gt;=H$5)</xm:f>
            <x14:dxf>
              <fill>
                <patternFill>
                  <bgColor theme="4" tint="-0.24994659260841701"/>
                </patternFill>
              </fill>
            </x14:dxf>
          </x14:cfRule>
          <x14:cfRule type="expression" priority="3199" id="{875C2617-A293-4CA0-B6A4-F7C692D73CBB}">
            <xm:f>AND('2015-04'!$B$29&lt;=H$5,'2015-04'!$C$29&gt;=H$5)</xm:f>
            <x14:dxf>
              <fill>
                <patternFill>
                  <bgColor theme="4" tint="-0.24994659260841701"/>
                </patternFill>
              </fill>
            </x14:dxf>
          </x14:cfRule>
          <x14:cfRule type="expression" priority="3200" id="{A1C015F6-C416-4FA7-B1D5-EE0C1A79D5A2}">
            <xm:f>AND('2015-04'!$B$30&lt;=H$5,'2015-04'!$C$30&gt;=H$5)</xm:f>
            <x14:dxf>
              <fill>
                <patternFill>
                  <bgColor theme="4" tint="-0.24994659260841701"/>
                </patternFill>
              </fill>
            </x14:dxf>
          </x14:cfRule>
          <x14:cfRule type="expression" priority="3201" id="{F9FF7135-7B92-4744-8EA0-5C924EBDD16F}">
            <xm:f>AND('2015-04'!$B$31&lt;=H$5,'2015-04'!$C$31&gt;=H$5)</xm:f>
            <x14:dxf>
              <fill>
                <patternFill>
                  <bgColor theme="4" tint="-0.499984740745262"/>
                </patternFill>
              </fill>
            </x14:dxf>
          </x14:cfRule>
          <x14:cfRule type="expression" priority="3202" id="{742ED39A-4358-4E41-BB10-FC5546852621}">
            <xm:f>AND('2015-04'!$B$32&lt;=H$5,'2015-04'!$C$32&gt;=H$5)</xm:f>
            <x14:dxf>
              <fill>
                <patternFill>
                  <bgColor rgb="FF002060"/>
                </patternFill>
              </fill>
            </x14:dxf>
          </x14:cfRule>
          <x14:cfRule type="expression" priority="3203" id="{9E8A380D-A410-4384-8B67-ACFB7F8E31D3}">
            <xm:f>AND('2015-04'!$B$33&lt;=H$5,'2015-04'!$C$33&gt;=H$5)</xm:f>
            <x14:dxf>
              <fill>
                <patternFill>
                  <bgColor rgb="FF7030A0"/>
                </patternFill>
              </fill>
            </x14:dxf>
          </x14:cfRule>
          <x14:cfRule type="expression" priority="3208" id="{A3972F7C-8637-4E33-8B13-E26A7D9B4FBF}">
            <xm:f>AND('2015-04'!$B$34&lt;=H$5,'2015-04'!$C$34&gt;=H$5)</xm:f>
            <x14:dxf>
              <fill>
                <patternFill>
                  <bgColor rgb="FF7030A0"/>
                </patternFill>
              </fill>
            </x14:dxf>
          </x14:cfRule>
          <xm:sqref>H21:AWJ21</xm:sqref>
        </x14:conditionalFormatting>
        <x14:conditionalFormatting xmlns:xm="http://schemas.microsoft.com/office/excel/2006/main">
          <x14:cfRule type="expression" priority="3149" id="{F13D2D8A-BCD6-4CAF-BE23-96CB2A8364FD}">
            <xm:f>AND('2015-07'!$D$19&lt;=H$5,'2015-07'!$E$19&gt;H$5)</xm:f>
            <x14:dxf>
              <fill>
                <patternFill>
                  <bgColor theme="5" tint="0.59996337778862885"/>
                </patternFill>
              </fill>
            </x14:dxf>
          </x14:cfRule>
          <x14:cfRule type="expression" priority="3150" id="{FEC37159-1C0A-4B19-B831-156B77F24687}">
            <xm:f>AND('2015-07'!$D$20&lt;=H$5,'2015-07'!$E$20&gt;=H$5)</xm:f>
            <x14:dxf>
              <fill>
                <patternFill>
                  <bgColor theme="5" tint="0.59996337778862885"/>
                </patternFill>
              </fill>
            </x14:dxf>
          </x14:cfRule>
          <x14:cfRule type="expression" priority="3151" id="{FF0C6B96-E258-4C02-A532-FBC910863E73}">
            <xm:f>AND('2015-07'!$D$21&lt;=H$5,'2015-07'!$E$21&gt;=H$5)</xm:f>
            <x14:dxf>
              <fill>
                <patternFill>
                  <bgColor theme="5" tint="-0.24994659260841701"/>
                </patternFill>
              </fill>
            </x14:dxf>
          </x14:cfRule>
          <x14:cfRule type="expression" priority="3152" id="{680875EA-8A9E-4210-81B9-299BC02A839A}">
            <xm:f>AND('2015-07'!$D$22&lt;=H$5,'2015-07'!$E$22&gt;=H$5)</xm:f>
            <x14:dxf>
              <fill>
                <patternFill>
                  <bgColor theme="4" tint="0.79998168889431442"/>
                </patternFill>
              </fill>
            </x14:dxf>
          </x14:cfRule>
          <x14:cfRule type="expression" priority="3153" id="{45EDB1EA-2653-4B8C-8E83-3BC1E995A26C}">
            <xm:f>AND('2015-07'!$D$23&lt;=H$5,'2015-07'!$E$23&gt;=H$5)</xm:f>
            <x14:dxf>
              <fill>
                <patternFill>
                  <bgColor theme="4" tint="0.79998168889431442"/>
                </patternFill>
              </fill>
            </x14:dxf>
          </x14:cfRule>
          <x14:cfRule type="expression" priority="3154" id="{8B6C335C-7A37-444D-9D80-3079CDC5BADB}">
            <xm:f>AND('2015-07'!$D$24&lt;=H$5,'2015-07'!$E$24&gt;=H$5)</xm:f>
            <x14:dxf>
              <fill>
                <patternFill>
                  <bgColor theme="4" tint="0.39994506668294322"/>
                </patternFill>
              </fill>
            </x14:dxf>
          </x14:cfRule>
          <x14:cfRule type="expression" priority="3155" id="{076F0087-19AD-4867-AD4D-47B492351839}">
            <xm:f>AND('2015-07'!$D$25&lt;=H$5,'2015-07'!$E$25&gt;=H$5)</xm:f>
            <x14:dxf>
              <fill>
                <patternFill>
                  <bgColor theme="4" tint="0.39994506668294322"/>
                </patternFill>
              </fill>
            </x14:dxf>
          </x14:cfRule>
          <x14:cfRule type="expression" priority="3156" id="{0101C887-7951-4038-B8DC-44ADF8D467AD}">
            <xm:f>AND('2015-07'!$D$26&lt;=H$5,'2015-07'!$E$26&gt;=H$5)</xm:f>
            <x14:dxf>
              <fill>
                <patternFill>
                  <bgColor theme="4" tint="-0.24994659260841701"/>
                </patternFill>
              </fill>
            </x14:dxf>
          </x14:cfRule>
          <x14:cfRule type="expression" priority="3157" id="{5ED88DA7-9E7E-443A-8F9A-1CBF68D32007}">
            <xm:f>AND('2015-07'!$D$27&lt;=H$5,'2015-07'!$E$27&gt;=H$5)</xm:f>
            <x14:dxf>
              <fill>
                <patternFill>
                  <bgColor theme="4" tint="-0.24994659260841701"/>
                </patternFill>
              </fill>
            </x14:dxf>
          </x14:cfRule>
          <x14:cfRule type="expression" priority="3158" id="{086EC489-06EC-4008-A0DB-AC2528600A07}">
            <xm:f>AND('2015-07'!$D$28&lt;=H$5,'2015-07'!$E$28&gt;=H$5)</xm:f>
            <x14:dxf>
              <fill>
                <patternFill>
                  <bgColor theme="4" tint="-0.24994659260841701"/>
                </patternFill>
              </fill>
            </x14:dxf>
          </x14:cfRule>
          <x14:cfRule type="expression" priority="3159" id="{31703FDB-18E6-48DE-80E8-495FD12AA26E}">
            <xm:f>AND('2015-07'!$D$29&lt;=H$5,'2015-07'!$E$29&gt;=H$5)</xm:f>
            <x14:dxf>
              <fill>
                <patternFill>
                  <bgColor theme="4" tint="-0.24994659260841701"/>
                </patternFill>
              </fill>
            </x14:dxf>
          </x14:cfRule>
          <x14:cfRule type="expression" priority="3160" id="{E0A7D1EB-80EE-46CE-B465-D0C768982FCC}">
            <xm:f>AND('2015-07'!$D$30&lt;=H$5,'2015-07'!$E$30&gt;=H$5)</xm:f>
            <x14:dxf>
              <fill>
                <patternFill>
                  <bgColor theme="4" tint="-0.24994659260841701"/>
                </patternFill>
              </fill>
            </x14:dxf>
          </x14:cfRule>
          <x14:cfRule type="expression" priority="3161" id="{DFCBBB88-69E7-404C-B6BC-AE327F35073F}">
            <xm:f>AND('2015-07'!$D$31&lt;=H$5,'2015-07'!$E$31&gt;=H$5)</xm:f>
            <x14:dxf>
              <fill>
                <patternFill>
                  <bgColor theme="4" tint="-0.499984740745262"/>
                </patternFill>
              </fill>
            </x14:dxf>
          </x14:cfRule>
          <x14:cfRule type="expression" priority="3162" id="{0931991F-6EB6-4839-8E34-975693B9A20A}">
            <xm:f>AND('2015-07'!$D$32&lt;=H$5,'2015-07'!$E$32&gt;=H$5)</xm:f>
            <x14:dxf>
              <fill>
                <patternFill>
                  <bgColor rgb="FF002060"/>
                </patternFill>
              </fill>
            </x14:dxf>
          </x14:cfRule>
          <x14:cfRule type="expression" priority="3163" id="{C43504E1-EFC4-4FB5-A7F3-278941759CC8}">
            <xm:f>AND('2015-07'!$D$33&lt;=H$5,'2015-07'!$E$33&gt;=H$5)</xm:f>
            <x14:dxf>
              <fill>
                <patternFill>
                  <bgColor rgb="FF7030A0"/>
                </patternFill>
              </fill>
            </x14:dxf>
          </x14:cfRule>
          <x14:cfRule type="expression" priority="3188" id="{4056441A-DC66-4864-BFB7-75A379C15DA5}">
            <xm:f>AND('2015-07'!$D$34&lt;=H$5,'2015-07'!$E$34&gt;=H$5)</xm:f>
            <x14:dxf>
              <fill>
                <patternFill>
                  <bgColor rgb="FF7030A0"/>
                </patternFill>
              </fill>
            </x14:dxf>
          </x14:cfRule>
          <xm:sqref>H22:AWJ22</xm:sqref>
        </x14:conditionalFormatting>
        <x14:conditionalFormatting xmlns:xm="http://schemas.microsoft.com/office/excel/2006/main">
          <x14:cfRule type="expression" priority="3129" id="{0DEC2274-228F-41F2-A443-3147BF852175}">
            <xm:f>AND('2015-07'!$B$19&lt;=H$5,'2015-07'!$C$19&gt;H$5)</xm:f>
            <x14:dxf>
              <fill>
                <patternFill>
                  <bgColor theme="5" tint="0.59996337778862885"/>
                </patternFill>
              </fill>
            </x14:dxf>
          </x14:cfRule>
          <x14:cfRule type="expression" priority="3130" id="{FF7FC977-A3AE-491D-9FAF-099029A321DC}">
            <xm:f>AND('2015-07'!$B$20&lt;=H$5,'2015-07'!$C$20&gt;=H$5)</xm:f>
            <x14:dxf>
              <fill>
                <patternFill>
                  <bgColor theme="5" tint="0.59996337778862885"/>
                </patternFill>
              </fill>
            </x14:dxf>
          </x14:cfRule>
          <x14:cfRule type="expression" priority="3131" id="{0337B4CA-49A1-4A81-AAE8-11335E3CEB0A}">
            <xm:f>AND('2015-07'!$B$21&lt;=H$5,'2015-07'!$C$21&gt;=H$5)</xm:f>
            <x14:dxf>
              <fill>
                <patternFill>
                  <bgColor theme="5" tint="-0.24994659260841701"/>
                </patternFill>
              </fill>
            </x14:dxf>
          </x14:cfRule>
          <x14:cfRule type="expression" priority="3132" id="{727990D0-026F-4AC0-9C32-9317BA9B0A4C}">
            <xm:f>AND('2015-07'!$B$22&lt;=H$5,'2015-07'!$C$22&gt;=H$5)</xm:f>
            <x14:dxf>
              <fill>
                <patternFill>
                  <bgColor theme="4" tint="0.79998168889431442"/>
                </patternFill>
              </fill>
            </x14:dxf>
          </x14:cfRule>
          <x14:cfRule type="expression" priority="3133" id="{0C00002F-43C1-4509-813D-74639260080D}">
            <xm:f>AND('2015-07'!$B$23&lt;=H$5,'2015-07'!$C$23&gt;=H$5)</xm:f>
            <x14:dxf>
              <fill>
                <patternFill>
                  <bgColor theme="4" tint="0.79998168889431442"/>
                </patternFill>
              </fill>
            </x14:dxf>
          </x14:cfRule>
          <x14:cfRule type="expression" priority="3134" id="{A558D9A1-BF88-43C6-89AC-CDAB82D8C426}">
            <xm:f>AND('2015-07'!$B$24&lt;=H$5,'2015-07'!$C$24&gt;=H$5)</xm:f>
            <x14:dxf>
              <fill>
                <patternFill>
                  <bgColor theme="4" tint="0.39994506668294322"/>
                </patternFill>
              </fill>
            </x14:dxf>
          </x14:cfRule>
          <x14:cfRule type="expression" priority="3135" id="{C5069C5C-EC18-4465-9B5A-9D4EF2781FAD}">
            <xm:f>AND('2015-07'!$B$25&lt;=H$5,'2015-07'!$C$25&gt;=H$5)</xm:f>
            <x14:dxf>
              <fill>
                <patternFill>
                  <bgColor theme="4" tint="0.39994506668294322"/>
                </patternFill>
              </fill>
            </x14:dxf>
          </x14:cfRule>
          <x14:cfRule type="expression" priority="3136" id="{96E413F1-2352-418E-A4D4-AD7B1FA8F25D}">
            <xm:f>AND('2015-07'!$B$26&lt;=H$5,'2015-07'!$C$26&gt;=H$5)</xm:f>
            <x14:dxf>
              <fill>
                <patternFill>
                  <bgColor theme="4" tint="-0.24994659260841701"/>
                </patternFill>
              </fill>
            </x14:dxf>
          </x14:cfRule>
          <x14:cfRule type="expression" priority="3137" id="{4E233A1C-8073-4E39-8AFB-181A85D4BC80}">
            <xm:f>AND('2015-07'!$B$27&lt;=H$5,'2015-07'!$C$27&gt;=H$5)</xm:f>
            <x14:dxf>
              <fill>
                <patternFill>
                  <bgColor theme="4" tint="-0.24994659260841701"/>
                </patternFill>
              </fill>
            </x14:dxf>
          </x14:cfRule>
          <x14:cfRule type="expression" priority="3138" id="{E54A98B7-BADE-4916-85B8-54B659C6F5EA}">
            <xm:f>AND('2015-07'!$B$28&lt;=H$5,'2015-07'!$C$28&gt;=H$5)</xm:f>
            <x14:dxf>
              <fill>
                <patternFill>
                  <bgColor theme="4" tint="-0.24994659260841701"/>
                </patternFill>
              </fill>
            </x14:dxf>
          </x14:cfRule>
          <x14:cfRule type="expression" priority="3139" id="{1CFB0F81-0489-44A3-9EE6-7E6CF84337C2}">
            <xm:f>AND('2015-07'!$B$29&lt;=H$5,'2015-07'!$C$29&gt;=H$5)</xm:f>
            <x14:dxf>
              <fill>
                <patternFill>
                  <bgColor theme="4" tint="-0.24994659260841701"/>
                </patternFill>
              </fill>
            </x14:dxf>
          </x14:cfRule>
          <x14:cfRule type="expression" priority="3140" id="{9E435148-2725-4E13-B350-1C8554687A27}">
            <xm:f>AND('2015-07'!$B$30&lt;=H$5,'2015-07'!$C$30&gt;=H$5)</xm:f>
            <x14:dxf>
              <fill>
                <patternFill>
                  <bgColor theme="4" tint="-0.24994659260841701"/>
                </patternFill>
              </fill>
            </x14:dxf>
          </x14:cfRule>
          <x14:cfRule type="expression" priority="3141" id="{2FFF741E-5786-44D0-A625-1F11445DEC01}">
            <xm:f>AND('2015-07'!$B$31&lt;=H$5,'2015-07'!$C$31&gt;=H$5)</xm:f>
            <x14:dxf>
              <fill>
                <patternFill>
                  <bgColor theme="4" tint="-0.499984740745262"/>
                </patternFill>
              </fill>
            </x14:dxf>
          </x14:cfRule>
          <x14:cfRule type="expression" priority="3142" id="{460872EA-0ABC-4F5D-B4CE-80DAB3CCFCCF}">
            <xm:f>AND('2015-07'!$B$32&lt;=H$5,'2015-07'!$C$32&gt;=H$5)</xm:f>
            <x14:dxf>
              <fill>
                <patternFill>
                  <bgColor rgb="FF002060"/>
                </patternFill>
              </fill>
            </x14:dxf>
          </x14:cfRule>
          <x14:cfRule type="expression" priority="3143" id="{2C69738F-FEF3-4C2E-ABA5-CCC7DE06A9C8}">
            <xm:f>AND('2015-07'!$B$33&lt;=H$5,'2015-07'!$C$33&gt;=H$5)</xm:f>
            <x14:dxf>
              <fill>
                <patternFill>
                  <bgColor rgb="FF7030A0"/>
                </patternFill>
              </fill>
            </x14:dxf>
          </x14:cfRule>
          <x14:cfRule type="expression" priority="3148" id="{4439ED4A-341E-4B0A-A8F6-17EE25FAB5F6}">
            <xm:f>AND('2015-07'!$B$34&lt;=H$5,'2015-07'!$C$34&gt;=H$5)</xm:f>
            <x14:dxf>
              <fill>
                <patternFill>
                  <bgColor rgb="FF7030A0"/>
                </patternFill>
              </fill>
            </x14:dxf>
          </x14:cfRule>
          <xm:sqref>H23:AWJ23</xm:sqref>
        </x14:conditionalFormatting>
        <x14:conditionalFormatting xmlns:xm="http://schemas.microsoft.com/office/excel/2006/main">
          <x14:cfRule type="expression" priority="3109" id="{4623C38B-CC2A-452C-B1DD-913A8D71264E}">
            <xm:f>AND('2015-08a'!$D$19&lt;=H$5,'2015-08a'!$E$19&gt;H$5)</xm:f>
            <x14:dxf>
              <fill>
                <patternFill>
                  <bgColor theme="5" tint="0.59996337778862885"/>
                </patternFill>
              </fill>
            </x14:dxf>
          </x14:cfRule>
          <x14:cfRule type="expression" priority="3110" id="{B54C85AA-BFDE-4929-BAE3-CD1F3825D4E7}">
            <xm:f>AND('2015-08a'!$D$20&lt;=H$5,'2015-08a'!$E$20&gt;=H$5)</xm:f>
            <x14:dxf>
              <fill>
                <patternFill>
                  <bgColor theme="5" tint="0.59996337778862885"/>
                </patternFill>
              </fill>
            </x14:dxf>
          </x14:cfRule>
          <x14:cfRule type="expression" priority="3111" id="{AC0BB544-17F0-4188-B9E2-1B34A428F1C7}">
            <xm:f>AND('2015-08a'!$D$21&lt;=H$5,'2015-08a'!$E$21&gt;=H$5)</xm:f>
            <x14:dxf>
              <fill>
                <patternFill>
                  <bgColor theme="5" tint="-0.24994659260841701"/>
                </patternFill>
              </fill>
            </x14:dxf>
          </x14:cfRule>
          <x14:cfRule type="expression" priority="3112" id="{6C49FA76-2F5D-4A36-A57C-74A1762C236A}">
            <xm:f>AND('2015-08a'!$D$22&lt;=H$5,'2015-08a'!$E$22&gt;=H$5)</xm:f>
            <x14:dxf>
              <fill>
                <patternFill>
                  <bgColor theme="4" tint="0.79998168889431442"/>
                </patternFill>
              </fill>
            </x14:dxf>
          </x14:cfRule>
          <x14:cfRule type="expression" priority="3113" id="{3F7225BF-1653-4332-A428-F337D338B6C5}">
            <xm:f>AND('2015-08a'!$D$23&lt;=H$5,'2015-08a'!$E$23&gt;=H$5)</xm:f>
            <x14:dxf>
              <fill>
                <patternFill>
                  <bgColor theme="4" tint="0.79998168889431442"/>
                </patternFill>
              </fill>
            </x14:dxf>
          </x14:cfRule>
          <x14:cfRule type="expression" priority="3114" id="{DD4A890D-B37A-4071-A558-923D6BB8DD26}">
            <xm:f>AND('2015-08a'!$D$24&lt;=H$5,'2015-08a'!$E$24&gt;=H$5)</xm:f>
            <x14:dxf>
              <fill>
                <patternFill>
                  <bgColor theme="4" tint="0.39994506668294322"/>
                </patternFill>
              </fill>
            </x14:dxf>
          </x14:cfRule>
          <x14:cfRule type="expression" priority="3115" id="{C55224BB-C986-4881-A13E-DAE222E4DBB7}">
            <xm:f>AND('2015-08a'!$D$25&lt;=H$5,'2015-08a'!$E$25&gt;=H$5)</xm:f>
            <x14:dxf>
              <fill>
                <patternFill>
                  <bgColor theme="4" tint="0.39994506668294322"/>
                </patternFill>
              </fill>
            </x14:dxf>
          </x14:cfRule>
          <x14:cfRule type="expression" priority="3116" id="{06B2F4B6-AF69-42F1-B7C0-98DBE0C79CE4}">
            <xm:f>AND('2015-08a'!$D$26&lt;=H$5,'2015-08a'!$E$26&gt;=H$5)</xm:f>
            <x14:dxf>
              <fill>
                <patternFill>
                  <bgColor theme="4" tint="-0.24994659260841701"/>
                </patternFill>
              </fill>
            </x14:dxf>
          </x14:cfRule>
          <x14:cfRule type="expression" priority="3117" id="{F40A223D-3A67-4261-A71B-B0EF39B6ED86}">
            <xm:f>AND('2015-08a'!$D$27&lt;=H$5,'2015-08a'!$E$27&gt;=H$5)</xm:f>
            <x14:dxf>
              <fill>
                <patternFill>
                  <bgColor theme="4" tint="-0.24994659260841701"/>
                </patternFill>
              </fill>
            </x14:dxf>
          </x14:cfRule>
          <x14:cfRule type="expression" priority="3118" id="{4D2BB679-0CA0-4FDE-BE01-C137C503E69A}">
            <xm:f>AND('2015-08a'!$D$28&lt;=H$5,'2015-08a'!$E$28&gt;=H$5)</xm:f>
            <x14:dxf>
              <fill>
                <patternFill>
                  <bgColor theme="4" tint="-0.24994659260841701"/>
                </patternFill>
              </fill>
            </x14:dxf>
          </x14:cfRule>
          <x14:cfRule type="expression" priority="3119" id="{E1B33B35-4601-41FD-B1BB-A12293BA8E07}">
            <xm:f>AND('2015-08a'!$D$29&lt;=H$5,'2015-08a'!$E$29&gt;=H$5)</xm:f>
            <x14:dxf>
              <fill>
                <patternFill>
                  <bgColor theme="4" tint="-0.24994659260841701"/>
                </patternFill>
              </fill>
            </x14:dxf>
          </x14:cfRule>
          <x14:cfRule type="expression" priority="3120" id="{3D556E52-5C43-4491-8872-24D7F09740E9}">
            <xm:f>AND('2015-08a'!$D$30&lt;=H$5,'2015-08a'!$E$30&gt;=H$5)</xm:f>
            <x14:dxf>
              <fill>
                <patternFill>
                  <bgColor theme="4" tint="-0.24994659260841701"/>
                </patternFill>
              </fill>
            </x14:dxf>
          </x14:cfRule>
          <x14:cfRule type="expression" priority="3121" id="{20A29EFA-2498-4AEC-ADA2-333FB2824413}">
            <xm:f>AND('2015-08a'!$D$31&lt;=H$5,'2015-08a'!$E$31&gt;=H$5)</xm:f>
            <x14:dxf>
              <fill>
                <patternFill>
                  <bgColor theme="4" tint="-0.499984740745262"/>
                </patternFill>
              </fill>
            </x14:dxf>
          </x14:cfRule>
          <x14:cfRule type="expression" priority="3122" id="{CF32E464-AA89-4CF3-9366-A05ACEA0D63E}">
            <xm:f>AND('2015-08a'!$D$32&lt;=H$5,'2015-08a'!$E$32&gt;=H$5)</xm:f>
            <x14:dxf>
              <fill>
                <patternFill>
                  <bgColor rgb="FF002060"/>
                </patternFill>
              </fill>
            </x14:dxf>
          </x14:cfRule>
          <x14:cfRule type="expression" priority="3123" id="{95039852-C40A-44C4-ADDC-615397381F84}">
            <xm:f>AND('2015-08a'!$D$33&lt;=H$5,'2015-08a'!$E$33&gt;=H$5)</xm:f>
            <x14:dxf>
              <fill>
                <patternFill>
                  <bgColor rgb="FF7030A0"/>
                </patternFill>
              </fill>
            </x14:dxf>
          </x14:cfRule>
          <x14:cfRule type="expression" priority="3128" id="{F953E2E6-30B4-4C09-8651-3D3C93B2134C}">
            <xm:f>AND('2015-08a'!$D$34&lt;=H$5,'2015-08a'!$E$34&gt;=H$5)</xm:f>
            <x14:dxf>
              <fill>
                <patternFill>
                  <bgColor rgb="FF7030A0"/>
                </patternFill>
              </fill>
            </x14:dxf>
          </x14:cfRule>
          <xm:sqref>H24:AWJ24</xm:sqref>
        </x14:conditionalFormatting>
        <x14:conditionalFormatting xmlns:xm="http://schemas.microsoft.com/office/excel/2006/main">
          <x14:cfRule type="expression" priority="3089" id="{24C31576-BD11-4241-963E-CB892010C99A}">
            <xm:f>AND('2015-08b'!$D$19&lt;=H$5,'2015-08b'!$E$19&gt;H$5)</xm:f>
            <x14:dxf>
              <fill>
                <patternFill>
                  <bgColor theme="5" tint="0.59996337778862885"/>
                </patternFill>
              </fill>
            </x14:dxf>
          </x14:cfRule>
          <x14:cfRule type="expression" priority="3090" id="{AC82685A-0B2B-4217-B47C-A792F812EBDB}">
            <xm:f>AND('2015-08b'!$D$20&lt;=H$5,'2015-08b'!$E$20&gt;=H$5)</xm:f>
            <x14:dxf>
              <fill>
                <patternFill>
                  <bgColor theme="5" tint="0.59996337778862885"/>
                </patternFill>
              </fill>
            </x14:dxf>
          </x14:cfRule>
          <x14:cfRule type="expression" priority="3091" id="{3B7549C3-50EF-45B7-A47F-A33CD78B4103}">
            <xm:f>AND('2015-08b'!$D$21&lt;=H$5,'2015-08b'!$E$21&gt;=H$5)</xm:f>
            <x14:dxf>
              <fill>
                <patternFill>
                  <bgColor theme="5" tint="-0.24994659260841701"/>
                </patternFill>
              </fill>
            </x14:dxf>
          </x14:cfRule>
          <x14:cfRule type="expression" priority="3092" id="{3F1207FE-7B90-475F-B140-E8DA395D95AF}">
            <xm:f>AND('2015-08b'!$D$22&lt;=H$5,'2015-08b'!$E$22&gt;=H$5)</xm:f>
            <x14:dxf>
              <fill>
                <patternFill>
                  <bgColor theme="4" tint="0.79998168889431442"/>
                </patternFill>
              </fill>
            </x14:dxf>
          </x14:cfRule>
          <x14:cfRule type="expression" priority="3093" id="{31DEB849-6CA7-4A2E-B22F-011E68D7C89D}">
            <xm:f>AND('2015-08b'!$D$23&lt;=H$5,'2015-08b'!$E$23&gt;=H$5)</xm:f>
            <x14:dxf>
              <fill>
                <patternFill>
                  <bgColor theme="4" tint="0.79998168889431442"/>
                </patternFill>
              </fill>
            </x14:dxf>
          </x14:cfRule>
          <x14:cfRule type="expression" priority="3094" id="{03FC7D4C-6967-48D4-9AF3-9AB37C008C56}">
            <xm:f>AND('2015-08b'!$D$24&lt;=H$5,'2015-08b'!$E$24&gt;=H$5)</xm:f>
            <x14:dxf>
              <fill>
                <patternFill>
                  <bgColor theme="4" tint="0.39994506668294322"/>
                </patternFill>
              </fill>
            </x14:dxf>
          </x14:cfRule>
          <x14:cfRule type="expression" priority="3095" id="{11BC14B6-691E-438D-AD90-EDE8342C9A45}">
            <xm:f>AND('2015-08b'!$D$25&lt;=H$5,'2015-08b'!$E$25&gt;=H$5)</xm:f>
            <x14:dxf>
              <fill>
                <patternFill>
                  <bgColor theme="4" tint="0.39994506668294322"/>
                </patternFill>
              </fill>
            </x14:dxf>
          </x14:cfRule>
          <x14:cfRule type="expression" priority="3096" id="{0DC6AC46-C535-4FA5-AEA3-DAF38A5D8242}">
            <xm:f>AND('2015-08b'!$D$26&lt;=H$5,'2015-08b'!$E$26&gt;=H$5)</xm:f>
            <x14:dxf>
              <fill>
                <patternFill>
                  <bgColor theme="4" tint="-0.24994659260841701"/>
                </patternFill>
              </fill>
            </x14:dxf>
          </x14:cfRule>
          <x14:cfRule type="expression" priority="3097" id="{FF892428-B5EF-49F0-B2AD-6D8B5448C926}">
            <xm:f>AND('2015-08b'!$D$27&lt;=H$5,'2015-08b'!$E$27&gt;=H$5)</xm:f>
            <x14:dxf>
              <fill>
                <patternFill>
                  <bgColor theme="4" tint="-0.24994659260841701"/>
                </patternFill>
              </fill>
            </x14:dxf>
          </x14:cfRule>
          <x14:cfRule type="expression" priority="3098" id="{E3028763-EB52-495F-8145-F41B065AAC76}">
            <xm:f>AND('2015-08b'!$D$28&lt;=H$5,'2015-08b'!$E$28&gt;=H$5)</xm:f>
            <x14:dxf>
              <fill>
                <patternFill>
                  <bgColor theme="4" tint="-0.24994659260841701"/>
                </patternFill>
              </fill>
            </x14:dxf>
          </x14:cfRule>
          <x14:cfRule type="expression" priority="3099" id="{EFB9E422-3CFB-41D5-AF54-949F817A0BEA}">
            <xm:f>AND('2015-08b'!$D$29&lt;=H$5,'2015-08b'!$E$29&gt;=H$5)</xm:f>
            <x14:dxf>
              <fill>
                <patternFill>
                  <bgColor theme="4" tint="-0.24994659260841701"/>
                </patternFill>
              </fill>
            </x14:dxf>
          </x14:cfRule>
          <x14:cfRule type="expression" priority="3100" id="{9AA1B7C3-A2A5-43BE-8E19-2B0D4521BAFE}">
            <xm:f>AND('2015-08b'!$D$30&lt;=H$5,'2015-08b'!$E$30&gt;=H$5)</xm:f>
            <x14:dxf>
              <fill>
                <patternFill>
                  <bgColor theme="4" tint="-0.24994659260841701"/>
                </patternFill>
              </fill>
            </x14:dxf>
          </x14:cfRule>
          <x14:cfRule type="expression" priority="3101" id="{3C3ED1C6-A1F7-41B9-AFD8-943390F85998}">
            <xm:f>AND('2015-08b'!$D$31&lt;=H$5,'2015-08b'!$E$31&gt;=H$5)</xm:f>
            <x14:dxf>
              <fill>
                <patternFill>
                  <bgColor theme="4" tint="-0.499984740745262"/>
                </patternFill>
              </fill>
            </x14:dxf>
          </x14:cfRule>
          <x14:cfRule type="expression" priority="3102" id="{F30C7B3F-1D74-402E-8B48-38F092472F6E}">
            <xm:f>AND('2015-08b'!$D$32&lt;=H$5,'2015-08b'!$E$32&gt;=H$5)</xm:f>
            <x14:dxf>
              <fill>
                <patternFill>
                  <bgColor rgb="FF002060"/>
                </patternFill>
              </fill>
            </x14:dxf>
          </x14:cfRule>
          <x14:cfRule type="expression" priority="3103" id="{F419E001-F21B-4E3A-ABB2-8AFA9C861DB5}">
            <xm:f>AND('2015-08b'!$D$33&lt;=H$5,'2015-08b'!$E$33&gt;=H$5)</xm:f>
            <x14:dxf>
              <fill>
                <patternFill>
                  <bgColor rgb="FF7030A0"/>
                </patternFill>
              </fill>
            </x14:dxf>
          </x14:cfRule>
          <x14:cfRule type="expression" priority="3108" id="{A69F8D24-5F8F-45FB-B3DA-F8CDF5A770BF}">
            <xm:f>AND('2015-08b'!$D$34&lt;=H$5,'2015-08b'!$E$34&gt;=H$5)</xm:f>
            <x14:dxf>
              <fill>
                <patternFill>
                  <bgColor rgb="FF7030A0"/>
                </patternFill>
              </fill>
            </x14:dxf>
          </x14:cfRule>
          <xm:sqref>H26:AWJ26</xm:sqref>
        </x14:conditionalFormatting>
        <x14:conditionalFormatting xmlns:xm="http://schemas.microsoft.com/office/excel/2006/main">
          <x14:cfRule type="expression" priority="3069" id="{D59D786F-8D3A-401B-9532-A6D22B51478E}">
            <xm:f>AND('2015-08a'!$B$19&lt;=H$5,'2015-08a'!$C$19&gt;H$5)</xm:f>
            <x14:dxf>
              <fill>
                <patternFill>
                  <bgColor theme="5" tint="0.59996337778862885"/>
                </patternFill>
              </fill>
            </x14:dxf>
          </x14:cfRule>
          <x14:cfRule type="expression" priority="3070" id="{DD8344CF-F193-42B9-A953-F1D335C655E7}">
            <xm:f>AND('2015-08a'!$B$20&lt;=H$5,'2015-08a'!$C$20&gt;=H$5)</xm:f>
            <x14:dxf>
              <fill>
                <patternFill>
                  <bgColor theme="5" tint="0.59996337778862885"/>
                </patternFill>
              </fill>
            </x14:dxf>
          </x14:cfRule>
          <x14:cfRule type="expression" priority="3071" id="{29A8D6B8-C2C7-4017-BF52-82E2B68C686C}">
            <xm:f>AND('2015-08a'!$B$21&lt;=H$5,'2015-08a'!$C$21&gt;=H$5)</xm:f>
            <x14:dxf>
              <fill>
                <patternFill>
                  <bgColor theme="5" tint="-0.24994659260841701"/>
                </patternFill>
              </fill>
            </x14:dxf>
          </x14:cfRule>
          <x14:cfRule type="expression" priority="3072" id="{CB411BA4-E799-457F-88E6-2221A9A2765D}">
            <xm:f>AND('2015-08a'!$B$22&lt;=H$5,'2015-08a'!$C$22&gt;=H$5)</xm:f>
            <x14:dxf>
              <fill>
                <patternFill>
                  <bgColor theme="4" tint="0.79998168889431442"/>
                </patternFill>
              </fill>
            </x14:dxf>
          </x14:cfRule>
          <x14:cfRule type="expression" priority="3073" id="{F941C60E-125C-4EE5-B0DB-DAAEBBB35892}">
            <xm:f>AND('2015-08a'!$B$23&lt;=H$5,'2015-08a'!$C$23&gt;=H$5)</xm:f>
            <x14:dxf>
              <fill>
                <patternFill>
                  <bgColor theme="4" tint="0.79998168889431442"/>
                </patternFill>
              </fill>
            </x14:dxf>
          </x14:cfRule>
          <x14:cfRule type="expression" priority="3074" id="{9DF444A9-169F-4A20-8D1C-8CBCE31B83A0}">
            <xm:f>AND('2015-08a'!$B$24&lt;=H$5,'2015-08a'!$C$24&gt;=H$5)</xm:f>
            <x14:dxf>
              <fill>
                <patternFill>
                  <bgColor theme="4" tint="0.39994506668294322"/>
                </patternFill>
              </fill>
            </x14:dxf>
          </x14:cfRule>
          <x14:cfRule type="expression" priority="3075" id="{155B1C4B-4771-4802-AA2C-209020C34573}">
            <xm:f>AND('2015-08a'!$B$25&lt;=H$5,'2015-08a'!$C$25&gt;=H$5)</xm:f>
            <x14:dxf>
              <fill>
                <patternFill>
                  <bgColor theme="4" tint="0.39994506668294322"/>
                </patternFill>
              </fill>
            </x14:dxf>
          </x14:cfRule>
          <x14:cfRule type="expression" priority="3076" id="{3B487C49-3437-4200-9729-FB22F5D082CF}">
            <xm:f>AND('2015-08a'!$B$26&lt;=H$5,'2015-08a'!$C$26&gt;=H$5)</xm:f>
            <x14:dxf>
              <fill>
                <patternFill>
                  <bgColor theme="4" tint="-0.24994659260841701"/>
                </patternFill>
              </fill>
            </x14:dxf>
          </x14:cfRule>
          <x14:cfRule type="expression" priority="3077" id="{723183FD-86AB-4113-918B-AA91DD4BE619}">
            <xm:f>AND('2015-08a'!$B$27&lt;=H$5,'2015-08a'!$C$27&gt;=H$5)</xm:f>
            <x14:dxf>
              <fill>
                <patternFill>
                  <bgColor theme="4" tint="-0.24994659260841701"/>
                </patternFill>
              </fill>
            </x14:dxf>
          </x14:cfRule>
          <x14:cfRule type="expression" priority="3078" id="{A9F534F3-0854-4ED7-96EC-324D5D24F6C4}">
            <xm:f>AND('2015-08a'!$B$28&lt;=H$5,'2015-08a'!$C$28&gt;=H$5)</xm:f>
            <x14:dxf>
              <fill>
                <patternFill>
                  <bgColor theme="4" tint="-0.24994659260841701"/>
                </patternFill>
              </fill>
            </x14:dxf>
          </x14:cfRule>
          <x14:cfRule type="expression" priority="3079" id="{24B9BFAB-E1DE-4B39-AC20-71BAA7C84267}">
            <xm:f>AND('2015-08a'!$B$29&lt;=H$5,'2015-08a'!$C$29&gt;=H$5)</xm:f>
            <x14:dxf>
              <fill>
                <patternFill>
                  <bgColor theme="4" tint="-0.24994659260841701"/>
                </patternFill>
              </fill>
            </x14:dxf>
          </x14:cfRule>
          <x14:cfRule type="expression" priority="3080" id="{CAAE2689-23C2-48AC-AADA-62CBA1D56064}">
            <xm:f>AND('2015-08a'!$B$30&lt;=H$5,'2015-08a'!$C$30&gt;=H$5)</xm:f>
            <x14:dxf>
              <fill>
                <patternFill>
                  <bgColor theme="4" tint="-0.24994659260841701"/>
                </patternFill>
              </fill>
            </x14:dxf>
          </x14:cfRule>
          <x14:cfRule type="expression" priority="3081" id="{1D80CE25-1FD7-4099-8552-B31CC44F97C3}">
            <xm:f>AND('2015-08a'!$B$31&lt;=H$5,'2015-08a'!$C$31&gt;=H$5)</xm:f>
            <x14:dxf>
              <fill>
                <patternFill>
                  <bgColor theme="4" tint="-0.499984740745262"/>
                </patternFill>
              </fill>
            </x14:dxf>
          </x14:cfRule>
          <x14:cfRule type="expression" priority="3082" id="{F5A780ED-9326-406C-9AEF-AE396C70845D}">
            <xm:f>AND('2015-08a'!$B$32&lt;=H$5,'2015-08a'!$C$32&gt;=H$5)</xm:f>
            <x14:dxf>
              <fill>
                <patternFill>
                  <bgColor rgb="FF002060"/>
                </patternFill>
              </fill>
            </x14:dxf>
          </x14:cfRule>
          <x14:cfRule type="expression" priority="3083" id="{92E76B01-550F-4EC3-87B3-384F91B3FCF1}">
            <xm:f>AND('2015-08a'!$B$33&lt;=H$5,'2015-08a'!$C$33&gt;=H$5)</xm:f>
            <x14:dxf>
              <fill>
                <patternFill>
                  <bgColor rgb="FF7030A0"/>
                </patternFill>
              </fill>
            </x14:dxf>
          </x14:cfRule>
          <x14:cfRule type="expression" priority="3088" id="{5F9C7B93-3BF6-40E7-8DA5-11AC4056BBAE}">
            <xm:f>AND('2015-08a'!$B$34&lt;=H$5,'2015-08a'!$C$34&gt;=H$5)</xm:f>
            <x14:dxf>
              <fill>
                <patternFill>
                  <bgColor rgb="FF7030A0"/>
                </patternFill>
              </fill>
            </x14:dxf>
          </x14:cfRule>
          <xm:sqref>H25:AWJ25</xm:sqref>
        </x14:conditionalFormatting>
        <x14:conditionalFormatting xmlns:xm="http://schemas.microsoft.com/office/excel/2006/main">
          <x14:cfRule type="expression" priority="3049" id="{AD882A89-6FBE-4116-AA7E-587E90DC3E40}">
            <xm:f>AND('2015-08b'!$B$19&lt;=H$5,'2015-08b'!$C$19&gt;H$5)</xm:f>
            <x14:dxf>
              <fill>
                <patternFill>
                  <bgColor theme="5" tint="0.59996337778862885"/>
                </patternFill>
              </fill>
            </x14:dxf>
          </x14:cfRule>
          <x14:cfRule type="expression" priority="3050" id="{CD5ED1FD-1D06-451E-BC3A-2ECEAB2D8059}">
            <xm:f>AND('2015-08b'!$B$20&lt;=H$5,'2015-08b'!$C$20&gt;=H$5)</xm:f>
            <x14:dxf>
              <fill>
                <patternFill>
                  <bgColor theme="5" tint="0.59996337778862885"/>
                </patternFill>
              </fill>
            </x14:dxf>
          </x14:cfRule>
          <x14:cfRule type="expression" priority="3051" id="{2E7A2B13-A168-4030-B9A2-ABDD8B157029}">
            <xm:f>AND('2015-08b'!$B$21&lt;=H$5,'2015-08b'!$C$21&gt;=H$5)</xm:f>
            <x14:dxf>
              <fill>
                <patternFill>
                  <bgColor theme="5" tint="-0.24994659260841701"/>
                </patternFill>
              </fill>
            </x14:dxf>
          </x14:cfRule>
          <x14:cfRule type="expression" priority="3052" id="{08BD1E04-4E08-4A87-A4A9-FAE2C17BE0C2}">
            <xm:f>AND('2015-08b'!$B$22&lt;=H$5,'2015-08b'!$C$22&gt;=H$5)</xm:f>
            <x14:dxf>
              <fill>
                <patternFill>
                  <bgColor theme="4" tint="0.79998168889431442"/>
                </patternFill>
              </fill>
            </x14:dxf>
          </x14:cfRule>
          <x14:cfRule type="expression" priority="3053" id="{8DA661CF-00B6-4B10-878A-D93478ECD567}">
            <xm:f>AND('2015-08b'!$B$23&lt;=H$5,'2015-08b'!$C$23&gt;=H$5)</xm:f>
            <x14:dxf>
              <fill>
                <patternFill>
                  <bgColor theme="4" tint="0.79998168889431442"/>
                </patternFill>
              </fill>
            </x14:dxf>
          </x14:cfRule>
          <x14:cfRule type="expression" priority="3054" id="{C41D8863-45AC-41D8-95D5-6BA0C048634D}">
            <xm:f>AND('2015-08b'!$B$24&lt;=H$5,'2015-08b'!$C$24&gt;=H$5)</xm:f>
            <x14:dxf>
              <fill>
                <patternFill>
                  <bgColor theme="4" tint="0.39994506668294322"/>
                </patternFill>
              </fill>
            </x14:dxf>
          </x14:cfRule>
          <x14:cfRule type="expression" priority="3055" id="{80FBA51B-466F-45E1-A74B-6B150046759D}">
            <xm:f>AND('2015-08b'!$B$25&lt;=H$5,'2015-08b'!$C$25&gt;=H$5)</xm:f>
            <x14:dxf>
              <fill>
                <patternFill>
                  <bgColor theme="4" tint="0.39994506668294322"/>
                </patternFill>
              </fill>
            </x14:dxf>
          </x14:cfRule>
          <x14:cfRule type="expression" priority="3056" id="{BE31476C-EE86-42D0-A066-A7D4825E98AA}">
            <xm:f>AND('2015-08b'!$B$26&lt;=H$5,'2015-08b'!$C$26&gt;=H$5)</xm:f>
            <x14:dxf>
              <fill>
                <patternFill>
                  <bgColor theme="4" tint="-0.24994659260841701"/>
                </patternFill>
              </fill>
            </x14:dxf>
          </x14:cfRule>
          <x14:cfRule type="expression" priority="3057" id="{B1A0BBF8-25E0-45DC-AA0D-58E3DEF6577B}">
            <xm:f>AND('2015-08b'!$B$27&lt;=H$5,'2015-08b'!$C$27&gt;=H$5)</xm:f>
            <x14:dxf>
              <fill>
                <patternFill>
                  <bgColor theme="4" tint="-0.24994659260841701"/>
                </patternFill>
              </fill>
            </x14:dxf>
          </x14:cfRule>
          <x14:cfRule type="expression" priority="3058" id="{0D7E15CA-7BA5-4F60-B09D-E827BF673A94}">
            <xm:f>AND('2015-08b'!$B$28&lt;=H$5,'2015-08b'!$C$28&gt;=H$5)</xm:f>
            <x14:dxf>
              <fill>
                <patternFill>
                  <bgColor theme="4" tint="-0.24994659260841701"/>
                </patternFill>
              </fill>
            </x14:dxf>
          </x14:cfRule>
          <x14:cfRule type="expression" priority="3059" id="{E3D26A1A-91DA-4DED-B994-683D0E4DFDD2}">
            <xm:f>AND('2015-08b'!$B$29&lt;=H$5,'2015-08b'!$C$29&gt;=H$5)</xm:f>
            <x14:dxf>
              <fill>
                <patternFill>
                  <bgColor theme="4" tint="-0.24994659260841701"/>
                </patternFill>
              </fill>
            </x14:dxf>
          </x14:cfRule>
          <x14:cfRule type="expression" priority="3060" id="{4B2913B5-51A3-44B2-B13E-2292BCA86AD9}">
            <xm:f>AND('2015-08b'!$B$30&lt;=H$5,'2015-08b'!$C$30&gt;=H$5)</xm:f>
            <x14:dxf>
              <fill>
                <patternFill>
                  <bgColor theme="4" tint="-0.24994659260841701"/>
                </patternFill>
              </fill>
            </x14:dxf>
          </x14:cfRule>
          <x14:cfRule type="expression" priority="3061" id="{BDC2EA64-EC0E-46EE-BF46-4907E8C0535C}">
            <xm:f>AND('2015-08b'!$B$31&lt;=H$5,'2015-08b'!$C$31&gt;=H$5)</xm:f>
            <x14:dxf>
              <fill>
                <patternFill>
                  <bgColor theme="4" tint="-0.499984740745262"/>
                </patternFill>
              </fill>
            </x14:dxf>
          </x14:cfRule>
          <x14:cfRule type="expression" priority="3062" id="{92C2C430-DDBE-4950-AE27-07A744EB815C}">
            <xm:f>AND('2015-08b'!$B$32&lt;=H$5,'2015-08b'!$C$32&gt;=H$5)</xm:f>
            <x14:dxf>
              <fill>
                <patternFill>
                  <bgColor rgb="FF002060"/>
                </patternFill>
              </fill>
            </x14:dxf>
          </x14:cfRule>
          <x14:cfRule type="expression" priority="3063" id="{2AE82C5D-0BA1-424E-BBCC-B78DD3AC02FC}">
            <xm:f>AND('2015-08b'!$B$33&lt;=H$5,'2015-08b'!$C$33&gt;=H$5)</xm:f>
            <x14:dxf>
              <fill>
                <patternFill>
                  <bgColor rgb="FF7030A0"/>
                </patternFill>
              </fill>
            </x14:dxf>
          </x14:cfRule>
          <x14:cfRule type="expression" priority="3068" id="{AA07C30A-3893-40BA-8DAE-D2506DD66FB4}">
            <xm:f>AND('2015-08b'!$B$34&lt;=H$5,'2015-08b'!$C$34&gt;=H$5)</xm:f>
            <x14:dxf>
              <fill>
                <patternFill>
                  <bgColor rgb="FF7030A0"/>
                </patternFill>
              </fill>
            </x14:dxf>
          </x14:cfRule>
          <xm:sqref>H27:AWJ27</xm:sqref>
        </x14:conditionalFormatting>
        <x14:conditionalFormatting xmlns:xm="http://schemas.microsoft.com/office/excel/2006/main">
          <x14:cfRule type="expression" priority="2829" id="{9708C318-AA27-450D-8668-FCA35F30F01D}">
            <xm:f>AND('2015-INT-01'!$D$19&lt;=H$5,'2015-INT-01'!$E$19&gt;H$5)</xm:f>
            <x14:dxf>
              <fill>
                <patternFill>
                  <bgColor theme="5" tint="0.59996337778862885"/>
                </patternFill>
              </fill>
            </x14:dxf>
          </x14:cfRule>
          <x14:cfRule type="expression" priority="2830" id="{9140DC98-8E1E-4025-B1AB-6E4850878281}">
            <xm:f>AND('2015-INT-01'!$D$20&lt;=H$5,'2015-INT-01'!$E$20&gt;=H$5)</xm:f>
            <x14:dxf>
              <fill>
                <patternFill>
                  <bgColor theme="5" tint="0.59996337778862885"/>
                </patternFill>
              </fill>
            </x14:dxf>
          </x14:cfRule>
          <x14:cfRule type="expression" priority="2831" id="{A219A19F-F556-47A6-9793-32849688B48E}">
            <xm:f>AND('2015-INT-01'!$D$21&lt;=H$5,'2015-INT-01'!$E$21&gt;=H$5)</xm:f>
            <x14:dxf>
              <fill>
                <patternFill>
                  <bgColor theme="5" tint="-0.24994659260841701"/>
                </patternFill>
              </fill>
            </x14:dxf>
          </x14:cfRule>
          <x14:cfRule type="expression" priority="2832" id="{3A5AFF12-AA4A-42CD-9AA4-0E7B1BF13FCF}">
            <xm:f>AND('2015-INT-01'!$D$22&lt;=H$5,'2015-INT-01'!$E$22&gt;=H$5)</xm:f>
            <x14:dxf>
              <fill>
                <patternFill>
                  <bgColor theme="4" tint="0.79998168889431442"/>
                </patternFill>
              </fill>
            </x14:dxf>
          </x14:cfRule>
          <x14:cfRule type="expression" priority="2833" id="{6D59EB46-1CA5-4260-A2AC-66FD72794FB1}">
            <xm:f>AND('2015-INT-01'!$D$23&lt;=H$5,'2015-INT-01'!$E$23&gt;=H$5)</xm:f>
            <x14:dxf>
              <fill>
                <patternFill>
                  <bgColor theme="4" tint="0.79998168889431442"/>
                </patternFill>
              </fill>
            </x14:dxf>
          </x14:cfRule>
          <x14:cfRule type="expression" priority="2834" id="{421A1818-6B9A-4DEB-877B-52B400C147B1}">
            <xm:f>AND('2015-INT-01'!$D$24&lt;=H$5,'2015-INT-01'!$E$24&gt;=H$5)</xm:f>
            <x14:dxf>
              <fill>
                <patternFill>
                  <bgColor theme="4" tint="0.39994506668294322"/>
                </patternFill>
              </fill>
            </x14:dxf>
          </x14:cfRule>
          <x14:cfRule type="expression" priority="2835" id="{624FCE71-9AEF-4C79-85FB-5DC0C491D4FB}">
            <xm:f>AND('2015-INT-01'!$D$25&lt;=H$5,'2015-INT-01'!$E$25&gt;=H$5)</xm:f>
            <x14:dxf>
              <fill>
                <patternFill>
                  <bgColor theme="4" tint="0.39994506668294322"/>
                </patternFill>
              </fill>
            </x14:dxf>
          </x14:cfRule>
          <x14:cfRule type="expression" priority="2836" id="{1F2238DA-D53C-4C82-AEBC-F32DC06247A6}">
            <xm:f>AND('2015-INT-01'!$D$26&lt;=H$5,'2015-INT-01'!$E$26&gt;=H$5)</xm:f>
            <x14:dxf>
              <fill>
                <patternFill>
                  <bgColor theme="4" tint="-0.24994659260841701"/>
                </patternFill>
              </fill>
            </x14:dxf>
          </x14:cfRule>
          <x14:cfRule type="expression" priority="2837" id="{C4024ABA-39EE-47E6-8054-03A7CFB0AFED}">
            <xm:f>AND('2015-INT-01'!$D$27&lt;=H$5,'2015-INT-01'!$E$27&gt;=H$5)</xm:f>
            <x14:dxf>
              <fill>
                <patternFill>
                  <bgColor theme="4" tint="-0.24994659260841701"/>
                </patternFill>
              </fill>
            </x14:dxf>
          </x14:cfRule>
          <x14:cfRule type="expression" priority="2838" id="{813C86FE-9F67-46D0-8B8B-D116FD88C860}">
            <xm:f>AND('2015-INT-01'!$D$28&lt;=H$5,'2015-INT-01'!$E$28&gt;=H$5)</xm:f>
            <x14:dxf>
              <fill>
                <patternFill>
                  <bgColor theme="4" tint="-0.24994659260841701"/>
                </patternFill>
              </fill>
            </x14:dxf>
          </x14:cfRule>
          <x14:cfRule type="expression" priority="2839" id="{068CEF4C-7D95-4786-8656-41DDEC3739F2}">
            <xm:f>AND('2015-INT-01'!$D$29&lt;=H$5,'2015-INT-01'!$E$29&gt;=H$5)</xm:f>
            <x14:dxf>
              <fill>
                <patternFill>
                  <bgColor theme="4" tint="-0.24994659260841701"/>
                </patternFill>
              </fill>
            </x14:dxf>
          </x14:cfRule>
          <x14:cfRule type="expression" priority="2840" id="{42DEBCB6-9359-4A1A-939A-DACBDC52D93E}">
            <xm:f>AND('2015-INT-01'!$D$30&lt;=H$5,'2015-INT-01'!$E$30&gt;=H$5)</xm:f>
            <x14:dxf>
              <fill>
                <patternFill>
                  <bgColor theme="4" tint="-0.24994659260841701"/>
                </patternFill>
              </fill>
            </x14:dxf>
          </x14:cfRule>
          <x14:cfRule type="expression" priority="2841" id="{79578420-2C7A-4C1D-A14E-1F20C746C94B}">
            <xm:f>AND('2015-INT-01'!$D$31&lt;=H$5,'2015-INT-01'!$E$31&gt;=H$5)</xm:f>
            <x14:dxf>
              <fill>
                <patternFill>
                  <bgColor theme="4" tint="-0.499984740745262"/>
                </patternFill>
              </fill>
            </x14:dxf>
          </x14:cfRule>
          <x14:cfRule type="expression" priority="2842" id="{32788FB9-A025-412F-A693-0CA6D28BD123}">
            <xm:f>AND('2015-INT-01'!$D$32&lt;=H$5,'2015-INT-01'!$E$32&gt;=H$5)</xm:f>
            <x14:dxf>
              <fill>
                <patternFill>
                  <bgColor rgb="FF002060"/>
                </patternFill>
              </fill>
            </x14:dxf>
          </x14:cfRule>
          <x14:cfRule type="expression" priority="2843" id="{557C6E54-CEB3-489B-947C-652D84290DFC}">
            <xm:f>AND('2015-INT-01'!$D$33&lt;=H$5,'2015-INT-01'!$E$33&gt;=H$5)</xm:f>
            <x14:dxf>
              <fill>
                <patternFill>
                  <bgColor rgb="FF7030A0"/>
                </patternFill>
              </fill>
            </x14:dxf>
          </x14:cfRule>
          <x14:cfRule type="expression" priority="2848" id="{842DF69E-7B0B-477B-B13F-D3A1413D5565}">
            <xm:f>AND('2015-INT-01'!$D$34&lt;=H$5,'2015-INT-01'!$E$34&gt;=H$5)</xm:f>
            <x14:dxf>
              <fill>
                <patternFill>
                  <bgColor rgb="FF7030A0"/>
                </patternFill>
              </fill>
            </x14:dxf>
          </x14:cfRule>
          <xm:sqref>H34:AWJ34</xm:sqref>
        </x14:conditionalFormatting>
        <x14:conditionalFormatting xmlns:xm="http://schemas.microsoft.com/office/excel/2006/main">
          <x14:cfRule type="expression" priority="2811" id="{142EE601-0806-4578-8E20-4C77E737E456}">
            <xm:f>AND('2015-INT-01'!$B$19&lt;=H$5,'2015-INT-01'!$C$19&gt;H$5)</xm:f>
            <x14:dxf>
              <fill>
                <patternFill>
                  <bgColor theme="5" tint="0.59996337778862885"/>
                </patternFill>
              </fill>
            </x14:dxf>
          </x14:cfRule>
          <x14:cfRule type="expression" priority="2812" id="{F62F3E0E-AC45-495F-8121-806732E0632E}">
            <xm:f>AND('2015-INT-01'!$B$20&lt;=H$5,'2015-INT-01'!$C$20&gt;=H$5)</xm:f>
            <x14:dxf>
              <fill>
                <patternFill>
                  <bgColor theme="5" tint="0.59996337778862885"/>
                </patternFill>
              </fill>
            </x14:dxf>
          </x14:cfRule>
          <x14:cfRule type="expression" priority="2813" id="{5D6191D4-1618-4FEE-BD9B-598D887710DA}">
            <xm:f>AND('2015-INT-01'!$B$21&lt;=H$5,'2015-INT-01'!$C$21&gt;=H$5)</xm:f>
            <x14:dxf>
              <fill>
                <patternFill>
                  <bgColor theme="5" tint="-0.24994659260841701"/>
                </patternFill>
              </fill>
            </x14:dxf>
          </x14:cfRule>
          <x14:cfRule type="expression" priority="2814" id="{B71920C0-B3A8-4BBB-9F8D-1B8392CF6A49}">
            <xm:f>AND('2015-INT-01'!$B$22&lt;=H$5,'2015-INT-01'!$C$22&gt;=H$5)</xm:f>
            <x14:dxf>
              <fill>
                <patternFill>
                  <bgColor theme="4" tint="0.79998168889431442"/>
                </patternFill>
              </fill>
            </x14:dxf>
          </x14:cfRule>
          <x14:cfRule type="expression" priority="2815" id="{A23E06DD-A5EF-4F00-8ECA-66FC53234C46}">
            <xm:f>AND('2015-INT-01'!$B$23&lt;=H$5,'2015-INT-01'!$C$23&gt;=H$5)</xm:f>
            <x14:dxf>
              <fill>
                <patternFill>
                  <bgColor theme="4" tint="0.79998168889431442"/>
                </patternFill>
              </fill>
            </x14:dxf>
          </x14:cfRule>
          <x14:cfRule type="expression" priority="2816" id="{B45BCE86-A64D-4046-8FD7-BB26956BA77F}">
            <xm:f>AND('2015-INT-01'!$B$24&lt;=H$5,'2015-INT-01'!$C$24&gt;=H$5)</xm:f>
            <x14:dxf>
              <fill>
                <patternFill>
                  <bgColor theme="4" tint="0.39994506668294322"/>
                </patternFill>
              </fill>
            </x14:dxf>
          </x14:cfRule>
          <x14:cfRule type="expression" priority="2817" id="{5A4DE71C-12FA-4316-A85F-A0EEACF613F1}">
            <xm:f>AND('2015-INT-01'!$B$25&lt;=H$5,'2015-INT-01'!$C$25&gt;=H$5)</xm:f>
            <x14:dxf>
              <fill>
                <patternFill>
                  <bgColor theme="4" tint="0.39994506668294322"/>
                </patternFill>
              </fill>
            </x14:dxf>
          </x14:cfRule>
          <x14:cfRule type="expression" priority="2818" id="{B9B65F20-DD05-462E-A281-70FA8569CD18}">
            <xm:f>AND('2015-INT-01'!$B$26&lt;=H$5,'2015-INT-01'!$C$26&gt;=H$5)</xm:f>
            <x14:dxf>
              <fill>
                <patternFill>
                  <bgColor theme="4" tint="-0.24994659260841701"/>
                </patternFill>
              </fill>
            </x14:dxf>
          </x14:cfRule>
          <x14:cfRule type="expression" priority="2819" id="{E875BE00-FB4B-4E89-B2C5-D15E713AE3F8}">
            <xm:f>AND('2015-INT-01'!$B$27&lt;=H$5,'2015-INT-01'!$C$27&gt;=H$5)</xm:f>
            <x14:dxf>
              <fill>
                <patternFill>
                  <bgColor theme="4" tint="-0.24994659260841701"/>
                </patternFill>
              </fill>
            </x14:dxf>
          </x14:cfRule>
          <x14:cfRule type="expression" priority="2820" id="{36E5458C-640D-4596-B44C-DC06D9A117E9}">
            <xm:f>AND('2015-INT-01'!$B$28&lt;=H$5,'2015-INT-01'!$C$28&gt;=H$5)</xm:f>
            <x14:dxf>
              <fill>
                <patternFill>
                  <bgColor theme="4" tint="-0.24994659260841701"/>
                </patternFill>
              </fill>
            </x14:dxf>
          </x14:cfRule>
          <x14:cfRule type="expression" priority="2821" id="{C088C939-6A87-45EB-AE14-4D37D8580EF3}">
            <xm:f>AND('2015-INT-01'!$B$29&lt;=H$5,'2015-INT-01'!$C$29&gt;=H$5)</xm:f>
            <x14:dxf>
              <fill>
                <patternFill>
                  <bgColor theme="4" tint="-0.24994659260841701"/>
                </patternFill>
              </fill>
            </x14:dxf>
          </x14:cfRule>
          <x14:cfRule type="expression" priority="2822" id="{7B689B4A-361B-4910-BC32-F48D80278AD7}">
            <xm:f>AND('2015-INT-01'!$B$30&lt;=H$5,'2015-INT-01'!$C$30&gt;=H$5)</xm:f>
            <x14:dxf>
              <fill>
                <patternFill>
                  <bgColor theme="4" tint="-0.24994659260841701"/>
                </patternFill>
              </fill>
            </x14:dxf>
          </x14:cfRule>
          <x14:cfRule type="expression" priority="2823" id="{6728E59C-AE29-4FE8-9E06-C20E21A20950}">
            <xm:f>AND('2015-INT-01'!$B$31&lt;=H$5,'2015-INT-01'!$C$31&gt;=H$5)</xm:f>
            <x14:dxf>
              <fill>
                <patternFill>
                  <bgColor theme="4" tint="-0.499984740745262"/>
                </patternFill>
              </fill>
            </x14:dxf>
          </x14:cfRule>
          <x14:cfRule type="expression" priority="2824" id="{C04CEE59-40D1-417D-94B5-BA005AEE80DD}">
            <xm:f>AND('2015-INT-01'!$B$32&lt;=H$5,'2015-INT-01'!$C$32&gt;=H$5)</xm:f>
            <x14:dxf>
              <fill>
                <patternFill>
                  <bgColor rgb="FF002060"/>
                </patternFill>
              </fill>
            </x14:dxf>
          </x14:cfRule>
          <x14:cfRule type="expression" priority="2825" id="{F5424DB9-E02B-4DDB-81A9-D5AA294CF61E}">
            <xm:f>AND('2015-INT-01'!$B$33&lt;=H$5,'2015-INT-01'!$C$33&gt;=H$5)</xm:f>
            <x14:dxf>
              <fill>
                <patternFill>
                  <bgColor rgb="FF7030A0"/>
                </patternFill>
              </fill>
            </x14:dxf>
          </x14:cfRule>
          <x14:cfRule type="expression" priority="2826" id="{D9F8A0FD-F973-4C24-A343-B1BAE68CE35E}">
            <xm:f>AND('2015-INT-01'!$B$34&lt;=H$5,'2015-INT-01'!$C$34&gt;=H$5)</xm:f>
            <x14:dxf>
              <fill>
                <patternFill>
                  <bgColor rgb="FF7030A0"/>
                </patternFill>
              </fill>
            </x14:dxf>
          </x14:cfRule>
          <xm:sqref>H35:AWJ35</xm:sqref>
        </x14:conditionalFormatting>
        <x14:conditionalFormatting xmlns:xm="http://schemas.microsoft.com/office/excel/2006/main">
          <x14:cfRule type="expression" priority="2791" id="{6DBBF730-94E2-433F-81D0-B6DCB0C2BE95}">
            <xm:f>AND('2015-INT-02'!$D$19&lt;=H$5,'2015-INT-02'!$E$19&gt;H$5)</xm:f>
            <x14:dxf>
              <fill>
                <patternFill>
                  <bgColor theme="5" tint="0.59996337778862885"/>
                </patternFill>
              </fill>
            </x14:dxf>
          </x14:cfRule>
          <x14:cfRule type="expression" priority="2792" id="{451524B6-7B42-425D-BAE6-8C11D2458496}">
            <xm:f>AND('2015-INT-02'!$D$20&lt;=H$5,'2015-INT-02'!$E$20&gt;=H$5)</xm:f>
            <x14:dxf>
              <fill>
                <patternFill>
                  <bgColor theme="5" tint="0.59996337778862885"/>
                </patternFill>
              </fill>
            </x14:dxf>
          </x14:cfRule>
          <x14:cfRule type="expression" priority="2793" id="{E103C018-3A49-40A7-BFD3-65F430A57617}">
            <xm:f>AND('2015-INT-02'!$D$21&lt;=H$5,'2015-INT-02'!$E$21&gt;=H$5)</xm:f>
            <x14:dxf>
              <fill>
                <patternFill>
                  <bgColor theme="5" tint="-0.24994659260841701"/>
                </patternFill>
              </fill>
            </x14:dxf>
          </x14:cfRule>
          <x14:cfRule type="expression" priority="2794" id="{8D02CF19-7395-495F-85E4-1D0E20599CAA}">
            <xm:f>AND('2015-INT-02'!$D$22&lt;=H$5,'2015-INT-02'!$E$22&gt;=H$5)</xm:f>
            <x14:dxf>
              <fill>
                <patternFill>
                  <bgColor theme="4" tint="0.79998168889431442"/>
                </patternFill>
              </fill>
            </x14:dxf>
          </x14:cfRule>
          <x14:cfRule type="expression" priority="2795" id="{D1A8B8F5-DFA6-481F-81A5-484A6B13BC6B}">
            <xm:f>AND('2015-INT-02'!$D$23&lt;=H$5,'2015-INT-02'!$E$23&gt;=H$5)</xm:f>
            <x14:dxf>
              <fill>
                <patternFill>
                  <bgColor theme="4" tint="0.79998168889431442"/>
                </patternFill>
              </fill>
            </x14:dxf>
          </x14:cfRule>
          <x14:cfRule type="expression" priority="2796" id="{34114ECA-4A91-4132-A3B3-8DDEA5B7468D}">
            <xm:f>AND('2015-INT-02'!$D$24&lt;=H$5,'2015-INT-02'!$E$24&gt;=H$5)</xm:f>
            <x14:dxf>
              <fill>
                <patternFill>
                  <bgColor theme="4" tint="0.39994506668294322"/>
                </patternFill>
              </fill>
            </x14:dxf>
          </x14:cfRule>
          <x14:cfRule type="expression" priority="2797" id="{96155B95-EA15-4CC9-8D9F-F03CB013B703}">
            <xm:f>AND('2015-INT-02'!$D$25&lt;=H$5,'2015-INT-02'!$E$25&gt;=H$5)</xm:f>
            <x14:dxf>
              <fill>
                <patternFill>
                  <bgColor theme="4" tint="0.39994506668294322"/>
                </patternFill>
              </fill>
            </x14:dxf>
          </x14:cfRule>
          <x14:cfRule type="expression" priority="2798" id="{8AE32E74-C47D-4FF5-AC33-51A38649A6CD}">
            <xm:f>AND('2015-INT-02'!$D$26&lt;=H$5,'2015-INT-02'!$E$26&gt;=H$5)</xm:f>
            <x14:dxf>
              <fill>
                <patternFill>
                  <bgColor theme="4" tint="-0.24994659260841701"/>
                </patternFill>
              </fill>
            </x14:dxf>
          </x14:cfRule>
          <x14:cfRule type="expression" priority="2799" id="{06D85D22-E693-41A5-BB2C-8269D1DE5207}">
            <xm:f>AND('2015-INT-02'!$D$27&lt;=H$5,'2015-INT-02'!$E$27&gt;=H$5)</xm:f>
            <x14:dxf>
              <fill>
                <patternFill>
                  <bgColor theme="4" tint="-0.24994659260841701"/>
                </patternFill>
              </fill>
            </x14:dxf>
          </x14:cfRule>
          <x14:cfRule type="expression" priority="2800" id="{41FD6218-F904-4309-96B7-B5F5D7976618}">
            <xm:f>AND('2015-INT-02'!$D$28&lt;=H$5,'2015-INT-02'!$E$28&gt;=H$5)</xm:f>
            <x14:dxf>
              <fill>
                <patternFill>
                  <bgColor theme="4" tint="-0.24994659260841701"/>
                </patternFill>
              </fill>
            </x14:dxf>
          </x14:cfRule>
          <x14:cfRule type="expression" priority="2801" id="{BA048A50-4D75-4D75-A1AF-E0D4AC49923D}">
            <xm:f>AND('2015-INT-02'!$D$29&lt;=H$5,'2015-INT-02'!$E$29&gt;=H$5)</xm:f>
            <x14:dxf>
              <fill>
                <patternFill>
                  <bgColor theme="4" tint="-0.24994659260841701"/>
                </patternFill>
              </fill>
            </x14:dxf>
          </x14:cfRule>
          <x14:cfRule type="expression" priority="2802" id="{C599C85D-9DE5-4775-811B-D94DBEE944C4}">
            <xm:f>AND('2015-INT-02'!$D$30&lt;=H$5,'2015-INT-02'!$E$30&gt;=H$5)</xm:f>
            <x14:dxf>
              <fill>
                <patternFill>
                  <bgColor theme="4" tint="-0.24994659260841701"/>
                </patternFill>
              </fill>
            </x14:dxf>
          </x14:cfRule>
          <x14:cfRule type="expression" priority="2803" id="{AD79531A-CA93-49E0-96B7-09287C4B71BA}">
            <xm:f>AND('2015-INT-02'!$D$31&lt;=H$5,'2015-INT-02'!$E$31&gt;=H$5)</xm:f>
            <x14:dxf>
              <fill>
                <patternFill>
                  <bgColor theme="4" tint="-0.499984740745262"/>
                </patternFill>
              </fill>
            </x14:dxf>
          </x14:cfRule>
          <x14:cfRule type="expression" priority="2804" id="{3C6EB5C6-90CC-46CA-9BBB-F8B0F7E5EEDD}">
            <xm:f>AND('2015-INT-02'!$D$32&lt;=H$5,'2015-INT-02'!$E$32&gt;=H$5)</xm:f>
            <x14:dxf>
              <fill>
                <patternFill>
                  <bgColor rgb="FF002060"/>
                </patternFill>
              </fill>
            </x14:dxf>
          </x14:cfRule>
          <x14:cfRule type="expression" priority="2805" id="{5EBD7279-1072-4722-A806-D79D4CBC683E}">
            <xm:f>AND('2015-INT-02'!$D$33&lt;=H$5,'2015-INT-02'!$E$33&gt;=H$5)</xm:f>
            <x14:dxf>
              <fill>
                <patternFill>
                  <bgColor rgb="FF7030A0"/>
                </patternFill>
              </fill>
            </x14:dxf>
          </x14:cfRule>
          <x14:cfRule type="expression" priority="2806" id="{B3C8097B-44B4-484A-8385-73ED953AC56B}">
            <xm:f>AND('2015-INT-02'!$D$34&lt;=H$5,'2015-INT-02'!$E$34&gt;=H$5)</xm:f>
            <x14:dxf>
              <fill>
                <patternFill>
                  <bgColor rgb="FF7030A0"/>
                </patternFill>
              </fill>
            </x14:dxf>
          </x14:cfRule>
          <xm:sqref>H36:AWJ36</xm:sqref>
        </x14:conditionalFormatting>
        <x14:conditionalFormatting xmlns:xm="http://schemas.microsoft.com/office/excel/2006/main">
          <x14:cfRule type="expression" priority="2771" id="{2DC3EE64-7E04-49E3-947D-2C792B3EAC66}">
            <xm:f>AND('2015-INT-02'!$B$19&lt;=H$5,'2015-INT-02'!$C$19&gt;H$5)</xm:f>
            <x14:dxf>
              <fill>
                <patternFill>
                  <bgColor theme="5" tint="0.59996337778862885"/>
                </patternFill>
              </fill>
            </x14:dxf>
          </x14:cfRule>
          <x14:cfRule type="expression" priority="2772" id="{A37E55F7-B668-479F-A5AA-9D622DD38F75}">
            <xm:f>AND('2015-INT-02'!$B$20&lt;=H$5,'2015-INT-02'!$C$20&gt;=H$5)</xm:f>
            <x14:dxf>
              <fill>
                <patternFill>
                  <bgColor theme="5" tint="0.59996337778862885"/>
                </patternFill>
              </fill>
            </x14:dxf>
          </x14:cfRule>
          <x14:cfRule type="expression" priority="2773" id="{8755EDEF-20FE-4726-BE94-2EDDF5734031}">
            <xm:f>AND('2015-INT-02'!$B$21&lt;=H$5,'2015-INT-02'!$C$21&gt;=H$5)</xm:f>
            <x14:dxf>
              <fill>
                <patternFill>
                  <bgColor theme="5" tint="-0.24994659260841701"/>
                </patternFill>
              </fill>
            </x14:dxf>
          </x14:cfRule>
          <x14:cfRule type="expression" priority="2774" id="{F5803AC1-018D-48ED-A9E6-1311644EB32D}">
            <xm:f>AND('2015-INT-02'!$B$22&lt;=H$5,'2015-INT-02'!$C$22&gt;=H$5)</xm:f>
            <x14:dxf>
              <fill>
                <patternFill>
                  <bgColor theme="4" tint="0.79998168889431442"/>
                </patternFill>
              </fill>
            </x14:dxf>
          </x14:cfRule>
          <x14:cfRule type="expression" priority="2775" id="{D201D72B-BF59-4ED0-A48E-4E1C2DF61911}">
            <xm:f>AND('2015-INT-02'!$B$23&lt;=H$5,'2015-INT-02'!$C$23&gt;=H$5)</xm:f>
            <x14:dxf>
              <fill>
                <patternFill>
                  <bgColor theme="4" tint="0.79998168889431442"/>
                </patternFill>
              </fill>
            </x14:dxf>
          </x14:cfRule>
          <x14:cfRule type="expression" priority="2776" id="{2CA591EA-3876-4598-869A-998161A7D7A9}">
            <xm:f>AND('2015-INT-02'!$B$24&lt;=H$5,'2015-INT-02'!$C$24&gt;=H$5)</xm:f>
            <x14:dxf>
              <fill>
                <patternFill>
                  <bgColor theme="4" tint="0.39994506668294322"/>
                </patternFill>
              </fill>
            </x14:dxf>
          </x14:cfRule>
          <x14:cfRule type="expression" priority="2777" id="{CB8A3FE3-D792-436C-B638-68FFE4329A6A}">
            <xm:f>AND('2015-INT-02'!$B$25&lt;=H$5,'2015-INT-02'!$C$25&gt;=H$5)</xm:f>
            <x14:dxf>
              <fill>
                <patternFill>
                  <bgColor theme="4" tint="0.39994506668294322"/>
                </patternFill>
              </fill>
            </x14:dxf>
          </x14:cfRule>
          <x14:cfRule type="expression" priority="2778" id="{4EB6DCAE-9C1B-4E5B-84CC-4D7F5C8676A3}">
            <xm:f>AND('2015-INT-02'!$B$26&lt;=H$5,'2015-INT-02'!$C$26&gt;=H$5)</xm:f>
            <x14:dxf>
              <fill>
                <patternFill>
                  <bgColor theme="4" tint="-0.24994659260841701"/>
                </patternFill>
              </fill>
            </x14:dxf>
          </x14:cfRule>
          <x14:cfRule type="expression" priority="2779" id="{52A009AB-9C3D-4F32-991B-3A7056219FE2}">
            <xm:f>AND('2015-INT-02'!$B$27&lt;=H$5,'2015-INT-02'!$C$27&gt;=H$5)</xm:f>
            <x14:dxf>
              <fill>
                <patternFill>
                  <bgColor theme="4" tint="-0.24994659260841701"/>
                </patternFill>
              </fill>
            </x14:dxf>
          </x14:cfRule>
          <x14:cfRule type="expression" priority="2780" id="{8610A38B-BDDD-47BB-A2EA-B9603E4559AD}">
            <xm:f>AND('2015-INT-02'!$B$28&lt;=H$5,'2015-INT-02'!$C$28&gt;=H$5)</xm:f>
            <x14:dxf>
              <fill>
                <patternFill>
                  <bgColor theme="4" tint="-0.24994659260841701"/>
                </patternFill>
              </fill>
            </x14:dxf>
          </x14:cfRule>
          <x14:cfRule type="expression" priority="2781" id="{4721B032-86DE-49CD-935B-C5131104B4E4}">
            <xm:f>AND('2015-INT-02'!$B$29&lt;=H$5,'2015-INT-02'!$C$29&gt;=H$5)</xm:f>
            <x14:dxf>
              <fill>
                <patternFill>
                  <bgColor theme="4" tint="-0.24994659260841701"/>
                </patternFill>
              </fill>
            </x14:dxf>
          </x14:cfRule>
          <x14:cfRule type="expression" priority="2782" id="{2C524BD8-85FE-4163-A35A-87BD60A59ED6}">
            <xm:f>AND('2015-INT-02'!$B$30&lt;=H$5,'2015-INT-02'!$C$30&gt;=H$5)</xm:f>
            <x14:dxf>
              <fill>
                <patternFill>
                  <bgColor theme="4" tint="-0.24994659260841701"/>
                </patternFill>
              </fill>
            </x14:dxf>
          </x14:cfRule>
          <x14:cfRule type="expression" priority="2783" id="{4D4F72BF-DC35-4D7C-B89C-9122C1346C2E}">
            <xm:f>AND('2015-INT-02'!$B$31&lt;=H$5,'2015-INT-02'!$C$31&gt;=H$5)</xm:f>
            <x14:dxf>
              <fill>
                <patternFill>
                  <bgColor theme="4" tint="-0.499984740745262"/>
                </patternFill>
              </fill>
            </x14:dxf>
          </x14:cfRule>
          <x14:cfRule type="expression" priority="2784" id="{71D3B961-DC2A-4458-8D49-AC0215ED9F89}">
            <xm:f>AND('2015-INT-02'!$B$32&lt;=H$5,'2015-INT-02'!$C$32&gt;=H$5)</xm:f>
            <x14:dxf>
              <fill>
                <patternFill>
                  <bgColor rgb="FF002060"/>
                </patternFill>
              </fill>
            </x14:dxf>
          </x14:cfRule>
          <x14:cfRule type="expression" priority="2785" id="{99601DDA-3EE0-4CD0-94FC-48945A4727C0}">
            <xm:f>AND('2015-INT-02'!$B$33&lt;=H$5,'2015-INT-02'!$C$33&gt;=H$5)</xm:f>
            <x14:dxf>
              <fill>
                <patternFill>
                  <bgColor rgb="FF7030A0"/>
                </patternFill>
              </fill>
            </x14:dxf>
          </x14:cfRule>
          <x14:cfRule type="expression" priority="2786" id="{DFB0CA93-D7BC-4EFD-AF36-3F5E8361A8FB}">
            <xm:f>AND('2015-INT-02'!$B$34&lt;=H$5,'2015-INT-02'!$C$34&gt;=H$5)</xm:f>
            <x14:dxf>
              <fill>
                <patternFill>
                  <bgColor rgb="FF7030A0"/>
                </patternFill>
              </fill>
            </x14:dxf>
          </x14:cfRule>
          <xm:sqref>H37:AWJ37</xm:sqref>
        </x14:conditionalFormatting>
        <x14:conditionalFormatting xmlns:xm="http://schemas.microsoft.com/office/excel/2006/main">
          <x14:cfRule type="expression" priority="2751" id="{2A1113B5-C8FB-440B-BED3-B39796F90C56}">
            <xm:f>AND('2015-INT-03'!$D$19&lt;=H$5,'2015-INT-03'!$E$19&gt;H$5)</xm:f>
            <x14:dxf>
              <fill>
                <patternFill>
                  <bgColor theme="5" tint="0.59996337778862885"/>
                </patternFill>
              </fill>
            </x14:dxf>
          </x14:cfRule>
          <x14:cfRule type="expression" priority="2752" id="{DA128DA3-0D91-4256-804F-345294E33708}">
            <xm:f>AND('2015-INT-03'!$D$20&lt;=H$5,'2015-INT-03'!$E$20&gt;=H$5)</xm:f>
            <x14:dxf>
              <fill>
                <patternFill>
                  <bgColor theme="5" tint="0.59996337778862885"/>
                </patternFill>
              </fill>
            </x14:dxf>
          </x14:cfRule>
          <x14:cfRule type="expression" priority="2753" id="{EB96D55C-F028-4BAF-9123-FB05F782AEF0}">
            <xm:f>AND('2015-INT-03'!$D$21&lt;=H$5,'2015-INT-03'!$E$21&gt;=H$5)</xm:f>
            <x14:dxf>
              <fill>
                <patternFill>
                  <bgColor theme="5" tint="-0.24994659260841701"/>
                </patternFill>
              </fill>
            </x14:dxf>
          </x14:cfRule>
          <x14:cfRule type="expression" priority="2754" id="{52772FDC-738B-4078-942F-2294A0D2E0AD}">
            <xm:f>AND('2015-INT-03'!$D$22&lt;=H$5,'2015-INT-03'!$E$22&gt;=H$5)</xm:f>
            <x14:dxf>
              <fill>
                <patternFill>
                  <bgColor theme="4" tint="0.79998168889431442"/>
                </patternFill>
              </fill>
            </x14:dxf>
          </x14:cfRule>
          <x14:cfRule type="expression" priority="2755" id="{5F616A2C-3734-4D5F-BF7C-3354F9A67111}">
            <xm:f>AND('2015-INT-03'!$D$23&lt;=H$5,'2015-INT-03'!$E$23&gt;=H$5)</xm:f>
            <x14:dxf>
              <fill>
                <patternFill>
                  <bgColor theme="4" tint="0.79998168889431442"/>
                </patternFill>
              </fill>
            </x14:dxf>
          </x14:cfRule>
          <x14:cfRule type="expression" priority="2756" id="{CCF46AFC-ED25-401B-9DF4-BF84BD90FD62}">
            <xm:f>AND('2015-INT-03'!$D$24&lt;=H$5,'2015-INT-03'!$E$24&gt;=H$5)</xm:f>
            <x14:dxf>
              <fill>
                <patternFill>
                  <bgColor theme="4" tint="0.39994506668294322"/>
                </patternFill>
              </fill>
            </x14:dxf>
          </x14:cfRule>
          <x14:cfRule type="expression" priority="2757" id="{3A05E3C7-94D1-4AB7-9C5E-EA93539790FA}">
            <xm:f>AND('2015-INT-03'!$D$25&lt;=H$5,'2015-INT-03'!$E$25&gt;=H$5)</xm:f>
            <x14:dxf>
              <fill>
                <patternFill>
                  <bgColor theme="4" tint="0.39994506668294322"/>
                </patternFill>
              </fill>
            </x14:dxf>
          </x14:cfRule>
          <x14:cfRule type="expression" priority="2758" id="{3CBE4598-3DFE-433B-A70C-C451B3B4B947}">
            <xm:f>AND('2015-INT-03'!$D$26&lt;=H$5,'2015-INT-03'!$E$26&gt;=H$5)</xm:f>
            <x14:dxf>
              <fill>
                <patternFill>
                  <bgColor theme="4" tint="-0.24994659260841701"/>
                </patternFill>
              </fill>
            </x14:dxf>
          </x14:cfRule>
          <x14:cfRule type="expression" priority="2759" id="{59A14A2A-5E79-4A13-9D94-FE163B0528D5}">
            <xm:f>AND('2015-INT-03'!$D$27&lt;=H$5,'2015-INT-03'!$E$27&gt;=H$5)</xm:f>
            <x14:dxf>
              <fill>
                <patternFill>
                  <bgColor theme="4" tint="-0.24994659260841701"/>
                </patternFill>
              </fill>
            </x14:dxf>
          </x14:cfRule>
          <x14:cfRule type="expression" priority="2760" id="{C48A781D-B425-423F-88BA-7AEA5F49D26B}">
            <xm:f>AND('2015-INT-03'!$D$28&lt;=H$5,'2015-INT-03'!$E$28&gt;=H$5)</xm:f>
            <x14:dxf>
              <fill>
                <patternFill>
                  <bgColor theme="4" tint="-0.24994659260841701"/>
                </patternFill>
              </fill>
            </x14:dxf>
          </x14:cfRule>
          <x14:cfRule type="expression" priority="2761" id="{9715D4EE-5E27-4EBE-952D-4FDE2D33F8EB}">
            <xm:f>AND('2015-INT-03'!$D$29&lt;=H$5,'2015-INT-03'!$E$29&gt;=H$5)</xm:f>
            <x14:dxf>
              <fill>
                <patternFill>
                  <bgColor theme="4" tint="-0.24994659260841701"/>
                </patternFill>
              </fill>
            </x14:dxf>
          </x14:cfRule>
          <x14:cfRule type="expression" priority="2762" id="{2BAE39D3-5230-47E6-9612-BE9A45ADBB9E}">
            <xm:f>AND('2015-INT-03'!$D$30&lt;=H$5,'2015-INT-03'!$E$30&gt;=H$5)</xm:f>
            <x14:dxf>
              <fill>
                <patternFill>
                  <bgColor theme="4" tint="-0.24994659260841701"/>
                </patternFill>
              </fill>
            </x14:dxf>
          </x14:cfRule>
          <x14:cfRule type="expression" priority="2763" id="{F8C92BF6-A125-4E59-BD03-94B291072EEB}">
            <xm:f>AND('2015-INT-03'!$D$31&lt;=H$5,'2015-INT-03'!$E$31&gt;=H$5)</xm:f>
            <x14:dxf>
              <fill>
                <patternFill>
                  <bgColor theme="4" tint="-0.499984740745262"/>
                </patternFill>
              </fill>
            </x14:dxf>
          </x14:cfRule>
          <x14:cfRule type="expression" priority="2764" id="{F2F93829-4BE0-4B43-8CF8-2D30B65C6C9D}">
            <xm:f>AND('2015-INT-03'!$D$32&lt;=H$5,'2015-INT-03'!$E$32&gt;=H$5)</xm:f>
            <x14:dxf>
              <fill>
                <patternFill>
                  <bgColor rgb="FF002060"/>
                </patternFill>
              </fill>
            </x14:dxf>
          </x14:cfRule>
          <x14:cfRule type="expression" priority="2765" id="{FA89C799-D088-4970-805E-3C20762BF6EC}">
            <xm:f>AND('2015-INT-03'!$D$33&lt;=H$5,'2015-INT-03'!$E$33&gt;=H$5)</xm:f>
            <x14:dxf>
              <fill>
                <patternFill>
                  <bgColor rgb="FF7030A0"/>
                </patternFill>
              </fill>
            </x14:dxf>
          </x14:cfRule>
          <x14:cfRule type="expression" priority="2766" id="{82CFB0FE-3943-4A9E-9852-E55AAAC06471}">
            <xm:f>AND('2015-INT-03'!$D$34&lt;=H$5,'2015-INT-03'!$E$34&gt;=H$5)</xm:f>
            <x14:dxf>
              <fill>
                <patternFill>
                  <bgColor rgb="FF7030A0"/>
                </patternFill>
              </fill>
            </x14:dxf>
          </x14:cfRule>
          <xm:sqref>H38:AWJ38</xm:sqref>
        </x14:conditionalFormatting>
        <x14:conditionalFormatting xmlns:xm="http://schemas.microsoft.com/office/excel/2006/main">
          <x14:cfRule type="expression" priority="2731" id="{AE77778E-5B26-4486-AA54-5F266230AE8A}">
            <xm:f>AND('2015-INT-03'!$B$19&lt;=H$5,'2015-INT-03'!$C$19&gt;H$5)</xm:f>
            <x14:dxf>
              <fill>
                <patternFill>
                  <bgColor theme="5" tint="0.59996337778862885"/>
                </patternFill>
              </fill>
            </x14:dxf>
          </x14:cfRule>
          <x14:cfRule type="expression" priority="2732" id="{FB270603-8A96-4B35-B6F5-2CB51E7DDB38}">
            <xm:f>AND('2015-INT-03'!$B$20&lt;=H$5,'2015-INT-03'!$C$20&gt;=H$5)</xm:f>
            <x14:dxf>
              <fill>
                <patternFill>
                  <bgColor theme="5" tint="0.59996337778862885"/>
                </patternFill>
              </fill>
            </x14:dxf>
          </x14:cfRule>
          <x14:cfRule type="expression" priority="2733" id="{106D078D-4F48-4AA8-9834-27FC288CA459}">
            <xm:f>AND('2015-INT-03'!$B$21&lt;=H$5,'2015-INT-03'!$C$21&gt;=H$5)</xm:f>
            <x14:dxf>
              <fill>
                <patternFill>
                  <bgColor theme="5" tint="-0.24994659260841701"/>
                </patternFill>
              </fill>
            </x14:dxf>
          </x14:cfRule>
          <x14:cfRule type="expression" priority="2734" id="{1F4F7DFC-E8B6-4E69-B47A-11BF69AEECC5}">
            <xm:f>AND('2015-INT-03'!$B$22&lt;=H$5,'2015-INT-03'!$C$22&gt;=H$5)</xm:f>
            <x14:dxf>
              <fill>
                <patternFill>
                  <bgColor theme="4" tint="0.79998168889431442"/>
                </patternFill>
              </fill>
            </x14:dxf>
          </x14:cfRule>
          <x14:cfRule type="expression" priority="2735" id="{3A18D7AD-0546-41F4-AEB3-1F1A8156A116}">
            <xm:f>AND('2015-INT-03'!$B$23&lt;=H$5,'2015-INT-03'!$C$23&gt;=H$5)</xm:f>
            <x14:dxf>
              <fill>
                <patternFill>
                  <bgColor theme="4" tint="0.79998168889431442"/>
                </patternFill>
              </fill>
            </x14:dxf>
          </x14:cfRule>
          <x14:cfRule type="expression" priority="2736" id="{1064B092-F797-419C-8320-0B8A40615239}">
            <xm:f>AND('2015-INT-03'!$B$24&lt;=H$5,'2015-INT-03'!$C$24&gt;=H$5)</xm:f>
            <x14:dxf>
              <fill>
                <patternFill>
                  <bgColor theme="4" tint="0.39994506668294322"/>
                </patternFill>
              </fill>
            </x14:dxf>
          </x14:cfRule>
          <x14:cfRule type="expression" priority="2737" id="{697A323B-16E8-48F7-AF76-64656C5BF063}">
            <xm:f>AND('2015-INT-03'!$B$25&lt;=H$5,'2015-INT-03'!$C$25&gt;=H$5)</xm:f>
            <x14:dxf>
              <fill>
                <patternFill>
                  <bgColor theme="4" tint="0.39994506668294322"/>
                </patternFill>
              </fill>
            </x14:dxf>
          </x14:cfRule>
          <x14:cfRule type="expression" priority="2738" id="{C17E25D6-DF5F-4E4B-8B07-8FCC3DBAD64F}">
            <xm:f>AND('2015-INT-03'!$B$26&lt;=H$5,'2015-INT-03'!$C$26&gt;=H$5)</xm:f>
            <x14:dxf>
              <fill>
                <patternFill>
                  <bgColor theme="4" tint="-0.24994659260841701"/>
                </patternFill>
              </fill>
            </x14:dxf>
          </x14:cfRule>
          <x14:cfRule type="expression" priority="2739" id="{C9A3C4F1-1117-4AE3-BFCB-57EEAD8B52F0}">
            <xm:f>AND('2015-INT-03'!$B$27&lt;=H$5,'2015-INT-03'!$C$27&gt;=H$5)</xm:f>
            <x14:dxf>
              <fill>
                <patternFill>
                  <bgColor theme="4" tint="-0.24994659260841701"/>
                </patternFill>
              </fill>
            </x14:dxf>
          </x14:cfRule>
          <x14:cfRule type="expression" priority="2740" id="{BC3187C3-7A5D-4D72-B9D6-CD3DDFED96EA}">
            <xm:f>AND('2015-INT-03'!$B$28&lt;=H$5,'2015-INT-03'!$C$28&gt;=H$5)</xm:f>
            <x14:dxf>
              <fill>
                <patternFill>
                  <bgColor theme="4" tint="-0.24994659260841701"/>
                </patternFill>
              </fill>
            </x14:dxf>
          </x14:cfRule>
          <x14:cfRule type="expression" priority="2741" id="{C520385E-60E0-4B58-B9D0-F01108D58EC1}">
            <xm:f>AND('2015-INT-03'!$B$29&lt;=H$5,'2015-INT-03'!$C$29&gt;=H$5)</xm:f>
            <x14:dxf>
              <fill>
                <patternFill>
                  <bgColor theme="4" tint="-0.24994659260841701"/>
                </patternFill>
              </fill>
            </x14:dxf>
          </x14:cfRule>
          <x14:cfRule type="expression" priority="2742" id="{4DB5DB02-1AE4-4C4E-9FEB-133AD000A3A7}">
            <xm:f>AND('2015-INT-03'!$B$30&lt;=H$5,'2015-INT-03'!$C$30&gt;=H$5)</xm:f>
            <x14:dxf>
              <fill>
                <patternFill>
                  <bgColor theme="4" tint="-0.24994659260841701"/>
                </patternFill>
              </fill>
            </x14:dxf>
          </x14:cfRule>
          <x14:cfRule type="expression" priority="2743" id="{7B182D09-9115-442C-B0C2-D60200526B52}">
            <xm:f>AND('2015-INT-03'!$B$31&lt;=H$5,'2015-INT-03'!$C$31&gt;=H$5)</xm:f>
            <x14:dxf>
              <fill>
                <patternFill>
                  <bgColor theme="4" tint="-0.499984740745262"/>
                </patternFill>
              </fill>
            </x14:dxf>
          </x14:cfRule>
          <x14:cfRule type="expression" priority="2744" id="{09645B22-6196-4BF4-B6CE-99453C89C7B8}">
            <xm:f>AND('2015-INT-03'!$B$32&lt;=H$5,'2015-INT-03'!$C$32&gt;=H$5)</xm:f>
            <x14:dxf>
              <fill>
                <patternFill>
                  <bgColor rgb="FF002060"/>
                </patternFill>
              </fill>
            </x14:dxf>
          </x14:cfRule>
          <x14:cfRule type="expression" priority="2745" id="{62D094EC-7920-4B87-BB18-1ED2D2B153B7}">
            <xm:f>AND('2015-INT-03'!$B$33&lt;=H$5,'2015-INT-03'!$C$33&gt;=H$5)</xm:f>
            <x14:dxf>
              <fill>
                <patternFill>
                  <bgColor rgb="FF7030A0"/>
                </patternFill>
              </fill>
            </x14:dxf>
          </x14:cfRule>
          <x14:cfRule type="expression" priority="2746" id="{EAF4C355-9C71-4FB6-AFB4-B403EBD9B086}">
            <xm:f>AND('2015-INT-03'!$B$34&lt;=H$5,'2015-INT-03'!$C$34&gt;=H$5)</xm:f>
            <x14:dxf>
              <fill>
                <patternFill>
                  <bgColor rgb="FF7030A0"/>
                </patternFill>
              </fill>
            </x14:dxf>
          </x14:cfRule>
          <xm:sqref>H39:AWJ39</xm:sqref>
        </x14:conditionalFormatting>
        <x14:conditionalFormatting xmlns:xm="http://schemas.microsoft.com/office/excel/2006/main">
          <x14:cfRule type="expression" priority="2711" id="{97ACA3D9-14AC-4A1D-B794-D3BB65F222C0}">
            <xm:f>AND('2016-EPR-01'!$D$19&lt;=H$5,'2016-EPR-01'!$E$19&gt;H$5)</xm:f>
            <x14:dxf>
              <fill>
                <patternFill>
                  <bgColor theme="5" tint="0.59996337778862885"/>
                </patternFill>
              </fill>
            </x14:dxf>
          </x14:cfRule>
          <x14:cfRule type="expression" priority="2712" id="{A64844BE-A745-4982-A2E1-CDE2EF365D81}">
            <xm:f>AND('2016-EPR-01'!$D$20&lt;=H$5,'2016-EPR-01'!$E$20&gt;=H$5)</xm:f>
            <x14:dxf>
              <fill>
                <patternFill>
                  <bgColor theme="5" tint="0.59996337778862885"/>
                </patternFill>
              </fill>
            </x14:dxf>
          </x14:cfRule>
          <x14:cfRule type="expression" priority="2713" id="{37B5FAF7-00BF-452E-B5F8-E9EFC3221E51}">
            <xm:f>AND('2016-EPR-01'!$D$21&lt;=H$5,'2016-EPR-01'!$E$21&gt;=H$5)</xm:f>
            <x14:dxf>
              <fill>
                <patternFill>
                  <bgColor theme="5" tint="-0.24994659260841701"/>
                </patternFill>
              </fill>
            </x14:dxf>
          </x14:cfRule>
          <x14:cfRule type="expression" priority="2714" id="{249A0658-E5EC-4642-B9A0-A10E30A7A36A}">
            <xm:f>AND('2016-EPR-01'!$D$22&lt;=H$5,'2016-EPR-01'!$E$22&gt;=H$5)</xm:f>
            <x14:dxf>
              <fill>
                <patternFill>
                  <bgColor theme="4" tint="0.79998168889431442"/>
                </patternFill>
              </fill>
            </x14:dxf>
          </x14:cfRule>
          <x14:cfRule type="expression" priority="2715" id="{4A3CF9FC-4EB6-4867-9D7F-9CB9075009E3}">
            <xm:f>AND('2016-EPR-01'!$D$23&lt;=H$5,'2016-EPR-01'!$E$23&gt;=H$5)</xm:f>
            <x14:dxf>
              <fill>
                <patternFill>
                  <bgColor theme="4" tint="0.79998168889431442"/>
                </patternFill>
              </fill>
            </x14:dxf>
          </x14:cfRule>
          <x14:cfRule type="expression" priority="2716" id="{D23925DF-613F-417B-BEB2-6BEE6232B04A}">
            <xm:f>AND('2016-EPR-01'!$D$24&lt;=H$5,'2016-EPR-01'!$E$24&gt;=H$5)</xm:f>
            <x14:dxf>
              <fill>
                <patternFill>
                  <bgColor theme="4" tint="0.39994506668294322"/>
                </patternFill>
              </fill>
            </x14:dxf>
          </x14:cfRule>
          <x14:cfRule type="expression" priority="2717" id="{78730EA2-8798-4630-A822-A3BEB5CDB992}">
            <xm:f>AND('2016-EPR-01'!$D$25&lt;=H$5,'2016-EPR-01'!$E$25&gt;=H$5)</xm:f>
            <x14:dxf>
              <fill>
                <patternFill>
                  <bgColor theme="4" tint="0.39994506668294322"/>
                </patternFill>
              </fill>
            </x14:dxf>
          </x14:cfRule>
          <x14:cfRule type="expression" priority="2718" id="{297FC628-A69B-48E0-8872-52CD740BE019}">
            <xm:f>AND('2016-EPR-01'!$D$26&lt;=H$5,'2016-EPR-01'!$E$26&gt;=H$5)</xm:f>
            <x14:dxf>
              <fill>
                <patternFill>
                  <bgColor theme="4" tint="-0.24994659260841701"/>
                </patternFill>
              </fill>
            </x14:dxf>
          </x14:cfRule>
          <x14:cfRule type="expression" priority="2719" id="{64AC6112-9C0B-4C13-9073-0C9DF8605892}">
            <xm:f>AND('2016-EPR-01'!$D$27&lt;=H$5,'2016-EPR-01'!$E$27&gt;=H$5)</xm:f>
            <x14:dxf>
              <fill>
                <patternFill>
                  <bgColor theme="4" tint="-0.24994659260841701"/>
                </patternFill>
              </fill>
            </x14:dxf>
          </x14:cfRule>
          <x14:cfRule type="expression" priority="2720" id="{F0D72B72-F8AC-4C9B-856E-9F6FBE0BBA83}">
            <xm:f>AND('2016-EPR-01'!$D$28&lt;=H$5,'2016-EPR-01'!$E$28&gt;=H$5)</xm:f>
            <x14:dxf>
              <fill>
                <patternFill>
                  <bgColor theme="4" tint="-0.24994659260841701"/>
                </patternFill>
              </fill>
            </x14:dxf>
          </x14:cfRule>
          <x14:cfRule type="expression" priority="2721" id="{4E0E6A7D-7E52-485C-83DD-C83C7090EF84}">
            <xm:f>AND('2016-EPR-01'!$D$29&lt;=H$5,'2016-EPR-01'!$E$29&gt;=H$5)</xm:f>
            <x14:dxf>
              <fill>
                <patternFill>
                  <bgColor theme="4" tint="-0.24994659260841701"/>
                </patternFill>
              </fill>
            </x14:dxf>
          </x14:cfRule>
          <x14:cfRule type="expression" priority="2722" id="{CC248B76-07AE-4133-BF63-ECECB85C2AE6}">
            <xm:f>AND('2016-EPR-01'!$D$30&lt;=H$5,'2016-EPR-01'!$E$30&gt;=H$5)</xm:f>
            <x14:dxf>
              <fill>
                <patternFill>
                  <bgColor theme="4" tint="-0.24994659260841701"/>
                </patternFill>
              </fill>
            </x14:dxf>
          </x14:cfRule>
          <x14:cfRule type="expression" priority="2723" id="{4E0DC79B-7334-44B5-AD5D-9BF045A0CE11}">
            <xm:f>AND('2016-EPR-01'!$D$31&lt;=H$5,'2016-EPR-01'!$E$31&gt;=H$5)</xm:f>
            <x14:dxf>
              <fill>
                <patternFill>
                  <bgColor theme="4" tint="-0.499984740745262"/>
                </patternFill>
              </fill>
            </x14:dxf>
          </x14:cfRule>
          <x14:cfRule type="expression" priority="2724" id="{90028768-558E-497D-B9D6-E977A7F9B8A9}">
            <xm:f>AND('2016-EPR-01'!$D$32&lt;=H$5,'2016-EPR-01'!$E$32&gt;=H$5)</xm:f>
            <x14:dxf>
              <fill>
                <patternFill>
                  <bgColor rgb="FF002060"/>
                </patternFill>
              </fill>
            </x14:dxf>
          </x14:cfRule>
          <x14:cfRule type="expression" priority="2725" id="{D12B8887-417F-46B7-86D5-10DF5625EC61}">
            <xm:f>AND('2016-EPR-01'!$D$33&lt;=H$5,'2016-EPR-01'!$E$33&gt;=H$5)</xm:f>
            <x14:dxf>
              <fill>
                <patternFill>
                  <bgColor rgb="FF7030A0"/>
                </patternFill>
              </fill>
            </x14:dxf>
          </x14:cfRule>
          <x14:cfRule type="expression" priority="2726" id="{F6364286-99AE-49A3-9F1B-32D11A3B45F5}">
            <xm:f>AND('2016-EPR-01'!$D$34&lt;=H$5,'2016-EPR-01'!$E$34&gt;=H$5)</xm:f>
            <x14:dxf>
              <fill>
                <patternFill>
                  <bgColor rgb="FF7030A0"/>
                </patternFill>
              </fill>
            </x14:dxf>
          </x14:cfRule>
          <xm:sqref>H52:AWJ52</xm:sqref>
        </x14:conditionalFormatting>
        <x14:conditionalFormatting xmlns:xm="http://schemas.microsoft.com/office/excel/2006/main">
          <x14:cfRule type="expression" priority="2691" id="{4FBA9122-1640-44FD-AE17-D8B069CD49B2}">
            <xm:f>AND('2016-EPR-01'!$B$19&lt;=H$5,'2016-EPR-01'!$C$19&gt;H$5)</xm:f>
            <x14:dxf>
              <fill>
                <patternFill>
                  <bgColor theme="5" tint="0.59996337778862885"/>
                </patternFill>
              </fill>
            </x14:dxf>
          </x14:cfRule>
          <x14:cfRule type="expression" priority="2692" id="{45BC4F33-0A1C-4DA4-8904-205BC38DC77E}">
            <xm:f>AND('2016-EPR-01'!$B$20&lt;=H$5,'2016-EPR-01'!$C$20&gt;=H$5)</xm:f>
            <x14:dxf>
              <fill>
                <patternFill>
                  <bgColor theme="5" tint="0.59996337778862885"/>
                </patternFill>
              </fill>
            </x14:dxf>
          </x14:cfRule>
          <x14:cfRule type="expression" priority="2693" id="{FF494AE5-635D-40BC-9125-A6AD29BCF95B}">
            <xm:f>AND('2016-EPR-01'!$B$21&lt;=H$5,'2016-EPR-01'!$C$21&gt;=H$5)</xm:f>
            <x14:dxf>
              <fill>
                <patternFill>
                  <bgColor theme="5" tint="-0.24994659260841701"/>
                </patternFill>
              </fill>
            </x14:dxf>
          </x14:cfRule>
          <x14:cfRule type="expression" priority="2694" id="{B3D61629-A2DE-41D8-887C-8BEC9B8D5596}">
            <xm:f>AND('2016-EPR-01'!$B$22&lt;=H$5,'2016-EPR-01'!$C$22&gt;=H$5)</xm:f>
            <x14:dxf>
              <fill>
                <patternFill>
                  <bgColor theme="4" tint="0.79998168889431442"/>
                </patternFill>
              </fill>
            </x14:dxf>
          </x14:cfRule>
          <x14:cfRule type="expression" priority="2695" id="{861BE258-BC4E-4D61-8D38-B1FCBB42942A}">
            <xm:f>AND('2016-EPR-01'!$B$23&lt;=H$5,'2016-EPR-01'!$C$23&gt;=H$5)</xm:f>
            <x14:dxf>
              <fill>
                <patternFill>
                  <bgColor theme="4" tint="0.79998168889431442"/>
                </patternFill>
              </fill>
            </x14:dxf>
          </x14:cfRule>
          <x14:cfRule type="expression" priority="2696" id="{AEF8D0A9-7564-4811-8049-391C6D369372}">
            <xm:f>AND('2016-EPR-01'!$B$24&lt;=H$5,'2016-EPR-01'!$C$24&gt;=H$5)</xm:f>
            <x14:dxf>
              <fill>
                <patternFill>
                  <bgColor theme="4" tint="0.39994506668294322"/>
                </patternFill>
              </fill>
            </x14:dxf>
          </x14:cfRule>
          <x14:cfRule type="expression" priority="2697" id="{747AEE61-A90D-4D18-B2E7-3184010ABF18}">
            <xm:f>AND('2016-EPR-01'!$B$25&lt;=H$5,'2016-EPR-01'!$C$25&gt;=H$5)</xm:f>
            <x14:dxf>
              <fill>
                <patternFill>
                  <bgColor theme="4" tint="0.39994506668294322"/>
                </patternFill>
              </fill>
            </x14:dxf>
          </x14:cfRule>
          <x14:cfRule type="expression" priority="2698" id="{958B1750-F919-42D5-A4DB-9C3691B728D7}">
            <xm:f>AND('2016-EPR-01'!$B$26&lt;=H$5,'2016-EPR-01'!$C$26&gt;=H$5)</xm:f>
            <x14:dxf>
              <fill>
                <patternFill>
                  <bgColor theme="4" tint="-0.24994659260841701"/>
                </patternFill>
              </fill>
            </x14:dxf>
          </x14:cfRule>
          <x14:cfRule type="expression" priority="2699" id="{423C4F32-24C7-44FD-980B-EEB26A6C4CD0}">
            <xm:f>AND('2016-EPR-01'!$B$27&lt;=H$5,'2016-EPR-01'!$C$27&gt;=H$5)</xm:f>
            <x14:dxf>
              <fill>
                <patternFill>
                  <bgColor theme="4" tint="-0.24994659260841701"/>
                </patternFill>
              </fill>
            </x14:dxf>
          </x14:cfRule>
          <x14:cfRule type="expression" priority="2700" id="{32B0D09D-C617-44E1-B262-1A53A84A5F22}">
            <xm:f>AND('2016-EPR-01'!$B$28&lt;=H$5,'2016-EPR-01'!$C$28&gt;=H$5)</xm:f>
            <x14:dxf>
              <fill>
                <patternFill>
                  <bgColor theme="4" tint="-0.24994659260841701"/>
                </patternFill>
              </fill>
            </x14:dxf>
          </x14:cfRule>
          <x14:cfRule type="expression" priority="2701" id="{A8A73C93-E9D5-45EA-96D4-2716257B77E7}">
            <xm:f>AND('2016-EPR-01'!$B$29&lt;=H$5,'2016-EPR-01'!$C$29&gt;=H$5)</xm:f>
            <x14:dxf>
              <fill>
                <patternFill>
                  <bgColor theme="4" tint="-0.24994659260841701"/>
                </patternFill>
              </fill>
            </x14:dxf>
          </x14:cfRule>
          <x14:cfRule type="expression" priority="2702" id="{79616A5E-8CAB-4DC5-924B-DABE5B9EBC16}">
            <xm:f>AND('2016-EPR-01'!$B$30&lt;=H$5,'2016-EPR-01'!$C$30&gt;=H$5)</xm:f>
            <x14:dxf>
              <fill>
                <patternFill>
                  <bgColor theme="4" tint="-0.24994659260841701"/>
                </patternFill>
              </fill>
            </x14:dxf>
          </x14:cfRule>
          <x14:cfRule type="expression" priority="2703" id="{B16F546C-042D-4971-836F-0D73EB68ABF2}">
            <xm:f>AND('2016-EPR-01'!$B$31&lt;=H$5,'2016-EPR-01'!$C$31&gt;=H$5)</xm:f>
            <x14:dxf>
              <fill>
                <patternFill>
                  <bgColor theme="4" tint="-0.499984740745262"/>
                </patternFill>
              </fill>
            </x14:dxf>
          </x14:cfRule>
          <x14:cfRule type="expression" priority="2704" id="{360A8021-96C6-45EB-BBFA-1773AB48A8A8}">
            <xm:f>AND('2016-EPR-01'!$B$32&lt;=H$5,'2016-EPR-01'!$C$32&gt;=H$5)</xm:f>
            <x14:dxf>
              <fill>
                <patternFill>
                  <bgColor rgb="FF002060"/>
                </patternFill>
              </fill>
            </x14:dxf>
          </x14:cfRule>
          <x14:cfRule type="expression" priority="2705" id="{FF3AC543-AE20-4D41-84FC-C53034676028}">
            <xm:f>AND('2016-EPR-01'!$B$33&lt;=H$5,'2016-EPR-01'!$C$33&gt;=H$5)</xm:f>
            <x14:dxf>
              <fill>
                <patternFill>
                  <bgColor rgb="FF7030A0"/>
                </patternFill>
              </fill>
            </x14:dxf>
          </x14:cfRule>
          <x14:cfRule type="expression" priority="2706" id="{CE11CF63-EA16-4669-B797-40183FBA702A}">
            <xm:f>AND('2016-EPR-01'!$B$34&lt;=H$5,'2016-EPR-01'!$C$34&gt;=H$5)</xm:f>
            <x14:dxf>
              <fill>
                <patternFill>
                  <bgColor rgb="FF7030A0"/>
                </patternFill>
              </fill>
            </x14:dxf>
          </x14:cfRule>
          <xm:sqref>H53:AWJ53</xm:sqref>
        </x14:conditionalFormatting>
        <x14:conditionalFormatting xmlns:xm="http://schemas.microsoft.com/office/excel/2006/main">
          <x14:cfRule type="expression" priority="2671" id="{A811546C-7058-4047-8BBB-BCE27DBC1896}">
            <xm:f>AND('2016-EPR-02'!$D$19&lt;=H$5,'2016-EPR-02'!$E$19&gt;H$5)</xm:f>
            <x14:dxf>
              <fill>
                <patternFill>
                  <bgColor theme="5" tint="0.59996337778862885"/>
                </patternFill>
              </fill>
            </x14:dxf>
          </x14:cfRule>
          <x14:cfRule type="expression" priority="2672" id="{821F9F6A-AE41-4E1B-AF18-C66FE88CE722}">
            <xm:f>AND('2016-EPR-02'!$D$20&lt;=H$5,'2016-EPR-02'!$E$20&gt;=H$5)</xm:f>
            <x14:dxf>
              <fill>
                <patternFill>
                  <bgColor theme="5" tint="0.59996337778862885"/>
                </patternFill>
              </fill>
            </x14:dxf>
          </x14:cfRule>
          <x14:cfRule type="expression" priority="2673" id="{BE0C2C38-D7B3-4EDA-983F-6802EC0A7EC4}">
            <xm:f>AND('2016-EPR-02'!$D$21&lt;=H$5,'2016-EPR-02'!$E$21&gt;=H$5)</xm:f>
            <x14:dxf>
              <fill>
                <patternFill>
                  <bgColor theme="5" tint="-0.24994659260841701"/>
                </patternFill>
              </fill>
            </x14:dxf>
          </x14:cfRule>
          <x14:cfRule type="expression" priority="2674" id="{5B465833-4AAD-497D-B978-5F872C11257E}">
            <xm:f>AND('2016-EPR-02'!$D$22&lt;=H$5,'2016-EPR-02'!$E$22&gt;=H$5)</xm:f>
            <x14:dxf>
              <fill>
                <patternFill>
                  <bgColor theme="4" tint="0.79998168889431442"/>
                </patternFill>
              </fill>
            </x14:dxf>
          </x14:cfRule>
          <x14:cfRule type="expression" priority="2675" id="{304BAC05-3FDD-47ED-998D-378053A06627}">
            <xm:f>AND('2016-EPR-02'!$D$23&lt;=H$5,'2016-EPR-02'!$E$23&gt;=H$5)</xm:f>
            <x14:dxf>
              <fill>
                <patternFill>
                  <bgColor theme="4" tint="0.79998168889431442"/>
                </patternFill>
              </fill>
            </x14:dxf>
          </x14:cfRule>
          <x14:cfRule type="expression" priority="2676" id="{F58B8911-76CB-4079-AF7C-DAA7D3820B9C}">
            <xm:f>AND('2016-EPR-02'!$D$24&lt;=H$5,'2016-EPR-02'!$E$24&gt;=H$5)</xm:f>
            <x14:dxf>
              <fill>
                <patternFill>
                  <bgColor theme="4" tint="0.39994506668294322"/>
                </patternFill>
              </fill>
            </x14:dxf>
          </x14:cfRule>
          <x14:cfRule type="expression" priority="2677" id="{4B3F88EC-AD73-4B9A-9879-B3BCE2FAB504}">
            <xm:f>AND('2016-EPR-02'!$D$25&lt;=H$5,'2016-EPR-02'!$E$25&gt;=H$5)</xm:f>
            <x14:dxf>
              <fill>
                <patternFill>
                  <bgColor theme="4" tint="0.39994506668294322"/>
                </patternFill>
              </fill>
            </x14:dxf>
          </x14:cfRule>
          <x14:cfRule type="expression" priority="2678" id="{9CA0146D-CF4C-4527-8DC2-1DBBB130AE08}">
            <xm:f>AND('2016-EPR-02'!$D$26&lt;=H$5,'2016-EPR-02'!$E$26&gt;=H$5)</xm:f>
            <x14:dxf>
              <fill>
                <patternFill>
                  <bgColor theme="4" tint="-0.24994659260841701"/>
                </patternFill>
              </fill>
            </x14:dxf>
          </x14:cfRule>
          <x14:cfRule type="expression" priority="2679" id="{1BCC7290-CF69-43F5-83DE-FBD422E85815}">
            <xm:f>AND('2016-EPR-02'!$D$27&lt;=H$5,'2016-EPR-02'!$E$27&gt;=H$5)</xm:f>
            <x14:dxf>
              <fill>
                <patternFill>
                  <bgColor theme="4" tint="-0.24994659260841701"/>
                </patternFill>
              </fill>
            </x14:dxf>
          </x14:cfRule>
          <x14:cfRule type="expression" priority="2680" id="{C6C15533-34D7-4EE4-812A-DE0EE27C3C9A}">
            <xm:f>AND('2016-EPR-02'!$D$28&lt;=H$5,'2016-EPR-02'!$E$28&gt;=H$5)</xm:f>
            <x14:dxf>
              <fill>
                <patternFill>
                  <bgColor theme="4" tint="-0.24994659260841701"/>
                </patternFill>
              </fill>
            </x14:dxf>
          </x14:cfRule>
          <x14:cfRule type="expression" priority="2681" id="{64F30601-4F00-43AB-80ED-AFC481486787}">
            <xm:f>AND('2016-EPR-02'!$D$29&lt;=H$5,'2016-EPR-02'!$E$29&gt;=H$5)</xm:f>
            <x14:dxf>
              <fill>
                <patternFill>
                  <bgColor theme="4" tint="-0.24994659260841701"/>
                </patternFill>
              </fill>
            </x14:dxf>
          </x14:cfRule>
          <x14:cfRule type="expression" priority="2682" id="{EA615EC2-1CBE-4E17-A297-48C4EDD0A5F9}">
            <xm:f>AND('2016-EPR-02'!$D$30&lt;=H$5,'2016-EPR-02'!$E$30&gt;=H$5)</xm:f>
            <x14:dxf>
              <fill>
                <patternFill>
                  <bgColor theme="4" tint="-0.24994659260841701"/>
                </patternFill>
              </fill>
            </x14:dxf>
          </x14:cfRule>
          <x14:cfRule type="expression" priority="2683" id="{794A0ACD-D72A-4C21-9FFB-459BCB00CACB}">
            <xm:f>AND('2016-EPR-02'!$D$31&lt;=H$5,'2016-EPR-02'!$E$31&gt;=H$5)</xm:f>
            <x14:dxf>
              <fill>
                <patternFill>
                  <bgColor theme="4" tint="-0.499984740745262"/>
                </patternFill>
              </fill>
            </x14:dxf>
          </x14:cfRule>
          <x14:cfRule type="expression" priority="2684" id="{5D60AD79-C7A8-4BF5-9155-9ADC316C5C1D}">
            <xm:f>AND('2016-EPR-02'!$D$32&lt;=H$5,'2016-EPR-02'!$E$32&gt;=H$5)</xm:f>
            <x14:dxf>
              <fill>
                <patternFill>
                  <bgColor rgb="FF002060"/>
                </patternFill>
              </fill>
            </x14:dxf>
          </x14:cfRule>
          <x14:cfRule type="expression" priority="2685" id="{36B6FF02-9B75-4988-874B-73583B76C901}">
            <xm:f>AND('2016-EPR-02'!$D$33&lt;=H$5,'2016-EPR-02'!$E$33&gt;=H$5)</xm:f>
            <x14:dxf>
              <fill>
                <patternFill>
                  <bgColor rgb="FF7030A0"/>
                </patternFill>
              </fill>
            </x14:dxf>
          </x14:cfRule>
          <x14:cfRule type="expression" priority="2686" id="{6F4B3088-3427-460F-93B0-3A52E96AF01C}">
            <xm:f>AND('2016-EPR-02'!$D$34&lt;=H$5,'2016-EPR-02'!$E$34&gt;=H$5)</xm:f>
            <x14:dxf>
              <fill>
                <patternFill>
                  <bgColor rgb="FF7030A0"/>
                </patternFill>
              </fill>
            </x14:dxf>
          </x14:cfRule>
          <xm:sqref>H54:AWJ54</xm:sqref>
        </x14:conditionalFormatting>
        <x14:conditionalFormatting xmlns:xm="http://schemas.microsoft.com/office/excel/2006/main">
          <x14:cfRule type="expression" priority="2651" id="{5BCCBB95-27A4-4B29-9EBE-87625E47ACB4}">
            <xm:f>AND('2016-EPR-02'!$B$19&lt;=H$5,'2016-EPR-02'!$C$19&gt;H$5)</xm:f>
            <x14:dxf>
              <fill>
                <patternFill>
                  <bgColor theme="5" tint="0.59996337778862885"/>
                </patternFill>
              </fill>
            </x14:dxf>
          </x14:cfRule>
          <x14:cfRule type="expression" priority="2652" id="{04BAF20D-2DDC-4716-A4FB-D69DB6D3282B}">
            <xm:f>AND('2016-EPR-02'!$B$20&lt;=H$5,'2016-EPR-02'!$C$20&gt;=H$5)</xm:f>
            <x14:dxf>
              <fill>
                <patternFill>
                  <bgColor theme="5" tint="0.59996337778862885"/>
                </patternFill>
              </fill>
            </x14:dxf>
          </x14:cfRule>
          <x14:cfRule type="expression" priority="2653" id="{E2FFD390-EBF6-4EE7-8CB3-2DF0375A4DEC}">
            <xm:f>AND('2016-EPR-02'!$B$21&lt;=H$5,'2016-EPR-02'!$C$21&gt;=H$5)</xm:f>
            <x14:dxf>
              <fill>
                <patternFill>
                  <bgColor theme="5" tint="-0.24994659260841701"/>
                </patternFill>
              </fill>
            </x14:dxf>
          </x14:cfRule>
          <x14:cfRule type="expression" priority="2654" id="{AFF4E7B0-FE7F-4A33-858F-DFA8C44905D8}">
            <xm:f>AND('2016-EPR-02'!$B$22&lt;=H$5,'2016-EPR-02'!$C$22&gt;=H$5)</xm:f>
            <x14:dxf>
              <fill>
                <patternFill>
                  <bgColor theme="4" tint="0.79998168889431442"/>
                </patternFill>
              </fill>
            </x14:dxf>
          </x14:cfRule>
          <x14:cfRule type="expression" priority="2655" id="{9376993F-E5F1-41B6-B1C2-0902897058D0}">
            <xm:f>AND('2016-EPR-02'!$B$23&lt;=H$5,'2016-EPR-02'!$C$23&gt;=H$5)</xm:f>
            <x14:dxf>
              <fill>
                <patternFill>
                  <bgColor theme="4" tint="0.79998168889431442"/>
                </patternFill>
              </fill>
            </x14:dxf>
          </x14:cfRule>
          <x14:cfRule type="expression" priority="2656" id="{7ACA20D1-D2C7-45BC-8696-097E18AAD6D9}">
            <xm:f>AND('2016-EPR-02'!$B$24&lt;=H$5,'2016-EPR-02'!$C$24&gt;=H$5)</xm:f>
            <x14:dxf>
              <fill>
                <patternFill>
                  <bgColor theme="4" tint="0.39994506668294322"/>
                </patternFill>
              </fill>
            </x14:dxf>
          </x14:cfRule>
          <x14:cfRule type="expression" priority="2657" id="{7DBD2B65-74FA-4540-8DE6-5CDA6F685D79}">
            <xm:f>AND('2016-EPR-02'!$B$25&lt;=H$5,'2016-EPR-02'!$C$25&gt;=H$5)</xm:f>
            <x14:dxf>
              <fill>
                <patternFill>
                  <bgColor theme="4" tint="0.39994506668294322"/>
                </patternFill>
              </fill>
            </x14:dxf>
          </x14:cfRule>
          <x14:cfRule type="expression" priority="2658" id="{6E7BE51D-BDCF-47A2-B776-260FB7CA208C}">
            <xm:f>AND('2016-EPR-02'!$B$26&lt;=H$5,'2016-EPR-02'!$C$26&gt;=H$5)</xm:f>
            <x14:dxf>
              <fill>
                <patternFill>
                  <bgColor theme="4" tint="-0.24994659260841701"/>
                </patternFill>
              </fill>
            </x14:dxf>
          </x14:cfRule>
          <x14:cfRule type="expression" priority="2659" id="{820B81BF-902B-4337-AAD1-AB381BB92F38}">
            <xm:f>AND('2016-EPR-02'!$B$27&lt;=H$5,'2016-EPR-02'!$C$27&gt;=H$5)</xm:f>
            <x14:dxf>
              <fill>
                <patternFill>
                  <bgColor theme="4" tint="-0.24994659260841701"/>
                </patternFill>
              </fill>
            </x14:dxf>
          </x14:cfRule>
          <x14:cfRule type="expression" priority="2660" id="{1343DD5E-4A35-4537-9055-A0997FE8030B}">
            <xm:f>AND('2016-EPR-02'!$B$28&lt;=H$5,'2016-EPR-02'!$C$28&gt;=H$5)</xm:f>
            <x14:dxf>
              <fill>
                <patternFill>
                  <bgColor theme="4" tint="-0.24994659260841701"/>
                </patternFill>
              </fill>
            </x14:dxf>
          </x14:cfRule>
          <x14:cfRule type="expression" priority="2661" id="{7B4A80F6-B9D8-4FE5-B55F-E64955FC9772}">
            <xm:f>AND('2016-EPR-02'!$B$29&lt;=H$5,'2016-EPR-02'!$C$29&gt;=H$5)</xm:f>
            <x14:dxf>
              <fill>
                <patternFill>
                  <bgColor theme="4" tint="-0.24994659260841701"/>
                </patternFill>
              </fill>
            </x14:dxf>
          </x14:cfRule>
          <x14:cfRule type="expression" priority="2662" id="{848A80C6-5872-4589-B333-8ABC774CAB76}">
            <xm:f>AND('2016-EPR-02'!$B$30&lt;=H$5,'2016-EPR-02'!$C$30&gt;=H$5)</xm:f>
            <x14:dxf>
              <fill>
                <patternFill>
                  <bgColor theme="4" tint="-0.24994659260841701"/>
                </patternFill>
              </fill>
            </x14:dxf>
          </x14:cfRule>
          <x14:cfRule type="expression" priority="2663" id="{EA5039F6-6E4B-4126-93C5-D66669A7ADBF}">
            <xm:f>AND('2016-EPR-02'!$B$31&lt;=H$5,'2016-EPR-02'!$C$31&gt;=H$5)</xm:f>
            <x14:dxf>
              <fill>
                <patternFill>
                  <bgColor theme="4" tint="-0.499984740745262"/>
                </patternFill>
              </fill>
            </x14:dxf>
          </x14:cfRule>
          <x14:cfRule type="expression" priority="2664" id="{9AC01435-66C9-4C5C-ADBC-02FD53B4069A}">
            <xm:f>AND('2016-EPR-02'!$B$32&lt;=H$5,'2016-EPR-02'!$C$32&gt;=H$5)</xm:f>
            <x14:dxf>
              <fill>
                <patternFill>
                  <bgColor rgb="FF002060"/>
                </patternFill>
              </fill>
            </x14:dxf>
          </x14:cfRule>
          <x14:cfRule type="expression" priority="2665" id="{A22A8ED0-60AC-46D1-A243-404CCADA048C}">
            <xm:f>AND('2016-EPR-02'!$B$33&lt;=H$5,'2016-EPR-02'!$C$33&gt;=H$5)</xm:f>
            <x14:dxf>
              <fill>
                <patternFill>
                  <bgColor rgb="FF7030A0"/>
                </patternFill>
              </fill>
            </x14:dxf>
          </x14:cfRule>
          <x14:cfRule type="expression" priority="2666" id="{C6A668E6-F3C0-4DCB-9DC5-27C2EB562BC5}">
            <xm:f>AND('2016-EPR-02'!$B$34&lt;=H$5,'2016-EPR-02'!$C$34&gt;=H$5)</xm:f>
            <x14:dxf>
              <fill>
                <patternFill>
                  <bgColor rgb="FF7030A0"/>
                </patternFill>
              </fill>
            </x14:dxf>
          </x14:cfRule>
          <xm:sqref>H55:AWJ55</xm:sqref>
        </x14:conditionalFormatting>
        <x14:conditionalFormatting xmlns:xm="http://schemas.microsoft.com/office/excel/2006/main">
          <x14:cfRule type="expression" priority="3811" id="{E6C45ED5-0C0C-4AB8-BC82-1D826FA825D8}">
            <xm:f>AND('2010-14.2.1a'!$D$19&lt;=H$5,'2010-14.2.1a'!$E$19&gt;H$5)</xm:f>
            <x14:dxf>
              <fill>
                <patternFill>
                  <bgColor theme="5" tint="0.59996337778862885"/>
                </patternFill>
              </fill>
            </x14:dxf>
          </x14:cfRule>
          <x14:cfRule type="expression" priority="3812" id="{23144C53-DBCA-409C-AB43-0899056B76E0}">
            <xm:f>AND('2010-14.2.1a'!$D$20&lt;=H$5,'2010-14.2.1a'!$E$20&gt;=H$5)</xm:f>
            <x14:dxf>
              <fill>
                <patternFill>
                  <bgColor theme="5" tint="0.59996337778862885"/>
                </patternFill>
              </fill>
            </x14:dxf>
          </x14:cfRule>
          <x14:cfRule type="expression" priority="3813" id="{57F66D0A-D46B-4B4C-B27F-D0CCFE688A35}">
            <xm:f>AND('2010-14.2.1a'!$D$21&lt;=H$5,'2010-14.2.1a'!$E$21&gt;=H$5)</xm:f>
            <x14:dxf>
              <fill>
                <patternFill>
                  <bgColor theme="5" tint="-0.24994659260841701"/>
                </patternFill>
              </fill>
            </x14:dxf>
          </x14:cfRule>
          <x14:cfRule type="expression" priority="3814" id="{B8583398-8E0F-4015-87C1-DB27D9291BE8}">
            <xm:f>AND('2010-14.2.1a'!#REF!&lt;=H$5,'2010-14.2.1a'!#REF!&gt;=H$5)</xm:f>
            <x14:dxf>
              <fill>
                <patternFill>
                  <bgColor theme="4" tint="0.79998168889431442"/>
                </patternFill>
              </fill>
            </x14:dxf>
          </x14:cfRule>
          <x14:cfRule type="expression" priority="3815" id="{6A450931-5B3B-4C02-B002-DB226F0DA422}">
            <xm:f>AND('2010-14.2.1a'!$D$23&lt;=H$5,'2010-14.2.1a'!$E$23&gt;=H$5)</xm:f>
            <x14:dxf>
              <fill>
                <patternFill>
                  <bgColor theme="4" tint="0.79998168889431442"/>
                </patternFill>
              </fill>
            </x14:dxf>
          </x14:cfRule>
          <x14:cfRule type="expression" priority="3816" id="{4CE6F7BE-564B-4E74-A7C6-F7F3E499AE3C}">
            <xm:f>AND('2010-14.2.1a'!$D$24&lt;=H$5,'2010-14.2.1a'!$E$24&gt;=H$5)</xm:f>
            <x14:dxf>
              <fill>
                <patternFill>
                  <bgColor theme="4" tint="0.39994506668294322"/>
                </patternFill>
              </fill>
            </x14:dxf>
          </x14:cfRule>
          <x14:cfRule type="expression" priority="3817" id="{B30825AB-3348-4ACC-9AB4-7F1E3CE53EB5}">
            <xm:f>AND('2010-14.2.1a'!$D$25&lt;=H$5,'2010-14.2.1a'!$E$25&gt;=H$5)</xm:f>
            <x14:dxf>
              <fill>
                <patternFill>
                  <bgColor theme="4" tint="0.39994506668294322"/>
                </patternFill>
              </fill>
            </x14:dxf>
          </x14:cfRule>
          <x14:cfRule type="expression" priority="3818" id="{32C7C374-9F04-4415-9ACD-DE294DB92D75}">
            <xm:f>AND('2010-14.2.1a'!$D$26&lt;=H$5,'2010-14.2.1a'!$E$26&gt;=H$5)</xm:f>
            <x14:dxf>
              <fill>
                <patternFill>
                  <bgColor theme="4" tint="-0.24994659260841701"/>
                </patternFill>
              </fill>
            </x14:dxf>
          </x14:cfRule>
          <x14:cfRule type="expression" priority="3819" id="{201AB1BE-BEC1-4286-9357-1BEAA443C4F3}">
            <xm:f>AND('2010-14.2.1a'!$D$27&lt;=H$5,'2010-14.2.1a'!$E$27&gt;=H$5)</xm:f>
            <x14:dxf>
              <fill>
                <patternFill>
                  <bgColor theme="4" tint="-0.24994659260841701"/>
                </patternFill>
              </fill>
            </x14:dxf>
          </x14:cfRule>
          <x14:cfRule type="expression" priority="3820" id="{E496AAC4-C090-4752-8E7B-29A16C905659}">
            <xm:f>AND('2010-14.2.1a'!$D$28&lt;=H$5,'2010-14.2.1a'!$E$28&gt;=H$5)</xm:f>
            <x14:dxf>
              <fill>
                <patternFill>
                  <bgColor theme="4" tint="-0.24994659260841701"/>
                </patternFill>
              </fill>
            </x14:dxf>
          </x14:cfRule>
          <x14:cfRule type="expression" priority="3821" id="{5D803DA1-E7F9-4C01-B5A5-00A5BFF7E7FA}">
            <xm:f>AND('2010-14.2.1a'!$D$29&lt;=H$5,'2010-14.2.1a'!$E$29&gt;=H$5)</xm:f>
            <x14:dxf>
              <fill>
                <patternFill>
                  <bgColor theme="4" tint="-0.24994659260841701"/>
                </patternFill>
              </fill>
            </x14:dxf>
          </x14:cfRule>
          <x14:cfRule type="expression" priority="3822" id="{319EDB3C-3B59-4486-B9FB-241B40CD88AB}">
            <xm:f>AND('2010-14.2.1a'!$D$30&lt;=H$5,'2010-14.2.1a'!$E$30&gt;=H$5)</xm:f>
            <x14:dxf>
              <fill>
                <patternFill>
                  <bgColor theme="4" tint="-0.24994659260841701"/>
                </patternFill>
              </fill>
            </x14:dxf>
          </x14:cfRule>
          <x14:cfRule type="expression" priority="3823" id="{B55CD917-4B35-4FFA-883B-AF7D154D78A6}">
            <xm:f>AND('2010-14.2.1a'!$D$31&lt;=H$5,'2010-14.2.1a'!$E$31&gt;=H$5)</xm:f>
            <x14:dxf>
              <fill>
                <patternFill>
                  <bgColor theme="4" tint="-0.499984740745262"/>
                </patternFill>
              </fill>
            </x14:dxf>
          </x14:cfRule>
          <x14:cfRule type="expression" priority="3824" id="{45182998-01A8-4ADA-A2A6-AC8AF5307164}">
            <xm:f>AND('2010-14.2.1a'!$D$32&lt;=H$5,'2010-14.2.1a'!$E$32&gt;=H$5)</xm:f>
            <x14:dxf>
              <fill>
                <patternFill>
                  <bgColor rgb="FF002060"/>
                </patternFill>
              </fill>
            </x14:dxf>
          </x14:cfRule>
          <x14:cfRule type="expression" priority="3825" id="{8C4141F4-7EF2-4C4D-AAA7-8C77D36A2837}">
            <xm:f>AND('2010-14.2.1a'!$D$33&lt;=H$5,'2010-14.2.1a'!$E$33&gt;=H$5)</xm:f>
            <x14:dxf>
              <fill>
                <patternFill>
                  <bgColor rgb="FF7030A0"/>
                </patternFill>
              </fill>
            </x14:dxf>
          </x14:cfRule>
          <x14:cfRule type="expression" priority="3826" id="{1A2EE977-A890-4714-AE1F-C5DE3E522491}">
            <xm:f>AND('2010-14.2.1a'!$D$34&lt;=H$5,'2010-14.2.1a'!$E$34&gt;=H$5)</xm:f>
            <x14:dxf>
              <fill>
                <patternFill>
                  <bgColor rgb="FF7030A0"/>
                </patternFill>
              </fill>
            </x14:dxf>
          </x14:cfRule>
          <xm:sqref>H10:AWJ10</xm:sqref>
        </x14:conditionalFormatting>
        <x14:conditionalFormatting xmlns:xm="http://schemas.microsoft.com/office/excel/2006/main">
          <x14:cfRule type="expression" priority="3827" id="{E400DA9B-868A-45F8-ACC7-CC5A9A1A2F28}">
            <xm:f>AND('2010-14.2.1a'!$B$19&lt;=H$5,'2010-14.2.1a'!$C$19&gt;H$5)</xm:f>
            <x14:dxf>
              <fill>
                <patternFill>
                  <bgColor theme="5" tint="0.59996337778862885"/>
                </patternFill>
              </fill>
            </x14:dxf>
          </x14:cfRule>
          <x14:cfRule type="expression" priority="3828" id="{095E05E1-5BE9-46F5-A364-A7600BD79EDA}">
            <xm:f>AND('2010-14.2.1a'!$B$20&lt;=H$5,'2010-14.2.1a'!$C$20&gt;=H$5)</xm:f>
            <x14:dxf>
              <fill>
                <patternFill>
                  <bgColor theme="5" tint="0.59996337778862885"/>
                </patternFill>
              </fill>
            </x14:dxf>
          </x14:cfRule>
          <x14:cfRule type="expression" priority="3829" id="{7499E865-EAA8-414A-B9A8-D94400E824CB}">
            <xm:f>AND('2010-14.2.1a'!$B$21&lt;=H$5,'2010-14.2.1a'!$C$21&gt;=H$5)</xm:f>
            <x14:dxf>
              <fill>
                <patternFill>
                  <bgColor theme="5" tint="-0.24994659260841701"/>
                </patternFill>
              </fill>
            </x14:dxf>
          </x14:cfRule>
          <x14:cfRule type="expression" priority="3830" id="{8C55B2A0-6EB5-4AE5-8DED-65802B6CA79F}">
            <xm:f>AND('2010-14.2.1a'!$D$22&lt;=H$5,'2010-14.2.1a'!$E$22&gt;=H$5)</xm:f>
            <x14:dxf>
              <fill>
                <patternFill>
                  <bgColor theme="4" tint="0.79998168889431442"/>
                </patternFill>
              </fill>
            </x14:dxf>
          </x14:cfRule>
          <x14:cfRule type="expression" priority="3831" id="{98DF466B-D4BC-43C4-A9AD-67FC4D874E95}">
            <xm:f>AND('2010-14.2.1a'!$B$23&lt;=H$5,'2010-14.2.1a'!$C$23&gt;=H$5)</xm:f>
            <x14:dxf>
              <fill>
                <patternFill>
                  <bgColor theme="4" tint="0.79998168889431442"/>
                </patternFill>
              </fill>
            </x14:dxf>
          </x14:cfRule>
          <x14:cfRule type="expression" priority="3832" id="{23AF2F94-10F1-4917-9030-948BB01DB602}">
            <xm:f>AND('2010-14.2.1a'!$B$24&lt;=H$5,'2010-14.2.1a'!$C$24&gt;=H$5)</xm:f>
            <x14:dxf>
              <fill>
                <patternFill>
                  <bgColor theme="4" tint="0.39994506668294322"/>
                </patternFill>
              </fill>
            </x14:dxf>
          </x14:cfRule>
          <x14:cfRule type="expression" priority="3833" id="{C259CCA4-2C1F-47CC-9B99-0BDDE1C44369}">
            <xm:f>AND('2010-14.2.1a'!$B$25&lt;=H$5,'2010-14.2.1a'!$C$25&gt;=H$5)</xm:f>
            <x14:dxf>
              <fill>
                <patternFill>
                  <bgColor theme="4" tint="0.39994506668294322"/>
                </patternFill>
              </fill>
            </x14:dxf>
          </x14:cfRule>
          <x14:cfRule type="expression" priority="3834" id="{19420D56-A2C6-4D12-A477-7FD2636092F9}">
            <xm:f>AND('2010-14.2.1a'!$B$26&lt;=H$5,'2010-14.2.1a'!$C$26&gt;=H$5)</xm:f>
            <x14:dxf>
              <fill>
                <patternFill>
                  <bgColor theme="4" tint="-0.24994659260841701"/>
                </patternFill>
              </fill>
            </x14:dxf>
          </x14:cfRule>
          <x14:cfRule type="expression" priority="3835" id="{624982C2-01CE-4611-B8DD-13DCF97EADCD}">
            <xm:f>AND('2010-14.2.1a'!$B$27&lt;=H$5,'2010-14.2.1a'!$C$27&gt;=H$5)</xm:f>
            <x14:dxf>
              <fill>
                <patternFill>
                  <bgColor theme="4" tint="-0.24994659260841701"/>
                </patternFill>
              </fill>
            </x14:dxf>
          </x14:cfRule>
          <x14:cfRule type="expression" priority="3836" id="{D6A3F841-F2C3-452C-8CCA-A0DCB85AD5B9}">
            <xm:f>AND('2010-14.2.1a'!$B$28&lt;=H$5,'2010-14.2.1a'!$C$28&gt;=H$5)</xm:f>
            <x14:dxf>
              <fill>
                <patternFill>
                  <bgColor theme="4" tint="-0.24994659260841701"/>
                </patternFill>
              </fill>
            </x14:dxf>
          </x14:cfRule>
          <x14:cfRule type="expression" priority="3837" id="{C0988234-79A3-4553-BE76-126A31ECC030}">
            <xm:f>AND('2010-14.2.1a'!$B$29&lt;=H$5,'2010-14.2.1a'!$C$29&gt;=H$5)</xm:f>
            <x14:dxf>
              <fill>
                <patternFill>
                  <bgColor theme="4" tint="-0.24994659260841701"/>
                </patternFill>
              </fill>
            </x14:dxf>
          </x14:cfRule>
          <x14:cfRule type="expression" priority="3838" id="{6BF23647-53E7-49F0-861F-97C8D2A0F1F7}">
            <xm:f>AND('2010-14.2.1a'!$B$30&lt;=H$5,'2010-14.2.1a'!$C$30&gt;=H$5)</xm:f>
            <x14:dxf>
              <fill>
                <patternFill>
                  <bgColor theme="4" tint="-0.24994659260841701"/>
                </patternFill>
              </fill>
            </x14:dxf>
          </x14:cfRule>
          <x14:cfRule type="expression" priority="3839" id="{BFE70BEF-DE89-4188-ABC1-36DDBE362148}">
            <xm:f>AND('2010-14.2.1a'!$B$31&lt;=H$5,'2010-14.2.1a'!$C$31&gt;=H$5)</xm:f>
            <x14:dxf>
              <fill>
                <patternFill>
                  <bgColor theme="4" tint="-0.499984740745262"/>
                </patternFill>
              </fill>
            </x14:dxf>
          </x14:cfRule>
          <x14:cfRule type="expression" priority="3840" id="{F4CF903D-90B5-4A2D-82B2-6D0B4D8A334E}">
            <xm:f>AND('2010-14.2.1a'!$B$32&lt;=H$5,'2010-14.2.1a'!$C$32&gt;=H$5)</xm:f>
            <x14:dxf>
              <fill>
                <patternFill>
                  <bgColor rgb="FF002060"/>
                </patternFill>
              </fill>
            </x14:dxf>
          </x14:cfRule>
          <x14:cfRule type="expression" priority="3841" id="{9008C668-FE91-4D80-AD33-1AC71CEA9576}">
            <xm:f>AND('2010-14.2.1a'!$B$33&lt;=H$5,'2010-14.2.1a'!$C$33&gt;=H$5)</xm:f>
            <x14:dxf>
              <fill>
                <patternFill>
                  <bgColor rgb="FF7030A0"/>
                </patternFill>
              </fill>
            </x14:dxf>
          </x14:cfRule>
          <x14:cfRule type="expression" priority="3842" id="{1E6F04D8-A5F3-4A85-868F-69304F0BD66A}">
            <xm:f>AND('2010-14.2.1a'!$B$34&lt;=H$5,'2010-14.2.1a'!$C$34&gt;=H$5)</xm:f>
            <x14:dxf>
              <fill>
                <patternFill>
                  <bgColor rgb="FF7030A0"/>
                </patternFill>
              </fill>
            </x14:dxf>
          </x14:cfRule>
          <xm:sqref>H11:AWJ11 H13:AWJ13</xm:sqref>
        </x14:conditionalFormatting>
        <x14:conditionalFormatting xmlns:xm="http://schemas.microsoft.com/office/excel/2006/main">
          <x14:cfRule type="expression" priority="2631" id="{4536E518-5C8E-4A99-9079-132E59593ED3}">
            <xm:f>AND('2016-01'!$D$19&lt;=H$5,'2016-01'!$E$19&gt;H$5)</xm:f>
            <x14:dxf>
              <fill>
                <patternFill>
                  <bgColor theme="5" tint="0.59996337778862885"/>
                </patternFill>
              </fill>
            </x14:dxf>
          </x14:cfRule>
          <x14:cfRule type="expression" priority="2632" id="{5A8AB605-EA10-495A-8519-5B0591EFE340}">
            <xm:f>AND('2016-01'!$D$20&lt;=H$5,'2016-01'!$E$20&gt;=H$5)</xm:f>
            <x14:dxf>
              <fill>
                <patternFill>
                  <bgColor theme="5" tint="0.59996337778862885"/>
                </patternFill>
              </fill>
            </x14:dxf>
          </x14:cfRule>
          <x14:cfRule type="expression" priority="2633" id="{B8F29CFE-B678-4F2D-968D-5FCC71B2BA27}">
            <xm:f>AND('2016-01'!$D$21&lt;=H$5,'2016-01'!$E$21&gt;=H$5)</xm:f>
            <x14:dxf>
              <fill>
                <patternFill>
                  <bgColor theme="5" tint="-0.24994659260841701"/>
                </patternFill>
              </fill>
            </x14:dxf>
          </x14:cfRule>
          <x14:cfRule type="expression" priority="2634" id="{B7EECD9F-4C61-4C93-8BDA-064BB10C6A6E}">
            <xm:f>AND('2016-01'!$D$22&lt;=H$5,'2016-01'!$E$22&gt;=H$5)</xm:f>
            <x14:dxf>
              <fill>
                <patternFill>
                  <bgColor theme="4" tint="0.79998168889431442"/>
                </patternFill>
              </fill>
            </x14:dxf>
          </x14:cfRule>
          <x14:cfRule type="expression" priority="2635" id="{7E463D8C-AFEF-4093-A6CA-61413F800E7D}">
            <xm:f>AND('2016-01'!$D$23&lt;=H$5,'2016-01'!$E$23&gt;=H$5)</xm:f>
            <x14:dxf>
              <fill>
                <patternFill>
                  <bgColor theme="4" tint="0.79998168889431442"/>
                </patternFill>
              </fill>
            </x14:dxf>
          </x14:cfRule>
          <x14:cfRule type="expression" priority="2636" id="{AE1224DE-FC14-49E4-A1C7-CE4F2ED9B847}">
            <xm:f>AND('2016-01'!$D$24&lt;=H$5,'2016-01'!$E$24&gt;=H$5)</xm:f>
            <x14:dxf>
              <fill>
                <patternFill>
                  <bgColor theme="4" tint="0.39994506668294322"/>
                </patternFill>
              </fill>
            </x14:dxf>
          </x14:cfRule>
          <x14:cfRule type="expression" priority="2637" id="{7074F6CD-8B7D-4F37-AA52-F89C38B6A3B7}">
            <xm:f>AND('2016-01'!$D$25&lt;=H$5,'2016-01'!$E$25&gt;=H$5)</xm:f>
            <x14:dxf>
              <fill>
                <patternFill>
                  <bgColor theme="4" tint="0.39994506668294322"/>
                </patternFill>
              </fill>
            </x14:dxf>
          </x14:cfRule>
          <x14:cfRule type="expression" priority="2638" id="{612A2F7A-09B1-4053-85DF-456B597F1BB1}">
            <xm:f>AND('2016-01'!$D$26&lt;=H$5,'2016-01'!$E$26&gt;=H$5)</xm:f>
            <x14:dxf>
              <fill>
                <patternFill>
                  <bgColor theme="4" tint="-0.24994659260841701"/>
                </patternFill>
              </fill>
            </x14:dxf>
          </x14:cfRule>
          <x14:cfRule type="expression" priority="2639" id="{77EFF9E9-9EF9-4954-A878-E3DB0D53AE91}">
            <xm:f>AND('2016-01'!$D$27&lt;=H$5,'2016-01'!$E$27&gt;=H$5)</xm:f>
            <x14:dxf>
              <fill>
                <patternFill>
                  <bgColor theme="4" tint="-0.24994659260841701"/>
                </patternFill>
              </fill>
            </x14:dxf>
          </x14:cfRule>
          <x14:cfRule type="expression" priority="2640" id="{E49C4D50-8D81-44EE-AD38-A831DB2EFC22}">
            <xm:f>AND('2016-01'!$D$28&lt;=H$5,'2016-01'!$E$28&gt;=H$5)</xm:f>
            <x14:dxf>
              <fill>
                <patternFill>
                  <bgColor theme="4" tint="-0.24994659260841701"/>
                </patternFill>
              </fill>
            </x14:dxf>
          </x14:cfRule>
          <x14:cfRule type="expression" priority="2641" id="{7224EAAD-259E-4FC6-80D7-83F1955CBC42}">
            <xm:f>AND('2016-01'!$D$29&lt;=H$5,'2016-01'!$E$29&gt;=H$5)</xm:f>
            <x14:dxf>
              <fill>
                <patternFill>
                  <bgColor theme="4" tint="-0.24994659260841701"/>
                </patternFill>
              </fill>
            </x14:dxf>
          </x14:cfRule>
          <x14:cfRule type="expression" priority="2642" id="{1ED7077E-FCE8-448C-86A6-0010F0FC6E5E}">
            <xm:f>AND('2016-01'!$D$30&lt;=H$5,'2016-01'!$E$30&gt;=H$5)</xm:f>
            <x14:dxf>
              <fill>
                <patternFill>
                  <bgColor theme="4" tint="-0.24994659260841701"/>
                </patternFill>
              </fill>
            </x14:dxf>
          </x14:cfRule>
          <x14:cfRule type="expression" priority="2643" id="{573965D0-9F0F-466D-AE49-39983A60728D}">
            <xm:f>AND('2016-01'!$D$31&lt;=H$5,'2016-01'!$E$31&gt;=H$5)</xm:f>
            <x14:dxf>
              <fill>
                <patternFill>
                  <bgColor theme="4" tint="-0.499984740745262"/>
                </patternFill>
              </fill>
            </x14:dxf>
          </x14:cfRule>
          <x14:cfRule type="expression" priority="2644" id="{000DB80C-4936-43CD-98C2-AA0C72F1D012}">
            <xm:f>AND('2016-01'!$D$32&lt;=H$5,'2016-01'!$E$32&gt;=H$5)</xm:f>
            <x14:dxf>
              <fill>
                <patternFill>
                  <bgColor rgb="FF002060"/>
                </patternFill>
              </fill>
            </x14:dxf>
          </x14:cfRule>
          <x14:cfRule type="expression" priority="2645" id="{BC895C76-671A-455B-A3C4-4125954BD961}">
            <xm:f>AND('2016-01'!$D$33&lt;=H$5,'2016-01'!$E$33&gt;=H$5)</xm:f>
            <x14:dxf>
              <fill>
                <patternFill>
                  <bgColor rgb="FF7030A0"/>
                </patternFill>
              </fill>
            </x14:dxf>
          </x14:cfRule>
          <x14:cfRule type="expression" priority="2646" id="{282BF00B-4AAA-4C1D-B005-13EEEBFEC55C}">
            <xm:f>AND('2016-01'!$D$34&lt;=H$5,'2016-01'!$E$34&gt;=H$5)</xm:f>
            <x14:dxf>
              <fill>
                <patternFill>
                  <bgColor rgb="FF7030A0"/>
                </patternFill>
              </fill>
            </x14:dxf>
          </x14:cfRule>
          <xm:sqref>H40:AWJ40</xm:sqref>
        </x14:conditionalFormatting>
        <x14:conditionalFormatting xmlns:xm="http://schemas.microsoft.com/office/excel/2006/main">
          <x14:cfRule type="expression" priority="2615" id="{980202EE-DE99-404F-8836-A59D4315F6AC}">
            <xm:f>AND('2016-01'!$B$19&lt;=H$5,'2016-01'!$C$19&gt;H$5)</xm:f>
            <x14:dxf>
              <fill>
                <patternFill>
                  <bgColor theme="5" tint="0.59996337778862885"/>
                </patternFill>
              </fill>
            </x14:dxf>
          </x14:cfRule>
          <x14:cfRule type="expression" priority="2616" id="{05BA7CDC-7AA3-4668-B548-22BFE2E908BE}">
            <xm:f>AND('2016-01'!$B$20&lt;=H$5,'2016-01'!$C$20&gt;=H$5)</xm:f>
            <x14:dxf>
              <fill>
                <patternFill>
                  <bgColor theme="5" tint="0.59996337778862885"/>
                </patternFill>
              </fill>
            </x14:dxf>
          </x14:cfRule>
          <x14:cfRule type="expression" priority="2617" id="{F0AC357E-D2FE-45D6-A6FC-4B6AB93F2DD3}">
            <xm:f>AND('2016-01'!$B$21&lt;=H$5,'2016-01'!$C$21&gt;=H$5)</xm:f>
            <x14:dxf>
              <fill>
                <patternFill>
                  <bgColor theme="5" tint="-0.24994659260841701"/>
                </patternFill>
              </fill>
            </x14:dxf>
          </x14:cfRule>
          <x14:cfRule type="expression" priority="2618" id="{E835F9FF-3756-418F-A985-A7E0E6DD0A49}">
            <xm:f>AND('2016-01'!$B$22&lt;=H$5,'2016-01'!$C$22&gt;=H$5)</xm:f>
            <x14:dxf>
              <fill>
                <patternFill>
                  <bgColor theme="4" tint="0.79998168889431442"/>
                </patternFill>
              </fill>
            </x14:dxf>
          </x14:cfRule>
          <x14:cfRule type="expression" priority="2619" id="{D36B2A19-8C12-4A79-89AA-1F7A13C3C4F1}">
            <xm:f>AND('2016-01'!$B$23&lt;=H$5,'2016-01'!$C$23&gt;=H$5)</xm:f>
            <x14:dxf>
              <fill>
                <patternFill>
                  <bgColor theme="4" tint="0.79998168889431442"/>
                </patternFill>
              </fill>
            </x14:dxf>
          </x14:cfRule>
          <x14:cfRule type="expression" priority="2620" id="{A0154710-1BFB-4D48-936A-4F004FAE0FF7}">
            <xm:f>AND('2016-01'!$B$24&lt;=H$5,'2016-01'!$C$24&gt;=H$5)</xm:f>
            <x14:dxf>
              <fill>
                <patternFill>
                  <bgColor theme="4" tint="0.39994506668294322"/>
                </patternFill>
              </fill>
            </x14:dxf>
          </x14:cfRule>
          <x14:cfRule type="expression" priority="2621" id="{C850F622-9B91-49D5-AFBA-5F8816B6CCF3}">
            <xm:f>AND('2016-01'!$B$25&lt;=H$5,'2016-01'!$C$25&gt;=H$5)</xm:f>
            <x14:dxf>
              <fill>
                <patternFill>
                  <bgColor theme="4" tint="0.39994506668294322"/>
                </patternFill>
              </fill>
            </x14:dxf>
          </x14:cfRule>
          <x14:cfRule type="expression" priority="2622" id="{65C5DEDC-C88A-41DF-95AC-F7DFF95CD5D7}">
            <xm:f>AND('2016-01'!$B$26&lt;=H$5,'2016-01'!$C$26&gt;=H$5)</xm:f>
            <x14:dxf>
              <fill>
                <patternFill>
                  <bgColor theme="4" tint="-0.24994659260841701"/>
                </patternFill>
              </fill>
            </x14:dxf>
          </x14:cfRule>
          <x14:cfRule type="expression" priority="2623" id="{C5B35039-BD37-44DE-9D59-8003E43E08D8}">
            <xm:f>AND('2016-01'!$B$27&lt;=H$5,'2016-01'!$C$27&gt;=H$5)</xm:f>
            <x14:dxf>
              <fill>
                <patternFill>
                  <bgColor theme="4" tint="-0.24994659260841701"/>
                </patternFill>
              </fill>
            </x14:dxf>
          </x14:cfRule>
          <x14:cfRule type="expression" priority="2624" id="{03A208C6-12B2-48BC-986B-5CE583B6EBC6}">
            <xm:f>AND('2016-01'!$B$28&lt;=H$5,'2016-01'!$C$28&gt;=H$5)</xm:f>
            <x14:dxf>
              <fill>
                <patternFill>
                  <bgColor theme="4" tint="-0.24994659260841701"/>
                </patternFill>
              </fill>
            </x14:dxf>
          </x14:cfRule>
          <x14:cfRule type="expression" priority="2625" id="{B8C03240-E255-4BDB-AB46-205D03A821B5}">
            <xm:f>AND('2016-01'!$B$29&lt;=H$5,'2016-01'!$C$29&gt;=H$5)</xm:f>
            <x14:dxf>
              <fill>
                <patternFill>
                  <bgColor theme="4" tint="-0.24994659260841701"/>
                </patternFill>
              </fill>
            </x14:dxf>
          </x14:cfRule>
          <x14:cfRule type="expression" priority="2626" id="{8F70AB24-338B-4025-8944-8E2B9098F2C1}">
            <xm:f>AND('2016-01'!$B$30&lt;=H$5,'2016-01'!$C$30&gt;=H$5)</xm:f>
            <x14:dxf>
              <fill>
                <patternFill>
                  <bgColor theme="4" tint="-0.24994659260841701"/>
                </patternFill>
              </fill>
            </x14:dxf>
          </x14:cfRule>
          <x14:cfRule type="expression" priority="2627" id="{E3A5665B-F6DC-469C-9720-39ECF5B05DCE}">
            <xm:f>AND('2016-01'!$B$31&lt;=H$5,'2016-01'!$C$31&gt;=H$5)</xm:f>
            <x14:dxf>
              <fill>
                <patternFill>
                  <bgColor theme="4" tint="-0.499984740745262"/>
                </patternFill>
              </fill>
            </x14:dxf>
          </x14:cfRule>
          <x14:cfRule type="expression" priority="2628" id="{B70C3664-EA0D-45CA-A4DA-6FACC29ED885}">
            <xm:f>AND('2016-01'!$B$32&lt;=H$5,'2016-01'!$C$32&gt;=H$5)</xm:f>
            <x14:dxf>
              <fill>
                <patternFill>
                  <bgColor rgb="FF002060"/>
                </patternFill>
              </fill>
            </x14:dxf>
          </x14:cfRule>
          <x14:cfRule type="expression" priority="2629" id="{E8840477-02F9-484A-A814-533B427634F0}">
            <xm:f>AND('2016-01'!$B$33&lt;=H$5,'2016-01'!$C$33&gt;=H$5)</xm:f>
            <x14:dxf>
              <fill>
                <patternFill>
                  <bgColor rgb="FF7030A0"/>
                </patternFill>
              </fill>
            </x14:dxf>
          </x14:cfRule>
          <x14:cfRule type="expression" priority="2630" id="{E2C3CF57-A6C4-4DDA-8940-2C38D731F036}">
            <xm:f>AND('2016-01'!$B$34&lt;=H$5,'2016-01'!$C$34&gt;=H$5)</xm:f>
            <x14:dxf>
              <fill>
                <patternFill>
                  <bgColor rgb="FF7030A0"/>
                </patternFill>
              </fill>
            </x14:dxf>
          </x14:cfRule>
          <xm:sqref>H41:AWJ41</xm:sqref>
        </x14:conditionalFormatting>
        <x14:conditionalFormatting xmlns:xm="http://schemas.microsoft.com/office/excel/2006/main">
          <x14:cfRule type="expression" priority="2599" id="{E6E5CDEE-1E0C-47BD-AF37-C04E221B1069}">
            <xm:f>AND('2016-02a'!$D$19&lt;=H$5,'2016-02a'!$E$19&gt;H$5)</xm:f>
            <x14:dxf>
              <fill>
                <patternFill>
                  <bgColor theme="5" tint="0.59996337778862885"/>
                </patternFill>
              </fill>
            </x14:dxf>
          </x14:cfRule>
          <x14:cfRule type="expression" priority="2600" id="{A48096C1-CE68-45C4-9119-5437759B47E9}">
            <xm:f>AND('2016-02a'!$D$20&lt;=H$5,'2016-02a'!$E$20&gt;=H$5)</xm:f>
            <x14:dxf>
              <fill>
                <patternFill>
                  <bgColor theme="5" tint="0.59996337778862885"/>
                </patternFill>
              </fill>
            </x14:dxf>
          </x14:cfRule>
          <x14:cfRule type="expression" priority="2601" id="{6F6C5422-CF21-4D6B-965B-E5646FEAD672}">
            <xm:f>AND('2016-02a'!$D$21&lt;=H$5,'2016-02a'!$E$21&gt;=H$5)</xm:f>
            <x14:dxf>
              <fill>
                <patternFill>
                  <bgColor theme="5" tint="-0.24994659260841701"/>
                </patternFill>
              </fill>
            </x14:dxf>
          </x14:cfRule>
          <x14:cfRule type="expression" priority="2602" id="{63374A67-40B9-4B57-98D4-D101F19655DC}">
            <xm:f>AND('2016-02a'!$D$22&lt;=H$5,'2016-02a'!$E$22&gt;=H$5)</xm:f>
            <x14:dxf>
              <fill>
                <patternFill>
                  <bgColor theme="4" tint="0.79998168889431442"/>
                </patternFill>
              </fill>
            </x14:dxf>
          </x14:cfRule>
          <x14:cfRule type="expression" priority="2603" id="{3BF4CA28-A48A-41F7-B59F-9CBBA9EAE8F9}">
            <xm:f>AND('2016-02a'!$D$23&lt;=H$5,'2016-02a'!$E$23&gt;=H$5)</xm:f>
            <x14:dxf>
              <fill>
                <patternFill>
                  <bgColor theme="4" tint="0.79998168889431442"/>
                </patternFill>
              </fill>
            </x14:dxf>
          </x14:cfRule>
          <x14:cfRule type="expression" priority="2604" id="{CC5017A3-B231-4425-ABB8-C980974304D2}">
            <xm:f>AND('2016-02a'!$D$24&lt;=H$5,'2016-02a'!$E$24&gt;=H$5)</xm:f>
            <x14:dxf>
              <fill>
                <patternFill>
                  <bgColor theme="4" tint="0.39994506668294322"/>
                </patternFill>
              </fill>
            </x14:dxf>
          </x14:cfRule>
          <x14:cfRule type="expression" priority="2605" id="{1DBF13A4-7C08-4CBB-B79B-B8CF562C8872}">
            <xm:f>AND('2016-02a'!$D$25&lt;=H$5,'2016-02a'!$E$25&gt;=H$5)</xm:f>
            <x14:dxf>
              <fill>
                <patternFill>
                  <bgColor theme="4" tint="0.39994506668294322"/>
                </patternFill>
              </fill>
            </x14:dxf>
          </x14:cfRule>
          <x14:cfRule type="expression" priority="2606" id="{277D0F28-E8FE-461D-91FF-8CE1E72F9698}">
            <xm:f>AND('2016-02a'!$D$26&lt;=H$5,'2016-02a'!$E$26&gt;=H$5)</xm:f>
            <x14:dxf>
              <fill>
                <patternFill>
                  <bgColor theme="4" tint="-0.24994659260841701"/>
                </patternFill>
              </fill>
            </x14:dxf>
          </x14:cfRule>
          <x14:cfRule type="expression" priority="2607" id="{4185CEA8-BB3B-40D4-A32B-B6A3FF94B6CF}">
            <xm:f>AND('2016-02a'!$D$27&lt;=H$5,'2016-02a'!$E$27&gt;=H$5)</xm:f>
            <x14:dxf>
              <fill>
                <patternFill>
                  <bgColor theme="4" tint="-0.24994659260841701"/>
                </patternFill>
              </fill>
            </x14:dxf>
          </x14:cfRule>
          <x14:cfRule type="expression" priority="2608" id="{AAF295C8-AFD4-4165-AE4E-E4FEE48A7645}">
            <xm:f>AND('2016-02a'!$D$28&lt;=H$5,'2016-02a'!$E$28&gt;=H$5)</xm:f>
            <x14:dxf>
              <fill>
                <patternFill>
                  <bgColor theme="4" tint="-0.24994659260841701"/>
                </patternFill>
              </fill>
            </x14:dxf>
          </x14:cfRule>
          <x14:cfRule type="expression" priority="2609" id="{6C9ED406-0F4A-4B76-9C3C-76B726740003}">
            <xm:f>AND('2016-02a'!$D$29&lt;=H$5,'2016-02a'!$E$29&gt;=H$5)</xm:f>
            <x14:dxf>
              <fill>
                <patternFill>
                  <bgColor theme="4" tint="-0.24994659260841701"/>
                </patternFill>
              </fill>
            </x14:dxf>
          </x14:cfRule>
          <x14:cfRule type="expression" priority="2610" id="{96A1A0CF-971C-4BAA-8332-3068659B0F79}">
            <xm:f>AND('2016-02a'!$D$30&lt;=H$5,'2016-02a'!$E$30&gt;=H$5)</xm:f>
            <x14:dxf>
              <fill>
                <patternFill>
                  <bgColor theme="4" tint="-0.24994659260841701"/>
                </patternFill>
              </fill>
            </x14:dxf>
          </x14:cfRule>
          <x14:cfRule type="expression" priority="2611" id="{EE5C1796-B305-4363-8C04-B3C91F62359F}">
            <xm:f>AND('2016-02a'!$D$31&lt;=H$5,'2016-02a'!$E$31&gt;=H$5)</xm:f>
            <x14:dxf>
              <fill>
                <patternFill>
                  <bgColor theme="4" tint="-0.499984740745262"/>
                </patternFill>
              </fill>
            </x14:dxf>
          </x14:cfRule>
          <x14:cfRule type="expression" priority="2612" id="{81B2CA64-579F-4219-8D7D-10EFE2EF7157}">
            <xm:f>AND('2016-02a'!$D$32&lt;=H$5,'2016-02a'!$E$32&gt;=H$5)</xm:f>
            <x14:dxf>
              <fill>
                <patternFill>
                  <bgColor rgb="FF002060"/>
                </patternFill>
              </fill>
            </x14:dxf>
          </x14:cfRule>
          <x14:cfRule type="expression" priority="2613" id="{EDF943DD-CCB3-4EE5-A5A9-27180BD6A3D3}">
            <xm:f>AND('2016-02a'!$D$33&lt;=H$5,'2016-02a'!$E$33&gt;=H$5)</xm:f>
            <x14:dxf>
              <fill>
                <patternFill>
                  <bgColor rgb="FF7030A0"/>
                </patternFill>
              </fill>
            </x14:dxf>
          </x14:cfRule>
          <x14:cfRule type="expression" priority="2614" id="{2B23CC14-467E-42CC-A2B1-F2243E318FBF}">
            <xm:f>AND('2016-02a'!$D$34&lt;=H$5,'2016-02a'!$E$34&gt;=H$5)</xm:f>
            <x14:dxf>
              <fill>
                <patternFill>
                  <bgColor rgb="FF7030A0"/>
                </patternFill>
              </fill>
            </x14:dxf>
          </x14:cfRule>
          <xm:sqref>H42:AWJ42</xm:sqref>
        </x14:conditionalFormatting>
        <x14:conditionalFormatting xmlns:xm="http://schemas.microsoft.com/office/excel/2006/main">
          <x14:cfRule type="expression" priority="2583" id="{8F898B9E-B33B-4878-8D64-A0C3031D6CD3}">
            <xm:f>AND('2016-02a'!$B$19&lt;=H$5,'2016-02a'!$C$19&gt;H$5)</xm:f>
            <x14:dxf>
              <fill>
                <patternFill>
                  <bgColor theme="5" tint="0.59996337778862885"/>
                </patternFill>
              </fill>
            </x14:dxf>
          </x14:cfRule>
          <x14:cfRule type="expression" priority="2584" id="{16A8475B-7BCA-48D5-9C18-F979266CE8D9}">
            <xm:f>AND('2016-02a'!$B$20&lt;=H$5,'2016-02a'!$C$20&gt;=H$5)</xm:f>
            <x14:dxf>
              <fill>
                <patternFill>
                  <bgColor theme="5" tint="0.59996337778862885"/>
                </patternFill>
              </fill>
            </x14:dxf>
          </x14:cfRule>
          <x14:cfRule type="expression" priority="2585" id="{9EAE39B0-EF5C-4718-ACEC-8B69487D66EF}">
            <xm:f>AND('2016-02a'!$B$21&lt;=H$5,'2016-02a'!$C$21&gt;=H$5)</xm:f>
            <x14:dxf>
              <fill>
                <patternFill>
                  <bgColor theme="5" tint="-0.24994659260841701"/>
                </patternFill>
              </fill>
            </x14:dxf>
          </x14:cfRule>
          <x14:cfRule type="expression" priority="2586" id="{36D47AC0-E46C-42CF-8C4D-75677BD2236E}">
            <xm:f>AND('2016-02a'!$B$22&lt;=H$5,'2016-02a'!$C$22&gt;=H$5)</xm:f>
            <x14:dxf>
              <fill>
                <patternFill>
                  <bgColor theme="4" tint="0.79998168889431442"/>
                </patternFill>
              </fill>
            </x14:dxf>
          </x14:cfRule>
          <x14:cfRule type="expression" priority="2587" id="{FFCD1BE1-0A31-4978-9164-E378F35D2BBB}">
            <xm:f>AND('2016-02a'!$B$23&lt;=H$5,'2016-02a'!$C$23&gt;=H$5)</xm:f>
            <x14:dxf>
              <fill>
                <patternFill>
                  <bgColor theme="4" tint="0.79998168889431442"/>
                </patternFill>
              </fill>
            </x14:dxf>
          </x14:cfRule>
          <x14:cfRule type="expression" priority="2588" id="{9BE0D32E-51D1-4DE0-93D6-17CBD2B25580}">
            <xm:f>AND('2016-02a'!$B$24&lt;=H$5,'2016-02a'!$C$24&gt;=H$5)</xm:f>
            <x14:dxf>
              <fill>
                <patternFill>
                  <bgColor theme="4" tint="0.39994506668294322"/>
                </patternFill>
              </fill>
            </x14:dxf>
          </x14:cfRule>
          <x14:cfRule type="expression" priority="2589" id="{9E465E8F-FCD9-414F-A659-D54E7EC90402}">
            <xm:f>AND('2016-02a'!$B$25&lt;=H$5,'2016-02a'!$C$25&gt;=H$5)</xm:f>
            <x14:dxf>
              <fill>
                <patternFill>
                  <bgColor theme="4" tint="0.39994506668294322"/>
                </patternFill>
              </fill>
            </x14:dxf>
          </x14:cfRule>
          <x14:cfRule type="expression" priority="2590" id="{023EEA88-4BC6-4A08-9465-5E738F0D4BA3}">
            <xm:f>AND('2016-02a'!$B$26&lt;=H$5,'2016-02a'!$C$26&gt;=H$5)</xm:f>
            <x14:dxf>
              <fill>
                <patternFill>
                  <bgColor theme="4" tint="-0.24994659260841701"/>
                </patternFill>
              </fill>
            </x14:dxf>
          </x14:cfRule>
          <x14:cfRule type="expression" priority="2591" id="{319ED52B-EEE4-4D0D-B871-EE72A5BEE030}">
            <xm:f>AND('2016-02a'!$B$27&lt;=H$5,'2016-02a'!$C$27&gt;=H$5)</xm:f>
            <x14:dxf>
              <fill>
                <patternFill>
                  <bgColor theme="4" tint="-0.24994659260841701"/>
                </patternFill>
              </fill>
            </x14:dxf>
          </x14:cfRule>
          <x14:cfRule type="expression" priority="2592" id="{E46EC07B-853C-443D-8D7B-C494B7E0FCBA}">
            <xm:f>AND('2016-02a'!$B$28&lt;=H$5,'2016-02a'!$C$28&gt;=H$5)</xm:f>
            <x14:dxf>
              <fill>
                <patternFill>
                  <bgColor theme="4" tint="-0.24994659260841701"/>
                </patternFill>
              </fill>
            </x14:dxf>
          </x14:cfRule>
          <x14:cfRule type="expression" priority="2593" id="{49A2AFFD-A78E-460E-ABFE-FE0FB7F16270}">
            <xm:f>AND('2016-02a'!$B$29&lt;=H$5,'2016-02a'!$C$29&gt;=H$5)</xm:f>
            <x14:dxf>
              <fill>
                <patternFill>
                  <bgColor theme="4" tint="-0.24994659260841701"/>
                </patternFill>
              </fill>
            </x14:dxf>
          </x14:cfRule>
          <x14:cfRule type="expression" priority="2594" id="{E0832F5A-EB06-4CF0-AB39-FAA302C0F50E}">
            <xm:f>AND('2016-02a'!$B$30&lt;=H$5,'2016-02a'!$C$30&gt;=H$5)</xm:f>
            <x14:dxf>
              <fill>
                <patternFill>
                  <bgColor theme="4" tint="-0.24994659260841701"/>
                </patternFill>
              </fill>
            </x14:dxf>
          </x14:cfRule>
          <x14:cfRule type="expression" priority="2595" id="{47BDC17A-3810-4813-9077-0279378D735D}">
            <xm:f>AND('2016-02a'!$B$31&lt;=H$5,'2016-02a'!$C$31&gt;=H$5)</xm:f>
            <x14:dxf>
              <fill>
                <patternFill>
                  <bgColor theme="4" tint="-0.499984740745262"/>
                </patternFill>
              </fill>
            </x14:dxf>
          </x14:cfRule>
          <x14:cfRule type="expression" priority="2596" id="{28C3B51C-2F9E-4D91-BA84-1465AE15D476}">
            <xm:f>AND('2016-02a'!$B$32&lt;=H$5,'2016-02a'!$C$32&gt;=H$5)</xm:f>
            <x14:dxf>
              <fill>
                <patternFill>
                  <bgColor rgb="FF002060"/>
                </patternFill>
              </fill>
            </x14:dxf>
          </x14:cfRule>
          <x14:cfRule type="expression" priority="2597" id="{1B61EF71-C5C1-458C-B8EF-0524A4B3E8F6}">
            <xm:f>AND('2016-02a'!$B$33&lt;=H$5,'2016-02a'!$C$33&gt;=H$5)</xm:f>
            <x14:dxf>
              <fill>
                <patternFill>
                  <bgColor rgb="FF7030A0"/>
                </patternFill>
              </fill>
            </x14:dxf>
          </x14:cfRule>
          <x14:cfRule type="expression" priority="2598" id="{921C5729-89D5-4963-B371-6C6046409670}">
            <xm:f>AND('2016-02a'!$B$34&lt;=H$5,'2016-02a'!$C$34&gt;=H$5)</xm:f>
            <x14:dxf>
              <fill>
                <patternFill>
                  <bgColor rgb="FF7030A0"/>
                </patternFill>
              </fill>
            </x14:dxf>
          </x14:cfRule>
          <xm:sqref>H43:AWJ43</xm:sqref>
        </x14:conditionalFormatting>
        <x14:conditionalFormatting xmlns:xm="http://schemas.microsoft.com/office/excel/2006/main">
          <x14:cfRule type="expression" priority="2287" id="{18B034BA-3F2E-4C49-9655-27879F662CB7}">
            <xm:f>AND('2016-03'!$D$19&lt;=H$5,'2016-03'!$E$19&gt;H$5)</xm:f>
            <x14:dxf>
              <fill>
                <patternFill>
                  <bgColor theme="5" tint="0.59996337778862885"/>
                </patternFill>
              </fill>
            </x14:dxf>
          </x14:cfRule>
          <x14:cfRule type="expression" priority="2288" id="{ECD2B03D-9380-496D-9D64-B80F8CE38E69}">
            <xm:f>AND('2016-03'!$D$20&lt;=H$5,'2016-03'!$E$20&gt;=H$5)</xm:f>
            <x14:dxf>
              <fill>
                <patternFill>
                  <bgColor theme="5" tint="0.59996337778862885"/>
                </patternFill>
              </fill>
            </x14:dxf>
          </x14:cfRule>
          <x14:cfRule type="expression" priority="2289" id="{6983BF53-85C3-4B21-BA25-EF0A9B290485}">
            <xm:f>AND('2016-03'!$D$21&lt;=H$5,'2016-03'!$E$21&gt;=H$5)</xm:f>
            <x14:dxf>
              <fill>
                <patternFill>
                  <bgColor theme="5" tint="-0.24994659260841701"/>
                </patternFill>
              </fill>
            </x14:dxf>
          </x14:cfRule>
          <x14:cfRule type="expression" priority="2290" id="{1A3014B3-3CFC-4E6B-B1CA-CDF4E8A5C4C5}">
            <xm:f>AND('2016-03'!$D$22&lt;=H$5,'2016-03'!$E$22&gt;=H$5)</xm:f>
            <x14:dxf>
              <fill>
                <patternFill>
                  <bgColor theme="4" tint="0.79998168889431442"/>
                </patternFill>
              </fill>
            </x14:dxf>
          </x14:cfRule>
          <x14:cfRule type="expression" priority="2291" id="{7479F9B1-2033-4323-8B6C-709F37ADB6CD}">
            <xm:f>AND('2016-03'!$D$23&lt;=H$5,'2016-03'!$E$23&gt;=H$5)</xm:f>
            <x14:dxf>
              <fill>
                <patternFill>
                  <bgColor theme="4" tint="0.79998168889431442"/>
                </patternFill>
              </fill>
            </x14:dxf>
          </x14:cfRule>
          <x14:cfRule type="expression" priority="2292" id="{964D2A48-BA61-4500-B575-A87EC31A0A7A}">
            <xm:f>AND('2016-03'!$D$24&lt;=H$5,'2016-03'!$E$24&gt;=H$5)</xm:f>
            <x14:dxf>
              <fill>
                <patternFill>
                  <bgColor theme="4" tint="0.39994506668294322"/>
                </patternFill>
              </fill>
            </x14:dxf>
          </x14:cfRule>
          <x14:cfRule type="expression" priority="2293" id="{9962BB23-F2B0-49EB-BBAD-5C10A62811C1}">
            <xm:f>AND('2016-03'!$D$25&lt;=H$5,'2016-03'!$E$25&gt;=H$5)</xm:f>
            <x14:dxf>
              <fill>
                <patternFill>
                  <bgColor theme="4" tint="0.39994506668294322"/>
                </patternFill>
              </fill>
            </x14:dxf>
          </x14:cfRule>
          <x14:cfRule type="expression" priority="2294" id="{1ABCA6AD-C807-4D8C-A299-4850F806B2C9}">
            <xm:f>AND('2016-03'!$D$26&lt;=H$5,'2016-03'!$E$26&gt;=H$5)</xm:f>
            <x14:dxf>
              <fill>
                <patternFill>
                  <bgColor theme="4" tint="-0.24994659260841701"/>
                </patternFill>
              </fill>
            </x14:dxf>
          </x14:cfRule>
          <x14:cfRule type="expression" priority="2295" id="{060BE345-07FE-4E97-81D3-DAF3879C92C1}">
            <xm:f>AND('2016-03'!$D$27&lt;=H$5,'2016-03'!$E$27&gt;=H$5)</xm:f>
            <x14:dxf>
              <fill>
                <patternFill>
                  <bgColor theme="4" tint="-0.24994659260841701"/>
                </patternFill>
              </fill>
            </x14:dxf>
          </x14:cfRule>
          <x14:cfRule type="expression" priority="2296" id="{5DE31D4C-69D9-4BDF-A0D1-63E3368756A7}">
            <xm:f>AND('2016-03'!$D$28&lt;=H$5,'2016-03'!$E$28&gt;=H$5)</xm:f>
            <x14:dxf>
              <fill>
                <patternFill>
                  <bgColor theme="4" tint="-0.24994659260841701"/>
                </patternFill>
              </fill>
            </x14:dxf>
          </x14:cfRule>
          <x14:cfRule type="expression" priority="2297" id="{48FB9081-11CB-4236-B8F8-A7E00C2DC6FF}">
            <xm:f>AND('2016-03'!$D$29&lt;=H$5,'2016-03'!$E$29&gt;=H$5)</xm:f>
            <x14:dxf>
              <fill>
                <patternFill>
                  <bgColor theme="4" tint="-0.24994659260841701"/>
                </patternFill>
              </fill>
            </x14:dxf>
          </x14:cfRule>
          <x14:cfRule type="expression" priority="2298" id="{06C09454-202A-4CB0-B6E5-516033297F81}">
            <xm:f>AND('2016-03'!$D$30&lt;=H$5,'2016-03'!$E$30&gt;=H$5)</xm:f>
            <x14:dxf>
              <fill>
                <patternFill>
                  <bgColor theme="4" tint="-0.24994659260841701"/>
                </patternFill>
              </fill>
            </x14:dxf>
          </x14:cfRule>
          <x14:cfRule type="expression" priority="2299" id="{50E3D2B7-1563-431C-9B87-6F802BFF38E7}">
            <xm:f>AND('2016-03'!$D$31&lt;=H$5,'2016-03'!$E$31&gt;=H$5)</xm:f>
            <x14:dxf>
              <fill>
                <patternFill>
                  <bgColor theme="4" tint="-0.499984740745262"/>
                </patternFill>
              </fill>
            </x14:dxf>
          </x14:cfRule>
          <x14:cfRule type="expression" priority="2300" id="{26EEB5AA-80BC-46D1-8C03-08278CD2E7F4}">
            <xm:f>AND('2016-03'!$D$32&lt;=H$5,'2016-03'!$E$32&gt;=H$5)</xm:f>
            <x14:dxf>
              <fill>
                <patternFill>
                  <bgColor rgb="FF002060"/>
                </patternFill>
              </fill>
            </x14:dxf>
          </x14:cfRule>
          <x14:cfRule type="expression" priority="2301" id="{D18C2029-D107-4EF9-A683-6F3159F3788E}">
            <xm:f>AND('2016-03'!$D$33&lt;=H$5,'2016-03'!$E$33&gt;=H$5)</xm:f>
            <x14:dxf>
              <fill>
                <patternFill>
                  <bgColor rgb="FF7030A0"/>
                </patternFill>
              </fill>
            </x14:dxf>
          </x14:cfRule>
          <x14:cfRule type="expression" priority="2302" id="{D8D80C6A-B4C7-46AE-9D85-DF2C04E9BDE8}">
            <xm:f>AND('2016-03'!$D$34&lt;=H$5,'2016-03'!$E$34&gt;=H$5)</xm:f>
            <x14:dxf>
              <fill>
                <patternFill>
                  <bgColor rgb="FF7030A0"/>
                </patternFill>
              </fill>
            </x14:dxf>
          </x14:cfRule>
          <xm:sqref>H56:AWJ56</xm:sqref>
        </x14:conditionalFormatting>
        <x14:conditionalFormatting xmlns:xm="http://schemas.microsoft.com/office/excel/2006/main">
          <x14:cfRule type="expression" priority="2208" id="{963DA4EE-B629-44F6-9627-2AFE24A9ACFC}">
            <xm:f>AND('2016-03'!$B$19&lt;=H$5,'2016-03'!$C$19&gt;H$5)</xm:f>
            <x14:dxf>
              <fill>
                <patternFill>
                  <bgColor theme="5" tint="0.59996337778862885"/>
                </patternFill>
              </fill>
            </x14:dxf>
          </x14:cfRule>
          <x14:cfRule type="expression" priority="2209" id="{43AFA47E-5EE7-404F-BCE6-5BC84A3248A2}">
            <xm:f>AND('2016-03'!$B$20&lt;=H$5,'2016-03'!$C$20&gt;=H$5)</xm:f>
            <x14:dxf>
              <fill>
                <patternFill>
                  <bgColor theme="5" tint="0.59996337778862885"/>
                </patternFill>
              </fill>
            </x14:dxf>
          </x14:cfRule>
          <x14:cfRule type="expression" priority="2210" id="{4BEF74B2-620B-4E52-9319-452539DA8F2E}">
            <xm:f>AND('2016-03'!$B$21&lt;=H$5,'2016-03'!$C$21&gt;=H$5)</xm:f>
            <x14:dxf>
              <fill>
                <patternFill>
                  <bgColor theme="5" tint="-0.24994659260841701"/>
                </patternFill>
              </fill>
            </x14:dxf>
          </x14:cfRule>
          <x14:cfRule type="expression" priority="2211" id="{0AC9627F-4815-4443-A630-79473F633E88}">
            <xm:f>AND('2016-03'!$B$22&lt;=H$5,'2016-03'!$C$22&gt;=H$5)</xm:f>
            <x14:dxf>
              <fill>
                <patternFill>
                  <bgColor theme="4" tint="0.79998168889431442"/>
                </patternFill>
              </fill>
            </x14:dxf>
          </x14:cfRule>
          <x14:cfRule type="expression" priority="2212" id="{A200C3A8-B777-440D-AFEB-B88F66F471BD}">
            <xm:f>AND('2016-03'!$B$23&lt;=H$5,'2016-03'!$C$23&gt;=H$5)</xm:f>
            <x14:dxf>
              <fill>
                <patternFill>
                  <bgColor theme="4" tint="0.79998168889431442"/>
                </patternFill>
              </fill>
            </x14:dxf>
          </x14:cfRule>
          <x14:cfRule type="expression" priority="2213" id="{64CE7368-93C3-4E59-8866-45A73AE21896}">
            <xm:f>AND('2016-03'!$B$24&lt;=H$5,'2016-03'!$C$24&gt;=H$5)</xm:f>
            <x14:dxf>
              <fill>
                <patternFill>
                  <bgColor theme="4" tint="0.39994506668294322"/>
                </patternFill>
              </fill>
            </x14:dxf>
          </x14:cfRule>
          <x14:cfRule type="expression" priority="2214" id="{420C0F5C-637A-4F2E-879D-74231F032DEB}">
            <xm:f>AND('2016-03'!$B$25&lt;=H$5,'2016-03'!$C$25&gt;=H$5)</xm:f>
            <x14:dxf>
              <fill>
                <patternFill>
                  <bgColor theme="4" tint="0.39994506668294322"/>
                </patternFill>
              </fill>
            </x14:dxf>
          </x14:cfRule>
          <x14:cfRule type="expression" priority="2215" id="{21CADAB4-325A-4463-93BE-607A638377CC}">
            <xm:f>AND('2016-03'!$B$26&lt;=H$5,'2016-03'!$C$26&gt;=H$5)</xm:f>
            <x14:dxf>
              <fill>
                <patternFill>
                  <bgColor theme="4" tint="-0.24994659260841701"/>
                </patternFill>
              </fill>
            </x14:dxf>
          </x14:cfRule>
          <x14:cfRule type="expression" priority="2216" id="{9E707AF6-837D-4477-B72D-0A890DC4256A}">
            <xm:f>AND('2016-03'!$B$27&lt;=H$5,'2016-03'!$C$27&gt;=H$5)</xm:f>
            <x14:dxf>
              <fill>
                <patternFill>
                  <bgColor theme="4" tint="-0.24994659260841701"/>
                </patternFill>
              </fill>
            </x14:dxf>
          </x14:cfRule>
          <x14:cfRule type="expression" priority="2217" id="{DD81D986-C8FB-4F71-9490-15B162B0D680}">
            <xm:f>AND('2016-03'!$B$28&lt;=H$5,'2016-03'!$C$28&gt;=H$5)</xm:f>
            <x14:dxf>
              <fill>
                <patternFill>
                  <bgColor theme="4" tint="-0.24994659260841701"/>
                </patternFill>
              </fill>
            </x14:dxf>
          </x14:cfRule>
          <x14:cfRule type="expression" priority="2218" id="{8E416975-6DE3-4D91-A311-68240CCBF225}">
            <xm:f>AND('2016-03'!$B$29&lt;=H$5,'2016-03'!$C$29&gt;=H$5)</xm:f>
            <x14:dxf>
              <fill>
                <patternFill>
                  <bgColor theme="4" tint="-0.24994659260841701"/>
                </patternFill>
              </fill>
            </x14:dxf>
          </x14:cfRule>
          <x14:cfRule type="expression" priority="2219" id="{767C6AF7-8F91-477B-9725-C525C796FDF9}">
            <xm:f>AND('2016-03'!$B$30&lt;=H$5,'2016-03'!$C$30&gt;=H$5)</xm:f>
            <x14:dxf>
              <fill>
                <patternFill>
                  <bgColor theme="4" tint="-0.24994659260841701"/>
                </patternFill>
              </fill>
            </x14:dxf>
          </x14:cfRule>
          <x14:cfRule type="expression" priority="2220" id="{2A591FA9-3F05-4ABF-B89D-EE109E992F3A}">
            <xm:f>AND('2016-03'!$B$31&lt;=H$5,'2016-03'!$C$31&gt;=H$5)</xm:f>
            <x14:dxf>
              <fill>
                <patternFill>
                  <bgColor theme="4" tint="-0.499984740745262"/>
                </patternFill>
              </fill>
            </x14:dxf>
          </x14:cfRule>
          <x14:cfRule type="expression" priority="2221" id="{9C0E60F1-9E30-47B1-82FD-88192F180BBA}">
            <xm:f>AND('2016-03'!$B$32&lt;=H$5,'2016-03'!$C$32&gt;=H$5)</xm:f>
            <x14:dxf>
              <fill>
                <patternFill>
                  <bgColor rgb="FF002060"/>
                </patternFill>
              </fill>
            </x14:dxf>
          </x14:cfRule>
          <x14:cfRule type="expression" priority="2222" id="{ADBE4325-8FED-4E86-9FF5-4BDC8316BB24}">
            <xm:f>AND('2016-03'!$B$33&lt;=H$5,'2016-03'!$C$33&gt;=H$5)</xm:f>
            <x14:dxf>
              <fill>
                <patternFill>
                  <bgColor rgb="FF7030A0"/>
                </patternFill>
              </fill>
            </x14:dxf>
          </x14:cfRule>
          <x14:cfRule type="expression" priority="2525" id="{3BFF7304-E765-41A7-A6E1-9551081E1065}">
            <xm:f>AND('2016-03'!$B$34&lt;=H$5,'2016-03'!$C$34&gt;=H$5)</xm:f>
            <x14:dxf>
              <fill>
                <patternFill>
                  <bgColor rgb="FF7030A0"/>
                </patternFill>
              </fill>
            </x14:dxf>
          </x14:cfRule>
          <xm:sqref>H57:AWJ57</xm:sqref>
        </x14:conditionalFormatting>
        <x14:conditionalFormatting xmlns:xm="http://schemas.microsoft.com/office/excel/2006/main">
          <x14:cfRule type="expression" priority="3360" id="{E047B1C7-991F-4B0C-A173-516C223CC04F}">
            <xm:f>AND('2013-03'!$D$19&lt;=H$5,'2013-03'!$E$19&gt;H$5)</xm:f>
            <x14:dxf>
              <fill>
                <patternFill>
                  <bgColor theme="5" tint="0.59996337778862885"/>
                </patternFill>
              </fill>
            </x14:dxf>
          </x14:cfRule>
          <x14:cfRule type="expression" priority="3361" id="{1976FBB6-C4F5-47B2-8CE0-30320CEBEA0A}">
            <xm:f>AND('2013-03'!$D$20&lt;=H$5,'2013-03'!$E$20&gt;=H$5)</xm:f>
            <x14:dxf>
              <fill>
                <patternFill>
                  <bgColor theme="5" tint="0.59996337778862885"/>
                </patternFill>
              </fill>
            </x14:dxf>
          </x14:cfRule>
          <x14:cfRule type="expression" priority="3362" id="{C9ECF7A7-8823-46AE-97AF-2B690FC340C7}">
            <xm:f>AND('2013-03'!$D$21&lt;=H$5,'2013-03'!$E$21&gt;=H$5)</xm:f>
            <x14:dxf>
              <fill>
                <patternFill>
                  <bgColor theme="5" tint="-0.24994659260841701"/>
                </patternFill>
              </fill>
            </x14:dxf>
          </x14:cfRule>
          <x14:cfRule type="expression" priority="3363" id="{D08199A9-8A13-44C1-A0D4-A65E8DA7B17B}">
            <xm:f>AND('2013-03'!$D$22&lt;=H$5,'2013-03'!$E$22&gt;=H$5)</xm:f>
            <x14:dxf>
              <fill>
                <patternFill>
                  <bgColor theme="4" tint="0.79998168889431442"/>
                </patternFill>
              </fill>
            </x14:dxf>
          </x14:cfRule>
          <x14:cfRule type="expression" priority="3364" id="{32AD5025-2494-48C7-BFD0-B37EF3D5EA1C}">
            <xm:f>AND('2013-03'!$D$23&lt;=H$5,'2013-03'!$E$23&gt;=H$5)</xm:f>
            <x14:dxf>
              <fill>
                <patternFill>
                  <bgColor theme="4" tint="0.79998168889431442"/>
                </patternFill>
              </fill>
            </x14:dxf>
          </x14:cfRule>
          <x14:cfRule type="expression" priority="3365" id="{CA437F28-538F-4238-A3E1-AFA6F6225105}">
            <xm:f>AND('2013-03'!$D$24&lt;=H$5,'2013-03'!$E$24&gt;=H$5)</xm:f>
            <x14:dxf>
              <fill>
                <patternFill>
                  <bgColor theme="4" tint="0.39994506668294322"/>
                </patternFill>
              </fill>
            </x14:dxf>
          </x14:cfRule>
          <x14:cfRule type="expression" priority="3366" id="{50889186-9501-4D2F-A4CA-05F09D56AB7E}">
            <xm:f>AND('2013-03'!$D$25&lt;=H$5,'2013-03'!$E$25&gt;=H$5)</xm:f>
            <x14:dxf>
              <fill>
                <patternFill>
                  <bgColor theme="4" tint="0.39994506668294322"/>
                </patternFill>
              </fill>
            </x14:dxf>
          </x14:cfRule>
          <x14:cfRule type="expression" priority="3367" id="{EB0B8251-1499-40C0-A10A-EBC9A8B0A679}">
            <xm:f>AND('2013-03'!$D$26&lt;=H$5,'2013-03'!$E$26&gt;=H$5)</xm:f>
            <x14:dxf>
              <fill>
                <patternFill>
                  <bgColor theme="4" tint="-0.24994659260841701"/>
                </patternFill>
              </fill>
            </x14:dxf>
          </x14:cfRule>
          <x14:cfRule type="expression" priority="3368" id="{85AFB130-C3C8-4689-9320-58A00B630025}">
            <xm:f>AND('2013-03'!$D$27&lt;=H$5,'2013-03'!$E$27&gt;=H$5)</xm:f>
            <x14:dxf>
              <fill>
                <patternFill>
                  <bgColor theme="4" tint="-0.24994659260841701"/>
                </patternFill>
              </fill>
            </x14:dxf>
          </x14:cfRule>
          <x14:cfRule type="expression" priority="3369" id="{45B3A01B-D897-4588-BDB2-5E067B2107BB}">
            <xm:f>AND('2013-03'!$D$28&lt;=H$5,'2013-03'!$E$28&gt;=H$5)</xm:f>
            <x14:dxf>
              <fill>
                <patternFill>
                  <bgColor theme="4" tint="-0.24994659260841701"/>
                </patternFill>
              </fill>
            </x14:dxf>
          </x14:cfRule>
          <x14:cfRule type="expression" priority="3370" id="{44A2481B-AD4F-4462-8F21-5CE29BE543B5}">
            <xm:f>AND('2013-03'!$D$29&lt;=H$5,'2013-03'!$E$29&gt;=H$5)</xm:f>
            <x14:dxf>
              <fill>
                <patternFill>
                  <bgColor theme="4" tint="-0.24994659260841701"/>
                </patternFill>
              </fill>
            </x14:dxf>
          </x14:cfRule>
          <x14:cfRule type="expression" priority="3371" id="{8EA35C19-3C3C-499C-B51F-B05AF052D46E}">
            <xm:f>AND('2013-03'!$D$30&lt;=H$5,'2013-03'!$E$30&gt;=H$5)</xm:f>
            <x14:dxf>
              <fill>
                <patternFill>
                  <bgColor theme="4" tint="-0.24994659260841701"/>
                </patternFill>
              </fill>
            </x14:dxf>
          </x14:cfRule>
          <x14:cfRule type="expression" priority="3372" id="{2E200071-3C8D-4990-8F7E-F6A38B9E3A20}">
            <xm:f>AND('2013-03'!$D$31&lt;=H$5,'2013-03'!$E$31&gt;=H$5)</xm:f>
            <x14:dxf>
              <fill>
                <patternFill>
                  <bgColor theme="4" tint="-0.499984740745262"/>
                </patternFill>
              </fill>
            </x14:dxf>
          </x14:cfRule>
          <x14:cfRule type="expression" priority="3373" id="{BF5A4D79-7C22-4D47-AFFA-E068F0FEFA5D}">
            <xm:f>AND('2013-03'!$D$32&lt;=H$5,'2013-03'!$E$32&gt;=H$5)</xm:f>
            <x14:dxf>
              <fill>
                <patternFill>
                  <bgColor rgb="FF002060"/>
                </patternFill>
              </fill>
            </x14:dxf>
          </x14:cfRule>
          <x14:cfRule type="expression" priority="3374" id="{39C51FC7-AD25-4FC2-8F2C-FA5067E44319}">
            <xm:f>AND('2013-03'!$D$33&lt;=H$5,'2013-03'!$E$33&gt;=H$5)</xm:f>
            <x14:dxf>
              <fill>
                <patternFill>
                  <bgColor rgb="FF7030A0"/>
                </patternFill>
              </fill>
            </x14:dxf>
          </x14:cfRule>
          <x14:cfRule type="expression" priority="3375" id="{636919D8-B3C1-46DB-8154-C5A983D8A539}">
            <xm:f>AND('2013-03'!$D$34&lt;=H$5,'2013-03'!$E$34&gt;=H$5)</xm:f>
            <x14:dxf>
              <fill>
                <patternFill>
                  <bgColor rgb="FF7030A0"/>
                </patternFill>
              </fill>
            </x14:dxf>
          </x14:cfRule>
          <xm:sqref>H18:BRM18</xm:sqref>
        </x14:conditionalFormatting>
        <x14:conditionalFormatting xmlns:xm="http://schemas.microsoft.com/office/excel/2006/main">
          <x14:cfRule type="expression" priority="3209" id="{25465F12-D49C-4094-8CD7-A134CBFCEFA9}">
            <xm:f>AND('2013-03'!$B$19&lt;=H$5,'2013-03'!$C$19&gt;H$5)</xm:f>
            <x14:dxf>
              <fill>
                <patternFill>
                  <bgColor theme="5" tint="0.59996337778862885"/>
                </patternFill>
              </fill>
            </x14:dxf>
          </x14:cfRule>
          <x14:cfRule type="expression" priority="3210" id="{D59D3C1D-8D68-40E9-B991-20C8AB3135BE}">
            <xm:f>AND('2013-03'!$B$20&lt;=H$5,'2013-03'!$C$20&gt;=H$5)</xm:f>
            <x14:dxf>
              <fill>
                <patternFill>
                  <bgColor theme="5" tint="0.59996337778862885"/>
                </patternFill>
              </fill>
            </x14:dxf>
          </x14:cfRule>
          <x14:cfRule type="expression" priority="3211" id="{B0F4A805-2726-40E6-BD46-80506F449E40}">
            <xm:f>AND('2013-03'!$B$21&lt;=H$5,'2013-03'!$C$21&gt;=H$5)</xm:f>
            <x14:dxf>
              <fill>
                <patternFill>
                  <bgColor theme="5" tint="-0.24994659260841701"/>
                </patternFill>
              </fill>
            </x14:dxf>
          </x14:cfRule>
          <x14:cfRule type="expression" priority="3212" id="{1381641A-9D70-4688-B9A7-9EC17A5D61C4}">
            <xm:f>AND('2013-03'!$B$22&lt;=H$5,'2013-03'!$C$22&gt;=H$5)</xm:f>
            <x14:dxf>
              <fill>
                <patternFill>
                  <bgColor theme="4" tint="0.79998168889431442"/>
                </patternFill>
              </fill>
            </x14:dxf>
          </x14:cfRule>
          <x14:cfRule type="expression" priority="3213" id="{91815C12-247F-4027-8D71-DB09CEC61E41}">
            <xm:f>AND('2013-03'!$C$23&lt;=H$5,'2013-03'!$B$23&gt;=H$5)</xm:f>
            <x14:dxf>
              <fill>
                <patternFill>
                  <bgColor theme="4" tint="0.79998168889431442"/>
                </patternFill>
              </fill>
            </x14:dxf>
          </x14:cfRule>
          <x14:cfRule type="expression" priority="3214" id="{BA9ED666-34D1-4B3B-B1F8-BFCAE862C525}">
            <xm:f>AND('2013-03'!$B$24&lt;=H$5,'2013-03'!$C$24&gt;=H$5)</xm:f>
            <x14:dxf>
              <fill>
                <patternFill>
                  <bgColor theme="4" tint="0.39994506668294322"/>
                </patternFill>
              </fill>
            </x14:dxf>
          </x14:cfRule>
          <x14:cfRule type="expression" priority="3215" id="{EB8D5D96-589D-4123-A9BE-8C2C506D8584}">
            <xm:f>AND('2013-03'!$B$25&lt;=H$5,'2013-03'!$C$25&gt;=H$5)</xm:f>
            <x14:dxf>
              <fill>
                <patternFill>
                  <bgColor theme="4" tint="0.39994506668294322"/>
                </patternFill>
              </fill>
            </x14:dxf>
          </x14:cfRule>
          <x14:cfRule type="expression" priority="3216" id="{3DC1C29D-D24C-4185-BC89-E72491640891}">
            <xm:f>AND('2013-03'!$B$26&lt;=H$5,'2013-03'!$C$26&gt;=H$5)</xm:f>
            <x14:dxf>
              <fill>
                <patternFill>
                  <bgColor theme="4" tint="-0.24994659260841701"/>
                </patternFill>
              </fill>
            </x14:dxf>
          </x14:cfRule>
          <x14:cfRule type="expression" priority="3217" id="{FA53F5CD-9C2F-4798-9FC1-BA8B7B096AB8}">
            <xm:f>AND('2013-03'!$B$27&lt;=H$5,'2013-03'!$C$27&gt;=H$5)</xm:f>
            <x14:dxf>
              <fill>
                <patternFill>
                  <bgColor theme="4" tint="-0.24994659260841701"/>
                </patternFill>
              </fill>
            </x14:dxf>
          </x14:cfRule>
          <x14:cfRule type="expression" priority="3218" id="{F8349DE4-1536-4BC5-8B56-7BD6EEC4B2EF}">
            <xm:f>AND('2013-03'!$B$28&lt;=H$5,'2013-03'!$C$28&gt;=H$5)</xm:f>
            <x14:dxf>
              <fill>
                <patternFill>
                  <bgColor theme="4" tint="-0.24994659260841701"/>
                </patternFill>
              </fill>
            </x14:dxf>
          </x14:cfRule>
          <x14:cfRule type="expression" priority="3219" id="{D8E73F90-1C2C-47B5-B0B9-CD8A3603CD9B}">
            <xm:f>AND('2013-03'!$B$29&lt;=H$5,'2013-03'!$C$29&gt;=H$5)</xm:f>
            <x14:dxf>
              <fill>
                <patternFill>
                  <bgColor theme="4" tint="-0.24994659260841701"/>
                </patternFill>
              </fill>
            </x14:dxf>
          </x14:cfRule>
          <x14:cfRule type="expression" priority="3220" id="{EF156322-9E75-4E90-949D-7B898F93377B}">
            <xm:f>AND('2013-03'!$B$30&lt;=H$5,'2013-03'!$C$30&gt;=H$5)</xm:f>
            <x14:dxf>
              <fill>
                <patternFill>
                  <bgColor theme="4" tint="-0.24994659260841701"/>
                </patternFill>
              </fill>
            </x14:dxf>
          </x14:cfRule>
          <x14:cfRule type="expression" priority="3221" id="{FB80C1F4-7873-4F88-A9AC-BFEE466E4E4B}">
            <xm:f>AND('2013-03'!$B$31&lt;=H$5,'2013-03'!$C$31&gt;=H$5)</xm:f>
            <x14:dxf>
              <fill>
                <patternFill>
                  <bgColor theme="4" tint="-0.499984740745262"/>
                </patternFill>
              </fill>
            </x14:dxf>
          </x14:cfRule>
          <x14:cfRule type="expression" priority="3222" id="{797A9071-07E3-4905-94F2-29E6AF0286BA}">
            <xm:f>AND('2013-03'!$B$32&lt;=H$5,'2013-03'!$C$32&gt;=H$5)</xm:f>
            <x14:dxf>
              <fill>
                <patternFill>
                  <bgColor rgb="FF002060"/>
                </patternFill>
              </fill>
            </x14:dxf>
          </x14:cfRule>
          <x14:cfRule type="expression" priority="3223" id="{AFD7E621-D549-441C-97DF-9232AB38DDE3}">
            <xm:f>AND('2013-03'!$B$33&lt;=H$5,'2013-03'!$C$33&gt;=H$5)</xm:f>
            <x14:dxf>
              <fill>
                <patternFill>
                  <bgColor rgb="FF7030A0"/>
                </patternFill>
              </fill>
            </x14:dxf>
          </x14:cfRule>
          <x14:cfRule type="expression" priority="3228" id="{5FD23306-188D-4256-BC44-B02447F16570}">
            <xm:f>AND('2013-03'!$B$34&lt;=H$5,'2013-03'!$C$34&gt;=H$5)</xm:f>
            <x14:dxf>
              <fill>
                <patternFill>
                  <bgColor rgb="FF7030A0"/>
                </patternFill>
              </fill>
            </x14:dxf>
          </x14:cfRule>
          <xm:sqref>H19:BDG19</xm:sqref>
        </x14:conditionalFormatting>
        <x14:conditionalFormatting xmlns:xm="http://schemas.microsoft.com/office/excel/2006/main">
          <x14:cfRule type="expression" priority="1201" id="{1F8C4335-FFC9-4BF2-86DB-8464CFA04B2F}">
            <xm:f>AND('2016-02c'!$D$26&lt;=H$5,'2016-02c'!$E$26&gt;=H$5)</xm:f>
            <x14:dxf>
              <fill>
                <patternFill>
                  <bgColor theme="4" tint="-0.24994659260841701"/>
                </patternFill>
              </fill>
            </x14:dxf>
          </x14:cfRule>
          <x14:cfRule type="expression" priority="2528" id="{D4584E7A-A563-45E4-BE77-510AA9DCE6B8}">
            <xm:f>AND('2016-02c'!$D$19&lt;=H$5,'2016-02c'!$E$19&gt;H$5)</xm:f>
            <x14:dxf>
              <fill>
                <patternFill>
                  <bgColor theme="5" tint="0.59996337778862885"/>
                </patternFill>
              </fill>
            </x14:dxf>
          </x14:cfRule>
          <x14:cfRule type="expression" priority="2529" id="{F8B03177-EDB9-4179-BA8D-84F6F5A35144}">
            <xm:f>AND('2016-02c'!$D$20&lt;=H$5,'2016-02c'!$E$20&gt;=H$5)</xm:f>
            <x14:dxf>
              <fill>
                <patternFill>
                  <bgColor theme="5" tint="0.59996337778862885"/>
                </patternFill>
              </fill>
            </x14:dxf>
          </x14:cfRule>
          <x14:cfRule type="expression" priority="2530" id="{D050D161-BADE-4329-A7B5-A7E63A389504}">
            <xm:f>AND('2016-02c'!$D$21&lt;=H$5,'2016-02c'!$E$21&gt;=H$5)</xm:f>
            <x14:dxf>
              <fill>
                <patternFill>
                  <bgColor theme="5" tint="-0.24994659260841701"/>
                </patternFill>
              </fill>
            </x14:dxf>
          </x14:cfRule>
          <x14:cfRule type="expression" priority="2531" id="{51E4561F-03C9-40B2-9A7E-AA2BE5A820B4}">
            <xm:f>AND('2016-02c'!$D$22&lt;=H$5,'2016-02c'!$E$22&gt;=H$5)</xm:f>
            <x14:dxf>
              <fill>
                <patternFill>
                  <bgColor theme="4" tint="0.79998168889431442"/>
                </patternFill>
              </fill>
            </x14:dxf>
          </x14:cfRule>
          <x14:cfRule type="expression" priority="2532" id="{9ABAC823-C74C-482A-96AE-80D1014156F8}">
            <xm:f>AND('2016-02c'!$D$23&lt;=H$5,'2016-02c'!$E$23&gt;=H$5)</xm:f>
            <x14:dxf>
              <fill>
                <patternFill>
                  <bgColor theme="4" tint="0.79998168889431442"/>
                </patternFill>
              </fill>
            </x14:dxf>
          </x14:cfRule>
          <x14:cfRule type="expression" priority="2533" id="{87E46068-223B-408C-A896-CA811862C5A6}">
            <xm:f>AND('2016-02c'!$D$24&lt;=H$5,'2016-02c'!$E$24&gt;=H$5)</xm:f>
            <x14:dxf>
              <fill>
                <patternFill>
                  <bgColor theme="4" tint="0.39994506668294322"/>
                </patternFill>
              </fill>
            </x14:dxf>
          </x14:cfRule>
          <x14:cfRule type="expression" priority="2534" id="{52E48B59-B528-4C8D-AA44-5A911749B91C}">
            <xm:f>AND('2016-02c'!$D$25&lt;=H$5,'2016-02c'!$E$25&gt;=H$5)</xm:f>
            <x14:dxf>
              <fill>
                <patternFill>
                  <bgColor theme="4" tint="0.39994506668294322"/>
                </patternFill>
              </fill>
            </x14:dxf>
          </x14:cfRule>
          <x14:cfRule type="expression" priority="2535" id="{437FF6F2-6626-4ACE-AAD9-564FEDA73FE2}">
            <xm:f>AND('2016-02c'!$D$27&lt;=H$5,'2016-02c'!$E$27&gt;=H$5)</xm:f>
            <x14:dxf>
              <fill>
                <patternFill>
                  <bgColor theme="4" tint="-0.24994659260841701"/>
                </patternFill>
              </fill>
            </x14:dxf>
          </x14:cfRule>
          <x14:cfRule type="expression" priority="2536" id="{3F19DD96-9A02-45AF-AEB8-2A60CAA00153}">
            <xm:f>AND('2016-02c'!$D$28&lt;=H$5,'2016-02c'!$E$28&gt;=H$5)</xm:f>
            <x14:dxf>
              <fill>
                <patternFill>
                  <bgColor theme="4" tint="-0.24994659260841701"/>
                </patternFill>
              </fill>
            </x14:dxf>
          </x14:cfRule>
          <x14:cfRule type="expression" priority="2537" id="{835ECD92-61A9-4280-B87E-672B0F31FE92}">
            <xm:f>AND('2016-02c'!$D$29&lt;=H$5,'2016-02c'!$E$29&gt;=H$5)</xm:f>
            <x14:dxf>
              <fill>
                <patternFill>
                  <bgColor theme="4" tint="-0.24994659260841701"/>
                </patternFill>
              </fill>
            </x14:dxf>
          </x14:cfRule>
          <x14:cfRule type="expression" priority="2538" id="{6AB5A3F2-9B25-4EE9-A2E0-1CF82B24760A}">
            <xm:f>AND('2016-02c'!$D$30&lt;=H$5,'2016-02c'!$E$30&gt;=H$5)</xm:f>
            <x14:dxf>
              <fill>
                <patternFill>
                  <bgColor theme="4" tint="-0.24994659260841701"/>
                </patternFill>
              </fill>
            </x14:dxf>
          </x14:cfRule>
          <x14:cfRule type="expression" priority="2539" id="{3F41B3D9-A181-40AD-9A03-4277F86229F8}">
            <xm:f>AND('2016-02c'!$D$31&lt;=H$5,'2016-02c'!$E$31&gt;=H$5)</xm:f>
            <x14:dxf>
              <fill>
                <patternFill>
                  <bgColor theme="4" tint="-0.499984740745262"/>
                </patternFill>
              </fill>
            </x14:dxf>
          </x14:cfRule>
          <x14:cfRule type="expression" priority="2540" id="{CACE17E5-1734-4DD7-9214-81FB31814D20}">
            <xm:f>AND('2016-02c'!$D$32&lt;=H$5,'2016-02c'!$E$32&gt;=H$5)</xm:f>
            <x14:dxf>
              <fill>
                <patternFill>
                  <bgColor rgb="FF002060"/>
                </patternFill>
              </fill>
            </x14:dxf>
          </x14:cfRule>
          <x14:cfRule type="expression" priority="2541" id="{8956C99B-18FA-4158-884F-AD4449F23043}">
            <xm:f>AND('2016-02c'!$D$33&lt;=H$5,'2016-02c'!$E$33&gt;=H$5)</xm:f>
            <x14:dxf>
              <fill>
                <patternFill>
                  <bgColor rgb="FF7030A0"/>
                </patternFill>
              </fill>
            </x14:dxf>
          </x14:cfRule>
          <x14:cfRule type="expression" priority="2542" id="{9D1933A1-0A12-4952-B657-EBD3EA2D6C2D}">
            <xm:f>AND('2016-02c'!$D$34&lt;=H$5,'2016-02c'!$E$34&gt;=H$5)</xm:f>
            <x14:dxf>
              <fill>
                <patternFill>
                  <bgColor rgb="FF7030A0"/>
                </patternFill>
              </fill>
            </x14:dxf>
          </x14:cfRule>
          <xm:sqref>H46:BRM46</xm:sqref>
        </x14:conditionalFormatting>
        <x14:conditionalFormatting xmlns:xm="http://schemas.microsoft.com/office/excel/2006/main">
          <x14:cfRule type="expression" priority="2511" id="{CD405F87-C16A-4293-9345-859638EFD8A9}">
            <xm:f>AND('2016-02c'!$B$19&lt;=H$5,'2016-02c'!$C$19&gt;H$5)</xm:f>
            <x14:dxf>
              <fill>
                <patternFill>
                  <bgColor theme="5" tint="0.59996337778862885"/>
                </patternFill>
              </fill>
            </x14:dxf>
          </x14:cfRule>
          <x14:cfRule type="expression" priority="2512" id="{725C8A93-E49F-4992-A5F1-A3ECFBA95EFF}">
            <xm:f>AND('2016-02c'!$B$20&lt;=H$5,'2016-02c'!$C$20&gt;=H$5)</xm:f>
            <x14:dxf>
              <fill>
                <patternFill>
                  <bgColor theme="5" tint="0.59996337778862885"/>
                </patternFill>
              </fill>
            </x14:dxf>
          </x14:cfRule>
          <x14:cfRule type="expression" priority="2513" id="{BF7CEC11-A67E-4E21-9104-8FB663B9C49B}">
            <xm:f>AND('2016-02c'!$B$21&lt;=H$5,'2016-02c'!$C$21&gt;=H$5)</xm:f>
            <x14:dxf>
              <fill>
                <patternFill>
                  <bgColor theme="5" tint="-0.24994659260841701"/>
                </patternFill>
              </fill>
            </x14:dxf>
          </x14:cfRule>
          <x14:cfRule type="expression" priority="2514" id="{E9A3942B-6A57-4F35-AED5-81A4D2B21A3E}">
            <xm:f>AND('2016-02c'!$B$22&lt;=H$5,'2016-02c'!$C$22&gt;=H$5)</xm:f>
            <x14:dxf>
              <fill>
                <patternFill>
                  <bgColor theme="4" tint="0.79998168889431442"/>
                </patternFill>
              </fill>
            </x14:dxf>
          </x14:cfRule>
          <x14:cfRule type="expression" priority="2515" id="{75559519-16AD-45CA-96BE-347DC59F3649}">
            <xm:f>AND('2016-02c'!$B$24&lt;=H$5,'2016-02c'!$C$24&gt;=H$5)</xm:f>
            <x14:dxf>
              <fill>
                <patternFill>
                  <bgColor theme="4" tint="0.39994506668294322"/>
                </patternFill>
              </fill>
            </x14:dxf>
          </x14:cfRule>
          <x14:cfRule type="expression" priority="2516" id="{4E2DF3C8-9BF9-4653-8178-BBFDA505218B}">
            <xm:f>AND('2016-02c'!$B$25&lt;=H$5,'2016-02c'!$C$25&gt;=H$5)</xm:f>
            <x14:dxf>
              <fill>
                <patternFill>
                  <bgColor theme="4" tint="0.39994506668294322"/>
                </patternFill>
              </fill>
            </x14:dxf>
          </x14:cfRule>
          <x14:cfRule type="expression" priority="2517" id="{E3FAFDB7-9437-481E-BA77-3133004170FF}">
            <xm:f>AND('2016-02c'!$B$30&lt;=H$5,'2016-02c'!$C$30&gt;=H$5)</xm:f>
            <x14:dxf>
              <fill>
                <patternFill>
                  <bgColor theme="4" tint="-0.24994659260841701"/>
                </patternFill>
              </fill>
            </x14:dxf>
          </x14:cfRule>
          <x14:cfRule type="expression" priority="2518" id="{1D8FA826-0D3F-411D-82F4-25A18E1D392B}">
            <xm:f>AND('2016-02c'!$B$26&lt;=H$5,'2016-02c'!$C$26&gt;=H$5)</xm:f>
            <x14:dxf>
              <fill>
                <patternFill>
                  <bgColor theme="4" tint="-0.24994659260841701"/>
                </patternFill>
              </fill>
            </x14:dxf>
          </x14:cfRule>
          <x14:cfRule type="expression" priority="2519" id="{506AEAF7-450E-409E-8855-689A161C2714}">
            <xm:f>AND('2016-02c'!$B$27&lt;=H$5,'2016-02c'!$C$27&gt;=H$5)</xm:f>
            <x14:dxf>
              <fill>
                <patternFill>
                  <bgColor theme="4" tint="-0.24994659260841701"/>
                </patternFill>
              </fill>
            </x14:dxf>
          </x14:cfRule>
          <x14:cfRule type="expression" priority="2520" id="{56EADFE7-E3BD-4F08-B056-C56F77B95908}">
            <xm:f>AND('2016-02c'!$B$28&lt;=H$5,'2016-02c'!$C$28&gt;=H$5)</xm:f>
            <x14:dxf>
              <fill>
                <patternFill>
                  <bgColor theme="4" tint="-0.24994659260841701"/>
                </patternFill>
              </fill>
            </x14:dxf>
          </x14:cfRule>
          <x14:cfRule type="expression" priority="2521" id="{D0CB5FDB-DE09-489A-9A78-6C28D3D1D80F}">
            <xm:f>AND('2016-02c'!$B$32&lt;=H$5,'2016-02c'!$C$32&gt;=H$5)</xm:f>
            <x14:dxf>
              <fill>
                <patternFill>
                  <bgColor rgb="FF002060"/>
                </patternFill>
              </fill>
            </x14:dxf>
          </x14:cfRule>
          <x14:cfRule type="expression" priority="2522" id="{4CE55881-45B0-4AEA-91E2-1C91FF8B503E}">
            <xm:f>AND('2016-02c'!$B$31&lt;=H$5,'2016-02c'!$C$31&gt;=H$5)</xm:f>
            <x14:dxf>
              <fill>
                <patternFill>
                  <bgColor theme="4" tint="-0.499984740745262"/>
                </patternFill>
              </fill>
            </x14:dxf>
          </x14:cfRule>
          <x14:cfRule type="expression" priority="2523" id="{478F3775-CD91-4021-A8E3-18B5BF31B260}">
            <xm:f>AND('2016-02c'!$B$33&lt;=H$5,'2016-02c'!$C$33&gt;=H$5)</xm:f>
            <x14:dxf>
              <fill>
                <patternFill>
                  <bgColor rgb="FF7030A0"/>
                </patternFill>
              </fill>
            </x14:dxf>
          </x14:cfRule>
          <x14:cfRule type="expression" priority="2524" id="{97BBC618-3592-4C7A-AD0D-89C4B2EB8C20}">
            <xm:f>AND('2016-02c'!$B$34&lt;=H$5,'2016-02c'!$C$34&gt;=H$5)</xm:f>
            <x14:dxf>
              <fill>
                <patternFill>
                  <bgColor rgb="FF7030A0"/>
                </patternFill>
              </fill>
            </x14:dxf>
          </x14:cfRule>
          <x14:cfRule type="expression" priority="2526" id="{DE8F9963-F203-45C3-935A-718B09B9D7F8}">
            <xm:f>AND('2016-02c'!$B$23&lt;=H$5,'2016-02c'!$C$23&gt;=H$5)</xm:f>
            <x14:dxf>
              <fill>
                <patternFill>
                  <bgColor theme="4" tint="0.79998168889431442"/>
                </patternFill>
              </fill>
            </x14:dxf>
          </x14:cfRule>
          <x14:cfRule type="expression" priority="2527" id="{5996756D-F144-40F3-8BBC-C212E5CE1FDD}">
            <xm:f>AND('2016-02c'!$B$29&lt;=H$5,'2016-02c'!$C$29&gt;=H$5)</xm:f>
            <x14:dxf>
              <fill>
                <patternFill>
                  <bgColor theme="4" tint="-0.24994659260841701"/>
                </patternFill>
              </fill>
            </x14:dxf>
          </x14:cfRule>
          <xm:sqref>H47:BRM47</xm:sqref>
        </x14:conditionalFormatting>
        <x14:conditionalFormatting xmlns:xm="http://schemas.microsoft.com/office/excel/2006/main">
          <x14:cfRule type="expression" priority="1121" id="{2FD68873-0184-4D34-B9FA-1D19D3C75886}">
            <xm:f>AND('2016-02d'!$D$26&lt;=H$5,'2016-02d'!$E$26&gt;=H$5)</xm:f>
            <x14:dxf>
              <fill>
                <patternFill>
                  <bgColor theme="4" tint="-0.24994659260841701"/>
                </patternFill>
              </fill>
            </x14:dxf>
          </x14:cfRule>
          <x14:cfRule type="expression" priority="1138" id="{D259786B-2B9A-48E1-B631-441D8AE1192B}">
            <xm:f>AND('2016-02d'!$D$19&lt;=H$5,'2016-02d'!$E$19&gt;H$5)</xm:f>
            <x14:dxf>
              <fill>
                <patternFill>
                  <bgColor theme="5" tint="0.59996337778862885"/>
                </patternFill>
              </fill>
            </x14:dxf>
          </x14:cfRule>
          <x14:cfRule type="expression" priority="1139" id="{1422ED85-D00D-48B2-A3CD-41F5CC6651C8}">
            <xm:f>AND('2016-02d'!$D$20&lt;=H$5,'2016-02d'!$E$20&gt;=H$5)</xm:f>
            <x14:dxf>
              <fill>
                <patternFill>
                  <bgColor theme="5" tint="0.59996337778862885"/>
                </patternFill>
              </fill>
            </x14:dxf>
          </x14:cfRule>
          <x14:cfRule type="expression" priority="1140" id="{D15F3BA4-8EC6-4868-B5B7-D32BFBDAC0A7}">
            <xm:f>AND('2016-02d'!$D$21&lt;=H$5,'2016-02d'!$E$21&gt;=H$5)</xm:f>
            <x14:dxf>
              <fill>
                <patternFill>
                  <bgColor theme="5" tint="-0.24994659260841701"/>
                </patternFill>
              </fill>
            </x14:dxf>
          </x14:cfRule>
          <x14:cfRule type="expression" priority="1141" id="{038574F5-91D0-4DDD-B9AB-9B8E8A62950F}">
            <xm:f>AND('2016-02d'!$D$22&lt;=H$5,'2016-02d'!$E$22&gt;=H$5)</xm:f>
            <x14:dxf>
              <fill>
                <patternFill>
                  <bgColor theme="4" tint="0.79998168889431442"/>
                </patternFill>
              </fill>
            </x14:dxf>
          </x14:cfRule>
          <x14:cfRule type="expression" priority="1142" id="{A9FDBD69-B020-411B-9467-6DA4A88A8782}">
            <xm:f>AND('2016-02d'!$D$23&lt;=H$5,'2016-02d'!$E$23&gt;=H$5)</xm:f>
            <x14:dxf>
              <fill>
                <patternFill>
                  <bgColor theme="4" tint="0.79998168889431442"/>
                </patternFill>
              </fill>
            </x14:dxf>
          </x14:cfRule>
          <x14:cfRule type="expression" priority="1143" id="{9E80DD02-2602-4E95-92AB-46261536C687}">
            <xm:f>AND('2016-02d'!$D$24&lt;=H$5,'2016-02d'!$E$24&gt;=H$5)</xm:f>
            <x14:dxf>
              <fill>
                <patternFill>
                  <bgColor theme="4" tint="0.39994506668294322"/>
                </patternFill>
              </fill>
            </x14:dxf>
          </x14:cfRule>
          <x14:cfRule type="expression" priority="1144" id="{142F07D8-C4EF-4A72-920D-940CEF9B288E}">
            <xm:f>AND('2016-02d'!$D$25&lt;=H$5,'2016-02d'!$E$25&gt;=H$5)</xm:f>
            <x14:dxf>
              <fill>
                <patternFill>
                  <bgColor theme="4" tint="0.39994506668294322"/>
                </patternFill>
              </fill>
            </x14:dxf>
          </x14:cfRule>
          <x14:cfRule type="expression" priority="1145" id="{1958260D-CDE5-4347-80CF-F16D2F4DA31C}">
            <xm:f>AND('2016-02d'!$D$27&lt;=H$5,'2016-02d'!$E$27&gt;=H$5)</xm:f>
            <x14:dxf>
              <fill>
                <patternFill>
                  <bgColor theme="4" tint="-0.24994659260841701"/>
                </patternFill>
              </fill>
            </x14:dxf>
          </x14:cfRule>
          <x14:cfRule type="expression" priority="1146" id="{4A2AC2E2-A9E7-4E64-A62D-DAB21965BF54}">
            <xm:f>AND('2016-02d'!$D$28&lt;=H$5,'2016-02d'!$E$28&gt;=H$5)</xm:f>
            <x14:dxf>
              <fill>
                <patternFill>
                  <bgColor theme="4" tint="-0.24994659260841701"/>
                </patternFill>
              </fill>
            </x14:dxf>
          </x14:cfRule>
          <x14:cfRule type="expression" priority="1147" id="{F9B70322-E768-46E6-860B-7F80FF81316C}">
            <xm:f>AND('2016-02d'!$D$29&lt;=H$5,'2016-02d'!$E$29&gt;=H$5)</xm:f>
            <x14:dxf>
              <fill>
                <patternFill>
                  <bgColor theme="4" tint="-0.24994659260841701"/>
                </patternFill>
              </fill>
            </x14:dxf>
          </x14:cfRule>
          <x14:cfRule type="expression" priority="1148" id="{64EC445C-9828-44EE-A8E5-866B5C5466ED}">
            <xm:f>AND('2016-02d'!$D$30&lt;=H$5,'2016-02d'!$E$30&gt;=H$5)</xm:f>
            <x14:dxf>
              <fill>
                <patternFill>
                  <bgColor theme="4" tint="-0.24994659260841701"/>
                </patternFill>
              </fill>
            </x14:dxf>
          </x14:cfRule>
          <x14:cfRule type="expression" priority="1149" id="{CFFF713F-7969-471A-9B78-01BA18035849}">
            <xm:f>AND('2016-02d'!$D$31&lt;=H$5,'2016-02d'!$E$31&gt;=H$5)</xm:f>
            <x14:dxf>
              <fill>
                <patternFill>
                  <bgColor theme="4" tint="-0.499984740745262"/>
                </patternFill>
              </fill>
            </x14:dxf>
          </x14:cfRule>
          <x14:cfRule type="expression" priority="1150" id="{94AA1A00-E744-487B-80F4-A9141279FAF3}">
            <xm:f>AND('2016-02d'!$D$32&lt;=H$5,'2016-02d'!$E$32&gt;=H$5)</xm:f>
            <x14:dxf>
              <fill>
                <patternFill>
                  <bgColor rgb="FF002060"/>
                </patternFill>
              </fill>
            </x14:dxf>
          </x14:cfRule>
          <x14:cfRule type="expression" priority="1151" id="{2DB93C3B-3E66-4160-8D90-968627D6132B}">
            <xm:f>AND('2016-02d'!$D$33&lt;=H$5,'2016-02d'!$E$33&gt;=H$5)</xm:f>
            <x14:dxf>
              <fill>
                <patternFill>
                  <bgColor rgb="FF7030A0"/>
                </patternFill>
              </fill>
            </x14:dxf>
          </x14:cfRule>
          <x14:cfRule type="expression" priority="1152" id="{43D87190-4534-44EB-9ED0-F6AF72E2C789}">
            <xm:f>AND('2016-02d'!$D$34&lt;=H$5,'2016-02d'!$E$34&gt;=H$5)</xm:f>
            <x14:dxf>
              <fill>
                <patternFill>
                  <bgColor rgb="FF7030A0"/>
                </patternFill>
              </fill>
            </x14:dxf>
          </x14:cfRule>
          <xm:sqref>H48:BRM48</xm:sqref>
        </x14:conditionalFormatting>
        <x14:conditionalFormatting xmlns:xm="http://schemas.microsoft.com/office/excel/2006/main">
          <x14:cfRule type="expression" priority="1083" id="{EA487E58-1160-4FDE-808C-CB841E4CFDD1}">
            <xm:f>AND('2015-09b'!$B$19&lt;=H$5,'2015-09b'!$C$19&gt;H$5)</xm:f>
            <x14:dxf>
              <fill>
                <patternFill>
                  <bgColor theme="5" tint="0.59996337778862885"/>
                </patternFill>
              </fill>
            </x14:dxf>
          </x14:cfRule>
          <x14:cfRule type="expression" priority="1084" id="{ED62E6FA-742A-4388-B419-8BF00056675F}">
            <xm:f>AND('2015-09b'!$B$20&lt;=H$5,'2015-09b'!$C$20&gt;=H$5)</xm:f>
            <x14:dxf>
              <fill>
                <patternFill>
                  <bgColor theme="5" tint="0.59996337778862885"/>
                </patternFill>
              </fill>
            </x14:dxf>
          </x14:cfRule>
          <x14:cfRule type="expression" priority="1085" id="{F67D12CB-02BD-43F6-99DB-2641BD2D1363}">
            <xm:f>AND('2015-09b'!$B$21&lt;=H$5,'2015-09b'!$C$21&gt;=H$5)</xm:f>
            <x14:dxf>
              <fill>
                <patternFill>
                  <bgColor theme="5" tint="-0.24994659260841701"/>
                </patternFill>
              </fill>
            </x14:dxf>
          </x14:cfRule>
          <x14:cfRule type="expression" priority="1086" id="{312B88C8-D026-4AB6-9689-E5F6613A50A7}">
            <xm:f>AND('2015-09b'!$B$22&lt;=H$5,'2015-09b'!$C$22&gt;=H$5)</xm:f>
            <x14:dxf>
              <fill>
                <patternFill>
                  <bgColor theme="4" tint="0.79998168889431442"/>
                </patternFill>
              </fill>
            </x14:dxf>
          </x14:cfRule>
          <x14:cfRule type="expression" priority="1087" id="{272A6013-D24F-4637-9658-5C61E2789796}">
            <xm:f>AND('2015-09b'!$B$23&lt;=H$5,'2015-09b'!$C$23&gt;=H$5)</xm:f>
            <x14:dxf>
              <fill>
                <patternFill>
                  <bgColor theme="4" tint="0.79998168889431442"/>
                </patternFill>
              </fill>
            </x14:dxf>
          </x14:cfRule>
          <x14:cfRule type="expression" priority="1088" id="{48205C08-C1F6-43AE-8F46-A71805810A57}">
            <xm:f>AND('2015-09b'!$B$24&lt;=H$5,'2015-09b'!$C$24&gt;=H$5)</xm:f>
            <x14:dxf>
              <fill>
                <patternFill>
                  <bgColor theme="4" tint="0.39994506668294322"/>
                </patternFill>
              </fill>
            </x14:dxf>
          </x14:cfRule>
          <x14:cfRule type="expression" priority="1089" id="{54563E68-A462-4CD8-8868-6A308A734F23}">
            <xm:f>AND('2015-09b'!$B$25&lt;=H$5,'2015-09b'!$C$25&gt;=H$5)</xm:f>
            <x14:dxf>
              <fill>
                <patternFill>
                  <bgColor theme="4" tint="0.39994506668294322"/>
                </patternFill>
              </fill>
            </x14:dxf>
          </x14:cfRule>
          <x14:cfRule type="expression" priority="1090" id="{2D3551A1-739D-4E00-915F-B3341FE17FDE}">
            <xm:f>AND('2015-09b'!$B$26&lt;=H$5,'2015-09b'!$C$26&gt;=H$5)</xm:f>
            <x14:dxf>
              <fill>
                <patternFill>
                  <bgColor theme="4" tint="-0.24994659260841701"/>
                </patternFill>
              </fill>
            </x14:dxf>
          </x14:cfRule>
          <x14:cfRule type="expression" priority="1091" id="{2E81FCC8-059B-485E-BE4D-F5FB3AD60522}">
            <xm:f>AND('2015-09b'!$B$27&lt;=H$5,'2015-09b'!$C$27&gt;=H$5)</xm:f>
            <x14:dxf>
              <fill>
                <patternFill>
                  <bgColor theme="4" tint="-0.24994659260841701"/>
                </patternFill>
              </fill>
            </x14:dxf>
          </x14:cfRule>
          <x14:cfRule type="expression" priority="1092" id="{3FF20EF3-B9A9-4923-866A-85DF2A10B0E5}">
            <xm:f>AND('2015-09b'!$B$28&lt;=H$5,'2015-09b'!$C$28&gt;=H$5)</xm:f>
            <x14:dxf>
              <fill>
                <patternFill>
                  <bgColor theme="4" tint="-0.24994659260841701"/>
                </patternFill>
              </fill>
            </x14:dxf>
          </x14:cfRule>
          <x14:cfRule type="expression" priority="1093" id="{EB9378ED-790F-45EB-BEF5-86A9D0DBE443}">
            <xm:f>AND('2015-09b'!$B$29&lt;=H$5,'2015-09b'!$C$29&gt;=H$5)</xm:f>
            <x14:dxf>
              <fill>
                <patternFill>
                  <bgColor theme="4" tint="-0.24994659260841701"/>
                </patternFill>
              </fill>
            </x14:dxf>
          </x14:cfRule>
          <x14:cfRule type="expression" priority="1094" id="{5331CCBD-5692-4D4B-8367-D3821DEDE122}">
            <xm:f>AND('2015-09b'!$B$30&lt;=H$5,'2015-09b'!$C$30&gt;=H$5)</xm:f>
            <x14:dxf>
              <fill>
                <patternFill>
                  <bgColor theme="4" tint="-0.24994659260841701"/>
                </patternFill>
              </fill>
            </x14:dxf>
          </x14:cfRule>
          <x14:cfRule type="expression" priority="1095" id="{E36CD0B0-3F69-49AB-8B2C-410DE18077DB}">
            <xm:f>AND('2015-09b'!$B$31&lt;=H$5,'2015-09b'!$C$31&gt;=H$5)</xm:f>
            <x14:dxf>
              <fill>
                <patternFill>
                  <bgColor theme="4" tint="-0.499984740745262"/>
                </patternFill>
              </fill>
            </x14:dxf>
          </x14:cfRule>
          <x14:cfRule type="expression" priority="1096" id="{8009B2FB-6A51-418C-81A3-3AD1BD936E2B}">
            <xm:f>AND('2015-09b'!$B$32&lt;=H$5,'2015-09b'!$C$32&gt;=H$5)</xm:f>
            <x14:dxf>
              <fill>
                <patternFill>
                  <bgColor rgb="FF002060"/>
                </patternFill>
              </fill>
            </x14:dxf>
          </x14:cfRule>
          <x14:cfRule type="expression" priority="1097" id="{570C81CC-B577-45D3-AEC2-3BA386C50164}">
            <xm:f>AND('2015-09b'!$B$33&lt;=H$5,'2015-09b'!$C$33&gt;=H$5)</xm:f>
            <x14:dxf>
              <fill>
                <patternFill>
                  <bgColor rgb="FF7030A0"/>
                </patternFill>
              </fill>
            </x14:dxf>
          </x14:cfRule>
          <x14:cfRule type="expression" priority="1120" id="{4971A2CD-3526-4397-8D92-7D5E99D81AF5}">
            <xm:f>AND('2015-09b'!$B$34&lt;=H$5,'2015-09b'!$C$34&gt;=H$5)</xm:f>
            <x14:dxf>
              <fill>
                <patternFill>
                  <bgColor rgb="FF7030A0"/>
                </patternFill>
              </fill>
            </x14:dxf>
          </x14:cfRule>
          <xm:sqref>H31:BRM31</xm:sqref>
        </x14:conditionalFormatting>
        <x14:conditionalFormatting xmlns:xm="http://schemas.microsoft.com/office/excel/2006/main">
          <x14:cfRule type="expression" priority="3029" id="{A25229D0-5D9C-43B0-AE46-0D659B4DFF00}">
            <xm:f>AND('2015-09'!$D$19&lt;=H$5,'2015-09'!$E$19&gt;H$5)</xm:f>
            <x14:dxf>
              <fill>
                <patternFill>
                  <bgColor theme="5" tint="0.59996337778862885"/>
                </patternFill>
              </fill>
            </x14:dxf>
          </x14:cfRule>
          <x14:cfRule type="expression" priority="3030" id="{FCA2DAAC-3983-41E0-A154-54D4E71C243D}">
            <xm:f>AND('2015-09'!$D$20&lt;=H$5,'2015-09'!$E$20&gt;=H$5)</xm:f>
            <x14:dxf>
              <fill>
                <patternFill>
                  <bgColor theme="5" tint="0.59996337778862885"/>
                </patternFill>
              </fill>
            </x14:dxf>
          </x14:cfRule>
          <x14:cfRule type="expression" priority="3031" id="{49DEA2F7-C47D-4A1C-8DD3-BCA4C03C636A}">
            <xm:f>AND('2015-09'!$D$21&lt;=H$5,'2015-09'!$E$21&gt;=H$5)</xm:f>
            <x14:dxf>
              <fill>
                <patternFill>
                  <bgColor theme="5" tint="-0.24994659260841701"/>
                </patternFill>
              </fill>
            </x14:dxf>
          </x14:cfRule>
          <x14:cfRule type="expression" priority="3032" id="{BBD6AE21-14E7-41ED-A769-CE9D2D385054}">
            <xm:f>AND('2015-09'!$D$22&lt;=H$5,'2015-09'!$E$22&gt;=H$5)</xm:f>
            <x14:dxf>
              <fill>
                <patternFill>
                  <bgColor theme="4" tint="0.79998168889431442"/>
                </patternFill>
              </fill>
            </x14:dxf>
          </x14:cfRule>
          <x14:cfRule type="expression" priority="3033" id="{120ED232-C1D4-4B0C-B642-ED268465512F}">
            <xm:f>AND('2015-09'!$D$23&lt;=H$5,'2015-09'!$E$23&gt;=H$5)</xm:f>
            <x14:dxf>
              <fill>
                <patternFill>
                  <bgColor theme="4" tint="0.79998168889431442"/>
                </patternFill>
              </fill>
            </x14:dxf>
          </x14:cfRule>
          <x14:cfRule type="expression" priority="3034" id="{E23EC647-4E34-4E81-9A68-067E6BA248E5}">
            <xm:f>AND('2015-09'!$D$24&lt;=H$5,'2015-09'!$E$24&gt;=H$5)</xm:f>
            <x14:dxf>
              <fill>
                <patternFill>
                  <bgColor theme="4" tint="0.39994506668294322"/>
                </patternFill>
              </fill>
            </x14:dxf>
          </x14:cfRule>
          <x14:cfRule type="expression" priority="3035" id="{230005A9-DB2E-4C20-9780-8C2DDEFFE0E4}">
            <xm:f>AND('2015-09'!$D$25&lt;=H$5,'2015-09'!$E$25&gt;=H$5)</xm:f>
            <x14:dxf>
              <fill>
                <patternFill>
                  <bgColor theme="4" tint="0.39994506668294322"/>
                </patternFill>
              </fill>
            </x14:dxf>
          </x14:cfRule>
          <x14:cfRule type="expression" priority="3036" id="{1BF34458-674A-46E5-9E15-109D7298422E}">
            <xm:f>AND('2015-09'!$D$26&lt;=H$5,'2015-09'!$E$26&gt;=H$5)</xm:f>
            <x14:dxf>
              <fill>
                <patternFill>
                  <bgColor theme="4" tint="-0.24994659260841701"/>
                </patternFill>
              </fill>
            </x14:dxf>
          </x14:cfRule>
          <x14:cfRule type="expression" priority="3037" id="{2A373991-59E5-45FF-831E-A2597A9AF65C}">
            <xm:f>AND('2015-09'!$D$27&lt;=H$5,'2015-09'!$E$27&gt;=H$5)</xm:f>
            <x14:dxf>
              <fill>
                <patternFill>
                  <bgColor theme="4" tint="-0.24994659260841701"/>
                </patternFill>
              </fill>
            </x14:dxf>
          </x14:cfRule>
          <x14:cfRule type="expression" priority="3038" id="{88DB10CA-3C98-46B2-902D-A3BBF3D62F4A}">
            <xm:f>AND('2015-09'!$D$28&lt;=H$5,'2015-09'!$E$28&gt;=H$5)</xm:f>
            <x14:dxf>
              <fill>
                <patternFill>
                  <bgColor theme="4" tint="-0.24994659260841701"/>
                </patternFill>
              </fill>
            </x14:dxf>
          </x14:cfRule>
          <x14:cfRule type="expression" priority="3039" id="{AFA3496D-BF07-48F8-BE6A-27856001D6BE}">
            <xm:f>AND('2015-09'!$D$29&lt;=H$5,'2015-09'!$E$29&gt;=H$5)</xm:f>
            <x14:dxf>
              <fill>
                <patternFill>
                  <bgColor theme="4" tint="-0.24994659260841701"/>
                </patternFill>
              </fill>
            </x14:dxf>
          </x14:cfRule>
          <x14:cfRule type="expression" priority="3040" id="{2A3B9575-7A38-450D-A757-E6E657F0C463}">
            <xm:f>AND('2015-09'!$D$30&lt;=H$5,'2015-09'!$E$30&gt;=H$5)</xm:f>
            <x14:dxf>
              <fill>
                <patternFill>
                  <bgColor theme="4" tint="-0.24994659260841701"/>
                </patternFill>
              </fill>
            </x14:dxf>
          </x14:cfRule>
          <x14:cfRule type="expression" priority="3041" id="{90E52729-D1B3-4DE9-AEC7-060051CE39A4}">
            <xm:f>AND('2015-09'!$D$31&lt;=H$5,'2015-09'!$E$31&gt;=H$5)</xm:f>
            <x14:dxf>
              <fill>
                <patternFill>
                  <bgColor theme="4" tint="-0.499984740745262"/>
                </patternFill>
              </fill>
            </x14:dxf>
          </x14:cfRule>
          <x14:cfRule type="expression" priority="3042" id="{2D001EE0-DB82-496F-8C07-29DDE31C5BA4}">
            <xm:f>AND('2015-09'!$D$32&lt;=H$5,'2015-09'!$E$32&gt;=H$5)</xm:f>
            <x14:dxf>
              <fill>
                <patternFill>
                  <bgColor rgb="FF002060"/>
                </patternFill>
              </fill>
            </x14:dxf>
          </x14:cfRule>
          <x14:cfRule type="expression" priority="3043" id="{BC89326D-7CCC-42D5-9198-558D87A8C821}">
            <xm:f>AND('2015-09'!$D$33&lt;=H$5,'2015-09'!$E$33&gt;=H$5)</xm:f>
            <x14:dxf>
              <fill>
                <patternFill>
                  <bgColor rgb="FF7030A0"/>
                </patternFill>
              </fill>
            </x14:dxf>
          </x14:cfRule>
          <x14:cfRule type="expression" priority="3048" id="{BAAE43EC-8C24-44C3-9D1B-5237BD4444F3}">
            <xm:f>AND('2015-09'!$D$34&lt;=H$5,'2015-09'!$E$34&gt;=H$5)</xm:f>
            <x14:dxf>
              <fill>
                <patternFill>
                  <bgColor rgb="FF7030A0"/>
                </patternFill>
              </fill>
            </x14:dxf>
          </x14:cfRule>
          <xm:sqref>H28:BRM28</xm:sqref>
        </x14:conditionalFormatting>
        <x14:conditionalFormatting xmlns:xm="http://schemas.microsoft.com/office/excel/2006/main">
          <x14:cfRule type="expression" priority="3009" id="{872C1A44-6BF6-4229-9F91-B6FF1740BF1C}">
            <xm:f>AND('2015-09'!$B$19&lt;=H$5,'2015-09'!$C$19&gt;H$5)</xm:f>
            <x14:dxf>
              <fill>
                <patternFill>
                  <bgColor theme="5" tint="0.59996337778862885"/>
                </patternFill>
              </fill>
            </x14:dxf>
          </x14:cfRule>
          <x14:cfRule type="expression" priority="3010" id="{7A57BA5D-A595-4659-93D6-295F1376B3A1}">
            <xm:f>AND('2015-09'!$B$20&lt;=H$5,'2015-09'!$C$20&gt;=H$5)</xm:f>
            <x14:dxf>
              <fill>
                <patternFill>
                  <bgColor theme="5" tint="0.59996337778862885"/>
                </patternFill>
              </fill>
            </x14:dxf>
          </x14:cfRule>
          <x14:cfRule type="expression" priority="3011" id="{55CAEBC2-0672-4EAD-9AE3-C44E028EA5C7}">
            <xm:f>AND('2015-09'!$B$21&lt;=H$5,'2015-09'!$C$21&gt;=H$5)</xm:f>
            <x14:dxf>
              <fill>
                <patternFill>
                  <bgColor theme="5" tint="-0.24994659260841701"/>
                </patternFill>
              </fill>
            </x14:dxf>
          </x14:cfRule>
          <x14:cfRule type="expression" priority="3012" id="{BE08E425-3039-4823-AAA7-6F6D78545EC9}">
            <xm:f>AND('2015-09'!$B$22&lt;=H$5,'2015-09'!$C$22&gt;=H$5)</xm:f>
            <x14:dxf>
              <fill>
                <patternFill>
                  <bgColor theme="4" tint="0.79998168889431442"/>
                </patternFill>
              </fill>
            </x14:dxf>
          </x14:cfRule>
          <x14:cfRule type="expression" priority="3013" id="{21A3993D-E6B3-4C0D-A78E-F26EF0880B06}">
            <xm:f>AND('2015-09'!$B$23&lt;=H$5,'2015-09'!$C$23&gt;=H$5)</xm:f>
            <x14:dxf>
              <fill>
                <patternFill>
                  <bgColor theme="4" tint="0.79998168889431442"/>
                </patternFill>
              </fill>
            </x14:dxf>
          </x14:cfRule>
          <x14:cfRule type="expression" priority="3014" id="{37525F0A-51B5-4F8E-A555-111C0979E979}">
            <xm:f>AND('2015-09'!$B$24&lt;=H$5,'2015-09'!$C$24&gt;=H$5)</xm:f>
            <x14:dxf>
              <fill>
                <patternFill>
                  <bgColor theme="4" tint="0.39994506668294322"/>
                </patternFill>
              </fill>
            </x14:dxf>
          </x14:cfRule>
          <x14:cfRule type="expression" priority="3015" id="{3E6A6674-616F-41FC-BE41-742B487C8479}">
            <xm:f>AND('2015-09'!$B$25&lt;=H$5,'2015-09'!$C$25&gt;=H$5)</xm:f>
            <x14:dxf>
              <fill>
                <patternFill>
                  <bgColor theme="4" tint="0.39994506668294322"/>
                </patternFill>
              </fill>
            </x14:dxf>
          </x14:cfRule>
          <x14:cfRule type="expression" priority="3016" id="{7BC0F640-4826-4E10-B0A1-59A8BBF1B542}">
            <xm:f>AND('2015-09'!$B$26&lt;=H$5,'2015-09'!$C$26&gt;=H$5)</xm:f>
            <x14:dxf>
              <fill>
                <patternFill>
                  <bgColor theme="4" tint="-0.24994659260841701"/>
                </patternFill>
              </fill>
            </x14:dxf>
          </x14:cfRule>
          <x14:cfRule type="expression" priority="3017" id="{B5AF72E3-5C70-4A98-8B06-99E82D8ABBFB}">
            <xm:f>AND('2015-09'!$B$27&lt;=H$5,'2015-09'!$C$27&gt;=H$5)</xm:f>
            <x14:dxf>
              <fill>
                <patternFill>
                  <bgColor theme="4" tint="-0.24994659260841701"/>
                </patternFill>
              </fill>
            </x14:dxf>
          </x14:cfRule>
          <x14:cfRule type="expression" priority="3018" id="{106927AE-C549-463E-93D5-C2816518087F}">
            <xm:f>AND('2015-09'!$B$28&lt;=H$5,'2015-09'!$C$28&gt;=H$5)</xm:f>
            <x14:dxf>
              <fill>
                <patternFill>
                  <bgColor theme="4" tint="-0.24994659260841701"/>
                </patternFill>
              </fill>
            </x14:dxf>
          </x14:cfRule>
          <x14:cfRule type="expression" priority="3019" id="{3C507427-B944-4A82-AB4B-9BD2B1F511DE}">
            <xm:f>AND('2015-09'!$B$29&lt;=H$5,'2015-09'!$C$29&gt;=H$5)</xm:f>
            <x14:dxf>
              <fill>
                <patternFill>
                  <bgColor theme="4" tint="-0.24994659260841701"/>
                </patternFill>
              </fill>
            </x14:dxf>
          </x14:cfRule>
          <x14:cfRule type="expression" priority="3020" id="{3667D7F3-4F2D-4C67-B0B9-C5DF1DA21A1C}">
            <xm:f>AND('2015-09'!$B$30&lt;=H$5,'2015-09'!$C$30&gt;=H$5)</xm:f>
            <x14:dxf>
              <fill>
                <patternFill>
                  <bgColor theme="4" tint="-0.24994659260841701"/>
                </patternFill>
              </fill>
            </x14:dxf>
          </x14:cfRule>
          <x14:cfRule type="expression" priority="3021" id="{2CA29542-2556-4832-8ED1-B646A86F4601}">
            <xm:f>AND('2015-09'!$B$31&lt;=H$5,'2015-09'!$C$31&gt;=H$5)</xm:f>
            <x14:dxf>
              <fill>
                <patternFill>
                  <bgColor theme="4" tint="-0.499984740745262"/>
                </patternFill>
              </fill>
            </x14:dxf>
          </x14:cfRule>
          <x14:cfRule type="expression" priority="3022" id="{97EB7900-29D0-40FD-B79B-C21B5DBF04A7}">
            <xm:f>AND('2015-09'!$B$32&lt;=H$5,'2015-09'!$C$32&gt;=H$5)</xm:f>
            <x14:dxf>
              <fill>
                <patternFill>
                  <bgColor rgb="FF002060"/>
                </patternFill>
              </fill>
            </x14:dxf>
          </x14:cfRule>
          <x14:cfRule type="expression" priority="3023" id="{938AECAB-0191-427D-9272-5F6BC197D93C}">
            <xm:f>AND('2015-09'!$B$33&lt;=H$5,'2015-09'!$C$33&gt;=H$5)</xm:f>
            <x14:dxf>
              <fill>
                <patternFill>
                  <bgColor rgb="FF7030A0"/>
                </patternFill>
              </fill>
            </x14:dxf>
          </x14:cfRule>
          <x14:cfRule type="expression" priority="3028" id="{DBCDC58A-5DDC-4F9C-869A-4B0B1CE9E41C}">
            <xm:f>AND('2015-09'!$B$34&lt;=H$5,'2015-09'!$C$34&gt;=H$5)</xm:f>
            <x14:dxf>
              <fill>
                <patternFill>
                  <bgColor rgb="FF7030A0"/>
                </patternFill>
              </fill>
            </x14:dxf>
          </x14:cfRule>
          <xm:sqref>H29:BRM29</xm:sqref>
        </x14:conditionalFormatting>
        <x14:conditionalFormatting xmlns:xm="http://schemas.microsoft.com/office/excel/2006/main">
          <x14:cfRule type="expression" priority="1060" id="{3E0154AF-4F25-4169-A0B7-ED5B336F8591}">
            <xm:f>AND('2015-09b'!$D$19&lt;=H$5,'2015-09b'!$E$19&gt;H$5)</xm:f>
            <x14:dxf>
              <fill>
                <patternFill>
                  <bgColor theme="5" tint="0.59996337778862885"/>
                </patternFill>
              </fill>
            </x14:dxf>
          </x14:cfRule>
          <x14:cfRule type="expression" priority="1061" id="{CB79C785-4ACD-4638-A079-0A650E21D5AA}">
            <xm:f>AND('2015-09b'!$D$20&lt;=H$5,'2015-09b'!$E$20&gt;=H$5)</xm:f>
            <x14:dxf>
              <fill>
                <patternFill>
                  <bgColor theme="5" tint="0.59996337778862885"/>
                </patternFill>
              </fill>
            </x14:dxf>
          </x14:cfRule>
          <x14:cfRule type="expression" priority="1062" id="{91CAE9E7-1A3E-41A3-A795-B298880621FB}">
            <xm:f>AND('2015-09b'!$D$21&lt;=H$5,'2015-09b'!$E$21&gt;=H$5)</xm:f>
            <x14:dxf>
              <fill>
                <patternFill>
                  <bgColor theme="5" tint="-0.24994659260841701"/>
                </patternFill>
              </fill>
            </x14:dxf>
          </x14:cfRule>
          <x14:cfRule type="expression" priority="1063" id="{87A4A2CD-80DC-42E5-8AEA-AA61F9793813}">
            <xm:f>AND('2015-09b'!$D$22&lt;=H$5,'2015-09b'!$E$22&gt;=H$5)</xm:f>
            <x14:dxf>
              <fill>
                <patternFill>
                  <bgColor theme="4" tint="0.79998168889431442"/>
                </patternFill>
              </fill>
            </x14:dxf>
          </x14:cfRule>
          <x14:cfRule type="expression" priority="1064" id="{E49FDD43-3EBD-4F19-8642-7285C6902F3F}">
            <xm:f>AND('2015-09b'!$D$23&lt;=H$5,'2015-09b'!$E$23&gt;=H$5)</xm:f>
            <x14:dxf>
              <fill>
                <patternFill>
                  <bgColor theme="4" tint="0.79998168889431442"/>
                </patternFill>
              </fill>
            </x14:dxf>
          </x14:cfRule>
          <x14:cfRule type="expression" priority="1065" id="{44EC275B-4DD8-4076-A10E-01FE902DC3C0}">
            <xm:f>AND('2015-09b'!$D$24&lt;=H$5,'2015-09b'!$E$24&gt;=H$5)</xm:f>
            <x14:dxf>
              <fill>
                <patternFill>
                  <bgColor theme="4" tint="0.39994506668294322"/>
                </patternFill>
              </fill>
            </x14:dxf>
          </x14:cfRule>
          <x14:cfRule type="expression" priority="1066" id="{6E9FBB48-3FB6-4F48-8B16-813CFBB52F88}">
            <xm:f>AND('2015-09b'!$D$25&lt;=H$5,'2015-09b'!$E$25&gt;=H$5)</xm:f>
            <x14:dxf>
              <fill>
                <patternFill>
                  <bgColor theme="4" tint="0.39994506668294322"/>
                </patternFill>
              </fill>
            </x14:dxf>
          </x14:cfRule>
          <x14:cfRule type="expression" priority="1067" id="{E769B7BE-AC12-46D2-B213-8E3C6A78480B}">
            <xm:f>AND('2015-09b'!$D$26&lt;=H$5,'2015-09b'!$E$26&gt;=H$5)</xm:f>
            <x14:dxf>
              <fill>
                <patternFill>
                  <bgColor theme="4" tint="-0.24994659260841701"/>
                </patternFill>
              </fill>
            </x14:dxf>
          </x14:cfRule>
          <x14:cfRule type="expression" priority="1068" id="{E6359FB8-7030-4030-A861-97ECC8E69BCA}">
            <xm:f>AND('2015-09b'!$D$27&lt;=H$5,'2015-09b'!$E$27&gt;=H$5)</xm:f>
            <x14:dxf>
              <fill>
                <patternFill>
                  <bgColor theme="4" tint="-0.24994659260841701"/>
                </patternFill>
              </fill>
            </x14:dxf>
          </x14:cfRule>
          <x14:cfRule type="expression" priority="1069" id="{1B8096E2-0662-4987-8388-8FD286BB773F}">
            <xm:f>AND('2015-09b'!$D$28&lt;=H$5,'2015-09b'!$E$28&gt;=H$5)</xm:f>
            <x14:dxf>
              <fill>
                <patternFill>
                  <bgColor theme="4" tint="-0.24994659260841701"/>
                </patternFill>
              </fill>
            </x14:dxf>
          </x14:cfRule>
          <x14:cfRule type="expression" priority="1070" id="{ED35DE0F-07A7-4461-A702-1DAB13E24F27}">
            <xm:f>AND('2015-09b'!$D$29&lt;=H$5,'2015-09b'!$E$29&gt;=H$5)</xm:f>
            <x14:dxf>
              <fill>
                <patternFill>
                  <bgColor theme="4" tint="-0.24994659260841701"/>
                </patternFill>
              </fill>
            </x14:dxf>
          </x14:cfRule>
          <x14:cfRule type="expression" priority="1071" id="{A8152B5D-2FA0-4B52-BEC7-3CB44E62647B}">
            <xm:f>AND('2015-09b'!$D$30&lt;=H$5,'2015-09b'!$E$30&gt;=H$5)</xm:f>
            <x14:dxf>
              <fill>
                <patternFill>
                  <bgColor theme="4" tint="-0.24994659260841701"/>
                </patternFill>
              </fill>
            </x14:dxf>
          </x14:cfRule>
          <x14:cfRule type="expression" priority="1072" id="{E328203C-DD0B-4A61-94A9-32B856039ADA}">
            <xm:f>AND('2015-09b'!$D$31&lt;=H$5,'2015-09b'!$E$31&gt;=H$5)</xm:f>
            <x14:dxf>
              <fill>
                <patternFill>
                  <bgColor theme="4" tint="-0.499984740745262"/>
                </patternFill>
              </fill>
            </x14:dxf>
          </x14:cfRule>
          <x14:cfRule type="expression" priority="1073" id="{11618DA8-A10E-4249-ACD5-13332207F209}">
            <xm:f>AND('2015-09b'!$D$32&lt;=H$5,'2015-09b'!$E$32&gt;=H$5)</xm:f>
            <x14:dxf>
              <fill>
                <patternFill>
                  <bgColor rgb="FF002060"/>
                </patternFill>
              </fill>
            </x14:dxf>
          </x14:cfRule>
          <x14:cfRule type="expression" priority="1074" id="{6C1C749E-27F2-41FF-96BA-A5E9D5014E0F}">
            <xm:f>AND('2015-09b'!$D$33&lt;=H$5,'2015-09b'!$E$33&gt;=H$5)</xm:f>
            <x14:dxf>
              <fill>
                <patternFill>
                  <bgColor rgb="FF7030A0"/>
                </patternFill>
              </fill>
            </x14:dxf>
          </x14:cfRule>
          <x14:cfRule type="expression" priority="1082" id="{9989F07A-0339-4F8D-B807-BF0529271B93}">
            <xm:f>AND('2015-09b'!$D$34&lt;=H$5,'2015-09b'!$E$34&gt;=H$5)</xm:f>
            <x14:dxf>
              <fill>
                <patternFill>
                  <bgColor rgb="FF7030A0"/>
                </patternFill>
              </fill>
            </x14:dxf>
          </x14:cfRule>
          <xm:sqref>H30:BRM30</xm:sqref>
        </x14:conditionalFormatting>
        <x14:conditionalFormatting xmlns:xm="http://schemas.microsoft.com/office/excel/2006/main">
          <x14:cfRule type="expression" priority="3861" id="{18B034BA-3F2E-4C49-9655-27879F662CB7}">
            <xm:f>AND('2016-03'!$D$19&lt;=H$5,'2016-03'!$E$19&gt;H$5)</xm:f>
            <x14:dxf>
              <fill>
                <patternFill>
                  <bgColor theme="5" tint="0.59996337778862885"/>
                </patternFill>
              </fill>
            </x14:dxf>
          </x14:cfRule>
          <x14:cfRule type="expression" priority="3862" id="{ECD2B03D-9380-496D-9D64-B80F8CE38E69}">
            <xm:f>AND('2016-03'!$D$20&lt;=H$5,'2016-03'!$E$20&gt;=H$5)</xm:f>
            <x14:dxf>
              <fill>
                <patternFill>
                  <bgColor theme="5" tint="0.59996337778862885"/>
                </patternFill>
              </fill>
            </x14:dxf>
          </x14:cfRule>
          <x14:cfRule type="expression" priority="3863" id="{6983BF53-85C3-4B21-BA25-EF0A9B290485}">
            <xm:f>AND('2016-03'!$D$21&lt;=H$5,'2016-03'!$E$21&gt;=H$5)</xm:f>
            <x14:dxf>
              <fill>
                <patternFill>
                  <bgColor theme="5" tint="-0.24994659260841701"/>
                </patternFill>
              </fill>
            </x14:dxf>
          </x14:cfRule>
          <x14:cfRule type="expression" priority="3864" id="{1A3014B3-3CFC-4E6B-B1CA-CDF4E8A5C4C5}">
            <xm:f>AND('2016-03'!$D$22&lt;=H$5,'2016-03'!$E$22&gt;=H$5)</xm:f>
            <x14:dxf>
              <fill>
                <patternFill>
                  <bgColor theme="4" tint="0.79998168889431442"/>
                </patternFill>
              </fill>
            </x14:dxf>
          </x14:cfRule>
          <x14:cfRule type="expression" priority="3865" id="{7479F9B1-2033-4323-8B6C-709F37ADB6CD}">
            <xm:f>AND('2016-03'!$D$23&lt;=H$5,'2016-03'!$E$23&gt;=H$5)</xm:f>
            <x14:dxf>
              <fill>
                <patternFill>
                  <bgColor theme="4" tint="0.79998168889431442"/>
                </patternFill>
              </fill>
            </x14:dxf>
          </x14:cfRule>
          <x14:cfRule type="expression" priority="3866" id="{964D2A48-BA61-4500-B575-A87EC31A0A7A}">
            <xm:f>AND('2016-03'!$D$24&lt;=H$5,'2016-03'!$E$24&gt;=H$5)</xm:f>
            <x14:dxf>
              <fill>
                <patternFill>
                  <bgColor theme="4" tint="0.39994506668294322"/>
                </patternFill>
              </fill>
            </x14:dxf>
          </x14:cfRule>
          <x14:cfRule type="expression" priority="3867" id="{9962BB23-F2B0-49EB-BBAD-5C10A62811C1}">
            <xm:f>AND('2016-03'!$D$25&lt;=H$5,'2016-03'!$E$25&gt;=H$5)</xm:f>
            <x14:dxf>
              <fill>
                <patternFill>
                  <bgColor theme="4" tint="0.39994506668294322"/>
                </patternFill>
              </fill>
            </x14:dxf>
          </x14:cfRule>
          <x14:cfRule type="expression" priority="3868" id="{1ABCA6AD-C807-4D8C-A299-4850F806B2C9}">
            <xm:f>AND('2016-03'!$D$26&lt;=H$5,'2016-03'!$E$26&gt;=H$5)</xm:f>
            <x14:dxf>
              <fill>
                <patternFill>
                  <bgColor theme="4" tint="-0.24994659260841701"/>
                </patternFill>
              </fill>
            </x14:dxf>
          </x14:cfRule>
          <x14:cfRule type="expression" priority="3869" id="{060BE345-07FE-4E97-81D3-DAF3879C92C1}">
            <xm:f>AND('2016-03'!$D$27&lt;=H$5,'2016-03'!$E$27&gt;=H$5)</xm:f>
            <x14:dxf>
              <fill>
                <patternFill>
                  <bgColor theme="4" tint="-0.24994659260841701"/>
                </patternFill>
              </fill>
            </x14:dxf>
          </x14:cfRule>
          <x14:cfRule type="expression" priority="3870" id="{5DE31D4C-69D9-4BDF-A0D1-63E3368756A7}">
            <xm:f>AND('2016-03'!$D$28&lt;=H$5,'2016-03'!$E$28&gt;=H$5)</xm:f>
            <x14:dxf>
              <fill>
                <patternFill>
                  <bgColor theme="4" tint="-0.24994659260841701"/>
                </patternFill>
              </fill>
            </x14:dxf>
          </x14:cfRule>
          <x14:cfRule type="expression" priority="3871" id="{48FB9081-11CB-4236-B8F8-A7E00C2DC6FF}">
            <xm:f>AND('2016-03'!$D$29&lt;=H$5,'2016-03'!$E$29&gt;=H$5)</xm:f>
            <x14:dxf>
              <fill>
                <patternFill>
                  <bgColor theme="4" tint="-0.24994659260841701"/>
                </patternFill>
              </fill>
            </x14:dxf>
          </x14:cfRule>
          <x14:cfRule type="expression" priority="3872" id="{06C09454-202A-4CB0-B6E5-516033297F81}">
            <xm:f>AND('2016-03'!$D$30&lt;=H$5,'2016-03'!$E$30&gt;=H$5)</xm:f>
            <x14:dxf>
              <fill>
                <patternFill>
                  <bgColor theme="4" tint="-0.24994659260841701"/>
                </patternFill>
              </fill>
            </x14:dxf>
          </x14:cfRule>
          <x14:cfRule type="expression" priority="3873" id="{50E3D2B7-1563-431C-9B87-6F802BFF38E7}">
            <xm:f>AND('2016-03'!$D$31&lt;=H$5,'2016-03'!$E$31&gt;=H$5)</xm:f>
            <x14:dxf>
              <fill>
                <patternFill>
                  <bgColor theme="4" tint="-0.499984740745262"/>
                </patternFill>
              </fill>
            </x14:dxf>
          </x14:cfRule>
          <x14:cfRule type="expression" priority="3874" id="{26EEB5AA-80BC-46D1-8C03-08278CD2E7F4}">
            <xm:f>AND('2016-03'!$D$32&lt;=H$5,'2016-03'!$E$32&gt;=H$5)</xm:f>
            <x14:dxf>
              <fill>
                <patternFill>
                  <bgColor rgb="FF002060"/>
                </patternFill>
              </fill>
            </x14:dxf>
          </x14:cfRule>
          <x14:cfRule type="expression" priority="3875" id="{D18C2029-D107-4EF9-A683-6F3159F3788E}">
            <xm:f>AND('2016-03'!$D$33&lt;=H$5,'2016-03'!$E$33&gt;=H$5)</xm:f>
            <x14:dxf>
              <fill>
                <patternFill>
                  <bgColor rgb="FF7030A0"/>
                </patternFill>
              </fill>
            </x14:dxf>
          </x14:cfRule>
          <x14:cfRule type="expression" priority="3876" id="{D8D80C6A-B4C7-46AE-9D85-DF2C04E9BDE8}">
            <xm:f>AND('2016-03'!$D$34&lt;=H$5,'2016-03'!$E$34&gt;=H$5)</xm:f>
            <x14:dxf>
              <fill>
                <patternFill>
                  <bgColor rgb="FF7030A0"/>
                </patternFill>
              </fill>
            </x14:dxf>
          </x14:cfRule>
          <xm:sqref>BFA56:BRM56</xm:sqref>
        </x14:conditionalFormatting>
        <x14:conditionalFormatting xmlns:xm="http://schemas.microsoft.com/office/excel/2006/main">
          <x14:cfRule type="expression" priority="3893" id="{963DA4EE-B629-44F6-9627-2AFE24A9ACFC}">
            <xm:f>AND('2016-03'!$B$19&lt;=H$5,'2016-03'!$C$19&gt;H$5)</xm:f>
            <x14:dxf>
              <fill>
                <patternFill>
                  <bgColor theme="5" tint="0.59996337778862885"/>
                </patternFill>
              </fill>
            </x14:dxf>
          </x14:cfRule>
          <x14:cfRule type="expression" priority="3894" id="{43AFA47E-5EE7-404F-BCE6-5BC84A3248A2}">
            <xm:f>AND('2016-03'!$B$20&lt;=H$5,'2016-03'!$C$20&gt;=H$5)</xm:f>
            <x14:dxf>
              <fill>
                <patternFill>
                  <bgColor theme="5" tint="0.59996337778862885"/>
                </patternFill>
              </fill>
            </x14:dxf>
          </x14:cfRule>
          <x14:cfRule type="expression" priority="3895" id="{4BEF74B2-620B-4E52-9319-452539DA8F2E}">
            <xm:f>AND('2016-03'!$B$21&lt;=H$5,'2016-03'!$C$21&gt;=H$5)</xm:f>
            <x14:dxf>
              <fill>
                <patternFill>
                  <bgColor theme="5" tint="-0.24994659260841701"/>
                </patternFill>
              </fill>
            </x14:dxf>
          </x14:cfRule>
          <x14:cfRule type="expression" priority="3896" id="{0AC9627F-4815-4443-A630-79473F633E88}">
            <xm:f>AND('2016-03'!$B$22&lt;=H$5,'2016-03'!$C$22&gt;=H$5)</xm:f>
            <x14:dxf>
              <fill>
                <patternFill>
                  <bgColor theme="4" tint="0.79998168889431442"/>
                </patternFill>
              </fill>
            </x14:dxf>
          </x14:cfRule>
          <x14:cfRule type="expression" priority="3897" id="{A200C3A8-B777-440D-AFEB-B88F66F471BD}">
            <xm:f>AND('2016-03'!$B$23&lt;=H$5,'2016-03'!$C$23&gt;=H$5)</xm:f>
            <x14:dxf>
              <fill>
                <patternFill>
                  <bgColor theme="4" tint="0.79998168889431442"/>
                </patternFill>
              </fill>
            </x14:dxf>
          </x14:cfRule>
          <x14:cfRule type="expression" priority="3898" id="{64CE7368-93C3-4E59-8866-45A73AE21896}">
            <xm:f>AND('2016-03'!$B$24&lt;=H$5,'2016-03'!$C$24&gt;=H$5)</xm:f>
            <x14:dxf>
              <fill>
                <patternFill>
                  <bgColor theme="4" tint="0.39994506668294322"/>
                </patternFill>
              </fill>
            </x14:dxf>
          </x14:cfRule>
          <x14:cfRule type="expression" priority="3899" id="{420C0F5C-637A-4F2E-879D-74231F032DEB}">
            <xm:f>AND('2016-03'!$B$25&lt;=H$5,'2016-03'!$C$25&gt;=H$5)</xm:f>
            <x14:dxf>
              <fill>
                <patternFill>
                  <bgColor theme="4" tint="0.39994506668294322"/>
                </patternFill>
              </fill>
            </x14:dxf>
          </x14:cfRule>
          <x14:cfRule type="expression" priority="3900" id="{21CADAB4-325A-4463-93BE-607A638377CC}">
            <xm:f>AND('2016-03'!$B$26&lt;=H$5,'2016-03'!$C$26&gt;=H$5)</xm:f>
            <x14:dxf>
              <fill>
                <patternFill>
                  <bgColor theme="4" tint="-0.24994659260841701"/>
                </patternFill>
              </fill>
            </x14:dxf>
          </x14:cfRule>
          <x14:cfRule type="expression" priority="3901" id="{9E707AF6-837D-4477-B72D-0A890DC4256A}">
            <xm:f>AND('2016-03'!$B$27&lt;=H$5,'2016-03'!$C$27&gt;=H$5)</xm:f>
            <x14:dxf>
              <fill>
                <patternFill>
                  <bgColor theme="4" tint="-0.24994659260841701"/>
                </patternFill>
              </fill>
            </x14:dxf>
          </x14:cfRule>
          <x14:cfRule type="expression" priority="3902" id="{DD81D986-C8FB-4F71-9490-15B162B0D680}">
            <xm:f>AND('2016-03'!$B$28&lt;=H$5,'2016-03'!$C$28&gt;=H$5)</xm:f>
            <x14:dxf>
              <fill>
                <patternFill>
                  <bgColor theme="4" tint="-0.24994659260841701"/>
                </patternFill>
              </fill>
            </x14:dxf>
          </x14:cfRule>
          <x14:cfRule type="expression" priority="3903" id="{8E416975-6DE3-4D91-A311-68240CCBF225}">
            <xm:f>AND('2016-03'!$B$29&lt;=H$5,'2016-03'!$C$29&gt;=H$5)</xm:f>
            <x14:dxf>
              <fill>
                <patternFill>
                  <bgColor theme="4" tint="-0.24994659260841701"/>
                </patternFill>
              </fill>
            </x14:dxf>
          </x14:cfRule>
          <x14:cfRule type="expression" priority="3904" id="{767C6AF7-8F91-477B-9725-C525C796FDF9}">
            <xm:f>AND('2016-03'!$B$30&lt;=H$5,'2016-03'!$C$30&gt;=H$5)</xm:f>
            <x14:dxf>
              <fill>
                <patternFill>
                  <bgColor theme="4" tint="-0.24994659260841701"/>
                </patternFill>
              </fill>
            </x14:dxf>
          </x14:cfRule>
          <x14:cfRule type="expression" priority="3905" id="{2A591FA9-3F05-4ABF-B89D-EE109E992F3A}">
            <xm:f>AND('2016-03'!$B$31&lt;=H$5,'2016-03'!$C$31&gt;=H$5)</xm:f>
            <x14:dxf>
              <fill>
                <patternFill>
                  <bgColor theme="4" tint="-0.499984740745262"/>
                </patternFill>
              </fill>
            </x14:dxf>
          </x14:cfRule>
          <x14:cfRule type="expression" priority="3906" id="{9C0E60F1-9E30-47B1-82FD-88192F180BBA}">
            <xm:f>AND('2016-03'!$B$32&lt;=H$5,'2016-03'!$C$32&gt;=H$5)</xm:f>
            <x14:dxf>
              <fill>
                <patternFill>
                  <bgColor rgb="FF002060"/>
                </patternFill>
              </fill>
            </x14:dxf>
          </x14:cfRule>
          <x14:cfRule type="expression" priority="3907" id="{ADBE4325-8FED-4E86-9FF5-4BDC8316BB24}">
            <xm:f>AND('2016-03'!$B$33&lt;=H$5,'2016-03'!$C$33&gt;=H$5)</xm:f>
            <x14:dxf>
              <fill>
                <patternFill>
                  <bgColor rgb="FF7030A0"/>
                </patternFill>
              </fill>
            </x14:dxf>
          </x14:cfRule>
          <x14:cfRule type="expression" priority="3908" id="{3BFF7304-E765-41A7-A6E1-9551081E1065}">
            <xm:f>AND('2016-03'!$B$34&lt;=H$5,'2016-03'!$C$34&gt;=H$5)</xm:f>
            <x14:dxf>
              <fill>
                <patternFill>
                  <bgColor rgb="FF7030A0"/>
                </patternFill>
              </fill>
            </x14:dxf>
          </x14:cfRule>
          <xm:sqref>BFA57:BRM57</xm:sqref>
        </x14:conditionalFormatting>
        <x14:conditionalFormatting xmlns:xm="http://schemas.microsoft.com/office/excel/2006/main">
          <x14:cfRule type="expression" priority="942" id="{84600491-6903-42F6-A865-D530F423DCF9}">
            <xm:f>AND('2016-04'!$D$19&lt;=H$5,'2016-04'!$E$19&gt;H$5)</xm:f>
            <x14:dxf>
              <fill>
                <patternFill>
                  <bgColor theme="5" tint="0.59996337778862885"/>
                </patternFill>
              </fill>
            </x14:dxf>
          </x14:cfRule>
          <x14:cfRule type="expression" priority="943" id="{349724A2-5ACE-454F-8D98-701247F74EF2}">
            <xm:f>AND('2016-04'!$D$20&lt;=H$5,'2016-04'!$E$20&gt;=H$5)</xm:f>
            <x14:dxf>
              <fill>
                <patternFill>
                  <bgColor theme="5" tint="0.59996337778862885"/>
                </patternFill>
              </fill>
            </x14:dxf>
          </x14:cfRule>
          <x14:cfRule type="expression" priority="944" id="{56850F64-DD82-46DE-BBF9-1C6DD6B24B7E}">
            <xm:f>AND('2016-04'!$D$21&lt;=H$5,'2016-04'!$E$21&gt;=H$5)</xm:f>
            <x14:dxf>
              <fill>
                <patternFill>
                  <bgColor theme="5" tint="-0.24994659260841701"/>
                </patternFill>
              </fill>
            </x14:dxf>
          </x14:cfRule>
          <x14:cfRule type="expression" priority="945" id="{00B48A70-E9F4-4B8A-B12B-8377AC09F821}">
            <xm:f>AND('2016-04'!$D$22&lt;=H$5,'2016-04'!$E$22&gt;=H$5)</xm:f>
            <x14:dxf>
              <fill>
                <patternFill>
                  <bgColor theme="4" tint="0.79998168889431442"/>
                </patternFill>
              </fill>
            </x14:dxf>
          </x14:cfRule>
          <x14:cfRule type="expression" priority="946" id="{2D76E1A6-DC0E-4069-946B-BDBF23F4F810}">
            <xm:f>AND('2016-04'!$D$23&lt;=H$5,'2016-04'!$E$23&gt;=H$5)</xm:f>
            <x14:dxf>
              <fill>
                <patternFill>
                  <bgColor theme="4" tint="0.79998168889431442"/>
                </patternFill>
              </fill>
            </x14:dxf>
          </x14:cfRule>
          <x14:cfRule type="expression" priority="947" id="{25CAE1E5-FE87-41BF-A683-4B4530BC4A6B}">
            <xm:f>AND('2016-04'!$D$24&lt;=H$5,'2016-04'!$E$24&gt;=H$5)</xm:f>
            <x14:dxf>
              <fill>
                <patternFill>
                  <bgColor theme="4" tint="0.39994506668294322"/>
                </patternFill>
              </fill>
            </x14:dxf>
          </x14:cfRule>
          <x14:cfRule type="expression" priority="948" id="{6773A8B9-9EC5-4B19-8C91-646B536319BB}">
            <xm:f>AND('2016-04'!$D$25&lt;=H$5,'2016-04'!$E$25&gt;=H$5)</xm:f>
            <x14:dxf>
              <fill>
                <patternFill>
                  <bgColor theme="4" tint="0.39994506668294322"/>
                </patternFill>
              </fill>
            </x14:dxf>
          </x14:cfRule>
          <x14:cfRule type="expression" priority="949" id="{1B6B623B-55B9-4059-912B-7909ADF622FA}">
            <xm:f>AND('2016-04'!$D$26&lt;=H$5,'2016-04'!$E$26&gt;=H$5)</xm:f>
            <x14:dxf>
              <fill>
                <patternFill>
                  <bgColor theme="4" tint="-0.24994659260841701"/>
                </patternFill>
              </fill>
            </x14:dxf>
          </x14:cfRule>
          <x14:cfRule type="expression" priority="950" id="{E750877A-7488-4044-A69F-341EDBECBFE0}">
            <xm:f>AND('2016-04'!$D$27&lt;=H$5,'2016-04'!$E$27&gt;=H$5)</xm:f>
            <x14:dxf>
              <fill>
                <patternFill>
                  <bgColor theme="4" tint="-0.24994659260841701"/>
                </patternFill>
              </fill>
            </x14:dxf>
          </x14:cfRule>
          <x14:cfRule type="expression" priority="951" id="{E98DFBAE-5792-420F-B6EA-1716D979C668}">
            <xm:f>AND('2016-04'!$D$28&lt;=H$5,'2016-04'!$E$28&gt;=H$5)</xm:f>
            <x14:dxf>
              <fill>
                <patternFill>
                  <bgColor theme="4" tint="-0.24994659260841701"/>
                </patternFill>
              </fill>
            </x14:dxf>
          </x14:cfRule>
          <x14:cfRule type="expression" priority="952" id="{F1F85597-0A9E-443B-854F-29050EAE0DB7}">
            <xm:f>AND('2016-04'!$D$29&lt;=H$5,'2016-04'!$E$29&gt;=H$5)</xm:f>
            <x14:dxf>
              <fill>
                <patternFill>
                  <bgColor theme="4" tint="-0.24994659260841701"/>
                </patternFill>
              </fill>
            </x14:dxf>
          </x14:cfRule>
          <x14:cfRule type="expression" priority="953" id="{7C6A703C-D72F-475D-8492-A4FA3577EFAF}">
            <xm:f>AND('2016-04'!$D$30&lt;=H$5,'2016-04'!$E$30&gt;=H$5)</xm:f>
            <x14:dxf>
              <fill>
                <patternFill>
                  <bgColor theme="4" tint="-0.24994659260841701"/>
                </patternFill>
              </fill>
            </x14:dxf>
          </x14:cfRule>
          <x14:cfRule type="expression" priority="954" id="{C9A66CE2-43FE-40D7-9298-7D39B6DE7D46}">
            <xm:f>AND('2016-04'!$D$31&lt;=H$5,'2016-04'!$E$31&gt;=H$5)</xm:f>
            <x14:dxf>
              <fill>
                <patternFill>
                  <bgColor theme="4" tint="-0.499984740745262"/>
                </patternFill>
              </fill>
            </x14:dxf>
          </x14:cfRule>
          <x14:cfRule type="expression" priority="955" id="{15377809-F032-4EF7-8B50-19B1326D9F83}">
            <xm:f>AND('2016-04'!$D$32&lt;=H$5,'2016-04'!$E$32&gt;=H$5)</xm:f>
            <x14:dxf>
              <fill>
                <patternFill>
                  <bgColor rgb="FF002060"/>
                </patternFill>
              </fill>
            </x14:dxf>
          </x14:cfRule>
          <x14:cfRule type="expression" priority="956" id="{2B532F83-F023-4F79-92AA-3A17FE807D71}">
            <xm:f>AND('2016-04'!$D$33&lt;=H$5,'2016-04'!$E$33&gt;=H$5)</xm:f>
            <x14:dxf>
              <fill>
                <patternFill>
                  <bgColor rgb="FF7030A0"/>
                </patternFill>
              </fill>
            </x14:dxf>
          </x14:cfRule>
          <x14:cfRule type="expression" priority="957" id="{53B05E1F-3E42-4BDA-BEDC-6F54C5FACFE8}">
            <xm:f>AND('2016-04'!$D$34&lt;=H$5,'2016-04'!$E$34&gt;=H$5)</xm:f>
            <x14:dxf>
              <fill>
                <patternFill>
                  <bgColor rgb="FF7030A0"/>
                </patternFill>
              </fill>
            </x14:dxf>
          </x14:cfRule>
          <xm:sqref>H58:AWJ58</xm:sqref>
        </x14:conditionalFormatting>
        <x14:conditionalFormatting xmlns:xm="http://schemas.microsoft.com/office/excel/2006/main">
          <x14:cfRule type="expression" priority="927" id="{943E4E49-E586-4A2A-8F5F-7CDA6EB75B3E}">
            <xm:f>AND('2016-04'!$B$19&lt;=H$5,'2016-04'!$C$19&gt;H$5)</xm:f>
            <x14:dxf>
              <fill>
                <patternFill>
                  <bgColor theme="5" tint="0.59996337778862885"/>
                </patternFill>
              </fill>
            </x14:dxf>
          </x14:cfRule>
          <x14:cfRule type="expression" priority="928" id="{E8DEACDE-FC42-47F4-AEBF-4EEFF9FC4077}">
            <xm:f>AND('2016-04'!$B$20&lt;=H$5,'2016-04'!$C$20&gt;=H$5)</xm:f>
            <x14:dxf>
              <fill>
                <patternFill>
                  <bgColor theme="5" tint="0.59996337778862885"/>
                </patternFill>
              </fill>
            </x14:dxf>
          </x14:cfRule>
          <x14:cfRule type="expression" priority="929" id="{B1EB1993-723C-4664-AC7C-61313D12CE08}">
            <xm:f>AND('2016-04'!$B$21&lt;=H$5,'2016-04'!$C$21&gt;=H$5)</xm:f>
            <x14:dxf>
              <fill>
                <patternFill>
                  <bgColor theme="5" tint="-0.24994659260841701"/>
                </patternFill>
              </fill>
            </x14:dxf>
          </x14:cfRule>
          <x14:cfRule type="expression" priority="930" id="{2C256DDA-B75E-4245-BDC9-0E74CDB97198}">
            <xm:f>AND('2016-04'!$B$22&lt;=H$5,'2016-04'!$C$22&gt;=H$5)</xm:f>
            <x14:dxf>
              <fill>
                <patternFill>
                  <bgColor theme="4" tint="0.79998168889431442"/>
                </patternFill>
              </fill>
            </x14:dxf>
          </x14:cfRule>
          <x14:cfRule type="expression" priority="931" id="{D1A11B78-7555-46B9-A2FC-BEE80E02C944}">
            <xm:f>AND('2016-04'!$B$23&lt;=H$5,'2016-04'!$C$23&gt;=H$5)</xm:f>
            <x14:dxf>
              <fill>
                <patternFill>
                  <bgColor theme="4" tint="0.79998168889431442"/>
                </patternFill>
              </fill>
            </x14:dxf>
          </x14:cfRule>
          <x14:cfRule type="expression" priority="932" id="{A0DE5B0A-E732-418F-9498-E456B2B371C5}">
            <xm:f>AND('2016-04'!$B$24&lt;=H$5,'2016-04'!$C$24&gt;=H$5)</xm:f>
            <x14:dxf>
              <fill>
                <patternFill>
                  <bgColor theme="4" tint="0.39994506668294322"/>
                </patternFill>
              </fill>
            </x14:dxf>
          </x14:cfRule>
          <x14:cfRule type="expression" priority="933" id="{5C25CB72-E1A4-47E2-AABD-3DA123B7E304}">
            <xm:f>AND('2016-04'!$B$25&lt;=H$5,'2016-04'!$C$25&gt;=H$5)</xm:f>
            <x14:dxf>
              <fill>
                <patternFill>
                  <bgColor theme="4" tint="0.39994506668294322"/>
                </patternFill>
              </fill>
            </x14:dxf>
          </x14:cfRule>
          <x14:cfRule type="expression" priority="934" id="{9A3473BD-83B4-49AE-9DCB-61A098EFDE05}">
            <xm:f>AND('2016-04'!$B$26&lt;=H$5,'2016-04'!$C$26&gt;=H$5)</xm:f>
            <x14:dxf>
              <fill>
                <patternFill>
                  <bgColor theme="4" tint="-0.24994659260841701"/>
                </patternFill>
              </fill>
            </x14:dxf>
          </x14:cfRule>
          <x14:cfRule type="expression" priority="935" id="{A923D43B-D49D-4D7B-973C-864D87B571C1}">
            <xm:f>AND('2016-04'!$B$27&lt;=H$5,'2016-04'!$C$27&gt;=H$5)</xm:f>
            <x14:dxf>
              <fill>
                <patternFill>
                  <bgColor theme="4" tint="-0.24994659260841701"/>
                </patternFill>
              </fill>
            </x14:dxf>
          </x14:cfRule>
          <x14:cfRule type="expression" priority="936" id="{BA6E2B3C-B192-4234-87BE-9DB37E0A7E64}">
            <xm:f>AND('2016-04'!$B$28&lt;=H$5,'2016-04'!$C$28&gt;=H$5)</xm:f>
            <x14:dxf>
              <fill>
                <patternFill>
                  <bgColor theme="4" tint="-0.24994659260841701"/>
                </patternFill>
              </fill>
            </x14:dxf>
          </x14:cfRule>
          <x14:cfRule type="expression" priority="937" id="{73078D35-75BB-4B9E-BE8B-8C9F5CF78A3A}">
            <xm:f>AND('2016-03'!$B$29&lt;=H$5,'2016-03'!$C$29&gt;=H$5)</xm:f>
            <x14:dxf>
              <fill>
                <patternFill>
                  <bgColor theme="4" tint="-0.24994659260841701"/>
                </patternFill>
              </fill>
            </x14:dxf>
          </x14:cfRule>
          <x14:cfRule type="expression" priority="938" id="{98830663-C8A5-4C26-8E2C-7EF68D759E10}">
            <xm:f>AND('2016-04'!$B$30&lt;=H$5,'2016-04'!$C$30&gt;=H$5)</xm:f>
            <x14:dxf>
              <fill>
                <patternFill>
                  <bgColor theme="4" tint="-0.24994659260841701"/>
                </patternFill>
              </fill>
            </x14:dxf>
          </x14:cfRule>
          <x14:cfRule type="expression" priority="939" id="{8EC4D4AF-DD50-46CE-A04B-A6C92718B202}">
            <xm:f>AND('2016-04'!$B$31&lt;=H$5,'2016-04'!$C$31&gt;=H$5)</xm:f>
            <x14:dxf>
              <fill>
                <patternFill>
                  <bgColor theme="4" tint="-0.499984740745262"/>
                </patternFill>
              </fill>
            </x14:dxf>
          </x14:cfRule>
          <x14:cfRule type="expression" priority="940" id="{47950E33-178C-494E-BE6D-628490010F05}">
            <xm:f>AND('2016-04'!$B$32&lt;=H$5,'2016-04'!$C$32&gt;=H$5)</xm:f>
            <x14:dxf>
              <fill>
                <patternFill>
                  <bgColor rgb="FF002060"/>
                </patternFill>
              </fill>
            </x14:dxf>
          </x14:cfRule>
          <x14:cfRule type="expression" priority="941" id="{EDC422D9-187C-46AF-B2F1-645743E0504C}">
            <xm:f>AND('2016-04'!$B$33&lt;=H$5,'2016-04'!$C$33&gt;=H$5)</xm:f>
            <x14:dxf>
              <fill>
                <patternFill>
                  <bgColor rgb="FF7030A0"/>
                </patternFill>
              </fill>
            </x14:dxf>
          </x14:cfRule>
          <x14:cfRule type="expression" priority="958" id="{60AD2A94-D9CC-4AD3-B80D-B4D9D3846068}">
            <xm:f>AND('2016-04'!$B$34&lt;=H$5,'2016-04'!$C$34&gt;=H$5)</xm:f>
            <x14:dxf>
              <fill>
                <patternFill>
                  <bgColor rgb="FF7030A0"/>
                </patternFill>
              </fill>
            </x14:dxf>
          </x14:cfRule>
          <xm:sqref>H59:AWJ59</xm:sqref>
        </x14:conditionalFormatting>
        <x14:conditionalFormatting xmlns:xm="http://schemas.microsoft.com/office/excel/2006/main">
          <x14:cfRule type="expression" priority="960" id="{AB30D2F9-89FB-4CD9-ADF0-40393A3ABDE5}">
            <xm:f>AND('2016-03'!$D$19&lt;=H$5,'2016-03'!$E$19&gt;H$5)</xm:f>
            <x14:dxf>
              <fill>
                <patternFill>
                  <bgColor theme="5" tint="0.59996337778862885"/>
                </patternFill>
              </fill>
            </x14:dxf>
          </x14:cfRule>
          <x14:cfRule type="expression" priority="961" id="{E849E641-F58E-4064-A000-3C64B2A9A682}">
            <xm:f>AND('2016-03'!$D$20&lt;=H$5,'2016-03'!$E$20&gt;=H$5)</xm:f>
            <x14:dxf>
              <fill>
                <patternFill>
                  <bgColor theme="5" tint="0.59996337778862885"/>
                </patternFill>
              </fill>
            </x14:dxf>
          </x14:cfRule>
          <x14:cfRule type="expression" priority="962" id="{869275B0-B87A-4E38-878C-4397FCA714F8}">
            <xm:f>AND('2016-03'!$D$21&lt;=H$5,'2016-03'!$E$21&gt;=H$5)</xm:f>
            <x14:dxf>
              <fill>
                <patternFill>
                  <bgColor theme="5" tint="-0.24994659260841701"/>
                </patternFill>
              </fill>
            </x14:dxf>
          </x14:cfRule>
          <x14:cfRule type="expression" priority="963" id="{F4780BF3-9C7C-4A26-AFCC-063515E9A76C}">
            <xm:f>AND('2016-03'!$D$22&lt;=H$5,'2016-03'!$E$22&gt;=H$5)</xm:f>
            <x14:dxf>
              <fill>
                <patternFill>
                  <bgColor theme="4" tint="0.79998168889431442"/>
                </patternFill>
              </fill>
            </x14:dxf>
          </x14:cfRule>
          <x14:cfRule type="expression" priority="964" id="{1AFD0F0F-9445-4C19-8800-5CCD038C82BA}">
            <xm:f>AND('2016-03'!$D$23&lt;=H$5,'2016-03'!$E$23&gt;=H$5)</xm:f>
            <x14:dxf>
              <fill>
                <patternFill>
                  <bgColor theme="4" tint="0.79998168889431442"/>
                </patternFill>
              </fill>
            </x14:dxf>
          </x14:cfRule>
          <x14:cfRule type="expression" priority="965" id="{C3F00172-900A-4CD5-AC91-DC368F5C3293}">
            <xm:f>AND('2016-03'!$D$24&lt;=H$5,'2016-03'!$E$24&gt;=H$5)</xm:f>
            <x14:dxf>
              <fill>
                <patternFill>
                  <bgColor theme="4" tint="0.39994506668294322"/>
                </patternFill>
              </fill>
            </x14:dxf>
          </x14:cfRule>
          <x14:cfRule type="expression" priority="966" id="{FF172053-8E75-4294-B72C-95C82011A6DE}">
            <xm:f>AND('2016-03'!$D$25&lt;=H$5,'2016-03'!$E$25&gt;=H$5)</xm:f>
            <x14:dxf>
              <fill>
                <patternFill>
                  <bgColor theme="4" tint="0.39994506668294322"/>
                </patternFill>
              </fill>
            </x14:dxf>
          </x14:cfRule>
          <x14:cfRule type="expression" priority="967" id="{B4C15D1C-731F-4A90-BFDA-504E7FF7C2CD}">
            <xm:f>AND('2016-03'!$D$26&lt;=H$5,'2016-03'!$E$26&gt;=H$5)</xm:f>
            <x14:dxf>
              <fill>
                <patternFill>
                  <bgColor theme="4" tint="-0.24994659260841701"/>
                </patternFill>
              </fill>
            </x14:dxf>
          </x14:cfRule>
          <x14:cfRule type="expression" priority="968" id="{C278BD25-AB9F-4B49-889B-43BD111DF9AB}">
            <xm:f>AND('2016-03'!$D$27&lt;=H$5,'2016-03'!$E$27&gt;=H$5)</xm:f>
            <x14:dxf>
              <fill>
                <patternFill>
                  <bgColor theme="4" tint="-0.24994659260841701"/>
                </patternFill>
              </fill>
            </x14:dxf>
          </x14:cfRule>
          <x14:cfRule type="expression" priority="969" id="{071747FB-CA64-40F0-BC87-E87F8BCE9E35}">
            <xm:f>AND('2016-03'!$D$28&lt;=H$5,'2016-03'!$E$28&gt;=H$5)</xm:f>
            <x14:dxf>
              <fill>
                <patternFill>
                  <bgColor theme="4" tint="-0.24994659260841701"/>
                </patternFill>
              </fill>
            </x14:dxf>
          </x14:cfRule>
          <x14:cfRule type="expression" priority="970" id="{3A6DEC05-81D7-4F4D-9031-67D0B6A028AF}">
            <xm:f>AND('2016-03'!$D$29&lt;=H$5,'2016-03'!$E$29&gt;=H$5)</xm:f>
            <x14:dxf>
              <fill>
                <patternFill>
                  <bgColor theme="4" tint="-0.24994659260841701"/>
                </patternFill>
              </fill>
            </x14:dxf>
          </x14:cfRule>
          <x14:cfRule type="expression" priority="971" id="{04EFE74B-34D1-4551-81F7-E3CCC17A55A8}">
            <xm:f>AND('2016-03'!$D$30&lt;=H$5,'2016-03'!$E$30&gt;=H$5)</xm:f>
            <x14:dxf>
              <fill>
                <patternFill>
                  <bgColor theme="4" tint="-0.24994659260841701"/>
                </patternFill>
              </fill>
            </x14:dxf>
          </x14:cfRule>
          <x14:cfRule type="expression" priority="972" id="{BEC96E97-B211-4EF2-98FF-16730080CDAB}">
            <xm:f>AND('2016-03'!$D$31&lt;=H$5,'2016-03'!$E$31&gt;=H$5)</xm:f>
            <x14:dxf>
              <fill>
                <patternFill>
                  <bgColor theme="4" tint="-0.499984740745262"/>
                </patternFill>
              </fill>
            </x14:dxf>
          </x14:cfRule>
          <x14:cfRule type="expression" priority="973" id="{27AB5C7A-A80B-4F51-96F3-7356420391E7}">
            <xm:f>AND('2016-03'!$D$32&lt;=H$5,'2016-03'!$E$32&gt;=H$5)</xm:f>
            <x14:dxf>
              <fill>
                <patternFill>
                  <bgColor rgb="FF002060"/>
                </patternFill>
              </fill>
            </x14:dxf>
          </x14:cfRule>
          <x14:cfRule type="expression" priority="974" id="{16330A09-C00C-425D-86DF-E74309948D1A}">
            <xm:f>AND('2016-03'!$D$33&lt;=H$5,'2016-03'!$E$33&gt;=H$5)</xm:f>
            <x14:dxf>
              <fill>
                <patternFill>
                  <bgColor rgb="FF7030A0"/>
                </patternFill>
              </fill>
            </x14:dxf>
          </x14:cfRule>
          <x14:cfRule type="expression" priority="975" id="{F32CDB40-CA19-4451-A642-EFE38C47F95C}">
            <xm:f>AND('2016-03'!$D$34&lt;=H$5,'2016-03'!$E$34&gt;=H$5)</xm:f>
            <x14:dxf>
              <fill>
                <patternFill>
                  <bgColor rgb="FF7030A0"/>
                </patternFill>
              </fill>
            </x14:dxf>
          </x14:cfRule>
          <xm:sqref>BFA58:BRM58</xm:sqref>
        </x14:conditionalFormatting>
        <x14:conditionalFormatting xmlns:xm="http://schemas.microsoft.com/office/excel/2006/main">
          <x14:cfRule type="expression" priority="976" id="{18051533-BAD3-4AAC-AC57-5CC5601F74AD}">
            <xm:f>AND('2016-03'!$B$19&lt;=H$5,'2016-03'!$C$19&gt;H$5)</xm:f>
            <x14:dxf>
              <fill>
                <patternFill>
                  <bgColor theme="5" tint="0.59996337778862885"/>
                </patternFill>
              </fill>
            </x14:dxf>
          </x14:cfRule>
          <x14:cfRule type="expression" priority="977" id="{2F202491-57DC-4471-A047-737348C93508}">
            <xm:f>AND('2016-03'!$B$20&lt;=H$5,'2016-03'!$C$20&gt;=H$5)</xm:f>
            <x14:dxf>
              <fill>
                <patternFill>
                  <bgColor theme="5" tint="0.59996337778862885"/>
                </patternFill>
              </fill>
            </x14:dxf>
          </x14:cfRule>
          <x14:cfRule type="expression" priority="978" id="{701EC96E-7FA9-4617-8696-4386385B8B41}">
            <xm:f>AND('2016-03'!$B$21&lt;=H$5,'2016-03'!$C$21&gt;=H$5)</xm:f>
            <x14:dxf>
              <fill>
                <patternFill>
                  <bgColor theme="5" tint="-0.24994659260841701"/>
                </patternFill>
              </fill>
            </x14:dxf>
          </x14:cfRule>
          <x14:cfRule type="expression" priority="979" id="{03C46378-0E23-4ACD-A6B0-7B0063F48C0E}">
            <xm:f>AND('2016-03'!$B$22&lt;=H$5,'2016-03'!$C$22&gt;=H$5)</xm:f>
            <x14:dxf>
              <fill>
                <patternFill>
                  <bgColor theme="4" tint="0.79998168889431442"/>
                </patternFill>
              </fill>
            </x14:dxf>
          </x14:cfRule>
          <x14:cfRule type="expression" priority="980" id="{EFFB5116-B706-441C-A083-B147313BCBBB}">
            <xm:f>AND('2016-03'!$B$23&lt;=H$5,'2016-03'!$C$23&gt;=H$5)</xm:f>
            <x14:dxf>
              <fill>
                <patternFill>
                  <bgColor theme="4" tint="0.79998168889431442"/>
                </patternFill>
              </fill>
            </x14:dxf>
          </x14:cfRule>
          <x14:cfRule type="expression" priority="981" id="{6DDF613A-F866-44B4-95B0-9482F2494141}">
            <xm:f>AND('2016-03'!$B$24&lt;=H$5,'2016-03'!$C$24&gt;=H$5)</xm:f>
            <x14:dxf>
              <fill>
                <patternFill>
                  <bgColor theme="4" tint="0.39994506668294322"/>
                </patternFill>
              </fill>
            </x14:dxf>
          </x14:cfRule>
          <x14:cfRule type="expression" priority="982" id="{1E77385F-0BC0-4191-9830-43B10FB883B6}">
            <xm:f>AND('2016-03'!$B$25&lt;=H$5,'2016-03'!$C$25&gt;=H$5)</xm:f>
            <x14:dxf>
              <fill>
                <patternFill>
                  <bgColor theme="4" tint="0.39994506668294322"/>
                </patternFill>
              </fill>
            </x14:dxf>
          </x14:cfRule>
          <x14:cfRule type="expression" priority="983" id="{A0DC34BD-6063-4E2C-85E9-7D96CCE1392F}">
            <xm:f>AND('2016-03'!$B$26&lt;=H$5,'2016-03'!$C$26&gt;=H$5)</xm:f>
            <x14:dxf>
              <fill>
                <patternFill>
                  <bgColor theme="4" tint="-0.24994659260841701"/>
                </patternFill>
              </fill>
            </x14:dxf>
          </x14:cfRule>
          <x14:cfRule type="expression" priority="984" id="{1DA189A8-0721-49D5-BD21-6F275972DD3C}">
            <xm:f>AND('2016-03'!$B$27&lt;=H$5,'2016-03'!$C$27&gt;=H$5)</xm:f>
            <x14:dxf>
              <fill>
                <patternFill>
                  <bgColor theme="4" tint="-0.24994659260841701"/>
                </patternFill>
              </fill>
            </x14:dxf>
          </x14:cfRule>
          <x14:cfRule type="expression" priority="985" id="{210B9514-56AA-4D4F-B00B-B1C0B31168CA}">
            <xm:f>AND('2016-03'!$B$28&lt;=H$5,'2016-03'!$C$28&gt;=H$5)</xm:f>
            <x14:dxf>
              <fill>
                <patternFill>
                  <bgColor theme="4" tint="-0.24994659260841701"/>
                </patternFill>
              </fill>
            </x14:dxf>
          </x14:cfRule>
          <x14:cfRule type="expression" priority="986" id="{CDAEE35E-18ED-4BAC-B0E6-D1DFFD4D5385}">
            <xm:f>AND('2016-03'!$B$29&lt;=H$5,'2016-03'!$C$29&gt;=H$5)</xm:f>
            <x14:dxf>
              <fill>
                <patternFill>
                  <bgColor theme="4" tint="-0.24994659260841701"/>
                </patternFill>
              </fill>
            </x14:dxf>
          </x14:cfRule>
          <x14:cfRule type="expression" priority="987" id="{8B6E5A39-3832-4E51-A4EA-371DEACB0632}">
            <xm:f>AND('2016-03'!$B$30&lt;=H$5,'2016-03'!$C$30&gt;=H$5)</xm:f>
            <x14:dxf>
              <fill>
                <patternFill>
                  <bgColor theme="4" tint="-0.24994659260841701"/>
                </patternFill>
              </fill>
            </x14:dxf>
          </x14:cfRule>
          <x14:cfRule type="expression" priority="988" id="{A72178E5-5E07-4A73-A612-7945E9ED5A40}">
            <xm:f>AND('2016-03'!$B$31&lt;=H$5,'2016-03'!$C$31&gt;=H$5)</xm:f>
            <x14:dxf>
              <fill>
                <patternFill>
                  <bgColor theme="4" tint="-0.499984740745262"/>
                </patternFill>
              </fill>
            </x14:dxf>
          </x14:cfRule>
          <x14:cfRule type="expression" priority="989" id="{2A82D507-407E-4FD3-A4BB-AFBCA450A87E}">
            <xm:f>AND('2016-03'!$B$32&lt;=H$5,'2016-03'!$C$32&gt;=H$5)</xm:f>
            <x14:dxf>
              <fill>
                <patternFill>
                  <bgColor rgb="FF002060"/>
                </patternFill>
              </fill>
            </x14:dxf>
          </x14:cfRule>
          <x14:cfRule type="expression" priority="990" id="{E7ECA132-83AE-439C-8A7C-02677D4F3448}">
            <xm:f>AND('2016-03'!$B$33&lt;=H$5,'2016-03'!$C$33&gt;=H$5)</xm:f>
            <x14:dxf>
              <fill>
                <patternFill>
                  <bgColor rgb="FF7030A0"/>
                </patternFill>
              </fill>
            </x14:dxf>
          </x14:cfRule>
          <x14:cfRule type="expression" priority="991" id="{01468AFF-6407-4483-BF71-1C0B79BC6FCE}">
            <xm:f>AND('2016-03'!$B$34&lt;=H$5,'2016-03'!$C$34&gt;=H$5)</xm:f>
            <x14:dxf>
              <fill>
                <patternFill>
                  <bgColor rgb="FF7030A0"/>
                </patternFill>
              </fill>
            </x14:dxf>
          </x14:cfRule>
          <xm:sqref>BFA59:BRM59</xm:sqref>
        </x14:conditionalFormatting>
        <x14:conditionalFormatting xmlns:xm="http://schemas.microsoft.com/office/excel/2006/main">
          <x14:cfRule type="expression" priority="894" id="{6DAF2E9B-7268-495C-B0C9-85AEBFE76627}">
            <xm:f>AND('2016-03'!$D$19&lt;=H$5,'2016-03'!$E$19&gt;H$5)</xm:f>
            <x14:dxf>
              <fill>
                <patternFill>
                  <bgColor theme="5" tint="0.59996337778862885"/>
                </patternFill>
              </fill>
            </x14:dxf>
          </x14:cfRule>
          <x14:cfRule type="expression" priority="895" id="{7AA05653-A592-4B5C-ABEE-694A8E28C658}">
            <xm:f>AND('2016-03'!$D$20&lt;=H$5,'2016-03'!$E$20&gt;=H$5)</xm:f>
            <x14:dxf>
              <fill>
                <patternFill>
                  <bgColor theme="5" tint="0.59996337778862885"/>
                </patternFill>
              </fill>
            </x14:dxf>
          </x14:cfRule>
          <x14:cfRule type="expression" priority="896" id="{21031CC1-06B2-4807-A35D-660BC1508471}">
            <xm:f>AND('2016-03'!$D$21&lt;=H$5,'2016-03'!$E$21&gt;=H$5)</xm:f>
            <x14:dxf>
              <fill>
                <patternFill>
                  <bgColor theme="5" tint="-0.24994659260841701"/>
                </patternFill>
              </fill>
            </x14:dxf>
          </x14:cfRule>
          <x14:cfRule type="expression" priority="897" id="{C202A0B9-A793-4EA3-A98E-E7C70D9E9CFC}">
            <xm:f>AND('2016-03'!$D$22&lt;=H$5,'2016-03'!$E$22&gt;=H$5)</xm:f>
            <x14:dxf>
              <fill>
                <patternFill>
                  <bgColor theme="4" tint="0.79998168889431442"/>
                </patternFill>
              </fill>
            </x14:dxf>
          </x14:cfRule>
          <x14:cfRule type="expression" priority="898" id="{0055B7CF-E39A-482E-A092-9DA816F9C79F}">
            <xm:f>AND('2016-03'!$D$23&lt;=H$5,'2016-03'!$E$23&gt;=H$5)</xm:f>
            <x14:dxf>
              <fill>
                <patternFill>
                  <bgColor theme="4" tint="0.79998168889431442"/>
                </patternFill>
              </fill>
            </x14:dxf>
          </x14:cfRule>
          <x14:cfRule type="expression" priority="899" id="{8194C839-E13F-4E3D-B1AF-70D354F944E2}">
            <xm:f>AND('2016-03'!$D$24&lt;=H$5,'2016-03'!$E$24&gt;=H$5)</xm:f>
            <x14:dxf>
              <fill>
                <patternFill>
                  <bgColor theme="4" tint="0.39994506668294322"/>
                </patternFill>
              </fill>
            </x14:dxf>
          </x14:cfRule>
          <x14:cfRule type="expression" priority="900" id="{07FD0DA7-74C7-4B93-98D8-E2FDAC20AAA0}">
            <xm:f>AND('2016-03'!$D$25&lt;=H$5,'2016-03'!$E$25&gt;=H$5)</xm:f>
            <x14:dxf>
              <fill>
                <patternFill>
                  <bgColor theme="4" tint="0.39994506668294322"/>
                </patternFill>
              </fill>
            </x14:dxf>
          </x14:cfRule>
          <x14:cfRule type="expression" priority="901" id="{5E60BB9B-AB30-4BEA-8ACD-BEF3179B3741}">
            <xm:f>AND('2016-03'!$D$26&lt;=H$5,'2016-03'!$E$26&gt;=H$5)</xm:f>
            <x14:dxf>
              <fill>
                <patternFill>
                  <bgColor theme="4" tint="-0.24994659260841701"/>
                </patternFill>
              </fill>
            </x14:dxf>
          </x14:cfRule>
          <x14:cfRule type="expression" priority="902" id="{B964E579-9C51-479E-8309-3A465E3674AC}">
            <xm:f>AND('2016-03'!$D$27&lt;=H$5,'2016-03'!$E$27&gt;=H$5)</xm:f>
            <x14:dxf>
              <fill>
                <patternFill>
                  <bgColor theme="4" tint="-0.24994659260841701"/>
                </patternFill>
              </fill>
            </x14:dxf>
          </x14:cfRule>
          <x14:cfRule type="expression" priority="903" id="{7F974521-1E98-4310-ABFE-F139C3A8B43E}">
            <xm:f>AND('2016-03'!$D$28&lt;=H$5,'2016-03'!$E$28&gt;=H$5)</xm:f>
            <x14:dxf>
              <fill>
                <patternFill>
                  <bgColor theme="4" tint="-0.24994659260841701"/>
                </patternFill>
              </fill>
            </x14:dxf>
          </x14:cfRule>
          <x14:cfRule type="expression" priority="904" id="{F67582A2-317A-4DDF-98CB-0C6A1A009003}">
            <xm:f>AND('2016-03'!$D$29&lt;=H$5,'2016-03'!$E$29&gt;=H$5)</xm:f>
            <x14:dxf>
              <fill>
                <patternFill>
                  <bgColor theme="4" tint="-0.24994659260841701"/>
                </patternFill>
              </fill>
            </x14:dxf>
          </x14:cfRule>
          <x14:cfRule type="expression" priority="905" id="{493570DA-53D4-4A05-9BE1-45005F160B24}">
            <xm:f>AND('2016-03'!$D$30&lt;=H$5,'2016-03'!$E$30&gt;=H$5)</xm:f>
            <x14:dxf>
              <fill>
                <patternFill>
                  <bgColor theme="4" tint="-0.24994659260841701"/>
                </patternFill>
              </fill>
            </x14:dxf>
          </x14:cfRule>
          <x14:cfRule type="expression" priority="906" id="{290AA40E-B8A2-488B-B6C9-2F5A7FD38A37}">
            <xm:f>AND('2016-03'!$D$31&lt;=H$5,'2016-03'!$E$31&gt;=H$5)</xm:f>
            <x14:dxf>
              <fill>
                <patternFill>
                  <bgColor theme="4" tint="-0.499984740745262"/>
                </patternFill>
              </fill>
            </x14:dxf>
          </x14:cfRule>
          <x14:cfRule type="expression" priority="907" id="{E87E5E13-2FCA-4857-A879-307D8FEE513A}">
            <xm:f>AND('2016-03'!$D$32&lt;=H$5,'2016-03'!$E$32&gt;=H$5)</xm:f>
            <x14:dxf>
              <fill>
                <patternFill>
                  <bgColor rgb="FF002060"/>
                </patternFill>
              </fill>
            </x14:dxf>
          </x14:cfRule>
          <x14:cfRule type="expression" priority="908" id="{BD29EE5F-3630-4C2E-94D5-FA16D352BA47}">
            <xm:f>AND('2016-03'!$D$33&lt;=H$5,'2016-03'!$E$33&gt;=H$5)</xm:f>
            <x14:dxf>
              <fill>
                <patternFill>
                  <bgColor rgb="FF7030A0"/>
                </patternFill>
              </fill>
            </x14:dxf>
          </x14:cfRule>
          <x14:cfRule type="expression" priority="909" id="{E302B457-8259-4415-A75C-F6701B2027F7}">
            <xm:f>AND('2016-03'!$D$34&lt;=H$5,'2016-03'!$E$34&gt;=H$5)</xm:f>
            <x14:dxf>
              <fill>
                <patternFill>
                  <bgColor rgb="FF7030A0"/>
                </patternFill>
              </fill>
            </x14:dxf>
          </x14:cfRule>
          <xm:sqref>BFA60:BRM60</xm:sqref>
        </x14:conditionalFormatting>
        <x14:conditionalFormatting xmlns:xm="http://schemas.microsoft.com/office/excel/2006/main">
          <x14:cfRule type="expression" priority="910" id="{D0D352FD-99E3-4568-820E-FECAC47F0152}">
            <xm:f>AND('2016-03'!$B$19&lt;=H$5,'2016-03'!$C$19&gt;H$5)</xm:f>
            <x14:dxf>
              <fill>
                <patternFill>
                  <bgColor theme="5" tint="0.59996337778862885"/>
                </patternFill>
              </fill>
            </x14:dxf>
          </x14:cfRule>
          <x14:cfRule type="expression" priority="911" id="{67C86BF6-427B-44AA-AA3D-C3F50FB081BB}">
            <xm:f>AND('2016-03'!$B$20&lt;=H$5,'2016-03'!$C$20&gt;=H$5)</xm:f>
            <x14:dxf>
              <fill>
                <patternFill>
                  <bgColor theme="5" tint="0.59996337778862885"/>
                </patternFill>
              </fill>
            </x14:dxf>
          </x14:cfRule>
          <x14:cfRule type="expression" priority="912" id="{5719B5E2-23EB-4017-BE42-4BF8854D75B3}">
            <xm:f>AND('2016-03'!$B$21&lt;=H$5,'2016-03'!$C$21&gt;=H$5)</xm:f>
            <x14:dxf>
              <fill>
                <patternFill>
                  <bgColor theme="5" tint="-0.24994659260841701"/>
                </patternFill>
              </fill>
            </x14:dxf>
          </x14:cfRule>
          <x14:cfRule type="expression" priority="913" id="{3A1BC4A8-C513-4DB0-895D-8E77ED8F204F}">
            <xm:f>AND('2016-03'!$B$22&lt;=H$5,'2016-03'!$C$22&gt;=H$5)</xm:f>
            <x14:dxf>
              <fill>
                <patternFill>
                  <bgColor theme="4" tint="0.79998168889431442"/>
                </patternFill>
              </fill>
            </x14:dxf>
          </x14:cfRule>
          <x14:cfRule type="expression" priority="914" id="{9B6C3F90-0CE1-476F-A847-92E3DB0E10B1}">
            <xm:f>AND('2016-03'!$B$23&lt;=H$5,'2016-03'!$C$23&gt;=H$5)</xm:f>
            <x14:dxf>
              <fill>
                <patternFill>
                  <bgColor theme="4" tint="0.79998168889431442"/>
                </patternFill>
              </fill>
            </x14:dxf>
          </x14:cfRule>
          <x14:cfRule type="expression" priority="915" id="{FE41B522-C845-480A-91DB-35ADA2F315B3}">
            <xm:f>AND('2016-03'!$B$24&lt;=H$5,'2016-03'!$C$24&gt;=H$5)</xm:f>
            <x14:dxf>
              <fill>
                <patternFill>
                  <bgColor theme="4" tint="0.39994506668294322"/>
                </patternFill>
              </fill>
            </x14:dxf>
          </x14:cfRule>
          <x14:cfRule type="expression" priority="916" id="{8538F6BE-E1F7-4C6D-8C3D-45C42D409F7D}">
            <xm:f>AND('2016-03'!$B$25&lt;=H$5,'2016-03'!$C$25&gt;=H$5)</xm:f>
            <x14:dxf>
              <fill>
                <patternFill>
                  <bgColor theme="4" tint="0.39994506668294322"/>
                </patternFill>
              </fill>
            </x14:dxf>
          </x14:cfRule>
          <x14:cfRule type="expression" priority="917" id="{8DB0A01C-797C-4B34-BFF4-83ECF4A897B8}">
            <xm:f>AND('2016-03'!$B$26&lt;=H$5,'2016-03'!$C$26&gt;=H$5)</xm:f>
            <x14:dxf>
              <fill>
                <patternFill>
                  <bgColor theme="4" tint="-0.24994659260841701"/>
                </patternFill>
              </fill>
            </x14:dxf>
          </x14:cfRule>
          <x14:cfRule type="expression" priority="918" id="{BFA59365-110A-4DD7-8336-75DEF7AE986A}">
            <xm:f>AND('2016-03'!$B$27&lt;=H$5,'2016-03'!$C$27&gt;=H$5)</xm:f>
            <x14:dxf>
              <fill>
                <patternFill>
                  <bgColor theme="4" tint="-0.24994659260841701"/>
                </patternFill>
              </fill>
            </x14:dxf>
          </x14:cfRule>
          <x14:cfRule type="expression" priority="919" id="{B0DB531D-60CC-4F52-8976-55FEBAA32080}">
            <xm:f>AND('2016-03'!$B$28&lt;=H$5,'2016-03'!$C$28&gt;=H$5)</xm:f>
            <x14:dxf>
              <fill>
                <patternFill>
                  <bgColor theme="4" tint="-0.24994659260841701"/>
                </patternFill>
              </fill>
            </x14:dxf>
          </x14:cfRule>
          <x14:cfRule type="expression" priority="920" id="{EF888A66-3974-476B-A7EA-389BADF31891}">
            <xm:f>AND('2016-03'!$B$29&lt;=H$5,'2016-03'!$C$29&gt;=H$5)</xm:f>
            <x14:dxf>
              <fill>
                <patternFill>
                  <bgColor theme="4" tint="-0.24994659260841701"/>
                </patternFill>
              </fill>
            </x14:dxf>
          </x14:cfRule>
          <x14:cfRule type="expression" priority="921" id="{FCC46775-8453-40EC-A9BE-C7E7B5BF80AF}">
            <xm:f>AND('2016-03'!$B$30&lt;=H$5,'2016-03'!$C$30&gt;=H$5)</xm:f>
            <x14:dxf>
              <fill>
                <patternFill>
                  <bgColor theme="4" tint="-0.24994659260841701"/>
                </patternFill>
              </fill>
            </x14:dxf>
          </x14:cfRule>
          <x14:cfRule type="expression" priority="922" id="{60D7D58D-D3F4-4EB7-AC7B-ACD965A5ABF9}">
            <xm:f>AND('2016-03'!$B$31&lt;=H$5,'2016-03'!$C$31&gt;=H$5)</xm:f>
            <x14:dxf>
              <fill>
                <patternFill>
                  <bgColor theme="4" tint="-0.499984740745262"/>
                </patternFill>
              </fill>
            </x14:dxf>
          </x14:cfRule>
          <x14:cfRule type="expression" priority="923" id="{B52ABA31-6A18-4128-9886-A707DF181B76}">
            <xm:f>AND('2016-03'!$B$32&lt;=H$5,'2016-03'!$C$32&gt;=H$5)</xm:f>
            <x14:dxf>
              <fill>
                <patternFill>
                  <bgColor rgb="FF002060"/>
                </patternFill>
              </fill>
            </x14:dxf>
          </x14:cfRule>
          <x14:cfRule type="expression" priority="924" id="{37078088-DDF3-4412-ABEC-53C5CA39367F}">
            <xm:f>AND('2016-03'!$B$33&lt;=H$5,'2016-03'!$C$33&gt;=H$5)</xm:f>
            <x14:dxf>
              <fill>
                <patternFill>
                  <bgColor rgb="FF7030A0"/>
                </patternFill>
              </fill>
            </x14:dxf>
          </x14:cfRule>
          <x14:cfRule type="expression" priority="925" id="{8A3074FE-7AEF-4069-AAF0-BEAACA94B3FF}">
            <xm:f>AND('2016-03'!$B$34&lt;=H$5,'2016-03'!$C$34&gt;=H$5)</xm:f>
            <x14:dxf>
              <fill>
                <patternFill>
                  <bgColor rgb="FF7030A0"/>
                </patternFill>
              </fill>
            </x14:dxf>
          </x14:cfRule>
          <xm:sqref>BFA61:BRM61</xm:sqref>
        </x14:conditionalFormatting>
        <x14:conditionalFormatting xmlns:xm="http://schemas.microsoft.com/office/excel/2006/main">
          <x14:cfRule type="expression" priority="877" id="{3B389FFE-6B42-422F-894C-6835823825EB}">
            <xm:f>AND('2017-01'!$D$19&lt;=H$5,'2017-01'!$E$19&gt;H$5)</xm:f>
            <x14:dxf>
              <fill>
                <patternFill>
                  <bgColor theme="5" tint="0.59996337778862885"/>
                </patternFill>
              </fill>
            </x14:dxf>
          </x14:cfRule>
          <x14:cfRule type="expression" priority="878" id="{FD8E43C1-948D-4678-B62E-59A539D90809}">
            <xm:f>AND('2017-01'!$D$20&lt;=H$5,'2017-01'!$E$20&gt;=H$5)</xm:f>
            <x14:dxf>
              <fill>
                <patternFill>
                  <bgColor theme="5" tint="0.59996337778862885"/>
                </patternFill>
              </fill>
            </x14:dxf>
          </x14:cfRule>
          <x14:cfRule type="expression" priority="879" id="{B27B707D-34FD-4E1B-9D76-F805032B4DB1}">
            <xm:f>AND('2017-01'!$D$21&lt;=H$5,'2017-01'!$E$21&gt;=H$5)</xm:f>
            <x14:dxf>
              <fill>
                <patternFill>
                  <bgColor theme="5" tint="-0.24994659260841701"/>
                </patternFill>
              </fill>
            </x14:dxf>
          </x14:cfRule>
          <x14:cfRule type="expression" priority="880" id="{B544A925-BE25-4B33-BBB2-4CD033207606}">
            <xm:f>AND('2017-01'!$D$22&lt;=H$5,'2017-01'!$E$22&gt;=H$5)</xm:f>
            <x14:dxf>
              <fill>
                <patternFill>
                  <bgColor theme="4" tint="0.79998168889431442"/>
                </patternFill>
              </fill>
            </x14:dxf>
          </x14:cfRule>
          <x14:cfRule type="expression" priority="881" id="{F6CA3855-AEE7-4067-821C-C1AD8F895B17}">
            <xm:f>AND('2017-01'!$D$23&lt;=H$5,'2017-01'!$E$23&gt;=H$5)</xm:f>
            <x14:dxf>
              <fill>
                <patternFill>
                  <bgColor theme="4" tint="0.79998168889431442"/>
                </patternFill>
              </fill>
            </x14:dxf>
          </x14:cfRule>
          <x14:cfRule type="expression" priority="882" id="{07F0360D-83D7-4E8E-9863-479CA6262369}">
            <xm:f>AND('2017-01'!$D$24&lt;=H$5,'2017-01'!$E$24&gt;=H$5)</xm:f>
            <x14:dxf>
              <fill>
                <patternFill>
                  <bgColor theme="4" tint="0.39994506668294322"/>
                </patternFill>
              </fill>
            </x14:dxf>
          </x14:cfRule>
          <x14:cfRule type="expression" priority="883" id="{AFBF850A-81DA-45B3-9203-751B7875D927}">
            <xm:f>AND('2017-01'!$D$25&lt;=H$5,'2017-01'!$E$25&gt;=H$5)</xm:f>
            <x14:dxf>
              <fill>
                <patternFill>
                  <bgColor theme="4" tint="0.39994506668294322"/>
                </patternFill>
              </fill>
            </x14:dxf>
          </x14:cfRule>
          <x14:cfRule type="expression" priority="884" id="{8FFDC10C-4C03-4230-A644-73BFABE36D8A}">
            <xm:f>AND('2017-01'!$D$26&lt;=H$5,'2017-01'!$E$26&gt;=H$5)</xm:f>
            <x14:dxf>
              <fill>
                <patternFill>
                  <bgColor theme="4" tint="-0.24994659260841701"/>
                </patternFill>
              </fill>
            </x14:dxf>
          </x14:cfRule>
          <x14:cfRule type="expression" priority="885" id="{A66FA163-B03A-4D9F-865F-6DA78E91D025}">
            <xm:f>AND('2017-01'!$D$27&lt;=H$5,'2017-01'!$E$27&gt;=H$5)</xm:f>
            <x14:dxf>
              <fill>
                <patternFill>
                  <bgColor theme="4" tint="-0.24994659260841701"/>
                </patternFill>
              </fill>
            </x14:dxf>
          </x14:cfRule>
          <x14:cfRule type="expression" priority="886" id="{03174141-EE8C-48F6-B25A-E96301866078}">
            <xm:f>AND('2017-01'!$D$28&lt;=H$5,'2017-01'!$E$28&gt;=H$5)</xm:f>
            <x14:dxf>
              <fill>
                <patternFill>
                  <bgColor theme="4" tint="-0.24994659260841701"/>
                </patternFill>
              </fill>
            </x14:dxf>
          </x14:cfRule>
          <x14:cfRule type="expression" priority="887" id="{C399DAEC-C510-4822-AEE5-EA456CE0E943}">
            <xm:f>AND('2017-01'!$D$29&lt;=H$5,'2017-01'!$E$29&gt;=H$5)</xm:f>
            <x14:dxf>
              <fill>
                <patternFill>
                  <bgColor theme="4" tint="-0.24994659260841701"/>
                </patternFill>
              </fill>
            </x14:dxf>
          </x14:cfRule>
          <x14:cfRule type="expression" priority="888" id="{C5A968C9-68E6-471C-978A-C9A6EEF32E4F}">
            <xm:f>AND('2017-01'!$D$30&lt;=H$5,'2017-01'!$E$30&gt;=H$5)</xm:f>
            <x14:dxf>
              <fill>
                <patternFill>
                  <bgColor theme="4" tint="-0.24994659260841701"/>
                </patternFill>
              </fill>
            </x14:dxf>
          </x14:cfRule>
          <x14:cfRule type="expression" priority="889" id="{1A35CFA8-49DC-44F1-9B3E-3B3556625427}">
            <xm:f>AND('2017-01'!$D$31&lt;=H$5,'2017-01'!$E$31&gt;=H$5)</xm:f>
            <x14:dxf>
              <fill>
                <patternFill>
                  <bgColor theme="4" tint="-0.499984740745262"/>
                </patternFill>
              </fill>
            </x14:dxf>
          </x14:cfRule>
          <x14:cfRule type="expression" priority="890" id="{EEDD4FDD-719D-4D6B-994D-B57E165F7DFE}">
            <xm:f>AND('2017-01'!$D$32&lt;=H$5,'2017-01'!$E$32&gt;=H$5)</xm:f>
            <x14:dxf>
              <fill>
                <patternFill>
                  <bgColor rgb="FF002060"/>
                </patternFill>
              </fill>
            </x14:dxf>
          </x14:cfRule>
          <x14:cfRule type="expression" priority="891" id="{F2BF5600-BBB2-4F60-843E-1055274F578C}">
            <xm:f>AND('2017-01'!$D$33&lt;=H$5,'2017-01'!$E$33&gt;=H$5)</xm:f>
            <x14:dxf>
              <fill>
                <patternFill>
                  <bgColor rgb="FF7030A0"/>
                </patternFill>
              </fill>
            </x14:dxf>
          </x14:cfRule>
          <x14:cfRule type="expression" priority="892" id="{5A561E03-D02C-42D6-9273-A0F3C5A94BEB}">
            <xm:f>AND('2017-01'!$D$34&lt;=H$5,'2017-01'!$E$34&gt;=H$5)</xm:f>
            <x14:dxf>
              <fill>
                <patternFill>
                  <bgColor rgb="FF7030A0"/>
                </patternFill>
              </fill>
            </x14:dxf>
          </x14:cfRule>
          <xm:sqref>H60:BRM60</xm:sqref>
        </x14:conditionalFormatting>
        <x14:conditionalFormatting xmlns:xm="http://schemas.microsoft.com/office/excel/2006/main">
          <x14:cfRule type="expression" priority="862" id="{3443577B-34DF-4CFE-BD68-EEA6A37B930B}">
            <xm:f>AND('2017-01'!$B$19&lt;=H$5,'2017-01'!$C$19&gt;H$5)</xm:f>
            <x14:dxf>
              <fill>
                <patternFill>
                  <bgColor theme="5" tint="0.59996337778862885"/>
                </patternFill>
              </fill>
            </x14:dxf>
          </x14:cfRule>
          <x14:cfRule type="expression" priority="863" id="{2F6C86B9-7C79-4A62-AC64-DA946951508F}">
            <xm:f>AND('2017-01'!$B$20&lt;=H$5,'2017-01'!$C$20&gt;=H$5)</xm:f>
            <x14:dxf>
              <fill>
                <patternFill>
                  <bgColor theme="5" tint="0.59996337778862885"/>
                </patternFill>
              </fill>
            </x14:dxf>
          </x14:cfRule>
          <x14:cfRule type="expression" priority="864" id="{9FEAD847-F4E4-4361-ADD4-BAB9B2385E3B}">
            <xm:f>AND('2017-01'!$B$21&lt;=H$5,'2017-01'!$C$21&gt;=H$5)</xm:f>
            <x14:dxf>
              <fill>
                <patternFill>
                  <bgColor theme="5" tint="-0.24994659260841701"/>
                </patternFill>
              </fill>
            </x14:dxf>
          </x14:cfRule>
          <x14:cfRule type="expression" priority="865" id="{B2FDBBFD-A7BF-48B9-9FF4-820E0AE16BE2}">
            <xm:f>AND('2017-01'!$B$22&lt;=H$5,'2017-01'!$C$22&gt;=H$5)</xm:f>
            <x14:dxf>
              <fill>
                <patternFill>
                  <bgColor theme="4" tint="0.79998168889431442"/>
                </patternFill>
              </fill>
            </x14:dxf>
          </x14:cfRule>
          <x14:cfRule type="expression" priority="866" id="{C3ED750E-8AE4-4553-9B24-D9E38EF9CC1D}">
            <xm:f>AND('2017-01'!$B$23&lt;=H$5,'2017-01'!$C$23&gt;=H$5)</xm:f>
            <x14:dxf>
              <fill>
                <patternFill>
                  <bgColor theme="4" tint="0.79998168889431442"/>
                </patternFill>
              </fill>
            </x14:dxf>
          </x14:cfRule>
          <x14:cfRule type="expression" priority="867" id="{16FC79C4-5090-4197-8935-6DF0E4D71CB2}">
            <xm:f>AND('2017-01'!$B$24&lt;=H$5,'2017-01'!$C$24&gt;=H$5)</xm:f>
            <x14:dxf>
              <fill>
                <patternFill>
                  <bgColor theme="4" tint="0.39994506668294322"/>
                </patternFill>
              </fill>
            </x14:dxf>
          </x14:cfRule>
          <x14:cfRule type="expression" priority="868" id="{82788993-5BBA-42F2-B4B8-BEADEE99C16B}">
            <xm:f>AND('2017-01'!$B$25&lt;=H$5,'2017-01'!$C$25&gt;=H$5)</xm:f>
            <x14:dxf>
              <fill>
                <patternFill>
                  <bgColor theme="4" tint="0.39994506668294322"/>
                </patternFill>
              </fill>
            </x14:dxf>
          </x14:cfRule>
          <x14:cfRule type="expression" priority="869" id="{EC60961C-A33C-43DB-B41F-15BF7F6DB6E0}">
            <xm:f>AND('2017-01'!$B$26&lt;=H$5,'2017-01'!$C$26&gt;=H$5)</xm:f>
            <x14:dxf>
              <fill>
                <patternFill>
                  <bgColor theme="4" tint="-0.24994659260841701"/>
                </patternFill>
              </fill>
            </x14:dxf>
          </x14:cfRule>
          <x14:cfRule type="expression" priority="870" id="{EEEAFF1D-D257-43EB-8F8E-EA4FB4462760}">
            <xm:f>AND('2017-01'!$B$27&lt;=H$5,'2017-01'!$C$27&gt;=H$5)</xm:f>
            <x14:dxf>
              <fill>
                <patternFill>
                  <bgColor theme="4" tint="-0.24994659260841701"/>
                </patternFill>
              </fill>
            </x14:dxf>
          </x14:cfRule>
          <x14:cfRule type="expression" priority="871" id="{51ECB3C7-7D85-445D-80B2-E104D2936444}">
            <xm:f>AND('2017-01'!$B$28&lt;=H$5,'2017-01'!$C$28&gt;=H$5)</xm:f>
            <x14:dxf>
              <fill>
                <patternFill>
                  <bgColor theme="4" tint="-0.24994659260841701"/>
                </patternFill>
              </fill>
            </x14:dxf>
          </x14:cfRule>
          <x14:cfRule type="expression" priority="872" id="{1DFAAF4A-8FFB-415E-8F6A-C4B960C36F18}">
            <xm:f>AND('2017-01'!$B$29&lt;=H$5,'2017-01'!$C$29&gt;=H$5)</xm:f>
            <x14:dxf>
              <fill>
                <patternFill>
                  <bgColor theme="4" tint="-0.24994659260841701"/>
                </patternFill>
              </fill>
            </x14:dxf>
          </x14:cfRule>
          <x14:cfRule type="expression" priority="873" id="{B1566281-57B8-4276-B56C-4C3F5865B2CB}">
            <xm:f>AND('2017-01'!$B$30&lt;=H$5,'2017-01'!$C$30&gt;=H$5)</xm:f>
            <x14:dxf>
              <fill>
                <patternFill>
                  <bgColor theme="4" tint="-0.24994659260841701"/>
                </patternFill>
              </fill>
            </x14:dxf>
          </x14:cfRule>
          <x14:cfRule type="expression" priority="874" id="{CA24D419-FBD7-4580-AA9D-0747F523A730}">
            <xm:f>AND('2017-01'!$B$31&lt;=H$5,'2017-01'!$C$31&gt;=H$5)</xm:f>
            <x14:dxf>
              <fill>
                <patternFill>
                  <bgColor theme="4" tint="-0.499984740745262"/>
                </patternFill>
              </fill>
            </x14:dxf>
          </x14:cfRule>
          <x14:cfRule type="expression" priority="875" id="{1FBF8F5A-E809-4252-BD1B-11F49E5DB29C}">
            <xm:f>AND('2017-01'!$B$32&lt;=H$5,'2017-01'!$C$32&gt;=H$5)</xm:f>
            <x14:dxf>
              <fill>
                <patternFill>
                  <bgColor rgb="FF002060"/>
                </patternFill>
              </fill>
            </x14:dxf>
          </x14:cfRule>
          <x14:cfRule type="expression" priority="876" id="{F93A3A65-EFF4-4AD2-B890-400955DC9B83}">
            <xm:f>AND('2017-01'!$B$33&lt;=H$5,'2017-01'!$C$33&gt;=H$5)</xm:f>
            <x14:dxf>
              <fill>
                <patternFill>
                  <bgColor rgb="FF7030A0"/>
                </patternFill>
              </fill>
            </x14:dxf>
          </x14:cfRule>
          <x14:cfRule type="expression" priority="1059" id="{D8DE51F1-23F6-4F38-AA43-2E9B81C0F6FD}">
            <xm:f>AND('2017-01'!$B$34&lt;=H$5,'2017-01'!$C$34&gt;=H$5)</xm:f>
            <x14:dxf>
              <fill>
                <patternFill>
                  <bgColor rgb="FF7030A0"/>
                </patternFill>
              </fill>
            </x14:dxf>
          </x14:cfRule>
          <xm:sqref>H61:BRM61</xm:sqref>
        </x14:conditionalFormatting>
        <x14:conditionalFormatting xmlns:xm="http://schemas.microsoft.com/office/excel/2006/main">
          <x14:cfRule type="expression" priority="828" id="{4385BC3E-9108-4BA8-B198-73A14500D225}">
            <xm:f>AND('2016-03'!$D$19&lt;=H$5,'2016-03'!$E$19&gt;H$5)</xm:f>
            <x14:dxf>
              <fill>
                <patternFill>
                  <bgColor theme="5" tint="0.59996337778862885"/>
                </patternFill>
              </fill>
            </x14:dxf>
          </x14:cfRule>
          <x14:cfRule type="expression" priority="829" id="{BF428280-C59F-405E-A4F2-C4607E1486A1}">
            <xm:f>AND('2016-03'!$D$20&lt;=H$5,'2016-03'!$E$20&gt;=H$5)</xm:f>
            <x14:dxf>
              <fill>
                <patternFill>
                  <bgColor theme="5" tint="0.59996337778862885"/>
                </patternFill>
              </fill>
            </x14:dxf>
          </x14:cfRule>
          <x14:cfRule type="expression" priority="830" id="{6B4F9F0D-69D2-4596-A394-734B97AAF009}">
            <xm:f>AND('2016-03'!$D$21&lt;=H$5,'2016-03'!$E$21&gt;=H$5)</xm:f>
            <x14:dxf>
              <fill>
                <patternFill>
                  <bgColor theme="5" tint="-0.24994659260841701"/>
                </patternFill>
              </fill>
            </x14:dxf>
          </x14:cfRule>
          <x14:cfRule type="expression" priority="831" id="{47CCFA07-5E5B-48B0-9ACA-CC443FAEE5CF}">
            <xm:f>AND('2016-03'!$D$22&lt;=H$5,'2016-03'!$E$22&gt;=H$5)</xm:f>
            <x14:dxf>
              <fill>
                <patternFill>
                  <bgColor theme="4" tint="0.79998168889431442"/>
                </patternFill>
              </fill>
            </x14:dxf>
          </x14:cfRule>
          <x14:cfRule type="expression" priority="832" id="{442C321F-4858-4BCE-BDB2-1BA608BCBE76}">
            <xm:f>AND('2016-03'!$D$23&lt;=H$5,'2016-03'!$E$23&gt;=H$5)</xm:f>
            <x14:dxf>
              <fill>
                <patternFill>
                  <bgColor theme="4" tint="0.79998168889431442"/>
                </patternFill>
              </fill>
            </x14:dxf>
          </x14:cfRule>
          <x14:cfRule type="expression" priority="833" id="{378342D3-E81B-4483-AAE8-7CF8B9CB4A53}">
            <xm:f>AND('2016-03'!$D$24&lt;=H$5,'2016-03'!$E$24&gt;=H$5)</xm:f>
            <x14:dxf>
              <fill>
                <patternFill>
                  <bgColor theme="4" tint="0.39994506668294322"/>
                </patternFill>
              </fill>
            </x14:dxf>
          </x14:cfRule>
          <x14:cfRule type="expression" priority="834" id="{80858520-7FDC-4A7C-8021-B46572A96125}">
            <xm:f>AND('2016-03'!$D$25&lt;=H$5,'2016-03'!$E$25&gt;=H$5)</xm:f>
            <x14:dxf>
              <fill>
                <patternFill>
                  <bgColor theme="4" tint="0.39994506668294322"/>
                </patternFill>
              </fill>
            </x14:dxf>
          </x14:cfRule>
          <x14:cfRule type="expression" priority="835" id="{FB13C86C-A269-4AF6-A75F-4B8342458272}">
            <xm:f>AND('2016-03'!$D$26&lt;=H$5,'2016-03'!$E$26&gt;=H$5)</xm:f>
            <x14:dxf>
              <fill>
                <patternFill>
                  <bgColor theme="4" tint="-0.24994659260841701"/>
                </patternFill>
              </fill>
            </x14:dxf>
          </x14:cfRule>
          <x14:cfRule type="expression" priority="836" id="{AAE7E10A-E3C5-444F-BD04-80723DE1E6C6}">
            <xm:f>AND('2016-03'!$D$27&lt;=H$5,'2016-03'!$E$27&gt;=H$5)</xm:f>
            <x14:dxf>
              <fill>
                <patternFill>
                  <bgColor theme="4" tint="-0.24994659260841701"/>
                </patternFill>
              </fill>
            </x14:dxf>
          </x14:cfRule>
          <x14:cfRule type="expression" priority="837" id="{DE37BCB5-4CA6-4F85-A65A-A5DD28F714EA}">
            <xm:f>AND('2016-03'!$D$28&lt;=H$5,'2016-03'!$E$28&gt;=H$5)</xm:f>
            <x14:dxf>
              <fill>
                <patternFill>
                  <bgColor theme="4" tint="-0.24994659260841701"/>
                </patternFill>
              </fill>
            </x14:dxf>
          </x14:cfRule>
          <x14:cfRule type="expression" priority="838" id="{08D05A40-A6C3-4C81-A09C-B8903211C383}">
            <xm:f>AND('2016-03'!$D$29&lt;=H$5,'2016-03'!$E$29&gt;=H$5)</xm:f>
            <x14:dxf>
              <fill>
                <patternFill>
                  <bgColor theme="4" tint="-0.24994659260841701"/>
                </patternFill>
              </fill>
            </x14:dxf>
          </x14:cfRule>
          <x14:cfRule type="expression" priority="839" id="{214B756E-F139-4A8E-91B6-AD1CB47DB767}">
            <xm:f>AND('2016-03'!$D$30&lt;=H$5,'2016-03'!$E$30&gt;=H$5)</xm:f>
            <x14:dxf>
              <fill>
                <patternFill>
                  <bgColor theme="4" tint="-0.24994659260841701"/>
                </patternFill>
              </fill>
            </x14:dxf>
          </x14:cfRule>
          <x14:cfRule type="expression" priority="840" id="{FFA09F2E-E34A-41CA-8614-2D72E0E12D11}">
            <xm:f>AND('2016-03'!$D$31&lt;=H$5,'2016-03'!$E$31&gt;=H$5)</xm:f>
            <x14:dxf>
              <fill>
                <patternFill>
                  <bgColor theme="4" tint="-0.499984740745262"/>
                </patternFill>
              </fill>
            </x14:dxf>
          </x14:cfRule>
          <x14:cfRule type="expression" priority="841" id="{78E13E2A-9913-40E7-B7D4-5B8D61372564}">
            <xm:f>AND('2016-03'!$D$32&lt;=H$5,'2016-03'!$E$32&gt;=H$5)</xm:f>
            <x14:dxf>
              <fill>
                <patternFill>
                  <bgColor rgb="FF002060"/>
                </patternFill>
              </fill>
            </x14:dxf>
          </x14:cfRule>
          <x14:cfRule type="expression" priority="842" id="{52591269-70E6-4CEF-8710-2054E984870B}">
            <xm:f>AND('2016-03'!$D$33&lt;=H$5,'2016-03'!$E$33&gt;=H$5)</xm:f>
            <x14:dxf>
              <fill>
                <patternFill>
                  <bgColor rgb="FF7030A0"/>
                </patternFill>
              </fill>
            </x14:dxf>
          </x14:cfRule>
          <x14:cfRule type="expression" priority="843" id="{0D0674B5-8166-4BDF-8FFF-08B253F137A7}">
            <xm:f>AND('2016-03'!$D$34&lt;=H$5,'2016-03'!$E$34&gt;=H$5)</xm:f>
            <x14:dxf>
              <fill>
                <patternFill>
                  <bgColor rgb="FF7030A0"/>
                </patternFill>
              </fill>
            </x14:dxf>
          </x14:cfRule>
          <xm:sqref>BFA62:BRM62</xm:sqref>
        </x14:conditionalFormatting>
        <x14:conditionalFormatting xmlns:xm="http://schemas.microsoft.com/office/excel/2006/main">
          <x14:cfRule type="expression" priority="844" id="{FD4D8133-2143-4D2D-85CE-995EB69CBC1F}">
            <xm:f>AND('2016-03'!$B$19&lt;=H$5,'2016-03'!$C$19&gt;H$5)</xm:f>
            <x14:dxf>
              <fill>
                <patternFill>
                  <bgColor theme="5" tint="0.59996337778862885"/>
                </patternFill>
              </fill>
            </x14:dxf>
          </x14:cfRule>
          <x14:cfRule type="expression" priority="845" id="{2EE24BF9-418D-49F3-827D-D79418D0A36A}">
            <xm:f>AND('2016-03'!$B$20&lt;=H$5,'2016-03'!$C$20&gt;=H$5)</xm:f>
            <x14:dxf>
              <fill>
                <patternFill>
                  <bgColor theme="5" tint="0.59996337778862885"/>
                </patternFill>
              </fill>
            </x14:dxf>
          </x14:cfRule>
          <x14:cfRule type="expression" priority="846" id="{0F496ECD-8B2F-4E74-A902-A2F4AE19DF7D}">
            <xm:f>AND('2016-03'!$B$21&lt;=H$5,'2016-03'!$C$21&gt;=H$5)</xm:f>
            <x14:dxf>
              <fill>
                <patternFill>
                  <bgColor theme="5" tint="-0.24994659260841701"/>
                </patternFill>
              </fill>
            </x14:dxf>
          </x14:cfRule>
          <x14:cfRule type="expression" priority="847" id="{0ED6495E-C75B-4086-B470-946E59B5E2F9}">
            <xm:f>AND('2016-03'!$B$22&lt;=H$5,'2016-03'!$C$22&gt;=H$5)</xm:f>
            <x14:dxf>
              <fill>
                <patternFill>
                  <bgColor theme="4" tint="0.79998168889431442"/>
                </patternFill>
              </fill>
            </x14:dxf>
          </x14:cfRule>
          <x14:cfRule type="expression" priority="848" id="{7D4E0FE4-FC18-44E1-BB5F-3151A893BE6C}">
            <xm:f>AND('2016-03'!$B$23&lt;=H$5,'2016-03'!$C$23&gt;=H$5)</xm:f>
            <x14:dxf>
              <fill>
                <patternFill>
                  <bgColor theme="4" tint="0.79998168889431442"/>
                </patternFill>
              </fill>
            </x14:dxf>
          </x14:cfRule>
          <x14:cfRule type="expression" priority="849" id="{B85DCA68-EA83-4F37-AF59-9568E99C7D1A}">
            <xm:f>AND('2016-03'!$B$24&lt;=H$5,'2016-03'!$C$24&gt;=H$5)</xm:f>
            <x14:dxf>
              <fill>
                <patternFill>
                  <bgColor theme="4" tint="0.39994506668294322"/>
                </patternFill>
              </fill>
            </x14:dxf>
          </x14:cfRule>
          <x14:cfRule type="expression" priority="850" id="{510C7148-E272-425F-81F6-CBE8BE6300CB}">
            <xm:f>AND('2016-03'!$B$25&lt;=H$5,'2016-03'!$C$25&gt;=H$5)</xm:f>
            <x14:dxf>
              <fill>
                <patternFill>
                  <bgColor theme="4" tint="0.39994506668294322"/>
                </patternFill>
              </fill>
            </x14:dxf>
          </x14:cfRule>
          <x14:cfRule type="expression" priority="851" id="{6FC5E30B-53D8-4126-8C88-297C97F68CF0}">
            <xm:f>AND('2016-03'!$B$26&lt;=H$5,'2016-03'!$C$26&gt;=H$5)</xm:f>
            <x14:dxf>
              <fill>
                <patternFill>
                  <bgColor theme="4" tint="-0.24994659260841701"/>
                </patternFill>
              </fill>
            </x14:dxf>
          </x14:cfRule>
          <x14:cfRule type="expression" priority="852" id="{C02F5F6C-896A-4F6D-8F5B-EB8A142158FA}">
            <xm:f>AND('2016-03'!$B$27&lt;=H$5,'2016-03'!$C$27&gt;=H$5)</xm:f>
            <x14:dxf>
              <fill>
                <patternFill>
                  <bgColor theme="4" tint="-0.24994659260841701"/>
                </patternFill>
              </fill>
            </x14:dxf>
          </x14:cfRule>
          <x14:cfRule type="expression" priority="853" id="{6909B769-A5B7-424F-B68B-3A7D349291E1}">
            <xm:f>AND('2016-03'!$B$28&lt;=H$5,'2016-03'!$C$28&gt;=H$5)</xm:f>
            <x14:dxf>
              <fill>
                <patternFill>
                  <bgColor theme="4" tint="-0.24994659260841701"/>
                </patternFill>
              </fill>
            </x14:dxf>
          </x14:cfRule>
          <x14:cfRule type="expression" priority="854" id="{C56EF481-8265-4208-A1A4-E2657BCE4317}">
            <xm:f>AND('2016-03'!$B$29&lt;=H$5,'2016-03'!$C$29&gt;=H$5)</xm:f>
            <x14:dxf>
              <fill>
                <patternFill>
                  <bgColor theme="4" tint="-0.24994659260841701"/>
                </patternFill>
              </fill>
            </x14:dxf>
          </x14:cfRule>
          <x14:cfRule type="expression" priority="855" id="{E6591F28-B4B9-4DBB-890A-5F16E00A29D4}">
            <xm:f>AND('2016-03'!$B$30&lt;=H$5,'2016-03'!$C$30&gt;=H$5)</xm:f>
            <x14:dxf>
              <fill>
                <patternFill>
                  <bgColor theme="4" tint="-0.24994659260841701"/>
                </patternFill>
              </fill>
            </x14:dxf>
          </x14:cfRule>
          <x14:cfRule type="expression" priority="856" id="{27E5E3A4-F097-47C2-96A2-F5C00115E9D4}">
            <xm:f>AND('2016-03'!$B$31&lt;=H$5,'2016-03'!$C$31&gt;=H$5)</xm:f>
            <x14:dxf>
              <fill>
                <patternFill>
                  <bgColor theme="4" tint="-0.499984740745262"/>
                </patternFill>
              </fill>
            </x14:dxf>
          </x14:cfRule>
          <x14:cfRule type="expression" priority="857" id="{AC1BD818-5D98-4369-A828-E2B6EB45AE27}">
            <xm:f>AND('2016-03'!$B$32&lt;=H$5,'2016-03'!$C$32&gt;=H$5)</xm:f>
            <x14:dxf>
              <fill>
                <patternFill>
                  <bgColor rgb="FF002060"/>
                </patternFill>
              </fill>
            </x14:dxf>
          </x14:cfRule>
          <x14:cfRule type="expression" priority="858" id="{71136E49-12A3-43EE-B92D-0D5CBB970A24}">
            <xm:f>AND('2016-03'!$B$33&lt;=H$5,'2016-03'!$C$33&gt;=H$5)</xm:f>
            <x14:dxf>
              <fill>
                <patternFill>
                  <bgColor rgb="FF7030A0"/>
                </patternFill>
              </fill>
            </x14:dxf>
          </x14:cfRule>
          <x14:cfRule type="expression" priority="859" id="{6C33729C-587F-4513-9BF9-E29021CCC5B9}">
            <xm:f>AND('2016-03'!$B$34&lt;=H$5,'2016-03'!$C$34&gt;=H$5)</xm:f>
            <x14:dxf>
              <fill>
                <patternFill>
                  <bgColor rgb="FF7030A0"/>
                </patternFill>
              </fill>
            </x14:dxf>
          </x14:cfRule>
          <xm:sqref>BFA63:BRM63</xm:sqref>
        </x14:conditionalFormatting>
        <x14:conditionalFormatting xmlns:xm="http://schemas.microsoft.com/office/excel/2006/main">
          <x14:cfRule type="expression" priority="811" id="{544FA503-225F-407E-9B9D-BF0C2CFCB4CB}">
            <xm:f>AND('2017-02'!$D$19&lt;=H$5,'2017-02'!$E$19&gt;H$5)</xm:f>
            <x14:dxf>
              <fill>
                <patternFill>
                  <bgColor theme="5" tint="0.59996337778862885"/>
                </patternFill>
              </fill>
            </x14:dxf>
          </x14:cfRule>
          <x14:cfRule type="expression" priority="812" id="{65389A44-F171-409F-921D-7440EDB07F60}">
            <xm:f>AND('2017-02'!$D$20&lt;=H$5,'2017-02'!$E$20&gt;=H$5)</xm:f>
            <x14:dxf>
              <fill>
                <patternFill>
                  <bgColor theme="5" tint="0.59996337778862885"/>
                </patternFill>
              </fill>
            </x14:dxf>
          </x14:cfRule>
          <x14:cfRule type="expression" priority="813" id="{434D1766-8ACF-48B1-89A1-109BA7D1659A}">
            <xm:f>AND('2017-02'!$D$21&lt;=H$5,'2017-02'!$E$21&gt;=H$5)</xm:f>
            <x14:dxf>
              <fill>
                <patternFill>
                  <bgColor theme="5" tint="-0.24994659260841701"/>
                </patternFill>
              </fill>
            </x14:dxf>
          </x14:cfRule>
          <x14:cfRule type="expression" priority="814" id="{F86041E9-2C2E-4467-8F83-9DBE7FC0556E}">
            <xm:f>AND('2017-02'!$D$22&lt;=H$5,'2017-02'!$E$22&gt;=H$5)</xm:f>
            <x14:dxf>
              <fill>
                <patternFill>
                  <bgColor theme="4" tint="0.79998168889431442"/>
                </patternFill>
              </fill>
            </x14:dxf>
          </x14:cfRule>
          <x14:cfRule type="expression" priority="815" id="{98D5AAAF-3ED1-4532-9DB7-0EC1D4DEDDC4}">
            <xm:f>AND('2017-02'!$D$23&lt;=H$5,'2017-02'!$E$23&gt;=H$5)</xm:f>
            <x14:dxf>
              <fill>
                <patternFill>
                  <bgColor theme="4" tint="0.79998168889431442"/>
                </patternFill>
              </fill>
            </x14:dxf>
          </x14:cfRule>
          <x14:cfRule type="expression" priority="816" id="{6D7FA694-FE1A-4993-8395-0E752102959C}">
            <xm:f>AND('2017-02'!$D$24&lt;=H$5,'2017-02'!$E$24&gt;=H$5)</xm:f>
            <x14:dxf>
              <fill>
                <patternFill>
                  <bgColor theme="4" tint="0.39994506668294322"/>
                </patternFill>
              </fill>
            </x14:dxf>
          </x14:cfRule>
          <x14:cfRule type="expression" priority="817" id="{D5E94772-2F86-4313-AB1C-21E9377447B9}">
            <xm:f>AND('2017-02'!$D$25&lt;=H$5,'2017-02'!$E$25&gt;=H$5)</xm:f>
            <x14:dxf>
              <fill>
                <patternFill>
                  <bgColor theme="4" tint="0.39994506668294322"/>
                </patternFill>
              </fill>
            </x14:dxf>
          </x14:cfRule>
          <x14:cfRule type="expression" priority="818" id="{CA8CF63D-3043-408F-A6A8-9AEDA891F022}">
            <xm:f>AND('2017-02'!$D$26&lt;=H$5,'2017-02'!$E$26&gt;=H$5)</xm:f>
            <x14:dxf>
              <fill>
                <patternFill>
                  <bgColor theme="4" tint="-0.24994659260841701"/>
                </patternFill>
              </fill>
            </x14:dxf>
          </x14:cfRule>
          <x14:cfRule type="expression" priority="819" id="{70C28332-8348-43BD-9113-9965BF8B3402}">
            <xm:f>AND('2017-02'!$D$27&lt;=H$5,'2017-02'!$E$27&gt;=H$5)</xm:f>
            <x14:dxf>
              <fill>
                <patternFill>
                  <bgColor theme="4" tint="-0.24994659260841701"/>
                </patternFill>
              </fill>
            </x14:dxf>
          </x14:cfRule>
          <x14:cfRule type="expression" priority="820" id="{A80C05D4-A98D-4A89-B85E-347452402238}">
            <xm:f>AND('2017-02'!$D$28&lt;=H$5,'2017-02'!$E$28&gt;=H$5)</xm:f>
            <x14:dxf>
              <fill>
                <patternFill>
                  <bgColor theme="4" tint="-0.24994659260841701"/>
                </patternFill>
              </fill>
            </x14:dxf>
          </x14:cfRule>
          <x14:cfRule type="expression" priority="821" id="{B0C62C4B-A952-42F6-A2BD-FA6A481179E1}">
            <xm:f>AND('2017-02'!$D$29&lt;=H$5,'2017-02'!$E$29&gt;=H$5)</xm:f>
            <x14:dxf>
              <fill>
                <patternFill>
                  <bgColor theme="4" tint="-0.24994659260841701"/>
                </patternFill>
              </fill>
            </x14:dxf>
          </x14:cfRule>
          <x14:cfRule type="expression" priority="822" id="{5C92CBDD-33F4-4CCB-AC89-2D1D3612C31A}">
            <xm:f>AND('2017-02'!$D$30&lt;=H$5,'2017-02'!$E$30&gt;=H$5)</xm:f>
            <x14:dxf>
              <fill>
                <patternFill>
                  <bgColor theme="4" tint="-0.24994659260841701"/>
                </patternFill>
              </fill>
            </x14:dxf>
          </x14:cfRule>
          <x14:cfRule type="expression" priority="823" id="{8CFE8265-7FBC-4355-B3E2-DF777BB353AA}">
            <xm:f>AND('2017-02'!$D$31&lt;=H$5,'2017-02'!$E$31&gt;=H$5)</xm:f>
            <x14:dxf>
              <fill>
                <patternFill>
                  <bgColor theme="4" tint="-0.499984740745262"/>
                </patternFill>
              </fill>
            </x14:dxf>
          </x14:cfRule>
          <x14:cfRule type="expression" priority="824" id="{E1D9BDD7-FDC6-4E0D-A459-250D83FF6ECA}">
            <xm:f>AND('2017-02'!$D$32&lt;=H$5,'2017-02'!$E$32&gt;=H$5)</xm:f>
            <x14:dxf>
              <fill>
                <patternFill>
                  <bgColor rgb="FF002060"/>
                </patternFill>
              </fill>
            </x14:dxf>
          </x14:cfRule>
          <x14:cfRule type="expression" priority="825" id="{1A99BA64-9A19-4F39-A68C-FA61C7CECBD7}">
            <xm:f>AND('2017-02'!$D$33&lt;=H$5,'2017-02'!$E$33&gt;=H$5)</xm:f>
            <x14:dxf>
              <fill>
                <patternFill>
                  <bgColor rgb="FF7030A0"/>
                </patternFill>
              </fill>
            </x14:dxf>
          </x14:cfRule>
          <x14:cfRule type="expression" priority="826" id="{4154C12A-5047-4356-966F-9E1FA466ED63}">
            <xm:f>AND('2017-02'!$D$34&lt;=H$5,'2017-02'!$E$34&gt;=H$5)</xm:f>
            <x14:dxf>
              <fill>
                <patternFill>
                  <bgColor rgb="FF7030A0"/>
                </patternFill>
              </fill>
            </x14:dxf>
          </x14:cfRule>
          <xm:sqref>H62:BRM62</xm:sqref>
        </x14:conditionalFormatting>
        <x14:conditionalFormatting xmlns:xm="http://schemas.microsoft.com/office/excel/2006/main">
          <x14:cfRule type="expression" priority="796" id="{4CAB95F3-5278-44F3-8BF7-29EFC1229597}">
            <xm:f>AND('2017-02'!$B$19&lt;=H$5,'2017-02'!$C$19&gt;H$5)</xm:f>
            <x14:dxf>
              <fill>
                <patternFill>
                  <bgColor theme="5" tint="0.59996337778862885"/>
                </patternFill>
              </fill>
            </x14:dxf>
          </x14:cfRule>
          <x14:cfRule type="expression" priority="797" id="{4B534194-73E8-43B0-A37F-C76502F85A8F}">
            <xm:f>AND('2017-02'!$B$20&lt;=H$5,'2017-02'!$C$20&gt;=H$5)</xm:f>
            <x14:dxf>
              <fill>
                <patternFill>
                  <bgColor theme="5" tint="0.59996337778862885"/>
                </patternFill>
              </fill>
            </x14:dxf>
          </x14:cfRule>
          <x14:cfRule type="expression" priority="798" id="{80A70BFA-882A-4773-8527-F6654AF0AB9B}">
            <xm:f>AND('2017-02'!$B$21&lt;=H$5,'2017-02'!$C$21&gt;=H$5)</xm:f>
            <x14:dxf>
              <fill>
                <patternFill>
                  <bgColor theme="5" tint="-0.24994659260841701"/>
                </patternFill>
              </fill>
            </x14:dxf>
          </x14:cfRule>
          <x14:cfRule type="expression" priority="799" id="{24D4AC6B-CA99-4640-AA1F-BD98B3C289B8}">
            <xm:f>AND('2017-02'!$B$22&lt;=H$5,'2017-02'!$C$22&gt;=H$5)</xm:f>
            <x14:dxf>
              <fill>
                <patternFill>
                  <bgColor theme="4" tint="0.79998168889431442"/>
                </patternFill>
              </fill>
            </x14:dxf>
          </x14:cfRule>
          <x14:cfRule type="expression" priority="800" id="{480DCA68-5ED5-49CA-A6AC-43D54E4E1985}">
            <xm:f>AND('2017-02'!$B$23&lt;=H$5,'2017-02'!$C$23&gt;=H$5)</xm:f>
            <x14:dxf>
              <fill>
                <patternFill>
                  <bgColor theme="4" tint="0.79998168889431442"/>
                </patternFill>
              </fill>
            </x14:dxf>
          </x14:cfRule>
          <x14:cfRule type="expression" priority="801" id="{C027CEF8-3513-4550-9C4F-6CD3448006E5}">
            <xm:f>AND('2017-02'!$B$24&lt;=H$5,'2017-02'!$C$24&gt;=H$5)</xm:f>
            <x14:dxf>
              <fill>
                <patternFill>
                  <bgColor theme="4" tint="0.39994506668294322"/>
                </patternFill>
              </fill>
            </x14:dxf>
          </x14:cfRule>
          <x14:cfRule type="expression" priority="802" id="{175EF5C6-62CB-4450-8E14-8604D1C7180F}">
            <xm:f>AND('2017-02'!$B$25&lt;=H$5,'2017-02'!$C$25&gt;=H$5)</xm:f>
            <x14:dxf>
              <fill>
                <patternFill>
                  <bgColor theme="4" tint="0.39994506668294322"/>
                </patternFill>
              </fill>
            </x14:dxf>
          </x14:cfRule>
          <x14:cfRule type="expression" priority="803" id="{0619E395-CE86-4995-ADF1-EC1AB8DA9749}">
            <xm:f>AND('2017-02'!$B$26&lt;=H$5,'2017-02'!$C$26&gt;=H$5)</xm:f>
            <x14:dxf>
              <fill>
                <patternFill>
                  <bgColor theme="4" tint="-0.24994659260841701"/>
                </patternFill>
              </fill>
            </x14:dxf>
          </x14:cfRule>
          <x14:cfRule type="expression" priority="804" id="{EA20069C-3F34-47F8-B8C1-E4889C1EF2E1}">
            <xm:f>AND('2017-02'!$B$27&lt;=H$5,'2017-02'!$C$27&gt;=H$5)</xm:f>
            <x14:dxf>
              <fill>
                <patternFill>
                  <bgColor theme="4" tint="-0.24994659260841701"/>
                </patternFill>
              </fill>
            </x14:dxf>
          </x14:cfRule>
          <x14:cfRule type="expression" priority="805" id="{30032036-D9DF-41B6-8E03-69F41C3CFB69}">
            <xm:f>AND('2017-02'!$B$28&lt;=H$5,'2017-02'!$C$28&gt;=H$5)</xm:f>
            <x14:dxf>
              <fill>
                <patternFill>
                  <bgColor theme="4" tint="-0.24994659260841701"/>
                </patternFill>
              </fill>
            </x14:dxf>
          </x14:cfRule>
          <x14:cfRule type="expression" priority="806" id="{F09858A5-259C-4D1D-AB0D-932E4EFABD43}">
            <xm:f>AND('2017-02'!$B$29&lt;=H$5,'2017-02'!$C$29&gt;=H$5)</xm:f>
            <x14:dxf>
              <fill>
                <patternFill>
                  <bgColor theme="4" tint="-0.24994659260841701"/>
                </patternFill>
              </fill>
            </x14:dxf>
          </x14:cfRule>
          <x14:cfRule type="expression" priority="807" id="{E8803B4D-27B4-4BE3-84A9-91C2E4680817}">
            <xm:f>AND('2017-02'!$B$30&lt;=H$5,'2017-02'!$C$30&gt;=H$5)</xm:f>
            <x14:dxf>
              <fill>
                <patternFill>
                  <bgColor theme="4" tint="-0.24994659260841701"/>
                </patternFill>
              </fill>
            </x14:dxf>
          </x14:cfRule>
          <x14:cfRule type="expression" priority="808" id="{230195C5-030D-4F98-80CF-AA51321BBCBE}">
            <xm:f>AND('2017-02'!$B$31&lt;=H$5,'2017-02'!$C$31&gt;=H$5)</xm:f>
            <x14:dxf>
              <fill>
                <patternFill>
                  <bgColor theme="4" tint="-0.499984740745262"/>
                </patternFill>
              </fill>
            </x14:dxf>
          </x14:cfRule>
          <x14:cfRule type="expression" priority="809" id="{1467FFC4-0960-4031-92F6-93740A1DB687}">
            <xm:f>AND('2017-02'!$B$32&lt;=H$5,'2017-02'!$C$32&gt;=H$5)</xm:f>
            <x14:dxf>
              <fill>
                <patternFill>
                  <bgColor rgb="FF002060"/>
                </patternFill>
              </fill>
            </x14:dxf>
          </x14:cfRule>
          <x14:cfRule type="expression" priority="810" id="{0D2E1D6A-1873-4A76-8C84-20FE47C11BC9}">
            <xm:f>AND('2017-02'!$B$33&lt;=H$5,'2017-02'!$C$33&gt;=H$5)</xm:f>
            <x14:dxf>
              <fill>
                <patternFill>
                  <bgColor rgb="FF7030A0"/>
                </patternFill>
              </fill>
            </x14:dxf>
          </x14:cfRule>
          <x14:cfRule type="expression" priority="861" id="{A00C0F2E-C577-4548-B366-1EC5189C7424}">
            <xm:f>AND('2017-02'!$B$34&lt;=H$5,'2017-02'!$C$34&gt;=H$5)</xm:f>
            <x14:dxf>
              <fill>
                <patternFill>
                  <bgColor rgb="FF7030A0"/>
                </patternFill>
              </fill>
            </x14:dxf>
          </x14:cfRule>
          <xm:sqref>H63:BRM63</xm:sqref>
        </x14:conditionalFormatting>
        <x14:conditionalFormatting xmlns:xm="http://schemas.microsoft.com/office/excel/2006/main">
          <x14:cfRule type="expression" priority="762" id="{AAE644EB-048A-42D5-9C84-C25C1C066645}">
            <xm:f>AND('2016-03'!$D$19&lt;=H$5,'2016-03'!$E$19&gt;H$5)</xm:f>
            <x14:dxf>
              <fill>
                <patternFill>
                  <bgColor theme="5" tint="0.59996337778862885"/>
                </patternFill>
              </fill>
            </x14:dxf>
          </x14:cfRule>
          <x14:cfRule type="expression" priority="763" id="{09D2C958-25C9-4B2F-8BEF-5185AD67A540}">
            <xm:f>AND('2016-03'!$D$20&lt;=H$5,'2016-03'!$E$20&gt;=H$5)</xm:f>
            <x14:dxf>
              <fill>
                <patternFill>
                  <bgColor theme="5" tint="0.59996337778862885"/>
                </patternFill>
              </fill>
            </x14:dxf>
          </x14:cfRule>
          <x14:cfRule type="expression" priority="764" id="{B6D2B32F-86C6-4E8A-B56D-2530D88CEB49}">
            <xm:f>AND('2016-03'!$D$21&lt;=H$5,'2016-03'!$E$21&gt;=H$5)</xm:f>
            <x14:dxf>
              <fill>
                <patternFill>
                  <bgColor theme="5" tint="-0.24994659260841701"/>
                </patternFill>
              </fill>
            </x14:dxf>
          </x14:cfRule>
          <x14:cfRule type="expression" priority="765" id="{F263DFEF-2681-4476-99C8-D6A4CB569650}">
            <xm:f>AND('2016-03'!$D$22&lt;=H$5,'2016-03'!$E$22&gt;=H$5)</xm:f>
            <x14:dxf>
              <fill>
                <patternFill>
                  <bgColor theme="4" tint="0.79998168889431442"/>
                </patternFill>
              </fill>
            </x14:dxf>
          </x14:cfRule>
          <x14:cfRule type="expression" priority="766" id="{4C8A5158-A9FD-49F5-8BED-58E347D33238}">
            <xm:f>AND('2016-03'!$D$23&lt;=H$5,'2016-03'!$E$23&gt;=H$5)</xm:f>
            <x14:dxf>
              <fill>
                <patternFill>
                  <bgColor theme="4" tint="0.79998168889431442"/>
                </patternFill>
              </fill>
            </x14:dxf>
          </x14:cfRule>
          <x14:cfRule type="expression" priority="767" id="{86E0BCC2-C9BD-4674-B043-C618FF3B4F1D}">
            <xm:f>AND('2016-03'!$D$24&lt;=H$5,'2016-03'!$E$24&gt;=H$5)</xm:f>
            <x14:dxf>
              <fill>
                <patternFill>
                  <bgColor theme="4" tint="0.39994506668294322"/>
                </patternFill>
              </fill>
            </x14:dxf>
          </x14:cfRule>
          <x14:cfRule type="expression" priority="768" id="{59118159-C905-4B0C-9B9C-5C3278755C10}">
            <xm:f>AND('2016-03'!$D$25&lt;=H$5,'2016-03'!$E$25&gt;=H$5)</xm:f>
            <x14:dxf>
              <fill>
                <patternFill>
                  <bgColor theme="4" tint="0.39994506668294322"/>
                </patternFill>
              </fill>
            </x14:dxf>
          </x14:cfRule>
          <x14:cfRule type="expression" priority="769" id="{8C45DBB9-2AD9-4680-BD15-615A0B25533D}">
            <xm:f>AND('2016-03'!$D$26&lt;=H$5,'2016-03'!$E$26&gt;=H$5)</xm:f>
            <x14:dxf>
              <fill>
                <patternFill>
                  <bgColor theme="4" tint="-0.24994659260841701"/>
                </patternFill>
              </fill>
            </x14:dxf>
          </x14:cfRule>
          <x14:cfRule type="expression" priority="770" id="{AD379828-752D-475B-A993-4A5142221C79}">
            <xm:f>AND('2016-03'!$D$27&lt;=H$5,'2016-03'!$E$27&gt;=H$5)</xm:f>
            <x14:dxf>
              <fill>
                <patternFill>
                  <bgColor theme="4" tint="-0.24994659260841701"/>
                </patternFill>
              </fill>
            </x14:dxf>
          </x14:cfRule>
          <x14:cfRule type="expression" priority="771" id="{4586DE47-E7A1-4324-994A-6B8F469B0B0D}">
            <xm:f>AND('2016-03'!$D$28&lt;=H$5,'2016-03'!$E$28&gt;=H$5)</xm:f>
            <x14:dxf>
              <fill>
                <patternFill>
                  <bgColor theme="4" tint="-0.24994659260841701"/>
                </patternFill>
              </fill>
            </x14:dxf>
          </x14:cfRule>
          <x14:cfRule type="expression" priority="772" id="{91F4D22E-8EAA-45BE-9F51-24481045D292}">
            <xm:f>AND('2016-03'!$D$29&lt;=H$5,'2016-03'!$E$29&gt;=H$5)</xm:f>
            <x14:dxf>
              <fill>
                <patternFill>
                  <bgColor theme="4" tint="-0.24994659260841701"/>
                </patternFill>
              </fill>
            </x14:dxf>
          </x14:cfRule>
          <x14:cfRule type="expression" priority="773" id="{F9C5BAB6-3471-4D7D-A20C-3F4CDC2B5B7E}">
            <xm:f>AND('2016-03'!$D$30&lt;=H$5,'2016-03'!$E$30&gt;=H$5)</xm:f>
            <x14:dxf>
              <fill>
                <patternFill>
                  <bgColor theme="4" tint="-0.24994659260841701"/>
                </patternFill>
              </fill>
            </x14:dxf>
          </x14:cfRule>
          <x14:cfRule type="expression" priority="774" id="{E038EA5A-A419-481C-B977-26865A02B21F}">
            <xm:f>AND('2016-03'!$D$31&lt;=H$5,'2016-03'!$E$31&gt;=H$5)</xm:f>
            <x14:dxf>
              <fill>
                <patternFill>
                  <bgColor theme="4" tint="-0.499984740745262"/>
                </patternFill>
              </fill>
            </x14:dxf>
          </x14:cfRule>
          <x14:cfRule type="expression" priority="775" id="{DA7EB0F5-22AA-45CD-85AE-01098F9F85B0}">
            <xm:f>AND('2016-03'!$D$32&lt;=H$5,'2016-03'!$E$32&gt;=H$5)</xm:f>
            <x14:dxf>
              <fill>
                <patternFill>
                  <bgColor rgb="FF002060"/>
                </patternFill>
              </fill>
            </x14:dxf>
          </x14:cfRule>
          <x14:cfRule type="expression" priority="776" id="{89F7CCD8-8B90-4BD8-B474-DFB4A98DF882}">
            <xm:f>AND('2016-03'!$D$33&lt;=H$5,'2016-03'!$E$33&gt;=H$5)</xm:f>
            <x14:dxf>
              <fill>
                <patternFill>
                  <bgColor rgb="FF7030A0"/>
                </patternFill>
              </fill>
            </x14:dxf>
          </x14:cfRule>
          <x14:cfRule type="expression" priority="777" id="{A1AEEF98-DF12-4A6F-AC80-77F60FA480F6}">
            <xm:f>AND('2016-03'!$D$34&lt;=H$5,'2016-03'!$E$34&gt;=H$5)</xm:f>
            <x14:dxf>
              <fill>
                <patternFill>
                  <bgColor rgb="FF7030A0"/>
                </patternFill>
              </fill>
            </x14:dxf>
          </x14:cfRule>
          <xm:sqref>BFA64:BRM64</xm:sqref>
        </x14:conditionalFormatting>
        <x14:conditionalFormatting xmlns:xm="http://schemas.microsoft.com/office/excel/2006/main">
          <x14:cfRule type="expression" priority="778" id="{51F363EE-9C24-4BC9-9917-1DBB56EB1E3C}">
            <xm:f>AND('2016-03'!$B$19&lt;=H$5,'2016-03'!$C$19&gt;H$5)</xm:f>
            <x14:dxf>
              <fill>
                <patternFill>
                  <bgColor theme="5" tint="0.59996337778862885"/>
                </patternFill>
              </fill>
            </x14:dxf>
          </x14:cfRule>
          <x14:cfRule type="expression" priority="779" id="{B3E467A9-24DA-40CF-A61E-9B8448FDD27A}">
            <xm:f>AND('2016-03'!$B$20&lt;=H$5,'2016-03'!$C$20&gt;=H$5)</xm:f>
            <x14:dxf>
              <fill>
                <patternFill>
                  <bgColor theme="5" tint="0.59996337778862885"/>
                </patternFill>
              </fill>
            </x14:dxf>
          </x14:cfRule>
          <x14:cfRule type="expression" priority="780" id="{EF51CE57-AC84-4DC2-A9AE-3864D16559C4}">
            <xm:f>AND('2016-03'!$B$21&lt;=H$5,'2016-03'!$C$21&gt;=H$5)</xm:f>
            <x14:dxf>
              <fill>
                <patternFill>
                  <bgColor theme="5" tint="-0.24994659260841701"/>
                </patternFill>
              </fill>
            </x14:dxf>
          </x14:cfRule>
          <x14:cfRule type="expression" priority="781" id="{6F9DB9C2-5F33-46DD-9DB1-C564DAD49949}">
            <xm:f>AND('2016-03'!$B$22&lt;=H$5,'2016-03'!$C$22&gt;=H$5)</xm:f>
            <x14:dxf>
              <fill>
                <patternFill>
                  <bgColor theme="4" tint="0.79998168889431442"/>
                </patternFill>
              </fill>
            </x14:dxf>
          </x14:cfRule>
          <x14:cfRule type="expression" priority="782" id="{DA8ABE71-9B52-48AF-89EC-D611ECC221E0}">
            <xm:f>AND('2016-03'!$B$23&lt;=H$5,'2016-03'!$C$23&gt;=H$5)</xm:f>
            <x14:dxf>
              <fill>
                <patternFill>
                  <bgColor theme="4" tint="0.79998168889431442"/>
                </patternFill>
              </fill>
            </x14:dxf>
          </x14:cfRule>
          <x14:cfRule type="expression" priority="783" id="{558C4574-1AD9-47E7-A55E-2FAB2B59D250}">
            <xm:f>AND('2016-03'!$B$24&lt;=H$5,'2016-03'!$C$24&gt;=H$5)</xm:f>
            <x14:dxf>
              <fill>
                <patternFill>
                  <bgColor theme="4" tint="0.39994506668294322"/>
                </patternFill>
              </fill>
            </x14:dxf>
          </x14:cfRule>
          <x14:cfRule type="expression" priority="784" id="{6AE5415A-483F-4A54-A655-977F1E027F05}">
            <xm:f>AND('2016-03'!$B$25&lt;=H$5,'2016-03'!$C$25&gt;=H$5)</xm:f>
            <x14:dxf>
              <fill>
                <patternFill>
                  <bgColor theme="4" tint="0.39994506668294322"/>
                </patternFill>
              </fill>
            </x14:dxf>
          </x14:cfRule>
          <x14:cfRule type="expression" priority="785" id="{3BA8A891-3614-4E38-80DA-42343A054769}">
            <xm:f>AND('2016-03'!$B$26&lt;=H$5,'2016-03'!$C$26&gt;=H$5)</xm:f>
            <x14:dxf>
              <fill>
                <patternFill>
                  <bgColor theme="4" tint="-0.24994659260841701"/>
                </patternFill>
              </fill>
            </x14:dxf>
          </x14:cfRule>
          <x14:cfRule type="expression" priority="786" id="{7437AB15-7241-4C9B-B87E-21025DB73503}">
            <xm:f>AND('2016-03'!$B$27&lt;=H$5,'2016-03'!$C$27&gt;=H$5)</xm:f>
            <x14:dxf>
              <fill>
                <patternFill>
                  <bgColor theme="4" tint="-0.24994659260841701"/>
                </patternFill>
              </fill>
            </x14:dxf>
          </x14:cfRule>
          <x14:cfRule type="expression" priority="787" id="{60561DBF-5076-4D47-894B-0045CE51BF9D}">
            <xm:f>AND('2016-03'!$B$28&lt;=H$5,'2016-03'!$C$28&gt;=H$5)</xm:f>
            <x14:dxf>
              <fill>
                <patternFill>
                  <bgColor theme="4" tint="-0.24994659260841701"/>
                </patternFill>
              </fill>
            </x14:dxf>
          </x14:cfRule>
          <x14:cfRule type="expression" priority="788" id="{156F855E-0956-449A-9B5B-85EFB01DCA62}">
            <xm:f>AND('2016-03'!$B$29&lt;=H$5,'2016-03'!$C$29&gt;=H$5)</xm:f>
            <x14:dxf>
              <fill>
                <patternFill>
                  <bgColor theme="4" tint="-0.24994659260841701"/>
                </patternFill>
              </fill>
            </x14:dxf>
          </x14:cfRule>
          <x14:cfRule type="expression" priority="789" id="{68D1185E-1AAE-4A4A-BA4B-B7251D84FD6F}">
            <xm:f>AND('2016-03'!$B$30&lt;=H$5,'2016-03'!$C$30&gt;=H$5)</xm:f>
            <x14:dxf>
              <fill>
                <patternFill>
                  <bgColor theme="4" tint="-0.24994659260841701"/>
                </patternFill>
              </fill>
            </x14:dxf>
          </x14:cfRule>
          <x14:cfRule type="expression" priority="790" id="{F9C47376-2CC5-4249-81EA-4EE0D2F81949}">
            <xm:f>AND('2016-03'!$B$31&lt;=H$5,'2016-03'!$C$31&gt;=H$5)</xm:f>
            <x14:dxf>
              <fill>
                <patternFill>
                  <bgColor theme="4" tint="-0.499984740745262"/>
                </patternFill>
              </fill>
            </x14:dxf>
          </x14:cfRule>
          <x14:cfRule type="expression" priority="791" id="{CC3A8CCA-C6B3-4FD5-8AC6-4F8D492016B9}">
            <xm:f>AND('2016-03'!$B$32&lt;=H$5,'2016-03'!$C$32&gt;=H$5)</xm:f>
            <x14:dxf>
              <fill>
                <patternFill>
                  <bgColor rgb="FF002060"/>
                </patternFill>
              </fill>
            </x14:dxf>
          </x14:cfRule>
          <x14:cfRule type="expression" priority="792" id="{6D0A9705-6F89-42B2-BE98-19760D7B7AAA}">
            <xm:f>AND('2016-03'!$B$33&lt;=H$5,'2016-03'!$C$33&gt;=H$5)</xm:f>
            <x14:dxf>
              <fill>
                <patternFill>
                  <bgColor rgb="FF7030A0"/>
                </patternFill>
              </fill>
            </x14:dxf>
          </x14:cfRule>
          <x14:cfRule type="expression" priority="793" id="{92FDD5F7-17F6-4FBA-9A89-367F5869CA2A}">
            <xm:f>AND('2016-03'!$B$34&lt;=H$5,'2016-03'!$C$34&gt;=H$5)</xm:f>
            <x14:dxf>
              <fill>
                <patternFill>
                  <bgColor rgb="FF7030A0"/>
                </patternFill>
              </fill>
            </x14:dxf>
          </x14:cfRule>
          <xm:sqref>BFA65:BRM65</xm:sqref>
        </x14:conditionalFormatting>
        <x14:conditionalFormatting xmlns:xm="http://schemas.microsoft.com/office/excel/2006/main">
          <x14:cfRule type="expression" priority="745" id="{96DBFFAD-2C95-46E7-9DB4-EE457412F2F1}">
            <xm:f>AND('2017-03'!$D$19&lt;=H$5,'2017-03'!$E$19&gt;H$5)</xm:f>
            <x14:dxf>
              <fill>
                <patternFill>
                  <bgColor theme="5" tint="0.59996337778862885"/>
                </patternFill>
              </fill>
            </x14:dxf>
          </x14:cfRule>
          <x14:cfRule type="expression" priority="746" id="{962846C6-A552-42FA-9C6F-50A26030EB90}">
            <xm:f>AND('2017-03'!$D$20&lt;=H$5,'2017-03'!$E$20&gt;=H$5)</xm:f>
            <x14:dxf>
              <fill>
                <patternFill>
                  <bgColor theme="5" tint="0.59996337778862885"/>
                </patternFill>
              </fill>
            </x14:dxf>
          </x14:cfRule>
          <x14:cfRule type="expression" priority="747" id="{5D330862-8F62-4EDE-8683-499DECB7FB5C}">
            <xm:f>AND('2017-03'!$D$21&lt;=H$5,'2017-03'!$E$21&gt;=H$5)</xm:f>
            <x14:dxf>
              <fill>
                <patternFill>
                  <bgColor theme="5" tint="-0.24994659260841701"/>
                </patternFill>
              </fill>
            </x14:dxf>
          </x14:cfRule>
          <x14:cfRule type="expression" priority="748" id="{E989AEA5-6C35-4296-BE1D-033450525DAB}">
            <xm:f>AND('2017-03'!$D$22&lt;=H$5,'2017-03'!$E$22&gt;=H$5)</xm:f>
            <x14:dxf>
              <fill>
                <patternFill>
                  <bgColor theme="4" tint="0.79998168889431442"/>
                </patternFill>
              </fill>
            </x14:dxf>
          </x14:cfRule>
          <x14:cfRule type="expression" priority="749" id="{F05F83DE-55CF-4844-BBBF-BC689859B4A5}">
            <xm:f>AND('2017-03'!$D$23&lt;=H$5,'2017-03'!$E$23&gt;=H$5)</xm:f>
            <x14:dxf>
              <fill>
                <patternFill>
                  <bgColor theme="4" tint="0.79998168889431442"/>
                </patternFill>
              </fill>
            </x14:dxf>
          </x14:cfRule>
          <x14:cfRule type="expression" priority="750" id="{C4DA2EF5-8000-455D-B974-DA1A2549D6CC}">
            <xm:f>AND('2017-03'!$D$24&lt;=H$5,'2017-03'!$E$24&gt;=H$5)</xm:f>
            <x14:dxf>
              <fill>
                <patternFill>
                  <bgColor theme="4" tint="0.39994506668294322"/>
                </patternFill>
              </fill>
            </x14:dxf>
          </x14:cfRule>
          <x14:cfRule type="expression" priority="751" id="{221613C2-F6A4-45D9-8F14-D82336C182AC}">
            <xm:f>AND('2017-03'!$D$25&lt;=H$5,'2017-03'!$E$25&gt;=H$5)</xm:f>
            <x14:dxf>
              <fill>
                <patternFill>
                  <bgColor theme="4" tint="0.39994506668294322"/>
                </patternFill>
              </fill>
            </x14:dxf>
          </x14:cfRule>
          <x14:cfRule type="expression" priority="752" id="{DA7799C0-6BCB-4047-B6A4-E2020B40FBD1}">
            <xm:f>AND('2017-03'!$D$26&lt;=H$5,'2017-03'!$E$26&gt;=H$5)</xm:f>
            <x14:dxf>
              <fill>
                <patternFill>
                  <bgColor theme="4" tint="-0.24994659260841701"/>
                </patternFill>
              </fill>
            </x14:dxf>
          </x14:cfRule>
          <x14:cfRule type="expression" priority="753" id="{BBDEF3BF-271E-46AA-83B5-3EA635DC3994}">
            <xm:f>AND('2017-03'!$D$27&lt;=H$5,'2017-03'!$E$27&gt;=H$5)</xm:f>
            <x14:dxf>
              <fill>
                <patternFill>
                  <bgColor theme="4" tint="-0.24994659260841701"/>
                </patternFill>
              </fill>
            </x14:dxf>
          </x14:cfRule>
          <x14:cfRule type="expression" priority="754" id="{C3F01FDC-5C6C-4E2C-B0DA-2FE10E1E3FF7}">
            <xm:f>AND('2017-03'!$D$28&lt;=H$5,'2017-03'!$E$28&gt;=H$5)</xm:f>
            <x14:dxf>
              <fill>
                <patternFill>
                  <bgColor theme="4" tint="-0.24994659260841701"/>
                </patternFill>
              </fill>
            </x14:dxf>
          </x14:cfRule>
          <x14:cfRule type="expression" priority="755" id="{E02E47F6-4333-40CA-AB32-CFFFADEF3F22}">
            <xm:f>AND('2017-03'!$D$29&lt;=H$5,'2017-03'!$E$29&gt;=H$5)</xm:f>
            <x14:dxf>
              <fill>
                <patternFill>
                  <bgColor theme="4" tint="-0.24994659260841701"/>
                </patternFill>
              </fill>
            </x14:dxf>
          </x14:cfRule>
          <x14:cfRule type="expression" priority="756" id="{28943051-25BE-45E8-923D-23FC855932FB}">
            <xm:f>AND('2017-03'!$D$30&lt;=H$5,'2017-03'!$E$30&gt;=H$5)</xm:f>
            <x14:dxf>
              <fill>
                <patternFill>
                  <bgColor theme="4" tint="-0.24994659260841701"/>
                </patternFill>
              </fill>
            </x14:dxf>
          </x14:cfRule>
          <x14:cfRule type="expression" priority="757" id="{4288BC6E-05C8-41EA-B54B-C3BBC519AC3D}">
            <xm:f>AND('2017-03'!$D$31&lt;=H$5,'2017-03'!$E$31&gt;=H$5)</xm:f>
            <x14:dxf>
              <fill>
                <patternFill>
                  <bgColor theme="4" tint="-0.499984740745262"/>
                </patternFill>
              </fill>
            </x14:dxf>
          </x14:cfRule>
          <x14:cfRule type="expression" priority="758" id="{35A6D7F3-BF96-44DE-8FE7-21C16C289E33}">
            <xm:f>AND('2017-03'!$D$32&lt;=H$5,'2017-03'!$E$32&gt;=H$5)</xm:f>
            <x14:dxf>
              <fill>
                <patternFill>
                  <bgColor rgb="FF002060"/>
                </patternFill>
              </fill>
            </x14:dxf>
          </x14:cfRule>
          <x14:cfRule type="expression" priority="759" id="{80611476-183E-40BC-A889-32CEC39C2278}">
            <xm:f>AND('2017-03'!$D$33&lt;=H$5,'2017-03'!$E$33&gt;=H$5)</xm:f>
            <x14:dxf>
              <fill>
                <patternFill>
                  <bgColor rgb="FF7030A0"/>
                </patternFill>
              </fill>
            </x14:dxf>
          </x14:cfRule>
          <x14:cfRule type="expression" priority="760" id="{14077AAC-4014-47BB-9A01-C8996D815F32}">
            <xm:f>AND('2017-03'!$D$34&lt;=H$5,'2017-03'!$E$34&gt;=H$5)</xm:f>
            <x14:dxf>
              <fill>
                <patternFill>
                  <bgColor rgb="FF7030A0"/>
                </patternFill>
              </fill>
            </x14:dxf>
          </x14:cfRule>
          <xm:sqref>H64:BRM64</xm:sqref>
        </x14:conditionalFormatting>
        <x14:conditionalFormatting xmlns:xm="http://schemas.microsoft.com/office/excel/2006/main">
          <x14:cfRule type="expression" priority="730" id="{DBE15348-E2B8-44C7-BC39-2F6E416B65E5}">
            <xm:f>AND('2017-03'!$B$19&lt;=H$5,'2017-03'!$C$19&gt;H$5)</xm:f>
            <x14:dxf>
              <fill>
                <patternFill>
                  <bgColor theme="5" tint="0.59996337778862885"/>
                </patternFill>
              </fill>
            </x14:dxf>
          </x14:cfRule>
          <x14:cfRule type="expression" priority="731" id="{520FEB6D-CFCF-4E22-B21D-CD56674368DD}">
            <xm:f>AND('2017-03'!$B$20&lt;=H$5,'2017-03'!$C$20&gt;=H$5)</xm:f>
            <x14:dxf>
              <fill>
                <patternFill>
                  <bgColor theme="5" tint="0.59996337778862885"/>
                </patternFill>
              </fill>
            </x14:dxf>
          </x14:cfRule>
          <x14:cfRule type="expression" priority="732" id="{2505AD38-9B7B-4AE6-841E-7DA972C03390}">
            <xm:f>AND('2017-03'!$B$21&lt;=H$5,'2017-03'!$C$21&gt;=H$5)</xm:f>
            <x14:dxf>
              <fill>
                <patternFill>
                  <bgColor theme="5" tint="-0.24994659260841701"/>
                </patternFill>
              </fill>
            </x14:dxf>
          </x14:cfRule>
          <x14:cfRule type="expression" priority="733" id="{66AE0295-3AB0-48AB-85BB-A11EA756C0B8}">
            <xm:f>AND('2017-03'!$B$22&lt;=H$5,'2017-03'!$C$22&gt;=H$5)</xm:f>
            <x14:dxf>
              <fill>
                <patternFill>
                  <bgColor theme="4" tint="0.79998168889431442"/>
                </patternFill>
              </fill>
            </x14:dxf>
          </x14:cfRule>
          <x14:cfRule type="expression" priority="734" id="{F98DC45E-1F6E-4D2B-B745-CF41B731E5CB}">
            <xm:f>AND('2017-03'!$B$23&lt;=H$5,'2017-03'!$C$23&gt;=H$5)</xm:f>
            <x14:dxf>
              <fill>
                <patternFill>
                  <bgColor theme="4" tint="0.79998168889431442"/>
                </patternFill>
              </fill>
            </x14:dxf>
          </x14:cfRule>
          <x14:cfRule type="expression" priority="735" id="{8B47722C-B08B-43ED-BFE9-8D49E60116A5}">
            <xm:f>AND('2017-03'!$B$24&lt;=H$5,'2017-03'!$C$24&gt;=H$5)</xm:f>
            <x14:dxf>
              <fill>
                <patternFill>
                  <bgColor theme="4" tint="0.39994506668294322"/>
                </patternFill>
              </fill>
            </x14:dxf>
          </x14:cfRule>
          <x14:cfRule type="expression" priority="736" id="{D852D67E-DC4B-40C6-8D9C-E80D1452ADE6}">
            <xm:f>AND('2017-03'!$B$25&lt;=H$5,'2017-03'!$C$25&gt;=H$5)</xm:f>
            <x14:dxf>
              <fill>
                <patternFill>
                  <bgColor theme="4" tint="0.39994506668294322"/>
                </patternFill>
              </fill>
            </x14:dxf>
          </x14:cfRule>
          <x14:cfRule type="expression" priority="737" id="{F653C545-F250-4DCE-A0EB-408554221A23}">
            <xm:f>AND('2017-03'!$B$26&lt;=H$5,'2017-03'!$C$26&gt;=H$5)</xm:f>
            <x14:dxf>
              <fill>
                <patternFill>
                  <bgColor theme="4" tint="-0.24994659260841701"/>
                </patternFill>
              </fill>
            </x14:dxf>
          </x14:cfRule>
          <x14:cfRule type="expression" priority="738" id="{5AE7E12E-1B93-4F38-BD24-E51068A728B7}">
            <xm:f>AND('2017-03'!$B$27&lt;=H$5,'2017-03'!$C$27&gt;=H$5)</xm:f>
            <x14:dxf>
              <fill>
                <patternFill>
                  <bgColor theme="4" tint="-0.24994659260841701"/>
                </patternFill>
              </fill>
            </x14:dxf>
          </x14:cfRule>
          <x14:cfRule type="expression" priority="739" id="{A1221FBC-DEFD-4279-871A-863B8060146C}">
            <xm:f>AND('2017-03'!$B$28&lt;=H$5,'2017-03'!$C$28&gt;=H$5)</xm:f>
            <x14:dxf>
              <fill>
                <patternFill>
                  <bgColor theme="4" tint="-0.24994659260841701"/>
                </patternFill>
              </fill>
            </x14:dxf>
          </x14:cfRule>
          <x14:cfRule type="expression" priority="740" id="{E8E4F643-1D63-4276-A86C-25B1CB853F6F}">
            <xm:f>AND('2017-03'!$B$29&lt;=H$5,'2017-03'!$C$29&gt;=H$5)</xm:f>
            <x14:dxf>
              <fill>
                <patternFill>
                  <bgColor theme="4" tint="-0.24994659260841701"/>
                </patternFill>
              </fill>
            </x14:dxf>
          </x14:cfRule>
          <x14:cfRule type="expression" priority="741" id="{96CC6F9A-00CB-44EA-9588-028C32828322}">
            <xm:f>AND('2017-03'!$B$30&lt;=H$5,'2017-03'!$C$30&gt;=H$5)</xm:f>
            <x14:dxf>
              <fill>
                <patternFill>
                  <bgColor theme="4" tint="-0.24994659260841701"/>
                </patternFill>
              </fill>
            </x14:dxf>
          </x14:cfRule>
          <x14:cfRule type="expression" priority="742" id="{3DE58229-10EB-4345-9AEA-1C9260A0EA28}">
            <xm:f>AND('2017-03'!$B$31&lt;=H$5,'2017-03'!$C$31&gt;=H$5)</xm:f>
            <x14:dxf>
              <fill>
                <patternFill>
                  <bgColor theme="4" tint="-0.499984740745262"/>
                </patternFill>
              </fill>
            </x14:dxf>
          </x14:cfRule>
          <x14:cfRule type="expression" priority="743" id="{DDC0642E-D82A-448D-8979-98DE694E5AA7}">
            <xm:f>AND('2017-03'!$B$32&lt;=H$5,'2017-03'!$C$32&gt;=H$5)</xm:f>
            <x14:dxf>
              <fill>
                <patternFill>
                  <bgColor rgb="FF002060"/>
                </patternFill>
              </fill>
            </x14:dxf>
          </x14:cfRule>
          <x14:cfRule type="expression" priority="744" id="{DFC00095-A98B-4AC9-89E8-313D22687E26}">
            <xm:f>AND('2017-03'!$B$33&lt;=H$5,'2017-03'!$C$33&gt;=H$5)</xm:f>
            <x14:dxf>
              <fill>
                <patternFill>
                  <bgColor rgb="FF7030A0"/>
                </patternFill>
              </fill>
            </x14:dxf>
          </x14:cfRule>
          <x14:cfRule type="expression" priority="795" id="{05CEB831-E751-442D-A0CB-21FEA4546048}">
            <xm:f>AND('2017-03'!$B$34&lt;=H$5,'2017-03'!$C$34&gt;=H$5)</xm:f>
            <x14:dxf>
              <fill>
                <patternFill>
                  <bgColor rgb="FF7030A0"/>
                </patternFill>
              </fill>
            </x14:dxf>
          </x14:cfRule>
          <xm:sqref>H65:BRM65</xm:sqref>
        </x14:conditionalFormatting>
        <x14:conditionalFormatting xmlns:xm="http://schemas.microsoft.com/office/excel/2006/main">
          <x14:cfRule type="expression" priority="696" id="{BDBBD2CB-368C-47FC-B351-4CE9C220949D}">
            <xm:f>AND('2016-03'!$D$19&lt;=H$5,'2016-03'!$E$19&gt;H$5)</xm:f>
            <x14:dxf>
              <fill>
                <patternFill>
                  <bgColor theme="5" tint="0.59996337778862885"/>
                </patternFill>
              </fill>
            </x14:dxf>
          </x14:cfRule>
          <x14:cfRule type="expression" priority="697" id="{B2219D25-511A-4C70-AE32-7A1C8460EFDF}">
            <xm:f>AND('2016-03'!$D$20&lt;=H$5,'2016-03'!$E$20&gt;=H$5)</xm:f>
            <x14:dxf>
              <fill>
                <patternFill>
                  <bgColor theme="5" tint="0.59996337778862885"/>
                </patternFill>
              </fill>
            </x14:dxf>
          </x14:cfRule>
          <x14:cfRule type="expression" priority="698" id="{B88F94C5-6356-45EF-B93C-1EA4EA6A28B0}">
            <xm:f>AND('2016-03'!$D$21&lt;=H$5,'2016-03'!$E$21&gt;=H$5)</xm:f>
            <x14:dxf>
              <fill>
                <patternFill>
                  <bgColor theme="5" tint="-0.24994659260841701"/>
                </patternFill>
              </fill>
            </x14:dxf>
          </x14:cfRule>
          <x14:cfRule type="expression" priority="699" id="{DF6B7A0C-C259-4842-81B6-1317D0D7FFF5}">
            <xm:f>AND('2016-03'!$D$22&lt;=H$5,'2016-03'!$E$22&gt;=H$5)</xm:f>
            <x14:dxf>
              <fill>
                <patternFill>
                  <bgColor theme="4" tint="0.79998168889431442"/>
                </patternFill>
              </fill>
            </x14:dxf>
          </x14:cfRule>
          <x14:cfRule type="expression" priority="700" id="{6D4ED633-3A91-4075-A3E4-97A2ACF0F0B8}">
            <xm:f>AND('2016-03'!$D$23&lt;=H$5,'2016-03'!$E$23&gt;=H$5)</xm:f>
            <x14:dxf>
              <fill>
                <patternFill>
                  <bgColor theme="4" tint="0.79998168889431442"/>
                </patternFill>
              </fill>
            </x14:dxf>
          </x14:cfRule>
          <x14:cfRule type="expression" priority="701" id="{6065F7C8-B0CB-488C-99C6-B8DF63A60005}">
            <xm:f>AND('2016-03'!$D$24&lt;=H$5,'2016-03'!$E$24&gt;=H$5)</xm:f>
            <x14:dxf>
              <fill>
                <patternFill>
                  <bgColor theme="4" tint="0.39994506668294322"/>
                </patternFill>
              </fill>
            </x14:dxf>
          </x14:cfRule>
          <x14:cfRule type="expression" priority="702" id="{407FFE70-EA57-474F-999B-B14A935F185C}">
            <xm:f>AND('2016-03'!$D$25&lt;=H$5,'2016-03'!$E$25&gt;=H$5)</xm:f>
            <x14:dxf>
              <fill>
                <patternFill>
                  <bgColor theme="4" tint="0.39994506668294322"/>
                </patternFill>
              </fill>
            </x14:dxf>
          </x14:cfRule>
          <x14:cfRule type="expression" priority="703" id="{C3A8630D-4AC1-4C0C-A5AE-C35933CE09EB}">
            <xm:f>AND('2016-03'!$D$26&lt;=H$5,'2016-03'!$E$26&gt;=H$5)</xm:f>
            <x14:dxf>
              <fill>
                <patternFill>
                  <bgColor theme="4" tint="-0.24994659260841701"/>
                </patternFill>
              </fill>
            </x14:dxf>
          </x14:cfRule>
          <x14:cfRule type="expression" priority="704" id="{59221A3F-FE56-4723-81E9-38D8A2DD7A02}">
            <xm:f>AND('2016-03'!$D$27&lt;=H$5,'2016-03'!$E$27&gt;=H$5)</xm:f>
            <x14:dxf>
              <fill>
                <patternFill>
                  <bgColor theme="4" tint="-0.24994659260841701"/>
                </patternFill>
              </fill>
            </x14:dxf>
          </x14:cfRule>
          <x14:cfRule type="expression" priority="705" id="{D6818612-5B2A-48A9-A27B-79CB0CA32190}">
            <xm:f>AND('2016-03'!$D$28&lt;=H$5,'2016-03'!$E$28&gt;=H$5)</xm:f>
            <x14:dxf>
              <fill>
                <patternFill>
                  <bgColor theme="4" tint="-0.24994659260841701"/>
                </patternFill>
              </fill>
            </x14:dxf>
          </x14:cfRule>
          <x14:cfRule type="expression" priority="706" id="{1827372E-B1A2-4424-A78F-169A4E9207C1}">
            <xm:f>AND('2016-03'!$D$29&lt;=H$5,'2016-03'!$E$29&gt;=H$5)</xm:f>
            <x14:dxf>
              <fill>
                <patternFill>
                  <bgColor theme="4" tint="-0.24994659260841701"/>
                </patternFill>
              </fill>
            </x14:dxf>
          </x14:cfRule>
          <x14:cfRule type="expression" priority="707" id="{1CF8CF7D-F793-440C-A7E5-9563F5C1F4A1}">
            <xm:f>AND('2016-03'!$D$30&lt;=H$5,'2016-03'!$E$30&gt;=H$5)</xm:f>
            <x14:dxf>
              <fill>
                <patternFill>
                  <bgColor theme="4" tint="-0.24994659260841701"/>
                </patternFill>
              </fill>
            </x14:dxf>
          </x14:cfRule>
          <x14:cfRule type="expression" priority="708" id="{87E754C7-8DE5-4B0E-A1F6-28C441C534FF}">
            <xm:f>AND('2016-03'!$D$31&lt;=H$5,'2016-03'!$E$31&gt;=H$5)</xm:f>
            <x14:dxf>
              <fill>
                <patternFill>
                  <bgColor theme="4" tint="-0.499984740745262"/>
                </patternFill>
              </fill>
            </x14:dxf>
          </x14:cfRule>
          <x14:cfRule type="expression" priority="709" id="{A3A6F91A-1260-4203-8F08-197800A8F34C}">
            <xm:f>AND('2016-03'!$D$32&lt;=H$5,'2016-03'!$E$32&gt;=H$5)</xm:f>
            <x14:dxf>
              <fill>
                <patternFill>
                  <bgColor rgb="FF002060"/>
                </patternFill>
              </fill>
            </x14:dxf>
          </x14:cfRule>
          <x14:cfRule type="expression" priority="710" id="{A0DA1BD3-9E13-4A24-8A59-F5C5B591988B}">
            <xm:f>AND('2016-03'!$D$33&lt;=H$5,'2016-03'!$E$33&gt;=H$5)</xm:f>
            <x14:dxf>
              <fill>
                <patternFill>
                  <bgColor rgb="FF7030A0"/>
                </patternFill>
              </fill>
            </x14:dxf>
          </x14:cfRule>
          <x14:cfRule type="expression" priority="711" id="{646A6F32-B05C-4815-84B7-F6D8D26F22E1}">
            <xm:f>AND('2016-03'!$D$34&lt;=H$5,'2016-03'!$E$34&gt;=H$5)</xm:f>
            <x14:dxf>
              <fill>
                <patternFill>
                  <bgColor rgb="FF7030A0"/>
                </patternFill>
              </fill>
            </x14:dxf>
          </x14:cfRule>
          <xm:sqref>BFA66:BRM66</xm:sqref>
        </x14:conditionalFormatting>
        <x14:conditionalFormatting xmlns:xm="http://schemas.microsoft.com/office/excel/2006/main">
          <x14:cfRule type="expression" priority="712" id="{4015CCF3-47A0-4B1B-B12C-392108C67F7A}">
            <xm:f>AND('2016-03'!$B$19&lt;=H$5,'2016-03'!$C$19&gt;H$5)</xm:f>
            <x14:dxf>
              <fill>
                <patternFill>
                  <bgColor theme="5" tint="0.59996337778862885"/>
                </patternFill>
              </fill>
            </x14:dxf>
          </x14:cfRule>
          <x14:cfRule type="expression" priority="713" id="{460BA503-CA78-43E2-A1B7-74FC70ECAA49}">
            <xm:f>AND('2016-03'!$B$20&lt;=H$5,'2016-03'!$C$20&gt;=H$5)</xm:f>
            <x14:dxf>
              <fill>
                <patternFill>
                  <bgColor theme="5" tint="0.59996337778862885"/>
                </patternFill>
              </fill>
            </x14:dxf>
          </x14:cfRule>
          <x14:cfRule type="expression" priority="714" id="{2CFEC489-A138-4382-9BC4-11B4E782B25F}">
            <xm:f>AND('2016-03'!$B$21&lt;=H$5,'2016-03'!$C$21&gt;=H$5)</xm:f>
            <x14:dxf>
              <fill>
                <patternFill>
                  <bgColor theme="5" tint="-0.24994659260841701"/>
                </patternFill>
              </fill>
            </x14:dxf>
          </x14:cfRule>
          <x14:cfRule type="expression" priority="715" id="{8B936BCE-B633-4827-8A48-EA43291765DC}">
            <xm:f>AND('2016-03'!$B$22&lt;=H$5,'2016-03'!$C$22&gt;=H$5)</xm:f>
            <x14:dxf>
              <fill>
                <patternFill>
                  <bgColor theme="4" tint="0.79998168889431442"/>
                </patternFill>
              </fill>
            </x14:dxf>
          </x14:cfRule>
          <x14:cfRule type="expression" priority="716" id="{A35384BE-53F5-4275-9FA2-1E72A55E9E70}">
            <xm:f>AND('2016-03'!$B$23&lt;=H$5,'2016-03'!$C$23&gt;=H$5)</xm:f>
            <x14:dxf>
              <fill>
                <patternFill>
                  <bgColor theme="4" tint="0.79998168889431442"/>
                </patternFill>
              </fill>
            </x14:dxf>
          </x14:cfRule>
          <x14:cfRule type="expression" priority="717" id="{6B68C900-B466-4819-9C61-C136A6F3ED37}">
            <xm:f>AND('2016-03'!$B$24&lt;=H$5,'2016-03'!$C$24&gt;=H$5)</xm:f>
            <x14:dxf>
              <fill>
                <patternFill>
                  <bgColor theme="4" tint="0.39994506668294322"/>
                </patternFill>
              </fill>
            </x14:dxf>
          </x14:cfRule>
          <x14:cfRule type="expression" priority="718" id="{279687B0-20ED-4ED2-9190-9250201B8C27}">
            <xm:f>AND('2016-03'!$B$25&lt;=H$5,'2016-03'!$C$25&gt;=H$5)</xm:f>
            <x14:dxf>
              <fill>
                <patternFill>
                  <bgColor theme="4" tint="0.39994506668294322"/>
                </patternFill>
              </fill>
            </x14:dxf>
          </x14:cfRule>
          <x14:cfRule type="expression" priority="719" id="{301B0A65-5E61-4729-98FC-5998A586BE6A}">
            <xm:f>AND('2016-03'!$B$26&lt;=H$5,'2016-03'!$C$26&gt;=H$5)</xm:f>
            <x14:dxf>
              <fill>
                <patternFill>
                  <bgColor theme="4" tint="-0.24994659260841701"/>
                </patternFill>
              </fill>
            </x14:dxf>
          </x14:cfRule>
          <x14:cfRule type="expression" priority="720" id="{C634CD89-41F1-4B69-984B-F4829B25ACBB}">
            <xm:f>AND('2016-03'!$B$27&lt;=H$5,'2016-03'!$C$27&gt;=H$5)</xm:f>
            <x14:dxf>
              <fill>
                <patternFill>
                  <bgColor theme="4" tint="-0.24994659260841701"/>
                </patternFill>
              </fill>
            </x14:dxf>
          </x14:cfRule>
          <x14:cfRule type="expression" priority="721" id="{EA93849D-777E-4E2F-979D-DC94D07B47DE}">
            <xm:f>AND('2016-03'!$B$28&lt;=H$5,'2016-03'!$C$28&gt;=H$5)</xm:f>
            <x14:dxf>
              <fill>
                <patternFill>
                  <bgColor theme="4" tint="-0.24994659260841701"/>
                </patternFill>
              </fill>
            </x14:dxf>
          </x14:cfRule>
          <x14:cfRule type="expression" priority="722" id="{6F3E630E-D81B-48C5-BFD2-C5D234748288}">
            <xm:f>AND('2016-03'!$B$29&lt;=H$5,'2016-03'!$C$29&gt;=H$5)</xm:f>
            <x14:dxf>
              <fill>
                <patternFill>
                  <bgColor theme="4" tint="-0.24994659260841701"/>
                </patternFill>
              </fill>
            </x14:dxf>
          </x14:cfRule>
          <x14:cfRule type="expression" priority="723" id="{2F82D03A-39CB-483D-B494-934538F9C307}">
            <xm:f>AND('2016-03'!$B$30&lt;=H$5,'2016-03'!$C$30&gt;=H$5)</xm:f>
            <x14:dxf>
              <fill>
                <patternFill>
                  <bgColor theme="4" tint="-0.24994659260841701"/>
                </patternFill>
              </fill>
            </x14:dxf>
          </x14:cfRule>
          <x14:cfRule type="expression" priority="724" id="{C1FF449E-9A3D-4745-AF91-981BC8D5FD53}">
            <xm:f>AND('2016-03'!$B$31&lt;=H$5,'2016-03'!$C$31&gt;=H$5)</xm:f>
            <x14:dxf>
              <fill>
                <patternFill>
                  <bgColor theme="4" tint="-0.499984740745262"/>
                </patternFill>
              </fill>
            </x14:dxf>
          </x14:cfRule>
          <x14:cfRule type="expression" priority="725" id="{C1576268-C5B7-41AE-9F75-3A7F3444B973}">
            <xm:f>AND('2016-03'!$B$32&lt;=H$5,'2016-03'!$C$32&gt;=H$5)</xm:f>
            <x14:dxf>
              <fill>
                <patternFill>
                  <bgColor rgb="FF002060"/>
                </patternFill>
              </fill>
            </x14:dxf>
          </x14:cfRule>
          <x14:cfRule type="expression" priority="726" id="{690D4CF0-7F70-4CFD-82A8-49DAA0F9ABA7}">
            <xm:f>AND('2016-03'!$B$33&lt;=H$5,'2016-03'!$C$33&gt;=H$5)</xm:f>
            <x14:dxf>
              <fill>
                <patternFill>
                  <bgColor rgb="FF7030A0"/>
                </patternFill>
              </fill>
            </x14:dxf>
          </x14:cfRule>
          <x14:cfRule type="expression" priority="727" id="{0AE7A0DA-BEE1-4F82-BA33-0046F85C1064}">
            <xm:f>AND('2016-03'!$B$34&lt;=H$5,'2016-03'!$C$34&gt;=H$5)</xm:f>
            <x14:dxf>
              <fill>
                <patternFill>
                  <bgColor rgb="FF7030A0"/>
                </patternFill>
              </fill>
            </x14:dxf>
          </x14:cfRule>
          <xm:sqref>BFA67:BRM67</xm:sqref>
        </x14:conditionalFormatting>
        <x14:conditionalFormatting xmlns:xm="http://schemas.microsoft.com/office/excel/2006/main">
          <x14:cfRule type="expression" priority="679" id="{E4D6FBD9-ACFB-4452-BDF9-E00DF36DD16F}">
            <xm:f>AND('2017-04'!$D$19&lt;=H$5,'2017-04'!$E$19&gt;H$5)</xm:f>
            <x14:dxf>
              <fill>
                <patternFill>
                  <bgColor theme="5" tint="0.59996337778862885"/>
                </patternFill>
              </fill>
            </x14:dxf>
          </x14:cfRule>
          <x14:cfRule type="expression" priority="680" id="{6AABADE8-639E-4046-B4E5-8517FA082AB8}">
            <xm:f>AND('2017-04'!$D$20&lt;=H$5,'2017-04'!$E$20&gt;=H$5)</xm:f>
            <x14:dxf>
              <fill>
                <patternFill>
                  <bgColor theme="5" tint="0.59996337778862885"/>
                </patternFill>
              </fill>
            </x14:dxf>
          </x14:cfRule>
          <x14:cfRule type="expression" priority="681" id="{6187FF3F-6C37-4A73-A23D-B101352A2B90}">
            <xm:f>AND('2017-04'!$D$21&lt;=H$5,'2017-04'!$E$21&gt;=H$5)</xm:f>
            <x14:dxf>
              <fill>
                <patternFill>
                  <bgColor theme="5" tint="-0.24994659260841701"/>
                </patternFill>
              </fill>
            </x14:dxf>
          </x14:cfRule>
          <x14:cfRule type="expression" priority="682" id="{383F743B-6799-4A4C-ABC1-A29137AB67E6}">
            <xm:f>AND('2017-04'!$D$22&lt;=H$5,'2017-04'!$E$22&gt;=H$5)</xm:f>
            <x14:dxf>
              <fill>
                <patternFill>
                  <bgColor theme="4" tint="0.79998168889431442"/>
                </patternFill>
              </fill>
            </x14:dxf>
          </x14:cfRule>
          <x14:cfRule type="expression" priority="683" id="{59DA592D-4D22-4567-A30B-0D476C151745}">
            <xm:f>AND('2017-04'!$D$23&lt;=H$5,'2017-04'!$E$23&gt;=H$5)</xm:f>
            <x14:dxf>
              <fill>
                <patternFill>
                  <bgColor theme="4" tint="0.79998168889431442"/>
                </patternFill>
              </fill>
            </x14:dxf>
          </x14:cfRule>
          <x14:cfRule type="expression" priority="684" id="{E8532F8A-D98F-49C7-8581-06E3B6ABDA8B}">
            <xm:f>AND('2017-04'!$D$24&lt;=H$5,'2017-04'!$E$24&gt;=H$5)</xm:f>
            <x14:dxf>
              <fill>
                <patternFill>
                  <bgColor theme="4" tint="0.39994506668294322"/>
                </patternFill>
              </fill>
            </x14:dxf>
          </x14:cfRule>
          <x14:cfRule type="expression" priority="685" id="{93CDCCFA-BDED-48F0-860D-5D63F2203128}">
            <xm:f>AND('2017-04'!$D$25&lt;=H$5,'2017-04'!$E$25&gt;=H$5)</xm:f>
            <x14:dxf>
              <fill>
                <patternFill>
                  <bgColor theme="4" tint="0.39994506668294322"/>
                </patternFill>
              </fill>
            </x14:dxf>
          </x14:cfRule>
          <x14:cfRule type="expression" priority="686" id="{E372A4B4-41B2-4E17-86A9-A485265E573D}">
            <xm:f>AND('2017-04'!$D$26&lt;=H$5,'2017-04'!$E$26&gt;=H$5)</xm:f>
            <x14:dxf>
              <fill>
                <patternFill>
                  <bgColor theme="4" tint="-0.24994659260841701"/>
                </patternFill>
              </fill>
            </x14:dxf>
          </x14:cfRule>
          <x14:cfRule type="expression" priority="687" id="{C76B0AE7-50DA-4165-ABE0-13B62F8C9527}">
            <xm:f>AND('2017-04'!$D$27&lt;=H$5,'2017-04'!$E$27&gt;=H$5)</xm:f>
            <x14:dxf>
              <fill>
                <patternFill>
                  <bgColor theme="4" tint="-0.24994659260841701"/>
                </patternFill>
              </fill>
            </x14:dxf>
          </x14:cfRule>
          <x14:cfRule type="expression" priority="688" id="{D6143223-3453-4884-A178-8F886C1C5114}">
            <xm:f>AND('2017-04'!$D$28&lt;=H$5,'2017-04'!$E$28&gt;=H$5)</xm:f>
            <x14:dxf>
              <fill>
                <patternFill>
                  <bgColor theme="4" tint="-0.24994659260841701"/>
                </patternFill>
              </fill>
            </x14:dxf>
          </x14:cfRule>
          <x14:cfRule type="expression" priority="689" id="{CFA1DC7C-9DA8-4207-B383-9E00B9130BAD}">
            <xm:f>AND('2017-04'!$D$29&lt;=H$5,'2017-04'!$E$29&gt;=H$5)</xm:f>
            <x14:dxf>
              <fill>
                <patternFill>
                  <bgColor theme="4" tint="-0.24994659260841701"/>
                </patternFill>
              </fill>
            </x14:dxf>
          </x14:cfRule>
          <x14:cfRule type="expression" priority="690" id="{30DC1B12-87D3-4B53-BD55-E4A2BBF64BBF}">
            <xm:f>AND('2017-04'!$D$30&lt;=H$5,'2017-04'!$E$30&gt;=H$5)</xm:f>
            <x14:dxf>
              <fill>
                <patternFill>
                  <bgColor theme="4" tint="-0.24994659260841701"/>
                </patternFill>
              </fill>
            </x14:dxf>
          </x14:cfRule>
          <x14:cfRule type="expression" priority="691" id="{D351051A-A9B4-4186-8653-CBA624558CF8}">
            <xm:f>AND('2017-04'!$D$31&lt;=H$5,'2017-04'!$E$31&gt;=H$5)</xm:f>
            <x14:dxf>
              <fill>
                <patternFill>
                  <bgColor theme="4" tint="-0.499984740745262"/>
                </patternFill>
              </fill>
            </x14:dxf>
          </x14:cfRule>
          <x14:cfRule type="expression" priority="692" id="{DCA16DEE-0996-4FD4-BED2-20D3B1FEDBEB}">
            <xm:f>AND('2017-04'!$D$32&lt;=H$5,'2017-04'!$E$32&gt;=H$5)</xm:f>
            <x14:dxf>
              <fill>
                <patternFill>
                  <bgColor rgb="FF002060"/>
                </patternFill>
              </fill>
            </x14:dxf>
          </x14:cfRule>
          <x14:cfRule type="expression" priority="693" id="{3B55C0BA-E167-4313-8ADA-24C8F19ABAC8}">
            <xm:f>AND('2017-04'!$D$33&lt;=H$5,'2017-04'!$E$33&gt;=H$5)</xm:f>
            <x14:dxf>
              <fill>
                <patternFill>
                  <bgColor rgb="FF7030A0"/>
                </patternFill>
              </fill>
            </x14:dxf>
          </x14:cfRule>
          <x14:cfRule type="expression" priority="694" id="{55AF80BF-AD81-4F6E-A76E-0AF2378BE69C}">
            <xm:f>AND('2017-04'!$D$34&lt;=H$5,'2017-04'!$E$34&gt;=H$5)</xm:f>
            <x14:dxf>
              <fill>
                <patternFill>
                  <bgColor rgb="FF7030A0"/>
                </patternFill>
              </fill>
            </x14:dxf>
          </x14:cfRule>
          <xm:sqref>H66:BRM66</xm:sqref>
        </x14:conditionalFormatting>
        <x14:conditionalFormatting xmlns:xm="http://schemas.microsoft.com/office/excel/2006/main">
          <x14:cfRule type="expression" priority="664" id="{8458896F-565B-4465-9AA2-4200EBBF3AD9}">
            <xm:f>AND('2017-04'!$B$19&lt;=H$5,'2017-04'!$C$19&gt;H$5)</xm:f>
            <x14:dxf>
              <fill>
                <patternFill>
                  <bgColor theme="5" tint="0.59996337778862885"/>
                </patternFill>
              </fill>
            </x14:dxf>
          </x14:cfRule>
          <x14:cfRule type="expression" priority="665" id="{5F6A2ABD-3E72-43ED-95D2-7A2F5327D136}">
            <xm:f>AND('2017-04'!$B$20&lt;=H$5,'2017-04'!$C$20&gt;=H$5)</xm:f>
            <x14:dxf>
              <fill>
                <patternFill>
                  <bgColor theme="5" tint="0.59996337778862885"/>
                </patternFill>
              </fill>
            </x14:dxf>
          </x14:cfRule>
          <x14:cfRule type="expression" priority="666" id="{A516C072-4B20-4C25-9993-70033C2C5ADE}">
            <xm:f>AND('2017-04'!$B$21&lt;=H$5,'2017-04'!$C$21&gt;=H$5)</xm:f>
            <x14:dxf>
              <fill>
                <patternFill>
                  <bgColor theme="5" tint="-0.24994659260841701"/>
                </patternFill>
              </fill>
            </x14:dxf>
          </x14:cfRule>
          <x14:cfRule type="expression" priority="667" id="{AEBD1ACF-8B1E-4B50-9BA2-18B8F34A10F2}">
            <xm:f>AND('2017-04'!$B$22&lt;=H$5,'2017-04'!$C$22&gt;=H$5)</xm:f>
            <x14:dxf>
              <fill>
                <patternFill>
                  <bgColor theme="4" tint="0.79998168889431442"/>
                </patternFill>
              </fill>
            </x14:dxf>
          </x14:cfRule>
          <x14:cfRule type="expression" priority="668" id="{900310AE-E016-40D0-92EB-FB0B76BABAEA}">
            <xm:f>AND('2017-04'!$B$23&lt;=H$5,'2017-04'!$C$23&gt;=H$5)</xm:f>
            <x14:dxf>
              <fill>
                <patternFill>
                  <bgColor theme="4" tint="0.79998168889431442"/>
                </patternFill>
              </fill>
            </x14:dxf>
          </x14:cfRule>
          <x14:cfRule type="expression" priority="669" id="{7E17174F-BDAD-4BE9-B2A3-72A4BD1DA6F3}">
            <xm:f>AND('2017-04'!$B$24&lt;=H$5,'2017-04'!$C$24&gt;=H$5)</xm:f>
            <x14:dxf>
              <fill>
                <patternFill>
                  <bgColor theme="4" tint="0.39994506668294322"/>
                </patternFill>
              </fill>
            </x14:dxf>
          </x14:cfRule>
          <x14:cfRule type="expression" priority="670" id="{7EC036AA-4AEB-4A71-A894-B16553EC2A8E}">
            <xm:f>AND('2017-04'!$B$25&lt;=H$5,'2017-04'!$C$25&gt;=H$5)</xm:f>
            <x14:dxf>
              <fill>
                <patternFill>
                  <bgColor theme="4" tint="0.39994506668294322"/>
                </patternFill>
              </fill>
            </x14:dxf>
          </x14:cfRule>
          <x14:cfRule type="expression" priority="671" id="{3F9547B3-ABE1-48DD-B75F-8C2EA22297E4}">
            <xm:f>AND('2017-04'!$B$26&lt;=H$5,'2017-04'!$C$26&gt;=H$5)</xm:f>
            <x14:dxf>
              <fill>
                <patternFill>
                  <bgColor theme="4" tint="-0.24994659260841701"/>
                </patternFill>
              </fill>
            </x14:dxf>
          </x14:cfRule>
          <x14:cfRule type="expression" priority="672" id="{FFF5E05E-7C33-44C0-BA46-41A4B5501CA9}">
            <xm:f>AND('2017-04'!$B$27&lt;=H$5,'2017-04'!$C$27&gt;=H$5)</xm:f>
            <x14:dxf>
              <fill>
                <patternFill>
                  <bgColor theme="4" tint="-0.24994659260841701"/>
                </patternFill>
              </fill>
            </x14:dxf>
          </x14:cfRule>
          <x14:cfRule type="expression" priority="673" id="{C0034644-97E3-43EF-9648-0A1EDDC962C6}">
            <xm:f>AND('2017-04'!$B$28&lt;=H$5,'2017-04'!$C$28&gt;=H$5)</xm:f>
            <x14:dxf>
              <fill>
                <patternFill>
                  <bgColor theme="4" tint="-0.24994659260841701"/>
                </patternFill>
              </fill>
            </x14:dxf>
          </x14:cfRule>
          <x14:cfRule type="expression" priority="674" id="{30C8C00F-71B6-481E-B552-99EBD1DC2FCD}">
            <xm:f>AND('2017-04'!$B$29&lt;=H$5,'2017-04'!$C$29&gt;=H$5)</xm:f>
            <x14:dxf>
              <fill>
                <patternFill>
                  <bgColor theme="4" tint="-0.24994659260841701"/>
                </patternFill>
              </fill>
            </x14:dxf>
          </x14:cfRule>
          <x14:cfRule type="expression" priority="675" id="{EFC65E23-EB11-45D2-B01E-D8798CD0310B}">
            <xm:f>AND('2017-04'!$B$30&lt;=H$5,'2017-04'!$C$30&gt;=H$5)</xm:f>
            <x14:dxf>
              <fill>
                <patternFill>
                  <bgColor theme="4" tint="-0.24994659260841701"/>
                </patternFill>
              </fill>
            </x14:dxf>
          </x14:cfRule>
          <x14:cfRule type="expression" priority="676" id="{4A2F2BAA-6014-4159-82F6-7CC681DA8272}">
            <xm:f>AND('2017-04'!$B$31&lt;=H$5,'2017-04'!$C$31&gt;=H$5)</xm:f>
            <x14:dxf>
              <fill>
                <patternFill>
                  <bgColor theme="4" tint="-0.499984740745262"/>
                </patternFill>
              </fill>
            </x14:dxf>
          </x14:cfRule>
          <x14:cfRule type="expression" priority="677" id="{9482CC3D-A561-4347-853E-6D4F8F45E53F}">
            <xm:f>AND('2017-04'!$B$32&lt;=H$5,'2017-04'!$C$32&gt;=H$5)</xm:f>
            <x14:dxf>
              <fill>
                <patternFill>
                  <bgColor rgb="FF002060"/>
                </patternFill>
              </fill>
            </x14:dxf>
          </x14:cfRule>
          <x14:cfRule type="expression" priority="678" id="{154712D3-7747-4D4E-8148-E4A390D0622D}">
            <xm:f>AND('2017-04'!$B$33&lt;=H$5,'2017-04'!$C$33&gt;=H$5)</xm:f>
            <x14:dxf>
              <fill>
                <patternFill>
                  <bgColor rgb="FF7030A0"/>
                </patternFill>
              </fill>
            </x14:dxf>
          </x14:cfRule>
          <x14:cfRule type="expression" priority="729" id="{5289638A-651E-48CB-887E-9F18C30392A6}">
            <xm:f>AND('2017-04'!$B$34&lt;=H$5,'2017-04'!$C$34&gt;=H$5)</xm:f>
            <x14:dxf>
              <fill>
                <patternFill>
                  <bgColor rgb="FF7030A0"/>
                </patternFill>
              </fill>
            </x14:dxf>
          </x14:cfRule>
          <xm:sqref>H67:BRM67</xm:sqref>
        </x14:conditionalFormatting>
        <x14:conditionalFormatting xmlns:xm="http://schemas.microsoft.com/office/excel/2006/main">
          <x14:cfRule type="expression" priority="630" id="{0DCA02F9-99D1-4E27-BE06-8DA435BD0544}">
            <xm:f>AND('2016-03'!$D$19&lt;=H$5,'2016-03'!$E$19&gt;H$5)</xm:f>
            <x14:dxf>
              <fill>
                <patternFill>
                  <bgColor theme="5" tint="0.59996337778862885"/>
                </patternFill>
              </fill>
            </x14:dxf>
          </x14:cfRule>
          <x14:cfRule type="expression" priority="631" id="{3AE91386-9FBC-4A17-9474-7FC0C3CC3EFF}">
            <xm:f>AND('2016-03'!$D$20&lt;=H$5,'2016-03'!$E$20&gt;=H$5)</xm:f>
            <x14:dxf>
              <fill>
                <patternFill>
                  <bgColor theme="5" tint="0.59996337778862885"/>
                </patternFill>
              </fill>
            </x14:dxf>
          </x14:cfRule>
          <x14:cfRule type="expression" priority="632" id="{ECC6E4CE-181A-424B-8004-311082664B7E}">
            <xm:f>AND('2016-03'!$D$21&lt;=H$5,'2016-03'!$E$21&gt;=H$5)</xm:f>
            <x14:dxf>
              <fill>
                <patternFill>
                  <bgColor theme="5" tint="-0.24994659260841701"/>
                </patternFill>
              </fill>
            </x14:dxf>
          </x14:cfRule>
          <x14:cfRule type="expression" priority="633" id="{F235B22B-7006-4943-8773-B3A911FBCACF}">
            <xm:f>AND('2016-03'!$D$22&lt;=H$5,'2016-03'!$E$22&gt;=H$5)</xm:f>
            <x14:dxf>
              <fill>
                <patternFill>
                  <bgColor theme="4" tint="0.79998168889431442"/>
                </patternFill>
              </fill>
            </x14:dxf>
          </x14:cfRule>
          <x14:cfRule type="expression" priority="634" id="{452D5913-DF03-42F3-BE32-5E434AE0938D}">
            <xm:f>AND('2016-03'!$D$23&lt;=H$5,'2016-03'!$E$23&gt;=H$5)</xm:f>
            <x14:dxf>
              <fill>
                <patternFill>
                  <bgColor theme="4" tint="0.79998168889431442"/>
                </patternFill>
              </fill>
            </x14:dxf>
          </x14:cfRule>
          <x14:cfRule type="expression" priority="635" id="{D2A201D3-59B6-4887-B5D7-8889D5A3E111}">
            <xm:f>AND('2016-03'!$D$24&lt;=H$5,'2016-03'!$E$24&gt;=H$5)</xm:f>
            <x14:dxf>
              <fill>
                <patternFill>
                  <bgColor theme="4" tint="0.39994506668294322"/>
                </patternFill>
              </fill>
            </x14:dxf>
          </x14:cfRule>
          <x14:cfRule type="expression" priority="636" id="{7430CE15-B518-4F3F-A18C-DBB921202885}">
            <xm:f>AND('2016-03'!$D$25&lt;=H$5,'2016-03'!$E$25&gt;=H$5)</xm:f>
            <x14:dxf>
              <fill>
                <patternFill>
                  <bgColor theme="4" tint="0.39994506668294322"/>
                </patternFill>
              </fill>
            </x14:dxf>
          </x14:cfRule>
          <x14:cfRule type="expression" priority="637" id="{7B27F1DF-92C3-42F4-9D86-E17D2E219B67}">
            <xm:f>AND('2016-03'!$D$26&lt;=H$5,'2016-03'!$E$26&gt;=H$5)</xm:f>
            <x14:dxf>
              <fill>
                <patternFill>
                  <bgColor theme="4" tint="-0.24994659260841701"/>
                </patternFill>
              </fill>
            </x14:dxf>
          </x14:cfRule>
          <x14:cfRule type="expression" priority="638" id="{29562BB4-D40B-49A6-9E66-2F9E60EBBB47}">
            <xm:f>AND('2016-03'!$D$27&lt;=H$5,'2016-03'!$E$27&gt;=H$5)</xm:f>
            <x14:dxf>
              <fill>
                <patternFill>
                  <bgColor theme="4" tint="-0.24994659260841701"/>
                </patternFill>
              </fill>
            </x14:dxf>
          </x14:cfRule>
          <x14:cfRule type="expression" priority="639" id="{48F5A0AF-BEB7-4137-92FA-522A97EE5EC9}">
            <xm:f>AND('2016-03'!$D$28&lt;=H$5,'2016-03'!$E$28&gt;=H$5)</xm:f>
            <x14:dxf>
              <fill>
                <patternFill>
                  <bgColor theme="4" tint="-0.24994659260841701"/>
                </patternFill>
              </fill>
            </x14:dxf>
          </x14:cfRule>
          <x14:cfRule type="expression" priority="640" id="{F9FE7801-AA6E-434E-86B5-E8ABC6847AE4}">
            <xm:f>AND('2016-03'!$D$29&lt;=H$5,'2016-03'!$E$29&gt;=H$5)</xm:f>
            <x14:dxf>
              <fill>
                <patternFill>
                  <bgColor theme="4" tint="-0.24994659260841701"/>
                </patternFill>
              </fill>
            </x14:dxf>
          </x14:cfRule>
          <x14:cfRule type="expression" priority="641" id="{CCF2A9E2-8708-414F-BA63-29FE39EB1030}">
            <xm:f>AND('2016-03'!$D$30&lt;=H$5,'2016-03'!$E$30&gt;=H$5)</xm:f>
            <x14:dxf>
              <fill>
                <patternFill>
                  <bgColor theme="4" tint="-0.24994659260841701"/>
                </patternFill>
              </fill>
            </x14:dxf>
          </x14:cfRule>
          <x14:cfRule type="expression" priority="642" id="{F2B90E89-483F-430A-87EA-8D0923571554}">
            <xm:f>AND('2016-03'!$D$31&lt;=H$5,'2016-03'!$E$31&gt;=H$5)</xm:f>
            <x14:dxf>
              <fill>
                <patternFill>
                  <bgColor theme="4" tint="-0.499984740745262"/>
                </patternFill>
              </fill>
            </x14:dxf>
          </x14:cfRule>
          <x14:cfRule type="expression" priority="643" id="{2B2A5F1A-07CC-4A0D-AA0C-85A58A379576}">
            <xm:f>AND('2016-03'!$D$32&lt;=H$5,'2016-03'!$E$32&gt;=H$5)</xm:f>
            <x14:dxf>
              <fill>
                <patternFill>
                  <bgColor rgb="FF002060"/>
                </patternFill>
              </fill>
            </x14:dxf>
          </x14:cfRule>
          <x14:cfRule type="expression" priority="644" id="{EACEA753-3598-4DB5-B53E-520A40E459E9}">
            <xm:f>AND('2016-03'!$D$33&lt;=H$5,'2016-03'!$E$33&gt;=H$5)</xm:f>
            <x14:dxf>
              <fill>
                <patternFill>
                  <bgColor rgb="FF7030A0"/>
                </patternFill>
              </fill>
            </x14:dxf>
          </x14:cfRule>
          <x14:cfRule type="expression" priority="645" id="{E2249F4D-F943-4659-ABA7-0E8FC67E8987}">
            <xm:f>AND('2016-03'!$D$34&lt;=H$5,'2016-03'!$E$34&gt;=H$5)</xm:f>
            <x14:dxf>
              <fill>
                <patternFill>
                  <bgColor rgb="FF7030A0"/>
                </patternFill>
              </fill>
            </x14:dxf>
          </x14:cfRule>
          <xm:sqref>BFA68:BRM68</xm:sqref>
        </x14:conditionalFormatting>
        <x14:conditionalFormatting xmlns:xm="http://schemas.microsoft.com/office/excel/2006/main">
          <x14:cfRule type="expression" priority="646" id="{048F47D3-6FE3-4C14-8F3D-FC0407126111}">
            <xm:f>AND('2016-03'!$B$19&lt;=H$5,'2016-03'!$C$19&gt;H$5)</xm:f>
            <x14:dxf>
              <fill>
                <patternFill>
                  <bgColor theme="5" tint="0.59996337778862885"/>
                </patternFill>
              </fill>
            </x14:dxf>
          </x14:cfRule>
          <x14:cfRule type="expression" priority="647" id="{4D7811C9-74CD-4895-A0CC-3C94F2F50DDF}">
            <xm:f>AND('2016-03'!$B$20&lt;=H$5,'2016-03'!$C$20&gt;=H$5)</xm:f>
            <x14:dxf>
              <fill>
                <patternFill>
                  <bgColor theme="5" tint="0.59996337778862885"/>
                </patternFill>
              </fill>
            </x14:dxf>
          </x14:cfRule>
          <x14:cfRule type="expression" priority="648" id="{15C5A382-A78A-474B-A079-9CF0BB182889}">
            <xm:f>AND('2016-03'!$B$21&lt;=H$5,'2016-03'!$C$21&gt;=H$5)</xm:f>
            <x14:dxf>
              <fill>
                <patternFill>
                  <bgColor theme="5" tint="-0.24994659260841701"/>
                </patternFill>
              </fill>
            </x14:dxf>
          </x14:cfRule>
          <x14:cfRule type="expression" priority="649" id="{2BDDA356-823D-4C77-B62C-ED74461002F0}">
            <xm:f>AND('2016-03'!$B$22&lt;=H$5,'2016-03'!$C$22&gt;=H$5)</xm:f>
            <x14:dxf>
              <fill>
                <patternFill>
                  <bgColor theme="4" tint="0.79998168889431442"/>
                </patternFill>
              </fill>
            </x14:dxf>
          </x14:cfRule>
          <x14:cfRule type="expression" priority="650" id="{CE7C97C9-48AE-486A-9348-35E267132321}">
            <xm:f>AND('2016-03'!$B$23&lt;=H$5,'2016-03'!$C$23&gt;=H$5)</xm:f>
            <x14:dxf>
              <fill>
                <patternFill>
                  <bgColor theme="4" tint="0.79998168889431442"/>
                </patternFill>
              </fill>
            </x14:dxf>
          </x14:cfRule>
          <x14:cfRule type="expression" priority="651" id="{48C83542-8A7F-499B-9286-1633967FA841}">
            <xm:f>AND('2016-03'!$B$24&lt;=H$5,'2016-03'!$C$24&gt;=H$5)</xm:f>
            <x14:dxf>
              <fill>
                <patternFill>
                  <bgColor theme="4" tint="0.39994506668294322"/>
                </patternFill>
              </fill>
            </x14:dxf>
          </x14:cfRule>
          <x14:cfRule type="expression" priority="652" id="{F0513969-0A90-49D4-B904-C58093DF02EB}">
            <xm:f>AND('2016-03'!$B$25&lt;=H$5,'2016-03'!$C$25&gt;=H$5)</xm:f>
            <x14:dxf>
              <fill>
                <patternFill>
                  <bgColor theme="4" tint="0.39994506668294322"/>
                </patternFill>
              </fill>
            </x14:dxf>
          </x14:cfRule>
          <x14:cfRule type="expression" priority="653" id="{E84E422D-D924-4D52-A8C2-74127FB576A5}">
            <xm:f>AND('2016-03'!$B$26&lt;=H$5,'2016-03'!$C$26&gt;=H$5)</xm:f>
            <x14:dxf>
              <fill>
                <patternFill>
                  <bgColor theme="4" tint="-0.24994659260841701"/>
                </patternFill>
              </fill>
            </x14:dxf>
          </x14:cfRule>
          <x14:cfRule type="expression" priority="654" id="{C0965015-9B90-4095-A1AC-B0CED11E34C1}">
            <xm:f>AND('2016-03'!$B$27&lt;=H$5,'2016-03'!$C$27&gt;=H$5)</xm:f>
            <x14:dxf>
              <fill>
                <patternFill>
                  <bgColor theme="4" tint="-0.24994659260841701"/>
                </patternFill>
              </fill>
            </x14:dxf>
          </x14:cfRule>
          <x14:cfRule type="expression" priority="655" id="{023B8E78-6AA9-424B-A4CC-A0C8173E2EAE}">
            <xm:f>AND('2016-03'!$B$28&lt;=H$5,'2016-03'!$C$28&gt;=H$5)</xm:f>
            <x14:dxf>
              <fill>
                <patternFill>
                  <bgColor theme="4" tint="-0.24994659260841701"/>
                </patternFill>
              </fill>
            </x14:dxf>
          </x14:cfRule>
          <x14:cfRule type="expression" priority="656" id="{CD7D7991-74FF-436B-8AA2-704C2F6027A4}">
            <xm:f>AND('2016-03'!$B$29&lt;=H$5,'2016-03'!$C$29&gt;=H$5)</xm:f>
            <x14:dxf>
              <fill>
                <patternFill>
                  <bgColor theme="4" tint="-0.24994659260841701"/>
                </patternFill>
              </fill>
            </x14:dxf>
          </x14:cfRule>
          <x14:cfRule type="expression" priority="657" id="{AE27F38F-AABA-4DFD-9664-2F0DABCD5750}">
            <xm:f>AND('2016-03'!$B$30&lt;=H$5,'2016-03'!$C$30&gt;=H$5)</xm:f>
            <x14:dxf>
              <fill>
                <patternFill>
                  <bgColor theme="4" tint="-0.24994659260841701"/>
                </patternFill>
              </fill>
            </x14:dxf>
          </x14:cfRule>
          <x14:cfRule type="expression" priority="658" id="{2AEA7406-B1EC-40C6-89F3-A926191C668C}">
            <xm:f>AND('2016-03'!$B$31&lt;=H$5,'2016-03'!$C$31&gt;=H$5)</xm:f>
            <x14:dxf>
              <fill>
                <patternFill>
                  <bgColor theme="4" tint="-0.499984740745262"/>
                </patternFill>
              </fill>
            </x14:dxf>
          </x14:cfRule>
          <x14:cfRule type="expression" priority="659" id="{AC9BF953-C5FC-4902-953E-10CE667DB822}">
            <xm:f>AND('2016-03'!$B$32&lt;=H$5,'2016-03'!$C$32&gt;=H$5)</xm:f>
            <x14:dxf>
              <fill>
                <patternFill>
                  <bgColor rgb="FF002060"/>
                </patternFill>
              </fill>
            </x14:dxf>
          </x14:cfRule>
          <x14:cfRule type="expression" priority="660" id="{1001E202-68A1-417D-AE21-B45435D4BEF9}">
            <xm:f>AND('2016-03'!$B$33&lt;=H$5,'2016-03'!$C$33&gt;=H$5)</xm:f>
            <x14:dxf>
              <fill>
                <patternFill>
                  <bgColor rgb="FF7030A0"/>
                </patternFill>
              </fill>
            </x14:dxf>
          </x14:cfRule>
          <x14:cfRule type="expression" priority="661" id="{A0250284-84F5-49AE-853B-B33992B5A8CA}">
            <xm:f>AND('2016-03'!$B$34&lt;=H$5,'2016-03'!$C$34&gt;=H$5)</xm:f>
            <x14:dxf>
              <fill>
                <patternFill>
                  <bgColor rgb="FF7030A0"/>
                </patternFill>
              </fill>
            </x14:dxf>
          </x14:cfRule>
          <xm:sqref>BFA69:BRM69</xm:sqref>
        </x14:conditionalFormatting>
        <x14:conditionalFormatting xmlns:xm="http://schemas.microsoft.com/office/excel/2006/main">
          <x14:cfRule type="expression" priority="613" id="{2CD4D39A-B611-404B-ABA9-90426B7DD95D}">
            <xm:f>AND('2017-05'!$D$19&lt;=H$5,'2017-05'!$E$19&gt;H$5)</xm:f>
            <x14:dxf>
              <fill>
                <patternFill>
                  <bgColor theme="5" tint="0.59996337778862885"/>
                </patternFill>
              </fill>
            </x14:dxf>
          </x14:cfRule>
          <x14:cfRule type="expression" priority="614" id="{93E86CDA-7839-444A-9D06-63E043345855}">
            <xm:f>AND('2017-05'!$D$20&lt;=H$5,'2017-05'!$E$20&gt;=H$5)</xm:f>
            <x14:dxf>
              <fill>
                <patternFill>
                  <bgColor theme="5" tint="0.59996337778862885"/>
                </patternFill>
              </fill>
            </x14:dxf>
          </x14:cfRule>
          <x14:cfRule type="expression" priority="615" id="{0C2AD644-53EB-47F5-B0A3-EEF5EB46285B}">
            <xm:f>AND('2017-05'!$D$21&lt;=H$5,'2017-05'!$E$21&gt;=H$5)</xm:f>
            <x14:dxf>
              <fill>
                <patternFill>
                  <bgColor theme="5" tint="-0.24994659260841701"/>
                </patternFill>
              </fill>
            </x14:dxf>
          </x14:cfRule>
          <x14:cfRule type="expression" priority="616" id="{37D6A78B-A3CF-4338-A267-1B90A9E517DB}">
            <xm:f>AND('2017-05'!$D$22&lt;=H$5,'2017-05'!$E$22&gt;=H$5)</xm:f>
            <x14:dxf>
              <fill>
                <patternFill>
                  <bgColor theme="4" tint="0.79998168889431442"/>
                </patternFill>
              </fill>
            </x14:dxf>
          </x14:cfRule>
          <x14:cfRule type="expression" priority="617" id="{222E2D3A-30FE-4B72-8962-CCAD5CE9E2A8}">
            <xm:f>AND('2017-05'!$D$23&lt;=H$5,'2017-05'!$E$23&gt;=H$5)</xm:f>
            <x14:dxf>
              <fill>
                <patternFill>
                  <bgColor theme="4" tint="0.79998168889431442"/>
                </patternFill>
              </fill>
            </x14:dxf>
          </x14:cfRule>
          <x14:cfRule type="expression" priority="618" id="{A7772D07-3F79-48F2-AC60-CBDA799E8E7C}">
            <xm:f>AND('2017-05'!$D$24&lt;=H$5,'2017-05'!$E$24&gt;=H$5)</xm:f>
            <x14:dxf>
              <fill>
                <patternFill>
                  <bgColor theme="4" tint="0.39994506668294322"/>
                </patternFill>
              </fill>
            </x14:dxf>
          </x14:cfRule>
          <x14:cfRule type="expression" priority="619" id="{A500EFDF-2E86-439D-8EDB-59EC5AB14AE9}">
            <xm:f>AND('2017-05'!$D$25&lt;=H$5,'2017-05'!$E$25&gt;=H$5)</xm:f>
            <x14:dxf>
              <fill>
                <patternFill>
                  <bgColor theme="4" tint="0.39994506668294322"/>
                </patternFill>
              </fill>
            </x14:dxf>
          </x14:cfRule>
          <x14:cfRule type="expression" priority="620" id="{D67ACD0F-3861-454C-90B1-AC3062922E7C}">
            <xm:f>AND('2017-05'!$D$26&lt;=H$5,'2017-05'!$E$26&gt;=H$5)</xm:f>
            <x14:dxf>
              <fill>
                <patternFill>
                  <bgColor theme="4" tint="-0.24994659260841701"/>
                </patternFill>
              </fill>
            </x14:dxf>
          </x14:cfRule>
          <x14:cfRule type="expression" priority="621" id="{21DB3835-E2BB-4553-932C-3F5909E44FD9}">
            <xm:f>AND('2017-05'!$D$27&lt;=H$5,'2017-05'!$E$27&gt;=H$5)</xm:f>
            <x14:dxf>
              <fill>
                <patternFill>
                  <bgColor theme="4" tint="-0.24994659260841701"/>
                </patternFill>
              </fill>
            </x14:dxf>
          </x14:cfRule>
          <x14:cfRule type="expression" priority="622" id="{261BD265-8DC8-4AAB-99DA-363BA1F0554E}">
            <xm:f>AND('2017-05'!$D$28&lt;=H$5,'2017-05'!$E$28&gt;=H$5)</xm:f>
            <x14:dxf>
              <fill>
                <patternFill>
                  <bgColor theme="4" tint="-0.24994659260841701"/>
                </patternFill>
              </fill>
            </x14:dxf>
          </x14:cfRule>
          <x14:cfRule type="expression" priority="623" id="{E5958063-1C77-4768-9EFB-EB0BE6DF07CA}">
            <xm:f>AND('2017-05'!$D$29&lt;=H$5,'2017-05'!$E$29&gt;=H$5)</xm:f>
            <x14:dxf>
              <fill>
                <patternFill>
                  <bgColor theme="4" tint="-0.24994659260841701"/>
                </patternFill>
              </fill>
            </x14:dxf>
          </x14:cfRule>
          <x14:cfRule type="expression" priority="624" id="{B7885B4B-C2B6-42A3-AD49-B6E21A5BE1BA}">
            <xm:f>AND('2017-05'!$D$30&lt;=H$5,'2017-05'!$E$30&gt;=H$5)</xm:f>
            <x14:dxf>
              <fill>
                <patternFill>
                  <bgColor theme="4" tint="-0.24994659260841701"/>
                </patternFill>
              </fill>
            </x14:dxf>
          </x14:cfRule>
          <x14:cfRule type="expression" priority="625" id="{6B12F369-5C57-43B6-A98D-E470B7FB57BE}">
            <xm:f>AND('2017-05'!$D$31&lt;=H$5,'2017-05'!$E$31&gt;=H$5)</xm:f>
            <x14:dxf>
              <fill>
                <patternFill>
                  <bgColor theme="4" tint="-0.499984740745262"/>
                </patternFill>
              </fill>
            </x14:dxf>
          </x14:cfRule>
          <x14:cfRule type="expression" priority="626" id="{8CD4FDF1-0D86-453C-9771-8BF3C25AE596}">
            <xm:f>AND('2017-05'!$D$32&lt;=H$5,'2017-05'!$E$32&gt;=H$5)</xm:f>
            <x14:dxf>
              <fill>
                <patternFill>
                  <bgColor rgb="FF002060"/>
                </patternFill>
              </fill>
            </x14:dxf>
          </x14:cfRule>
          <x14:cfRule type="expression" priority="627" id="{32B662E2-75E6-4246-BF66-7AD4D42630B5}">
            <xm:f>AND('2017-05'!$D$33&lt;=H$5,'2017-05'!$E$33&gt;=H$5)</xm:f>
            <x14:dxf>
              <fill>
                <patternFill>
                  <bgColor rgb="FF7030A0"/>
                </patternFill>
              </fill>
            </x14:dxf>
          </x14:cfRule>
          <x14:cfRule type="expression" priority="628" id="{10C906F1-04D0-4A2F-86D9-0877C3B65624}">
            <xm:f>AND('2017-05'!$D$34&lt;=H$5,'2017-05'!$E$34&gt;=H$5)</xm:f>
            <x14:dxf>
              <fill>
                <patternFill>
                  <bgColor rgb="FF7030A0"/>
                </patternFill>
              </fill>
            </x14:dxf>
          </x14:cfRule>
          <xm:sqref>H68:BRM68</xm:sqref>
        </x14:conditionalFormatting>
        <x14:conditionalFormatting xmlns:xm="http://schemas.microsoft.com/office/excel/2006/main">
          <x14:cfRule type="expression" priority="598" id="{B85DCFCD-4790-4B02-9491-4290C01940EA}">
            <xm:f>AND('2017-05'!$B$19&lt;=H$5,'2017-05'!$C$19&gt;H$5)</xm:f>
            <x14:dxf>
              <fill>
                <patternFill>
                  <bgColor theme="5" tint="0.59996337778862885"/>
                </patternFill>
              </fill>
            </x14:dxf>
          </x14:cfRule>
          <x14:cfRule type="expression" priority="599" id="{9D1AB326-39BB-4753-9D4F-BE3667522F20}">
            <xm:f>AND('2017-05'!$B$20&lt;=H$5,'2017-05'!$C$20&gt;=H$5)</xm:f>
            <x14:dxf>
              <fill>
                <patternFill>
                  <bgColor theme="5" tint="0.59996337778862885"/>
                </patternFill>
              </fill>
            </x14:dxf>
          </x14:cfRule>
          <x14:cfRule type="expression" priority="600" id="{21B95727-DDB9-457A-B6E3-B8DDC7D2EF2B}">
            <xm:f>AND('2017-05'!$B$21&lt;=H$5,'2017-05'!$C$21&gt;=H$5)</xm:f>
            <x14:dxf>
              <fill>
                <patternFill>
                  <bgColor theme="5" tint="-0.24994659260841701"/>
                </patternFill>
              </fill>
            </x14:dxf>
          </x14:cfRule>
          <x14:cfRule type="expression" priority="601" id="{8D30BCEF-870E-4F7D-892E-2ABB2C7B2329}">
            <xm:f>AND('2017-05'!$B$22&lt;=H$5,'2017-05'!$C$22&gt;=H$5)</xm:f>
            <x14:dxf>
              <fill>
                <patternFill>
                  <bgColor theme="4" tint="0.79998168889431442"/>
                </patternFill>
              </fill>
            </x14:dxf>
          </x14:cfRule>
          <x14:cfRule type="expression" priority="602" id="{C380806D-194A-43E6-9717-FAA4DE8579D0}">
            <xm:f>AND('2017-05'!$B$23&lt;=H$5,'2017-05'!$C$23&gt;=H$5)</xm:f>
            <x14:dxf>
              <fill>
                <patternFill>
                  <bgColor theme="4" tint="0.79998168889431442"/>
                </patternFill>
              </fill>
            </x14:dxf>
          </x14:cfRule>
          <x14:cfRule type="expression" priority="603" id="{F7DE22DF-53B6-446C-B281-CA6E85106B0F}">
            <xm:f>AND('2017-05'!$B$24&lt;=H$5,'2017-05'!$C$24&gt;=H$5)</xm:f>
            <x14:dxf>
              <fill>
                <patternFill>
                  <bgColor theme="4" tint="0.39994506668294322"/>
                </patternFill>
              </fill>
            </x14:dxf>
          </x14:cfRule>
          <x14:cfRule type="expression" priority="604" id="{3358EB06-8139-4AAA-93A9-4BB4EDCEB503}">
            <xm:f>AND('2017-05'!$B$25&lt;=H$5,'2017-05'!$C$25&gt;=H$5)</xm:f>
            <x14:dxf>
              <fill>
                <patternFill>
                  <bgColor theme="4" tint="0.39994506668294322"/>
                </patternFill>
              </fill>
            </x14:dxf>
          </x14:cfRule>
          <x14:cfRule type="expression" priority="605" id="{E3106BB7-CA8C-489D-B14C-3CA9E40BF98D}">
            <xm:f>AND('2017-05'!$B$26&lt;=H$5,'2017-05'!$C$26&gt;=H$5)</xm:f>
            <x14:dxf>
              <fill>
                <patternFill>
                  <bgColor theme="4" tint="-0.24994659260841701"/>
                </patternFill>
              </fill>
            </x14:dxf>
          </x14:cfRule>
          <x14:cfRule type="expression" priority="606" id="{22E7567E-91FC-4618-8E21-4E73EE3654E6}">
            <xm:f>AND('2017-05'!$B$27&lt;=H$5,'2017-05'!$C$27&gt;=H$5)</xm:f>
            <x14:dxf>
              <fill>
                <patternFill>
                  <bgColor theme="4" tint="-0.24994659260841701"/>
                </patternFill>
              </fill>
            </x14:dxf>
          </x14:cfRule>
          <x14:cfRule type="expression" priority="607" id="{1C73684B-9BA7-46C2-917C-262C91512A11}">
            <xm:f>AND('2017-05'!$B$28&lt;=H$5,'2017-05'!$C$28&gt;=H$5)</xm:f>
            <x14:dxf>
              <fill>
                <patternFill>
                  <bgColor theme="4" tint="-0.24994659260841701"/>
                </patternFill>
              </fill>
            </x14:dxf>
          </x14:cfRule>
          <x14:cfRule type="expression" priority="608" id="{B351D2C5-8F76-4140-A440-4D93076FF740}">
            <xm:f>AND('2017-05'!$B$29&lt;=H$5,'2017-05'!$C$29&gt;=H$5)</xm:f>
            <x14:dxf>
              <fill>
                <patternFill>
                  <bgColor theme="4" tint="-0.24994659260841701"/>
                </patternFill>
              </fill>
            </x14:dxf>
          </x14:cfRule>
          <x14:cfRule type="expression" priority="609" id="{D4D14AEF-5940-4C90-927B-9E39357ED36C}">
            <xm:f>AND('2017-05'!$B$30&lt;=H$5,'2017-05'!$C$30&gt;=H$5)</xm:f>
            <x14:dxf>
              <fill>
                <patternFill>
                  <bgColor theme="4" tint="-0.24994659260841701"/>
                </patternFill>
              </fill>
            </x14:dxf>
          </x14:cfRule>
          <x14:cfRule type="expression" priority="610" id="{67CA8CF3-B24D-4D06-BC08-D9105B0E6F21}">
            <xm:f>AND('2017-05'!$B$31&lt;=H$5,'2017-05'!$C$31&gt;=H$5)</xm:f>
            <x14:dxf>
              <fill>
                <patternFill>
                  <bgColor theme="4" tint="-0.499984740745262"/>
                </patternFill>
              </fill>
            </x14:dxf>
          </x14:cfRule>
          <x14:cfRule type="expression" priority="611" id="{BDB51151-434C-4235-ACF6-1FE2CAEEEB4E}">
            <xm:f>AND('2017-05'!$B$32&lt;=H$5,'2017-05'!$C$32&gt;=H$5)</xm:f>
            <x14:dxf>
              <fill>
                <patternFill>
                  <bgColor rgb="FF002060"/>
                </patternFill>
              </fill>
            </x14:dxf>
          </x14:cfRule>
          <x14:cfRule type="expression" priority="612" id="{465BE38D-288F-4676-AC1A-651032722AB8}">
            <xm:f>AND('2017-05'!$B$33&lt;=H$5,'2017-05'!$C$33&gt;=H$5)</xm:f>
            <x14:dxf>
              <fill>
                <patternFill>
                  <bgColor rgb="FF7030A0"/>
                </patternFill>
              </fill>
            </x14:dxf>
          </x14:cfRule>
          <x14:cfRule type="expression" priority="663" id="{A221EFCE-41AC-428D-96B4-787A5FF66513}">
            <xm:f>AND('2017-05'!$B$34&lt;=H$5,'2017-05'!$C$34&gt;=H$5)</xm:f>
            <x14:dxf>
              <fill>
                <patternFill>
                  <bgColor rgb="FF7030A0"/>
                </patternFill>
              </fill>
            </x14:dxf>
          </x14:cfRule>
          <xm:sqref>H69:BRM69</xm:sqref>
        </x14:conditionalFormatting>
        <x14:conditionalFormatting xmlns:xm="http://schemas.microsoft.com/office/excel/2006/main">
          <x14:cfRule type="expression" priority="564" id="{A40A8AE0-BA62-44BA-A3A9-4131A6E1ACB6}">
            <xm:f>AND('2016-03'!$D$19&lt;=H$5,'2016-03'!$E$19&gt;H$5)</xm:f>
            <x14:dxf>
              <fill>
                <patternFill>
                  <bgColor theme="5" tint="0.59996337778862885"/>
                </patternFill>
              </fill>
            </x14:dxf>
          </x14:cfRule>
          <x14:cfRule type="expression" priority="565" id="{E1CC98D5-8051-4A53-BDA5-F4968AE249F8}">
            <xm:f>AND('2016-03'!$D$20&lt;=H$5,'2016-03'!$E$20&gt;=H$5)</xm:f>
            <x14:dxf>
              <fill>
                <patternFill>
                  <bgColor theme="5" tint="0.59996337778862885"/>
                </patternFill>
              </fill>
            </x14:dxf>
          </x14:cfRule>
          <x14:cfRule type="expression" priority="566" id="{7C008C58-4A03-4F06-AA8B-6BA2C0230E8E}">
            <xm:f>AND('2016-03'!$D$21&lt;=H$5,'2016-03'!$E$21&gt;=H$5)</xm:f>
            <x14:dxf>
              <fill>
                <patternFill>
                  <bgColor theme="5" tint="-0.24994659260841701"/>
                </patternFill>
              </fill>
            </x14:dxf>
          </x14:cfRule>
          <x14:cfRule type="expression" priority="567" id="{47FBEE05-D22C-4503-ACB2-54F23E5B2665}">
            <xm:f>AND('2016-03'!$D$22&lt;=H$5,'2016-03'!$E$22&gt;=H$5)</xm:f>
            <x14:dxf>
              <fill>
                <patternFill>
                  <bgColor theme="4" tint="0.79998168889431442"/>
                </patternFill>
              </fill>
            </x14:dxf>
          </x14:cfRule>
          <x14:cfRule type="expression" priority="568" id="{F1938670-1A47-4E91-8FD6-B83E6362EAE2}">
            <xm:f>AND('2016-03'!$D$23&lt;=H$5,'2016-03'!$E$23&gt;=H$5)</xm:f>
            <x14:dxf>
              <fill>
                <patternFill>
                  <bgColor theme="4" tint="0.79998168889431442"/>
                </patternFill>
              </fill>
            </x14:dxf>
          </x14:cfRule>
          <x14:cfRule type="expression" priority="569" id="{2302288F-CAF4-4931-B3DC-9846B287EEA9}">
            <xm:f>AND('2016-03'!$D$24&lt;=H$5,'2016-03'!$E$24&gt;=H$5)</xm:f>
            <x14:dxf>
              <fill>
                <patternFill>
                  <bgColor theme="4" tint="0.39994506668294322"/>
                </patternFill>
              </fill>
            </x14:dxf>
          </x14:cfRule>
          <x14:cfRule type="expression" priority="570" id="{4C365D9A-F23D-461B-968B-43B5E9E07742}">
            <xm:f>AND('2016-03'!$D$25&lt;=H$5,'2016-03'!$E$25&gt;=H$5)</xm:f>
            <x14:dxf>
              <fill>
                <patternFill>
                  <bgColor theme="4" tint="0.39994506668294322"/>
                </patternFill>
              </fill>
            </x14:dxf>
          </x14:cfRule>
          <x14:cfRule type="expression" priority="571" id="{C8DD14A2-D9E6-40CB-878D-54647EC2C26B}">
            <xm:f>AND('2016-03'!$D$26&lt;=H$5,'2016-03'!$E$26&gt;=H$5)</xm:f>
            <x14:dxf>
              <fill>
                <patternFill>
                  <bgColor theme="4" tint="-0.24994659260841701"/>
                </patternFill>
              </fill>
            </x14:dxf>
          </x14:cfRule>
          <x14:cfRule type="expression" priority="572" id="{0AD8B490-5AE5-42DF-BFC2-3CEA4BDB0B88}">
            <xm:f>AND('2016-03'!$D$27&lt;=H$5,'2016-03'!$E$27&gt;=H$5)</xm:f>
            <x14:dxf>
              <fill>
                <patternFill>
                  <bgColor theme="4" tint="-0.24994659260841701"/>
                </patternFill>
              </fill>
            </x14:dxf>
          </x14:cfRule>
          <x14:cfRule type="expression" priority="573" id="{7080DD05-A732-4D0B-8D65-018C8440CF99}">
            <xm:f>AND('2016-03'!$D$28&lt;=H$5,'2016-03'!$E$28&gt;=H$5)</xm:f>
            <x14:dxf>
              <fill>
                <patternFill>
                  <bgColor theme="4" tint="-0.24994659260841701"/>
                </patternFill>
              </fill>
            </x14:dxf>
          </x14:cfRule>
          <x14:cfRule type="expression" priority="574" id="{81230A38-8F59-42D7-B080-C9003D5EEF07}">
            <xm:f>AND('2016-03'!$D$29&lt;=H$5,'2016-03'!$E$29&gt;=H$5)</xm:f>
            <x14:dxf>
              <fill>
                <patternFill>
                  <bgColor theme="4" tint="-0.24994659260841701"/>
                </patternFill>
              </fill>
            </x14:dxf>
          </x14:cfRule>
          <x14:cfRule type="expression" priority="575" id="{B816AA0B-FC54-4221-A70F-587315690012}">
            <xm:f>AND('2016-03'!$D$30&lt;=H$5,'2016-03'!$E$30&gt;=H$5)</xm:f>
            <x14:dxf>
              <fill>
                <patternFill>
                  <bgColor theme="4" tint="-0.24994659260841701"/>
                </patternFill>
              </fill>
            </x14:dxf>
          </x14:cfRule>
          <x14:cfRule type="expression" priority="576" id="{ECAA489E-FA70-429F-A8CF-27412675A277}">
            <xm:f>AND('2016-03'!$D$31&lt;=H$5,'2016-03'!$E$31&gt;=H$5)</xm:f>
            <x14:dxf>
              <fill>
                <patternFill>
                  <bgColor theme="4" tint="-0.499984740745262"/>
                </patternFill>
              </fill>
            </x14:dxf>
          </x14:cfRule>
          <x14:cfRule type="expression" priority="577" id="{1EE397AB-9B5D-42ED-8730-0126080F324D}">
            <xm:f>AND('2016-03'!$D$32&lt;=H$5,'2016-03'!$E$32&gt;=H$5)</xm:f>
            <x14:dxf>
              <fill>
                <patternFill>
                  <bgColor rgb="FF002060"/>
                </patternFill>
              </fill>
            </x14:dxf>
          </x14:cfRule>
          <x14:cfRule type="expression" priority="578" id="{B17CFA2B-5BC7-4D70-AFC1-6E1B290736EE}">
            <xm:f>AND('2016-03'!$D$33&lt;=H$5,'2016-03'!$E$33&gt;=H$5)</xm:f>
            <x14:dxf>
              <fill>
                <patternFill>
                  <bgColor rgb="FF7030A0"/>
                </patternFill>
              </fill>
            </x14:dxf>
          </x14:cfRule>
          <x14:cfRule type="expression" priority="579" id="{E2ABDB3B-4C94-4A2F-805B-0C5E37E7F06B}">
            <xm:f>AND('2016-03'!$D$34&lt;=H$5,'2016-03'!$E$34&gt;=H$5)</xm:f>
            <x14:dxf>
              <fill>
                <patternFill>
                  <bgColor rgb="FF7030A0"/>
                </patternFill>
              </fill>
            </x14:dxf>
          </x14:cfRule>
          <xm:sqref>BFA70:BRM70</xm:sqref>
        </x14:conditionalFormatting>
        <x14:conditionalFormatting xmlns:xm="http://schemas.microsoft.com/office/excel/2006/main">
          <x14:cfRule type="expression" priority="580" id="{0FD6B8F7-E9C2-4FB0-927B-9D6CA13E7B39}">
            <xm:f>AND('2016-03'!$B$19&lt;=H$5,'2016-03'!$C$19&gt;H$5)</xm:f>
            <x14:dxf>
              <fill>
                <patternFill>
                  <bgColor theme="5" tint="0.59996337778862885"/>
                </patternFill>
              </fill>
            </x14:dxf>
          </x14:cfRule>
          <x14:cfRule type="expression" priority="581" id="{6C7C641F-A1B2-4E91-87E9-BAE9ECC8F972}">
            <xm:f>AND('2016-03'!$B$20&lt;=H$5,'2016-03'!$C$20&gt;=H$5)</xm:f>
            <x14:dxf>
              <fill>
                <patternFill>
                  <bgColor theme="5" tint="0.59996337778862885"/>
                </patternFill>
              </fill>
            </x14:dxf>
          </x14:cfRule>
          <x14:cfRule type="expression" priority="582" id="{459C13DD-9311-47CD-9D6A-02E49C062E7F}">
            <xm:f>AND('2016-03'!$B$21&lt;=H$5,'2016-03'!$C$21&gt;=H$5)</xm:f>
            <x14:dxf>
              <fill>
                <patternFill>
                  <bgColor theme="5" tint="-0.24994659260841701"/>
                </patternFill>
              </fill>
            </x14:dxf>
          </x14:cfRule>
          <x14:cfRule type="expression" priority="583" id="{8C42A9D8-FEA1-4A42-A4B1-2BC6691928B8}">
            <xm:f>AND('2016-03'!$B$22&lt;=H$5,'2016-03'!$C$22&gt;=H$5)</xm:f>
            <x14:dxf>
              <fill>
                <patternFill>
                  <bgColor theme="4" tint="0.79998168889431442"/>
                </patternFill>
              </fill>
            </x14:dxf>
          </x14:cfRule>
          <x14:cfRule type="expression" priority="584" id="{CC6D42DF-CBFA-49F7-AAB3-93518AA9C4D4}">
            <xm:f>AND('2016-03'!$B$23&lt;=H$5,'2016-03'!$C$23&gt;=H$5)</xm:f>
            <x14:dxf>
              <fill>
                <patternFill>
                  <bgColor theme="4" tint="0.79998168889431442"/>
                </patternFill>
              </fill>
            </x14:dxf>
          </x14:cfRule>
          <x14:cfRule type="expression" priority="585" id="{29FEC4F6-9245-43A1-BADE-892C5916BCC4}">
            <xm:f>AND('2016-03'!$B$24&lt;=H$5,'2016-03'!$C$24&gt;=H$5)</xm:f>
            <x14:dxf>
              <fill>
                <patternFill>
                  <bgColor theme="4" tint="0.39994506668294322"/>
                </patternFill>
              </fill>
            </x14:dxf>
          </x14:cfRule>
          <x14:cfRule type="expression" priority="586" id="{A8D99ADA-F055-45F3-B480-07EA06B8159F}">
            <xm:f>AND('2016-03'!$B$25&lt;=H$5,'2016-03'!$C$25&gt;=H$5)</xm:f>
            <x14:dxf>
              <fill>
                <patternFill>
                  <bgColor theme="4" tint="0.39994506668294322"/>
                </patternFill>
              </fill>
            </x14:dxf>
          </x14:cfRule>
          <x14:cfRule type="expression" priority="587" id="{FB728260-B27A-4CA1-997D-F96B59909240}">
            <xm:f>AND('2016-03'!$B$26&lt;=H$5,'2016-03'!$C$26&gt;=H$5)</xm:f>
            <x14:dxf>
              <fill>
                <patternFill>
                  <bgColor theme="4" tint="-0.24994659260841701"/>
                </patternFill>
              </fill>
            </x14:dxf>
          </x14:cfRule>
          <x14:cfRule type="expression" priority="588" id="{38951616-DF1D-4A3A-92D9-3C8BA26ABDA4}">
            <xm:f>AND('2016-03'!$B$27&lt;=H$5,'2016-03'!$C$27&gt;=H$5)</xm:f>
            <x14:dxf>
              <fill>
                <patternFill>
                  <bgColor theme="4" tint="-0.24994659260841701"/>
                </patternFill>
              </fill>
            </x14:dxf>
          </x14:cfRule>
          <x14:cfRule type="expression" priority="589" id="{2C535BF7-ADD6-4FC7-B7B0-99722FFEFB9B}">
            <xm:f>AND('2016-03'!$B$28&lt;=H$5,'2016-03'!$C$28&gt;=H$5)</xm:f>
            <x14:dxf>
              <fill>
                <patternFill>
                  <bgColor theme="4" tint="-0.24994659260841701"/>
                </patternFill>
              </fill>
            </x14:dxf>
          </x14:cfRule>
          <x14:cfRule type="expression" priority="590" id="{76F12704-47FF-47C5-AFB3-15FF6FECB415}">
            <xm:f>AND('2016-03'!$B$29&lt;=H$5,'2016-03'!$C$29&gt;=H$5)</xm:f>
            <x14:dxf>
              <fill>
                <patternFill>
                  <bgColor theme="4" tint="-0.24994659260841701"/>
                </patternFill>
              </fill>
            </x14:dxf>
          </x14:cfRule>
          <x14:cfRule type="expression" priority="591" id="{4F5D4F90-3EB7-4950-9D92-7A4EB0D83DAE}">
            <xm:f>AND('2016-03'!$B$30&lt;=H$5,'2016-03'!$C$30&gt;=H$5)</xm:f>
            <x14:dxf>
              <fill>
                <patternFill>
                  <bgColor theme="4" tint="-0.24994659260841701"/>
                </patternFill>
              </fill>
            </x14:dxf>
          </x14:cfRule>
          <x14:cfRule type="expression" priority="592" id="{6103E6AD-B511-43B0-925C-E120928B83D8}">
            <xm:f>AND('2016-03'!$B$31&lt;=H$5,'2016-03'!$C$31&gt;=H$5)</xm:f>
            <x14:dxf>
              <fill>
                <patternFill>
                  <bgColor theme="4" tint="-0.499984740745262"/>
                </patternFill>
              </fill>
            </x14:dxf>
          </x14:cfRule>
          <x14:cfRule type="expression" priority="593" id="{F5A17B52-C365-41AF-BB38-CB6EB6D8FAE9}">
            <xm:f>AND('2016-03'!$B$32&lt;=H$5,'2016-03'!$C$32&gt;=H$5)</xm:f>
            <x14:dxf>
              <fill>
                <patternFill>
                  <bgColor rgb="FF002060"/>
                </patternFill>
              </fill>
            </x14:dxf>
          </x14:cfRule>
          <x14:cfRule type="expression" priority="594" id="{BCA535BD-B4E3-470F-91FA-96F3BBAE6B5A}">
            <xm:f>AND('2016-03'!$B$33&lt;=H$5,'2016-03'!$C$33&gt;=H$5)</xm:f>
            <x14:dxf>
              <fill>
                <patternFill>
                  <bgColor rgb="FF7030A0"/>
                </patternFill>
              </fill>
            </x14:dxf>
          </x14:cfRule>
          <x14:cfRule type="expression" priority="595" id="{23E979E4-AB1F-4F95-820C-09F65EE9F426}">
            <xm:f>AND('2016-03'!$B$34&lt;=H$5,'2016-03'!$C$34&gt;=H$5)</xm:f>
            <x14:dxf>
              <fill>
                <patternFill>
                  <bgColor rgb="FF7030A0"/>
                </patternFill>
              </fill>
            </x14:dxf>
          </x14:cfRule>
          <xm:sqref>BFA71:BRM71</xm:sqref>
        </x14:conditionalFormatting>
        <x14:conditionalFormatting xmlns:xm="http://schemas.microsoft.com/office/excel/2006/main">
          <x14:cfRule type="expression" priority="547" id="{2362460B-7EBC-4949-B9D5-737BA5457B95}">
            <xm:f>AND('2017-06'!$D$19&lt;=H$5,'2017-06'!$E$19&gt;H$5)</xm:f>
            <x14:dxf>
              <fill>
                <patternFill>
                  <bgColor theme="5" tint="0.59996337778862885"/>
                </patternFill>
              </fill>
            </x14:dxf>
          </x14:cfRule>
          <x14:cfRule type="expression" priority="548" id="{6AD09C9E-FADE-46F6-9AE3-45ACA49F5FD8}">
            <xm:f>AND('2017-06'!$D$20&lt;=H$5,'2017-06'!$E$20&gt;=H$5)</xm:f>
            <x14:dxf>
              <fill>
                <patternFill>
                  <bgColor theme="5" tint="0.59996337778862885"/>
                </patternFill>
              </fill>
            </x14:dxf>
          </x14:cfRule>
          <x14:cfRule type="expression" priority="549" id="{BC3A56F1-014B-4CD8-AE3E-84E9D345EA47}">
            <xm:f>AND('2017-06'!$D$21&lt;=H$5,'2017-06'!$E$21&gt;=H$5)</xm:f>
            <x14:dxf>
              <fill>
                <patternFill>
                  <bgColor theme="5" tint="-0.24994659260841701"/>
                </patternFill>
              </fill>
            </x14:dxf>
          </x14:cfRule>
          <x14:cfRule type="expression" priority="550" id="{01E82C69-B837-4092-B908-514DEDB4CE28}">
            <xm:f>AND('2017-06'!$D$22&lt;=H$5,'2017-06'!$E$22&gt;=H$5)</xm:f>
            <x14:dxf>
              <fill>
                <patternFill>
                  <bgColor theme="4" tint="0.79998168889431442"/>
                </patternFill>
              </fill>
            </x14:dxf>
          </x14:cfRule>
          <x14:cfRule type="expression" priority="551" id="{9325E5EA-B7C4-47B5-8B31-ED013E34D6EB}">
            <xm:f>AND('2017-06'!$D$23&lt;=H$5,'2017-06'!$E$23&gt;=H$5)</xm:f>
            <x14:dxf>
              <fill>
                <patternFill>
                  <bgColor theme="4" tint="0.79998168889431442"/>
                </patternFill>
              </fill>
            </x14:dxf>
          </x14:cfRule>
          <x14:cfRule type="expression" priority="552" id="{B0BE4E01-096E-430F-AE1C-C48DA4B7CF8B}">
            <xm:f>AND('2017-06'!$D$24&lt;=H$5,'2017-06'!$E$24&gt;=H$5)</xm:f>
            <x14:dxf>
              <fill>
                <patternFill>
                  <bgColor theme="4" tint="0.39994506668294322"/>
                </patternFill>
              </fill>
            </x14:dxf>
          </x14:cfRule>
          <x14:cfRule type="expression" priority="553" id="{4850693B-6A00-43FE-90D2-723DF3F97671}">
            <xm:f>AND('2017-06'!$D$25&lt;=H$5,'2017-06'!$E$25&gt;=H$5)</xm:f>
            <x14:dxf>
              <fill>
                <patternFill>
                  <bgColor theme="4" tint="0.39994506668294322"/>
                </patternFill>
              </fill>
            </x14:dxf>
          </x14:cfRule>
          <x14:cfRule type="expression" priority="554" id="{F232E354-DD90-4E80-9B45-043DE0A19211}">
            <xm:f>AND('2017-06'!$D$26&lt;=H$5,'2017-06'!$E$26&gt;=H$5)</xm:f>
            <x14:dxf>
              <fill>
                <patternFill>
                  <bgColor theme="4" tint="-0.24994659260841701"/>
                </patternFill>
              </fill>
            </x14:dxf>
          </x14:cfRule>
          <x14:cfRule type="expression" priority="555" id="{393317AB-659E-4F4B-8197-C826D09AC409}">
            <xm:f>AND('2017-06'!$D$27&lt;=H$5,'2017-06'!$E$27&gt;=H$5)</xm:f>
            <x14:dxf>
              <fill>
                <patternFill>
                  <bgColor theme="4" tint="-0.24994659260841701"/>
                </patternFill>
              </fill>
            </x14:dxf>
          </x14:cfRule>
          <x14:cfRule type="expression" priority="556" id="{DFD205AA-5FBA-4A7F-90F8-0C855D49B952}">
            <xm:f>AND('2017-06'!$D$28&lt;=H$5,'2017-06'!$E$28&gt;=H$5)</xm:f>
            <x14:dxf>
              <fill>
                <patternFill>
                  <bgColor theme="4" tint="-0.24994659260841701"/>
                </patternFill>
              </fill>
            </x14:dxf>
          </x14:cfRule>
          <x14:cfRule type="expression" priority="557" id="{EEDAC567-5014-4CD6-BFD4-79E76648EF93}">
            <xm:f>AND('2017-06'!$D$29&lt;=H$5,'2017-06'!$E$29&gt;=H$5)</xm:f>
            <x14:dxf>
              <fill>
                <patternFill>
                  <bgColor theme="4" tint="-0.24994659260841701"/>
                </patternFill>
              </fill>
            </x14:dxf>
          </x14:cfRule>
          <x14:cfRule type="expression" priority="558" id="{8A79C789-C8D7-422C-B64C-7053183B073A}">
            <xm:f>AND('2017-06'!$D$30&lt;=H$5,'2017-06'!$E$30&gt;=H$5)</xm:f>
            <x14:dxf>
              <fill>
                <patternFill>
                  <bgColor theme="4" tint="-0.24994659260841701"/>
                </patternFill>
              </fill>
            </x14:dxf>
          </x14:cfRule>
          <x14:cfRule type="expression" priority="559" id="{D0E462E0-1D8F-4C56-AC45-2000184A14F3}">
            <xm:f>AND('2017-06'!$D$31&lt;=H$5,'2017-06'!$E$31&gt;=H$5)</xm:f>
            <x14:dxf>
              <fill>
                <patternFill>
                  <bgColor theme="4" tint="-0.499984740745262"/>
                </patternFill>
              </fill>
            </x14:dxf>
          </x14:cfRule>
          <x14:cfRule type="expression" priority="560" id="{F4278354-F9CA-45A1-B6D4-0E3AFC4009CF}">
            <xm:f>AND('2017-06'!$D$32&lt;=H$5,'2017-06'!$E$32&gt;=H$5)</xm:f>
            <x14:dxf>
              <fill>
                <patternFill>
                  <bgColor rgb="FF002060"/>
                </patternFill>
              </fill>
            </x14:dxf>
          </x14:cfRule>
          <x14:cfRule type="expression" priority="561" id="{D6D3021F-76B9-49E2-AF03-31ED5D8E23EC}">
            <xm:f>AND('2017-06'!$D$33&lt;=H$5,'2017-06'!$E$33&gt;=H$5)</xm:f>
            <x14:dxf>
              <fill>
                <patternFill>
                  <bgColor rgb="FF7030A0"/>
                </patternFill>
              </fill>
            </x14:dxf>
          </x14:cfRule>
          <x14:cfRule type="expression" priority="562" id="{9975D2D7-AF59-434C-92D5-4F83F0E4A50D}">
            <xm:f>AND('2017-06'!$D$34&lt;=H$5,'2017-06'!$E$34&gt;=H$5)</xm:f>
            <x14:dxf>
              <fill>
                <patternFill>
                  <bgColor rgb="FF7030A0"/>
                </patternFill>
              </fill>
            </x14:dxf>
          </x14:cfRule>
          <xm:sqref>H70:BRM70</xm:sqref>
        </x14:conditionalFormatting>
        <x14:conditionalFormatting xmlns:xm="http://schemas.microsoft.com/office/excel/2006/main">
          <x14:cfRule type="expression" priority="532" id="{86289A1A-DB7E-43C8-816D-4E7CA0DFFA7B}">
            <xm:f>AND('2017-06'!$B$19&lt;=H$5,'2017-06'!$C$19&gt;H$5)</xm:f>
            <x14:dxf>
              <fill>
                <patternFill>
                  <bgColor theme="5" tint="0.59996337778862885"/>
                </patternFill>
              </fill>
            </x14:dxf>
          </x14:cfRule>
          <x14:cfRule type="expression" priority="533" id="{A9619BCD-7EEC-466B-B286-DFF04226EE3C}">
            <xm:f>AND('2017-06'!$B$20&lt;=H$5,'2017-06'!$C$20&gt;=H$5)</xm:f>
            <x14:dxf>
              <fill>
                <patternFill>
                  <bgColor theme="5" tint="0.59996337778862885"/>
                </patternFill>
              </fill>
            </x14:dxf>
          </x14:cfRule>
          <x14:cfRule type="expression" priority="534" id="{20483183-717C-43B7-84E0-1CB073B13EF9}">
            <xm:f>AND('2017-06'!$B$21&lt;=H$5,'2017-06'!$C$21&gt;=H$5)</xm:f>
            <x14:dxf>
              <fill>
                <patternFill>
                  <bgColor theme="5" tint="-0.24994659260841701"/>
                </patternFill>
              </fill>
            </x14:dxf>
          </x14:cfRule>
          <x14:cfRule type="expression" priority="535" id="{66683241-9786-4959-A77F-010B5DA0A5A1}">
            <xm:f>AND('2017-06'!$B$22&lt;=H$5,'2017-06'!$C$22&gt;=H$5)</xm:f>
            <x14:dxf>
              <fill>
                <patternFill>
                  <bgColor theme="4" tint="0.79998168889431442"/>
                </patternFill>
              </fill>
            </x14:dxf>
          </x14:cfRule>
          <x14:cfRule type="expression" priority="536" id="{E213F251-93D0-4C39-B574-80F2A9698165}">
            <xm:f>AND('2017-06'!$B$23&lt;=H$5,'2017-06'!$C$23&gt;=H$5)</xm:f>
            <x14:dxf>
              <fill>
                <patternFill>
                  <bgColor theme="4" tint="0.79998168889431442"/>
                </patternFill>
              </fill>
            </x14:dxf>
          </x14:cfRule>
          <x14:cfRule type="expression" priority="537" id="{38BF4B11-11DF-4F96-934E-4F18CE129C58}">
            <xm:f>AND('2017-06'!$B$24&lt;=H$5,'2017-06'!$C$24&gt;=H$5)</xm:f>
            <x14:dxf>
              <fill>
                <patternFill>
                  <bgColor theme="4" tint="0.39994506668294322"/>
                </patternFill>
              </fill>
            </x14:dxf>
          </x14:cfRule>
          <x14:cfRule type="expression" priority="538" id="{CD8B52E9-777C-46A0-9D57-B4C018B21E98}">
            <xm:f>AND('2017-06'!$B$25&lt;=H$5,'2017-06'!$C$25&gt;=H$5)</xm:f>
            <x14:dxf>
              <fill>
                <patternFill>
                  <bgColor theme="4" tint="0.39994506668294322"/>
                </patternFill>
              </fill>
            </x14:dxf>
          </x14:cfRule>
          <x14:cfRule type="expression" priority="539" id="{159A69C8-092B-472F-B297-6D40DEEB0DC8}">
            <xm:f>AND('2017-06'!$B$26&lt;=H$5,'2017-06'!$C$26&gt;=H$5)</xm:f>
            <x14:dxf>
              <fill>
                <patternFill>
                  <bgColor theme="4" tint="-0.24994659260841701"/>
                </patternFill>
              </fill>
            </x14:dxf>
          </x14:cfRule>
          <x14:cfRule type="expression" priority="540" id="{86EF4BDA-4797-442C-9ACC-E5E806DD60DE}">
            <xm:f>AND('2017-06'!$B$27&lt;=H$5,'2017-06'!$C$27&gt;=H$5)</xm:f>
            <x14:dxf>
              <fill>
                <patternFill>
                  <bgColor theme="4" tint="-0.24994659260841701"/>
                </patternFill>
              </fill>
            </x14:dxf>
          </x14:cfRule>
          <x14:cfRule type="expression" priority="541" id="{B69EDC4B-0E18-4F18-B979-94D79F58B03C}">
            <xm:f>AND('2017-06'!$B$28&lt;=H$5,'2017-06'!$C$28&gt;=H$5)</xm:f>
            <x14:dxf>
              <fill>
                <patternFill>
                  <bgColor theme="4" tint="-0.24994659260841701"/>
                </patternFill>
              </fill>
            </x14:dxf>
          </x14:cfRule>
          <x14:cfRule type="expression" priority="542" id="{09768ECE-5E2D-4146-89FE-1B82E5F81D87}">
            <xm:f>AND('2017-06'!$B$29&lt;=H$5,'2017-06'!$C$29&gt;=H$5)</xm:f>
            <x14:dxf>
              <fill>
                <patternFill>
                  <bgColor theme="4" tint="-0.24994659260841701"/>
                </patternFill>
              </fill>
            </x14:dxf>
          </x14:cfRule>
          <x14:cfRule type="expression" priority="543" id="{1E96EAE5-93EC-44DE-B4FE-8B5CF5B71E6F}">
            <xm:f>AND('2017-06'!$B$30&lt;=H$5,'2017-06'!$C$30&gt;=H$5)</xm:f>
            <x14:dxf>
              <fill>
                <patternFill>
                  <bgColor theme="4" tint="-0.24994659260841701"/>
                </patternFill>
              </fill>
            </x14:dxf>
          </x14:cfRule>
          <x14:cfRule type="expression" priority="544" id="{55DD053D-D044-4674-8960-6E120B7CE40B}">
            <xm:f>AND('2017-06'!$B$31&lt;=H$5,'2017-06'!$C$31&gt;=H$5)</xm:f>
            <x14:dxf>
              <fill>
                <patternFill>
                  <bgColor theme="4" tint="-0.499984740745262"/>
                </patternFill>
              </fill>
            </x14:dxf>
          </x14:cfRule>
          <x14:cfRule type="expression" priority="545" id="{2198328D-F033-4F29-912A-CC0025099C20}">
            <xm:f>AND('2017-06'!$B$32&lt;=H$5,'2017-06'!$C$32&gt;=H$5)</xm:f>
            <x14:dxf>
              <fill>
                <patternFill>
                  <bgColor rgb="FF002060"/>
                </patternFill>
              </fill>
            </x14:dxf>
          </x14:cfRule>
          <x14:cfRule type="expression" priority="546" id="{99737190-9BF9-42B0-972A-E14918641ED1}">
            <xm:f>AND('2017-06'!$B$33&lt;=H$5,'2017-06'!$C$33&gt;=H$5)</xm:f>
            <x14:dxf>
              <fill>
                <patternFill>
                  <bgColor rgb="FF7030A0"/>
                </patternFill>
              </fill>
            </x14:dxf>
          </x14:cfRule>
          <x14:cfRule type="expression" priority="597" id="{B7BBD58C-B2C1-4364-9AE0-887D6E1DB3B6}">
            <xm:f>AND('2017-06'!$B$34&lt;=H$5,'2017-06'!$C$34&gt;=H$5)</xm:f>
            <x14:dxf>
              <fill>
                <patternFill>
                  <bgColor rgb="FF7030A0"/>
                </patternFill>
              </fill>
            </x14:dxf>
          </x14:cfRule>
          <xm:sqref>H71:BRM71</xm:sqref>
        </x14:conditionalFormatting>
        <x14:conditionalFormatting xmlns:xm="http://schemas.microsoft.com/office/excel/2006/main">
          <x14:cfRule type="expression" priority="498" id="{A506797D-7B15-460A-998C-D602BE900960}">
            <xm:f>AND('2016-03'!$D$19&lt;=H$5,'2016-03'!$E$19&gt;H$5)</xm:f>
            <x14:dxf>
              <fill>
                <patternFill>
                  <bgColor theme="5" tint="0.59996337778862885"/>
                </patternFill>
              </fill>
            </x14:dxf>
          </x14:cfRule>
          <x14:cfRule type="expression" priority="499" id="{282FB3AC-CB70-4132-BF46-5C40374D8249}">
            <xm:f>AND('2016-03'!$D$20&lt;=H$5,'2016-03'!$E$20&gt;=H$5)</xm:f>
            <x14:dxf>
              <fill>
                <patternFill>
                  <bgColor theme="5" tint="0.59996337778862885"/>
                </patternFill>
              </fill>
            </x14:dxf>
          </x14:cfRule>
          <x14:cfRule type="expression" priority="500" id="{A7815B10-6C89-4A75-AE50-DBE80229762B}">
            <xm:f>AND('2016-03'!$D$21&lt;=H$5,'2016-03'!$E$21&gt;=H$5)</xm:f>
            <x14:dxf>
              <fill>
                <patternFill>
                  <bgColor theme="5" tint="-0.24994659260841701"/>
                </patternFill>
              </fill>
            </x14:dxf>
          </x14:cfRule>
          <x14:cfRule type="expression" priority="501" id="{84987A46-13F5-4F8A-A1EB-3AEDCE4224F6}">
            <xm:f>AND('2016-03'!$D$22&lt;=H$5,'2016-03'!$E$22&gt;=H$5)</xm:f>
            <x14:dxf>
              <fill>
                <patternFill>
                  <bgColor theme="4" tint="0.79998168889431442"/>
                </patternFill>
              </fill>
            </x14:dxf>
          </x14:cfRule>
          <x14:cfRule type="expression" priority="502" id="{DED84CEA-7EF2-46DE-BDB2-E1F416F2AAFA}">
            <xm:f>AND('2016-03'!$D$23&lt;=H$5,'2016-03'!$E$23&gt;=H$5)</xm:f>
            <x14:dxf>
              <fill>
                <patternFill>
                  <bgColor theme="4" tint="0.79998168889431442"/>
                </patternFill>
              </fill>
            </x14:dxf>
          </x14:cfRule>
          <x14:cfRule type="expression" priority="503" id="{1B8F3A96-D1DD-4C9D-A9E6-8E3DBBB9BED4}">
            <xm:f>AND('2016-03'!$D$24&lt;=H$5,'2016-03'!$E$24&gt;=H$5)</xm:f>
            <x14:dxf>
              <fill>
                <patternFill>
                  <bgColor theme="4" tint="0.39994506668294322"/>
                </patternFill>
              </fill>
            </x14:dxf>
          </x14:cfRule>
          <x14:cfRule type="expression" priority="504" id="{A588682B-2B7E-44C8-AAB3-E02F470F4A2A}">
            <xm:f>AND('2016-03'!$D$25&lt;=H$5,'2016-03'!$E$25&gt;=H$5)</xm:f>
            <x14:dxf>
              <fill>
                <patternFill>
                  <bgColor theme="4" tint="0.39994506668294322"/>
                </patternFill>
              </fill>
            </x14:dxf>
          </x14:cfRule>
          <x14:cfRule type="expression" priority="505" id="{215FC268-8EE5-4433-8CB0-6A7E71889A3D}">
            <xm:f>AND('2016-03'!$D$26&lt;=H$5,'2016-03'!$E$26&gt;=H$5)</xm:f>
            <x14:dxf>
              <fill>
                <patternFill>
                  <bgColor theme="4" tint="-0.24994659260841701"/>
                </patternFill>
              </fill>
            </x14:dxf>
          </x14:cfRule>
          <x14:cfRule type="expression" priority="506" id="{8D43FF70-EAFE-4089-8FEF-A011DBA8FF22}">
            <xm:f>AND('2016-03'!$D$27&lt;=H$5,'2016-03'!$E$27&gt;=H$5)</xm:f>
            <x14:dxf>
              <fill>
                <patternFill>
                  <bgColor theme="4" tint="-0.24994659260841701"/>
                </patternFill>
              </fill>
            </x14:dxf>
          </x14:cfRule>
          <x14:cfRule type="expression" priority="507" id="{ABFAF31E-76E6-4EE6-9234-3E0D2D6E31AD}">
            <xm:f>AND('2016-03'!$D$28&lt;=H$5,'2016-03'!$E$28&gt;=H$5)</xm:f>
            <x14:dxf>
              <fill>
                <patternFill>
                  <bgColor theme="4" tint="-0.24994659260841701"/>
                </patternFill>
              </fill>
            </x14:dxf>
          </x14:cfRule>
          <x14:cfRule type="expression" priority="508" id="{04C5C06E-9F9B-41C5-BEEA-675827F9C943}">
            <xm:f>AND('2016-03'!$D$29&lt;=H$5,'2016-03'!$E$29&gt;=H$5)</xm:f>
            <x14:dxf>
              <fill>
                <patternFill>
                  <bgColor theme="4" tint="-0.24994659260841701"/>
                </patternFill>
              </fill>
            </x14:dxf>
          </x14:cfRule>
          <x14:cfRule type="expression" priority="509" id="{DDF48789-6E60-46E6-A7F8-49796206B485}">
            <xm:f>AND('2016-03'!$D$30&lt;=H$5,'2016-03'!$E$30&gt;=H$5)</xm:f>
            <x14:dxf>
              <fill>
                <patternFill>
                  <bgColor theme="4" tint="-0.24994659260841701"/>
                </patternFill>
              </fill>
            </x14:dxf>
          </x14:cfRule>
          <x14:cfRule type="expression" priority="510" id="{17D9A23C-921F-46C3-8ECC-DC868CF385FE}">
            <xm:f>AND('2016-03'!$D$31&lt;=H$5,'2016-03'!$E$31&gt;=H$5)</xm:f>
            <x14:dxf>
              <fill>
                <patternFill>
                  <bgColor theme="4" tint="-0.499984740745262"/>
                </patternFill>
              </fill>
            </x14:dxf>
          </x14:cfRule>
          <x14:cfRule type="expression" priority="511" id="{E03D4ED0-75DF-4B34-941B-BE38D070CF30}">
            <xm:f>AND('2016-03'!$D$32&lt;=H$5,'2016-03'!$E$32&gt;=H$5)</xm:f>
            <x14:dxf>
              <fill>
                <patternFill>
                  <bgColor rgb="FF002060"/>
                </patternFill>
              </fill>
            </x14:dxf>
          </x14:cfRule>
          <x14:cfRule type="expression" priority="512" id="{4B1D4CBF-0F05-48F7-8B5E-CEC3A842574B}">
            <xm:f>AND('2016-03'!$D$33&lt;=H$5,'2016-03'!$E$33&gt;=H$5)</xm:f>
            <x14:dxf>
              <fill>
                <patternFill>
                  <bgColor rgb="FF7030A0"/>
                </patternFill>
              </fill>
            </x14:dxf>
          </x14:cfRule>
          <x14:cfRule type="expression" priority="513" id="{A9497C5A-5C6E-4E83-9EE1-68B75E71F6BA}">
            <xm:f>AND('2016-03'!$D$34&lt;=H$5,'2016-03'!$E$34&gt;=H$5)</xm:f>
            <x14:dxf>
              <fill>
                <patternFill>
                  <bgColor rgb="FF7030A0"/>
                </patternFill>
              </fill>
            </x14:dxf>
          </x14:cfRule>
          <xm:sqref>BFA72:BRM72</xm:sqref>
        </x14:conditionalFormatting>
        <x14:conditionalFormatting xmlns:xm="http://schemas.microsoft.com/office/excel/2006/main">
          <x14:cfRule type="expression" priority="514" id="{CECD603A-3C8D-4F47-9228-C6852F096BED}">
            <xm:f>AND('2016-03'!$B$19&lt;=H$5,'2016-03'!$C$19&gt;H$5)</xm:f>
            <x14:dxf>
              <fill>
                <patternFill>
                  <bgColor theme="5" tint="0.59996337778862885"/>
                </patternFill>
              </fill>
            </x14:dxf>
          </x14:cfRule>
          <x14:cfRule type="expression" priority="515" id="{FB4DA2CE-F610-43D2-A979-DFC8E54E8FA2}">
            <xm:f>AND('2016-03'!$B$20&lt;=H$5,'2016-03'!$C$20&gt;=H$5)</xm:f>
            <x14:dxf>
              <fill>
                <patternFill>
                  <bgColor theme="5" tint="0.59996337778862885"/>
                </patternFill>
              </fill>
            </x14:dxf>
          </x14:cfRule>
          <x14:cfRule type="expression" priority="516" id="{877D6D8F-B678-466F-B5D3-8C8019372FD4}">
            <xm:f>AND('2016-03'!$B$21&lt;=H$5,'2016-03'!$C$21&gt;=H$5)</xm:f>
            <x14:dxf>
              <fill>
                <patternFill>
                  <bgColor theme="5" tint="-0.24994659260841701"/>
                </patternFill>
              </fill>
            </x14:dxf>
          </x14:cfRule>
          <x14:cfRule type="expression" priority="517" id="{097E3B57-E788-41A8-9301-6D5BE8F6FDEF}">
            <xm:f>AND('2016-03'!$B$22&lt;=H$5,'2016-03'!$C$22&gt;=H$5)</xm:f>
            <x14:dxf>
              <fill>
                <patternFill>
                  <bgColor theme="4" tint="0.79998168889431442"/>
                </patternFill>
              </fill>
            </x14:dxf>
          </x14:cfRule>
          <x14:cfRule type="expression" priority="518" id="{569A2255-96FD-4008-919D-028EC33CD571}">
            <xm:f>AND('2016-03'!$B$23&lt;=H$5,'2016-03'!$C$23&gt;=H$5)</xm:f>
            <x14:dxf>
              <fill>
                <patternFill>
                  <bgColor theme="4" tint="0.79998168889431442"/>
                </patternFill>
              </fill>
            </x14:dxf>
          </x14:cfRule>
          <x14:cfRule type="expression" priority="519" id="{6351F43F-EC04-4C4F-BC5E-318E0C26081A}">
            <xm:f>AND('2016-03'!$B$24&lt;=H$5,'2016-03'!$C$24&gt;=H$5)</xm:f>
            <x14:dxf>
              <fill>
                <patternFill>
                  <bgColor theme="4" tint="0.39994506668294322"/>
                </patternFill>
              </fill>
            </x14:dxf>
          </x14:cfRule>
          <x14:cfRule type="expression" priority="520" id="{DF6C551F-2B50-47BD-862E-2458A7106962}">
            <xm:f>AND('2016-03'!$B$25&lt;=H$5,'2016-03'!$C$25&gt;=H$5)</xm:f>
            <x14:dxf>
              <fill>
                <patternFill>
                  <bgColor theme="4" tint="0.39994506668294322"/>
                </patternFill>
              </fill>
            </x14:dxf>
          </x14:cfRule>
          <x14:cfRule type="expression" priority="521" id="{C8652828-4B2C-4139-B469-A259944B914D}">
            <xm:f>AND('2016-03'!$B$26&lt;=H$5,'2016-03'!$C$26&gt;=H$5)</xm:f>
            <x14:dxf>
              <fill>
                <patternFill>
                  <bgColor theme="4" tint="-0.24994659260841701"/>
                </patternFill>
              </fill>
            </x14:dxf>
          </x14:cfRule>
          <x14:cfRule type="expression" priority="522" id="{20661756-450C-4155-854A-1C33CB69D3B1}">
            <xm:f>AND('2016-03'!$B$27&lt;=H$5,'2016-03'!$C$27&gt;=H$5)</xm:f>
            <x14:dxf>
              <fill>
                <patternFill>
                  <bgColor theme="4" tint="-0.24994659260841701"/>
                </patternFill>
              </fill>
            </x14:dxf>
          </x14:cfRule>
          <x14:cfRule type="expression" priority="523" id="{7AC3DCB4-1846-4CEC-ACD5-B3E7F5DC2984}">
            <xm:f>AND('2016-03'!$B$28&lt;=H$5,'2016-03'!$C$28&gt;=H$5)</xm:f>
            <x14:dxf>
              <fill>
                <patternFill>
                  <bgColor theme="4" tint="-0.24994659260841701"/>
                </patternFill>
              </fill>
            </x14:dxf>
          </x14:cfRule>
          <x14:cfRule type="expression" priority="524" id="{AFC936FB-0ADD-4DDE-88B0-12563CC6A49C}">
            <xm:f>AND('2016-03'!$B$29&lt;=H$5,'2016-03'!$C$29&gt;=H$5)</xm:f>
            <x14:dxf>
              <fill>
                <patternFill>
                  <bgColor theme="4" tint="-0.24994659260841701"/>
                </patternFill>
              </fill>
            </x14:dxf>
          </x14:cfRule>
          <x14:cfRule type="expression" priority="525" id="{88B0383E-27A8-4AE6-B4D7-EF9A3466192F}">
            <xm:f>AND('2016-03'!$B$30&lt;=H$5,'2016-03'!$C$30&gt;=H$5)</xm:f>
            <x14:dxf>
              <fill>
                <patternFill>
                  <bgColor theme="4" tint="-0.24994659260841701"/>
                </patternFill>
              </fill>
            </x14:dxf>
          </x14:cfRule>
          <x14:cfRule type="expression" priority="526" id="{67CF3131-D5DA-4154-BEC7-7CEC58AAE17A}">
            <xm:f>AND('2016-03'!$B$31&lt;=H$5,'2016-03'!$C$31&gt;=H$5)</xm:f>
            <x14:dxf>
              <fill>
                <patternFill>
                  <bgColor theme="4" tint="-0.499984740745262"/>
                </patternFill>
              </fill>
            </x14:dxf>
          </x14:cfRule>
          <x14:cfRule type="expression" priority="527" id="{7B27AFDB-6445-4F8F-9A29-56589A96ACDE}">
            <xm:f>AND('2016-03'!$B$32&lt;=H$5,'2016-03'!$C$32&gt;=H$5)</xm:f>
            <x14:dxf>
              <fill>
                <patternFill>
                  <bgColor rgb="FF002060"/>
                </patternFill>
              </fill>
            </x14:dxf>
          </x14:cfRule>
          <x14:cfRule type="expression" priority="528" id="{0FC87887-0D0A-4C44-BDFD-EA6DA291B678}">
            <xm:f>AND('2016-03'!$B$33&lt;=H$5,'2016-03'!$C$33&gt;=H$5)</xm:f>
            <x14:dxf>
              <fill>
                <patternFill>
                  <bgColor rgb="FF7030A0"/>
                </patternFill>
              </fill>
            </x14:dxf>
          </x14:cfRule>
          <x14:cfRule type="expression" priority="529" id="{84D266B4-F943-4027-B385-79C0EF9AF377}">
            <xm:f>AND('2016-03'!$B$34&lt;=H$5,'2016-03'!$C$34&gt;=H$5)</xm:f>
            <x14:dxf>
              <fill>
                <patternFill>
                  <bgColor rgb="FF7030A0"/>
                </patternFill>
              </fill>
            </x14:dxf>
          </x14:cfRule>
          <xm:sqref>BFA73:BRM73</xm:sqref>
        </x14:conditionalFormatting>
        <x14:conditionalFormatting xmlns:xm="http://schemas.microsoft.com/office/excel/2006/main">
          <x14:cfRule type="expression" priority="480" id="{BF216C65-D0FC-493E-ADB3-4FDAC0BC4AB4}">
            <xm:f>AND('2017-07'!$D$19&lt;=H$5,'2017-07'!$E$19&gt;H$5)</xm:f>
            <x14:dxf>
              <fill>
                <patternFill>
                  <bgColor theme="5" tint="0.59996337778862885"/>
                </patternFill>
              </fill>
            </x14:dxf>
          </x14:cfRule>
          <x14:cfRule type="expression" priority="481" id="{5853DDA8-8072-4855-A823-A9660A584F0E}">
            <xm:f>AND('2017-07'!$D$20&lt;=H$5,'2017-07'!$E$20&gt;=H$5)</xm:f>
            <x14:dxf>
              <fill>
                <patternFill>
                  <bgColor theme="5" tint="0.59996337778862885"/>
                </patternFill>
              </fill>
            </x14:dxf>
          </x14:cfRule>
          <x14:cfRule type="expression" priority="482" id="{1B0AD9BC-C350-42C5-8EE0-22A2089DF41E}">
            <xm:f>AND('2017-07'!$D$21&lt;=H$5,'2017-07'!$E$21&gt;=H$5)</xm:f>
            <x14:dxf>
              <fill>
                <patternFill>
                  <bgColor theme="5" tint="-0.24994659260841701"/>
                </patternFill>
              </fill>
            </x14:dxf>
          </x14:cfRule>
          <x14:cfRule type="expression" priority="483" id="{03DB0B27-8E07-4CD8-96E1-07E1DC94DDD6}">
            <xm:f>AND('2017-07'!$D$22&lt;=H$5,'2017-07'!$E$22&gt;=H$5)</xm:f>
            <x14:dxf>
              <fill>
                <patternFill>
                  <bgColor theme="4" tint="0.79998168889431442"/>
                </patternFill>
              </fill>
            </x14:dxf>
          </x14:cfRule>
          <x14:cfRule type="expression" priority="484" id="{554F572B-CDD6-4766-85CE-64059EE309EF}">
            <xm:f>AND('2017-07'!$D$23&lt;=H$5,'2017-07'!$E$23&gt;=H$5)</xm:f>
            <x14:dxf>
              <fill>
                <patternFill>
                  <bgColor theme="4" tint="0.79998168889431442"/>
                </patternFill>
              </fill>
            </x14:dxf>
          </x14:cfRule>
          <x14:cfRule type="expression" priority="486" id="{C8D76F9F-D3F6-49CE-BF93-8A81AC6E459E}">
            <xm:f>AND('2017-07'!$D$24&lt;=H$5,'2017-07'!$E$24&gt;=H$5)</xm:f>
            <x14:dxf>
              <fill>
                <patternFill>
                  <bgColor theme="4" tint="0.39994506668294322"/>
                </patternFill>
              </fill>
            </x14:dxf>
          </x14:cfRule>
          <x14:cfRule type="expression" priority="487" id="{A6D61F1A-FF32-43C7-B986-497F90439B64}">
            <xm:f>AND('2017-07'!$D$25&lt;=H$5,'2017-07'!$E$25&gt;=H$5)</xm:f>
            <x14:dxf>
              <fill>
                <patternFill>
                  <bgColor theme="4" tint="0.39994506668294322"/>
                </patternFill>
              </fill>
            </x14:dxf>
          </x14:cfRule>
          <x14:cfRule type="expression" priority="488" id="{08DE92A7-E693-461B-AD4F-03C1400629EC}">
            <xm:f>AND('2017-07'!$D$26&lt;=H$5,'2017-07'!$E$26&gt;=H$5)</xm:f>
            <x14:dxf>
              <fill>
                <patternFill>
                  <bgColor theme="4" tint="-0.24994659260841701"/>
                </patternFill>
              </fill>
            </x14:dxf>
          </x14:cfRule>
          <x14:cfRule type="expression" priority="489" id="{0C061D96-3460-46A8-8008-F3385A5021DE}">
            <xm:f>AND('2017-07'!$D$27&lt;=H$5,'2017-07'!$E$27&gt;=H$5)</xm:f>
            <x14:dxf>
              <fill>
                <patternFill>
                  <bgColor theme="4" tint="-0.24994659260841701"/>
                </patternFill>
              </fill>
            </x14:dxf>
          </x14:cfRule>
          <x14:cfRule type="expression" priority="490" id="{43397FE4-9BF7-4EB3-B3F8-DC998613C5D0}">
            <xm:f>AND('2017-07'!$D$28&lt;=H$5,'2017-07'!$E$28&gt;=H$5)</xm:f>
            <x14:dxf>
              <fill>
                <patternFill>
                  <bgColor theme="4" tint="-0.24994659260841701"/>
                </patternFill>
              </fill>
            </x14:dxf>
          </x14:cfRule>
          <x14:cfRule type="expression" priority="491" id="{7B4FF9C3-69D5-4103-B8C4-9F03722854DE}">
            <xm:f>AND('2017-07'!$D$29&lt;=H$5,'2017-07'!$E$29&gt;=H$5)</xm:f>
            <x14:dxf>
              <fill>
                <patternFill>
                  <bgColor theme="4" tint="-0.24994659260841701"/>
                </patternFill>
              </fill>
            </x14:dxf>
          </x14:cfRule>
          <x14:cfRule type="expression" priority="492" id="{9F756C9F-854D-4F59-9A4E-0251C1B32A41}">
            <xm:f>AND('2017-07'!$D$30&lt;=H$5,'2017-07'!$E$30&gt;=H$5)</xm:f>
            <x14:dxf>
              <fill>
                <patternFill>
                  <bgColor theme="4" tint="-0.24994659260841701"/>
                </patternFill>
              </fill>
            </x14:dxf>
          </x14:cfRule>
          <x14:cfRule type="expression" priority="493" id="{4EFDA1B7-322B-474A-A60C-6811B5C1D515}">
            <xm:f>AND('2017-07'!$D$31&lt;=H$5,'2017-07'!$E$31&gt;=H$5)</xm:f>
            <x14:dxf>
              <fill>
                <patternFill>
                  <bgColor theme="4" tint="-0.499984740745262"/>
                </patternFill>
              </fill>
            </x14:dxf>
          </x14:cfRule>
          <x14:cfRule type="expression" priority="494" id="{B0D39225-E49C-48EA-8BE4-F08B06C8D899}">
            <xm:f>AND('2017-07'!$D$32&lt;=H$5,'2017-07'!$E$32&gt;=H$5)</xm:f>
            <x14:dxf>
              <fill>
                <patternFill>
                  <bgColor rgb="FF002060"/>
                </patternFill>
              </fill>
            </x14:dxf>
          </x14:cfRule>
          <x14:cfRule type="expression" priority="495" id="{C8C7DA62-59C2-447B-8108-BB521A2985E5}">
            <xm:f>AND('2017-07'!$D$33&lt;=H$5,'2017-07'!$E$33&gt;=H$5)</xm:f>
            <x14:dxf>
              <fill>
                <patternFill>
                  <bgColor rgb="FF7030A0"/>
                </patternFill>
              </fill>
            </x14:dxf>
          </x14:cfRule>
          <x14:cfRule type="expression" priority="496" id="{D99A1D82-2175-4EB7-B8F4-C590183950B9}">
            <xm:f>AND('2017-07'!$D$34&lt;=H$5,'2017-07'!$E$34&gt;=H$5)</xm:f>
            <x14:dxf>
              <fill>
                <patternFill>
                  <bgColor rgb="FF7030A0"/>
                </patternFill>
              </fill>
            </x14:dxf>
          </x14:cfRule>
          <xm:sqref>H72:BRM72</xm:sqref>
        </x14:conditionalFormatting>
        <x14:conditionalFormatting xmlns:xm="http://schemas.microsoft.com/office/excel/2006/main">
          <x14:cfRule type="expression" priority="465" id="{30910A78-4941-4525-B1DD-349E02D0D0DE}">
            <xm:f>AND('2017-07'!$B$19&lt;=H$5,'2017-07'!$C$19&gt;H$5)</xm:f>
            <x14:dxf>
              <fill>
                <patternFill>
                  <bgColor theme="5" tint="0.59996337778862885"/>
                </patternFill>
              </fill>
            </x14:dxf>
          </x14:cfRule>
          <x14:cfRule type="expression" priority="466" id="{45771AA9-705C-49D1-94CF-BB205D19AEF1}">
            <xm:f>AND('2017-07'!$B$20&lt;=H$5,'2017-07'!$C$20&gt;=H$5)</xm:f>
            <x14:dxf>
              <fill>
                <patternFill>
                  <bgColor theme="5" tint="0.59996337778862885"/>
                </patternFill>
              </fill>
            </x14:dxf>
          </x14:cfRule>
          <x14:cfRule type="expression" priority="467" id="{6D49F762-EFBA-443C-87B6-2061AE0F48A8}">
            <xm:f>AND('2017-07'!$B$21&lt;=H$5,'2017-07'!$C$21&gt;=H$5)</xm:f>
            <x14:dxf>
              <fill>
                <patternFill>
                  <bgColor theme="5" tint="-0.24994659260841701"/>
                </patternFill>
              </fill>
            </x14:dxf>
          </x14:cfRule>
          <x14:cfRule type="expression" priority="468" id="{0D085627-10EF-4007-824A-9E1238484876}">
            <xm:f>AND('2017-07'!$B$22&lt;=H$5,'2017-07'!$C$22&gt;=H$5)</xm:f>
            <x14:dxf>
              <fill>
                <patternFill>
                  <bgColor theme="4" tint="0.79998168889431442"/>
                </patternFill>
              </fill>
            </x14:dxf>
          </x14:cfRule>
          <x14:cfRule type="expression" priority="469" id="{0AB22FF1-B4E4-4297-AA89-A2B49352B91C}">
            <xm:f>AND('2017-07'!$B$23&lt;=H$5,'2017-07'!$C$23&gt;=H$5)</xm:f>
            <x14:dxf>
              <fill>
                <patternFill>
                  <bgColor theme="4" tint="0.79998168889431442"/>
                </patternFill>
              </fill>
            </x14:dxf>
          </x14:cfRule>
          <x14:cfRule type="expression" priority="470" id="{A3FAE153-8F1E-4812-A8B4-1B66B5DD6A21}">
            <xm:f>AND('2017-07'!$B$24&lt;=H$5,'2017-07'!$C$24&gt;=H$5)</xm:f>
            <x14:dxf>
              <fill>
                <patternFill>
                  <bgColor theme="4" tint="0.39994506668294322"/>
                </patternFill>
              </fill>
            </x14:dxf>
          </x14:cfRule>
          <x14:cfRule type="expression" priority="471" id="{37E814AF-14C8-412A-B3FA-E038BEFE7BFE}">
            <xm:f>AND('2017-07'!$B$25&lt;=H$5,'2017-07'!$C$25&gt;=H$5)</xm:f>
            <x14:dxf>
              <fill>
                <patternFill>
                  <bgColor theme="4" tint="0.39994506668294322"/>
                </patternFill>
              </fill>
            </x14:dxf>
          </x14:cfRule>
          <x14:cfRule type="expression" priority="472" id="{D1627C36-4C24-4B82-A459-32E77A64FA31}">
            <xm:f>AND('2017-07'!$B$26&lt;=H$5,'2017-07'!$C$26&gt;=H$5)</xm:f>
            <x14:dxf>
              <fill>
                <patternFill>
                  <bgColor theme="4" tint="-0.24994659260841701"/>
                </patternFill>
              </fill>
            </x14:dxf>
          </x14:cfRule>
          <x14:cfRule type="expression" priority="473" id="{3A76D12D-BC89-406F-899D-2842E87F0CA3}">
            <xm:f>AND('2017-07'!$B$27&lt;=H$5,'2017-07'!$C$27&gt;=H$5)</xm:f>
            <x14:dxf>
              <fill>
                <patternFill>
                  <bgColor theme="4" tint="-0.24994659260841701"/>
                </patternFill>
              </fill>
            </x14:dxf>
          </x14:cfRule>
          <x14:cfRule type="expression" priority="474" id="{A979827D-D9AC-4138-85FA-E3168DB48AC3}">
            <xm:f>AND('2017-07'!$B$28&lt;=H$5,'2017-07'!$C$28&gt;=H$5)</xm:f>
            <x14:dxf>
              <fill>
                <patternFill>
                  <bgColor theme="4" tint="-0.24994659260841701"/>
                </patternFill>
              </fill>
            </x14:dxf>
          </x14:cfRule>
          <x14:cfRule type="expression" priority="475" id="{3AE26C74-1D77-446E-A853-F70E044609D4}">
            <xm:f>AND('2017-07'!$B$29&lt;=H$5,'2017-07'!$C$29&gt;=H$5)</xm:f>
            <x14:dxf>
              <fill>
                <patternFill>
                  <bgColor theme="4" tint="-0.24994659260841701"/>
                </patternFill>
              </fill>
            </x14:dxf>
          </x14:cfRule>
          <x14:cfRule type="expression" priority="476" id="{03271BFF-54AC-42DF-9210-0EB3E50AB6AC}">
            <xm:f>AND('2017-07'!$B$30&lt;=H$5,'2017-07'!$C$30&gt;=H$5)</xm:f>
            <x14:dxf>
              <fill>
                <patternFill>
                  <bgColor theme="4" tint="-0.24994659260841701"/>
                </patternFill>
              </fill>
            </x14:dxf>
          </x14:cfRule>
          <x14:cfRule type="expression" priority="477" id="{D99240F9-E7CE-4102-A1BE-A40292444D8A}">
            <xm:f>AND('2017-07'!$B$31&lt;=H$5,'2017-07'!$C$31&gt;=H$5)</xm:f>
            <x14:dxf>
              <fill>
                <patternFill>
                  <bgColor theme="4" tint="-0.499984740745262"/>
                </patternFill>
              </fill>
            </x14:dxf>
          </x14:cfRule>
          <x14:cfRule type="expression" priority="478" id="{B7204AC0-DB60-4477-B8E2-FB5346A02328}">
            <xm:f>AND('2017-07'!$B$32&lt;=H$5,'2017-07'!$C$32&gt;=H$5)</xm:f>
            <x14:dxf>
              <fill>
                <patternFill>
                  <bgColor rgb="FF002060"/>
                </patternFill>
              </fill>
            </x14:dxf>
          </x14:cfRule>
          <x14:cfRule type="expression" priority="479" id="{5CF24549-DB76-4290-8810-C059419095C6}">
            <xm:f>AND('2017-07'!$B$33&lt;=H$5,'2017-07'!$C$33&gt;=H$5)</xm:f>
            <x14:dxf>
              <fill>
                <patternFill>
                  <bgColor rgb="FF7030A0"/>
                </patternFill>
              </fill>
            </x14:dxf>
          </x14:cfRule>
          <x14:cfRule type="expression" priority="531" id="{089D9FDF-7D61-4C41-B907-B48F61ED61BC}">
            <xm:f>AND('2017-07'!$B$34&lt;=H$5,'2017-07'!$C$34&gt;=H$5)</xm:f>
            <x14:dxf>
              <fill>
                <patternFill>
                  <bgColor rgb="FF7030A0"/>
                </patternFill>
              </fill>
            </x14:dxf>
          </x14:cfRule>
          <xm:sqref>H73:BRM73</xm:sqref>
        </x14:conditionalFormatting>
        <x14:conditionalFormatting xmlns:xm="http://schemas.microsoft.com/office/excel/2006/main">
          <x14:cfRule type="expression" priority="2969" id="{80AE9FF9-287D-49A1-870D-D34D9DEB9527}">
            <xm:f>AND('2015-10'!$B$19&lt;=H$5,'2015-10'!$C$19&gt;H$5)</xm:f>
            <x14:dxf>
              <fill>
                <patternFill>
                  <bgColor theme="5" tint="0.59996337778862885"/>
                </patternFill>
              </fill>
            </x14:dxf>
          </x14:cfRule>
          <x14:cfRule type="expression" priority="2970" id="{1AD5CDF8-DCBF-4EBA-8092-0EE920E7837A}">
            <xm:f>AND('2015-10'!$B$20&lt;=H$5,'2015-10'!$C$20&gt;=H$5)</xm:f>
            <x14:dxf>
              <fill>
                <patternFill>
                  <bgColor theme="5" tint="0.59996337778862885"/>
                </patternFill>
              </fill>
            </x14:dxf>
          </x14:cfRule>
          <x14:cfRule type="expression" priority="2971" id="{9FE63D7C-8CFD-4BB1-8B0F-F405BDF529FE}">
            <xm:f>AND('2015-10'!$B$21&lt;=H$5,'2015-10'!$C$21&gt;=H$5)</xm:f>
            <x14:dxf>
              <fill>
                <patternFill>
                  <bgColor theme="5" tint="-0.24994659260841701"/>
                </patternFill>
              </fill>
            </x14:dxf>
          </x14:cfRule>
          <x14:cfRule type="expression" priority="2972" id="{66B9524B-B0DC-4CAC-B1A4-7DB7093FC7C8}">
            <xm:f>AND('2015-10'!$B$22&lt;=H$5,'2015-10'!$C$22&gt;=H$5)</xm:f>
            <x14:dxf>
              <fill>
                <patternFill>
                  <bgColor theme="4" tint="0.79998168889431442"/>
                </patternFill>
              </fill>
            </x14:dxf>
          </x14:cfRule>
          <x14:cfRule type="expression" priority="2973" id="{149A198F-9DB4-4C57-B557-6C107D3B98EF}">
            <xm:f>AND('2015-10'!$B$23&lt;=H$5,'2015-10'!$C$23&gt;=H$5)</xm:f>
            <x14:dxf>
              <fill>
                <patternFill>
                  <bgColor theme="4" tint="0.79998168889431442"/>
                </patternFill>
              </fill>
            </x14:dxf>
          </x14:cfRule>
          <x14:cfRule type="expression" priority="2974" id="{98B6FD97-137F-4A40-90BD-6C79E7F1DB40}">
            <xm:f>AND('2015-10'!$B$24&lt;=H$5,'2015-10'!$C$24&gt;=H$5)</xm:f>
            <x14:dxf>
              <fill>
                <patternFill>
                  <bgColor theme="4" tint="0.39994506668294322"/>
                </patternFill>
              </fill>
            </x14:dxf>
          </x14:cfRule>
          <x14:cfRule type="expression" priority="2975" id="{714B91EB-AB25-4B1C-ADE4-BDD207DA2B45}">
            <xm:f>AND('2015-10'!$B$25&lt;=H$5,'2015-10'!$C$25&gt;=H$5)</xm:f>
            <x14:dxf>
              <fill>
                <patternFill>
                  <bgColor theme="4" tint="0.39994506668294322"/>
                </patternFill>
              </fill>
            </x14:dxf>
          </x14:cfRule>
          <x14:cfRule type="expression" priority="2976" id="{3C0BC4AC-6551-4C41-B9C6-877315F82CE5}">
            <xm:f>AND('2015-10'!$B$26&lt;=H$5,'2015-10'!$C$26&gt;=H$5)</xm:f>
            <x14:dxf>
              <fill>
                <patternFill>
                  <bgColor theme="4" tint="-0.24994659260841701"/>
                </patternFill>
              </fill>
            </x14:dxf>
          </x14:cfRule>
          <x14:cfRule type="expression" priority="2977" id="{B5D326D2-696D-4D5F-809B-B8A655580D4D}">
            <xm:f>AND('2015-10'!$B$27&lt;=H$5,'2015-10'!$C$27&gt;=H$5)</xm:f>
            <x14:dxf>
              <fill>
                <patternFill>
                  <bgColor theme="4" tint="-0.24994659260841701"/>
                </patternFill>
              </fill>
            </x14:dxf>
          </x14:cfRule>
          <x14:cfRule type="expression" priority="2978" id="{B1562100-DFD4-4042-8BF7-8163C8EBCD3D}">
            <xm:f>AND('2015-10'!$B$28&lt;=H$5,'2015-10'!$C$28&gt;=H$5)</xm:f>
            <x14:dxf>
              <fill>
                <patternFill>
                  <bgColor theme="4" tint="-0.24994659260841701"/>
                </patternFill>
              </fill>
            </x14:dxf>
          </x14:cfRule>
          <x14:cfRule type="expression" priority="2979" id="{F20FEDCC-BC2D-48B4-A2A2-698B13895BDD}">
            <xm:f>AND('2015-10'!$B$29&lt;=H$5,'2015-10'!$C$29&gt;=H$5)</xm:f>
            <x14:dxf>
              <fill>
                <patternFill>
                  <bgColor theme="4" tint="-0.24994659260841701"/>
                </patternFill>
              </fill>
            </x14:dxf>
          </x14:cfRule>
          <x14:cfRule type="expression" priority="2980" id="{831BF122-F9E0-4CFA-AE11-BA4AE967D06A}">
            <xm:f>AND('2015-10'!$B$30&lt;=H$5,'2015-10'!$C$30&gt;=H$5)</xm:f>
            <x14:dxf>
              <fill>
                <patternFill>
                  <bgColor theme="4" tint="-0.24994659260841701"/>
                </patternFill>
              </fill>
            </x14:dxf>
          </x14:cfRule>
          <x14:cfRule type="expression" priority="2981" id="{9A1FFCB8-94C2-4651-B5F3-A5509908F60B}">
            <xm:f>AND('2015-10'!$B$31&lt;=H$5,'2015-10'!$C$31&gt;=H$5)</xm:f>
            <x14:dxf>
              <fill>
                <patternFill>
                  <bgColor theme="4" tint="-0.499984740745262"/>
                </patternFill>
              </fill>
            </x14:dxf>
          </x14:cfRule>
          <x14:cfRule type="expression" priority="2982" id="{0C7A48CD-4861-4110-8328-47E3B18F6579}">
            <xm:f>AND('2015-10'!$B$32&lt;=H$5,'2015-10'!$C$32&gt;=H$5)</xm:f>
            <x14:dxf>
              <fill>
                <patternFill>
                  <bgColor rgb="FF002060"/>
                </patternFill>
              </fill>
            </x14:dxf>
          </x14:cfRule>
          <x14:cfRule type="expression" priority="2983" id="{1B3630B1-F2AD-43F3-9FF4-CBD981F5A9D8}">
            <xm:f>AND('2015-10'!$B$33&lt;=H$5,'2015-10'!$C$33&gt;=H$5)</xm:f>
            <x14:dxf>
              <fill>
                <patternFill>
                  <bgColor rgb="FF7030A0"/>
                </patternFill>
              </fill>
            </x14:dxf>
          </x14:cfRule>
          <x14:cfRule type="expression" priority="2988" id="{E3FF4945-FE28-4CB3-8DB0-4522AFAA4111}">
            <xm:f>AND('2015-10'!$B$34&lt;=H$5,'2015-10'!$C$34&gt;=H$5)</xm:f>
            <x14:dxf>
              <fill>
                <patternFill>
                  <bgColor rgb="FF7030A0"/>
                </patternFill>
              </fill>
            </x14:dxf>
          </x14:cfRule>
          <xm:sqref>H33:BRJ33</xm:sqref>
        </x14:conditionalFormatting>
        <x14:conditionalFormatting xmlns:xm="http://schemas.microsoft.com/office/excel/2006/main">
          <x14:cfRule type="expression" priority="2563" id="{0A725EC4-47A2-4ADA-A346-4A14A9D65B16}">
            <xm:f>AND('2016-02b'!$D$19&lt;=H$5,'2016-02b'!$E$19&gt;H$5)</xm:f>
            <x14:dxf>
              <fill>
                <patternFill>
                  <bgColor theme="5" tint="0.59996337778862885"/>
                </patternFill>
              </fill>
            </x14:dxf>
          </x14:cfRule>
          <x14:cfRule type="expression" priority="2564" id="{58658E24-BCF6-4C49-999B-842A3D177E11}">
            <xm:f>AND('2016-02b'!$D$20&lt;=H$5,'2016-02b'!$E$20&gt;=H$5)</xm:f>
            <x14:dxf>
              <fill>
                <patternFill>
                  <bgColor theme="5" tint="0.59996337778862885"/>
                </patternFill>
              </fill>
            </x14:dxf>
          </x14:cfRule>
          <x14:cfRule type="expression" priority="2565" id="{6EBCD135-2640-410E-8F06-2E8004E758F9}">
            <xm:f>AND('2016-02b'!$D$21&lt;=H$5,'2016-02b'!$E$21&gt;=H$5)</xm:f>
            <x14:dxf>
              <fill>
                <patternFill>
                  <bgColor theme="5" tint="-0.24994659260841701"/>
                </patternFill>
              </fill>
            </x14:dxf>
          </x14:cfRule>
          <x14:cfRule type="expression" priority="2566" id="{14A16233-7296-4528-80D0-B978EAEB4442}">
            <xm:f>AND('2016-02b'!$D$22&lt;=H$5,'2016-02b'!$E$22&gt;=H$5)</xm:f>
            <x14:dxf>
              <fill>
                <patternFill>
                  <bgColor theme="4" tint="0.79998168889431442"/>
                </patternFill>
              </fill>
            </x14:dxf>
          </x14:cfRule>
          <x14:cfRule type="expression" priority="2567" id="{B024C599-777D-4AA9-8EE0-B173F387B5F9}">
            <xm:f>AND('2016-02b'!$D$23&lt;=H$5,'2016-02b'!$E$23&gt;=H$5)</xm:f>
            <x14:dxf>
              <fill>
                <patternFill>
                  <bgColor theme="4" tint="0.79998168889431442"/>
                </patternFill>
              </fill>
            </x14:dxf>
          </x14:cfRule>
          <x14:cfRule type="expression" priority="2568" id="{6CD2C84F-0ED9-4E25-982F-FDB64959050C}">
            <xm:f>AND('2016-02b'!$D$24&lt;=H$5,'2016-02b'!$E$24&gt;=H$5)</xm:f>
            <x14:dxf>
              <fill>
                <patternFill>
                  <bgColor theme="4" tint="0.39994506668294322"/>
                </patternFill>
              </fill>
            </x14:dxf>
          </x14:cfRule>
          <x14:cfRule type="expression" priority="2569" id="{1377C6C3-1F63-401E-BDC1-A050AAAECC70}">
            <xm:f>AND('2016-02b'!$D$25&lt;=H$5,'2016-02b'!$E$25&gt;=H$5)</xm:f>
            <x14:dxf>
              <fill>
                <patternFill>
                  <bgColor theme="4" tint="0.39994506668294322"/>
                </patternFill>
              </fill>
            </x14:dxf>
          </x14:cfRule>
          <x14:cfRule type="expression" priority="2570" id="{0746085E-94B7-48DF-AFD1-7CFAC5069507}">
            <xm:f>AND('2016-02b'!$D$26&lt;=H$5,'2016-02b'!$E$26&gt;=H$5)</xm:f>
            <x14:dxf>
              <fill>
                <patternFill>
                  <bgColor theme="4" tint="-0.24994659260841701"/>
                </patternFill>
              </fill>
            </x14:dxf>
          </x14:cfRule>
          <x14:cfRule type="expression" priority="2571" id="{EEBE6568-F2B2-4560-835A-56D620CB83D6}">
            <xm:f>AND('2016-02b'!$D$27&lt;=H$5,'2016-02b'!$E$27&gt;=H$5)</xm:f>
            <x14:dxf>
              <fill>
                <patternFill>
                  <bgColor theme="4" tint="-0.24994659260841701"/>
                </patternFill>
              </fill>
            </x14:dxf>
          </x14:cfRule>
          <x14:cfRule type="expression" priority="2572" id="{29C67AFC-A274-4698-95F6-F364B40E3D0A}">
            <xm:f>AND('2016-02b'!$D$28&lt;=H$5,'2016-02b'!$E$28&gt;=H$5)</xm:f>
            <x14:dxf>
              <fill>
                <patternFill>
                  <bgColor theme="4" tint="-0.24994659260841701"/>
                </patternFill>
              </fill>
            </x14:dxf>
          </x14:cfRule>
          <x14:cfRule type="expression" priority="2573" id="{A077A0C9-BF22-408B-8446-D036ABA55148}">
            <xm:f>AND('2016-02b'!$D$29&lt;=H$5,'2016-02b'!$E$29&gt;=H$5)</xm:f>
            <x14:dxf>
              <fill>
                <patternFill>
                  <bgColor theme="4" tint="-0.24994659260841701"/>
                </patternFill>
              </fill>
            </x14:dxf>
          </x14:cfRule>
          <x14:cfRule type="expression" priority="2574" id="{20A12196-C166-4AD2-97A4-A00F33561E73}">
            <xm:f>AND('2016-02b'!$D$30&lt;=H$5,'2016-02b'!$E$30&gt;=H$5)</xm:f>
            <x14:dxf>
              <fill>
                <patternFill>
                  <bgColor theme="4" tint="-0.24994659260841701"/>
                </patternFill>
              </fill>
            </x14:dxf>
          </x14:cfRule>
          <x14:cfRule type="expression" priority="2575" id="{E352E531-D4BF-4E5B-A9CB-41242429DDB6}">
            <xm:f>AND('2016-02b'!$D$31&lt;=H$5,'2016-02b'!$E$31&gt;=H$5)</xm:f>
            <x14:dxf>
              <fill>
                <patternFill>
                  <bgColor theme="4" tint="-0.499984740745262"/>
                </patternFill>
              </fill>
            </x14:dxf>
          </x14:cfRule>
          <x14:cfRule type="expression" priority="2576" id="{9539CE76-E2DF-43FD-BD90-2A53822BBEE9}">
            <xm:f>AND('2016-02b'!$D$32&lt;=H$5,'2016-02b'!$E$32&gt;=H$5)</xm:f>
            <x14:dxf>
              <fill>
                <patternFill>
                  <bgColor rgb="FF002060"/>
                </patternFill>
              </fill>
            </x14:dxf>
          </x14:cfRule>
          <x14:cfRule type="expression" priority="2577" id="{117A4D52-024E-49F6-850A-9DB7F6F372E7}">
            <xm:f>AND('2016-02b'!$D$33&lt;=H$5,'2016-02b'!$E$33&gt;=H$5)</xm:f>
            <x14:dxf>
              <fill>
                <patternFill>
                  <bgColor rgb="FF7030A0"/>
                </patternFill>
              </fill>
            </x14:dxf>
          </x14:cfRule>
          <x14:cfRule type="expression" priority="2578" id="{86B359CC-E2B3-4AD0-9F83-AAD358995722}">
            <xm:f>AND('2016-02b'!$D$34&lt;=H$5,'2016-02b'!$E$34&gt;=H$5)</xm:f>
            <x14:dxf>
              <fill>
                <patternFill>
                  <bgColor rgb="FF7030A0"/>
                </patternFill>
              </fill>
            </x14:dxf>
          </x14:cfRule>
          <xm:sqref>H44:BRM44</xm:sqref>
        </x14:conditionalFormatting>
        <x14:conditionalFormatting xmlns:xm="http://schemas.microsoft.com/office/excel/2006/main">
          <x14:cfRule type="expression" priority="2547" id="{A0553529-AD61-4AD8-B795-84B06A256F39}">
            <xm:f>AND('2016-02b'!$B$19&lt;=H$5,'2016-02b'!$C$19&gt;H$5)</xm:f>
            <x14:dxf>
              <fill>
                <patternFill>
                  <bgColor theme="5" tint="0.59996337778862885"/>
                </patternFill>
              </fill>
            </x14:dxf>
          </x14:cfRule>
          <x14:cfRule type="expression" priority="2548" id="{29449241-C171-476C-B307-E7378E1C8FA1}">
            <xm:f>AND('2016-02b'!$B$20&lt;=H$5,'2016-02b'!$C$20&gt;=H$5)</xm:f>
            <x14:dxf>
              <fill>
                <patternFill>
                  <bgColor theme="5" tint="0.59996337778862885"/>
                </patternFill>
              </fill>
            </x14:dxf>
          </x14:cfRule>
          <x14:cfRule type="expression" priority="2549" id="{DB283D37-9A67-4921-B481-1C5689D667D8}">
            <xm:f>AND('2016-02b'!$B$21&lt;=H$5,'2016-02b'!$C$21&gt;=H$5)</xm:f>
            <x14:dxf>
              <fill>
                <patternFill>
                  <bgColor theme="5" tint="-0.24994659260841701"/>
                </patternFill>
              </fill>
            </x14:dxf>
          </x14:cfRule>
          <x14:cfRule type="expression" priority="2550" id="{8C19503A-33F4-41CC-AAA5-43216337D919}">
            <xm:f>AND('2016-02b'!$B$22&lt;=H$5,'2016-02b'!$C$22&gt;=H$5)</xm:f>
            <x14:dxf>
              <fill>
                <patternFill>
                  <bgColor theme="4" tint="0.79998168889431442"/>
                </patternFill>
              </fill>
            </x14:dxf>
          </x14:cfRule>
          <x14:cfRule type="expression" priority="2551" id="{8BE4E9BB-C085-4FCD-B2A2-C325244FD817}">
            <xm:f>AND('2016-02b'!$B$23&lt;=H$5,'2016-02b'!$C$23&gt;=H$5)</xm:f>
            <x14:dxf>
              <fill>
                <patternFill>
                  <bgColor theme="4" tint="0.79998168889431442"/>
                </patternFill>
              </fill>
            </x14:dxf>
          </x14:cfRule>
          <x14:cfRule type="expression" priority="2552" id="{E406AD3A-804F-4E40-A693-AA06E0484D36}">
            <xm:f>AND('2016-02b'!$B$24&lt;=H$5,'2016-02b'!$C$24&gt;=H$5)</xm:f>
            <x14:dxf>
              <fill>
                <patternFill>
                  <bgColor theme="4" tint="0.39994506668294322"/>
                </patternFill>
              </fill>
            </x14:dxf>
          </x14:cfRule>
          <x14:cfRule type="expression" priority="2553" id="{50A32F35-F289-4FE2-A690-5F38F4D9FBD5}">
            <xm:f>AND('2016-02b'!$B$25&lt;=H$5,'2016-02b'!$C$25&gt;=H$5)</xm:f>
            <x14:dxf>
              <fill>
                <patternFill>
                  <bgColor theme="4" tint="0.39994506668294322"/>
                </patternFill>
              </fill>
            </x14:dxf>
          </x14:cfRule>
          <x14:cfRule type="expression" priority="2554" id="{CD10C336-7739-45CA-9FD7-9D160A232BC4}">
            <xm:f>AND('2016-02b'!$B$26&lt;=H$5,'2016-02b'!$C$26&gt;=H$5)</xm:f>
            <x14:dxf>
              <fill>
                <patternFill>
                  <bgColor theme="4" tint="-0.24994659260841701"/>
                </patternFill>
              </fill>
            </x14:dxf>
          </x14:cfRule>
          <x14:cfRule type="expression" priority="2555" id="{7F630B12-F157-427F-B95E-18066CB69003}">
            <xm:f>AND('2016-02b'!$B$27&lt;=H$5,'2016-02b'!$C$27&gt;=H$5)</xm:f>
            <x14:dxf>
              <fill>
                <patternFill>
                  <bgColor theme="4" tint="-0.24994659260841701"/>
                </patternFill>
              </fill>
            </x14:dxf>
          </x14:cfRule>
          <x14:cfRule type="expression" priority="2556" id="{A735C83C-5199-4CE4-8293-3B77D480E904}">
            <xm:f>AND('2016-02b'!$B$28&lt;=H$5,'2016-02b'!$C$28&gt;=H$5)</xm:f>
            <x14:dxf>
              <fill>
                <patternFill>
                  <bgColor theme="4" tint="-0.24994659260841701"/>
                </patternFill>
              </fill>
            </x14:dxf>
          </x14:cfRule>
          <x14:cfRule type="expression" priority="2557" id="{CD7EB03C-B614-4EA4-AA52-B0FAB6DC371B}">
            <xm:f>AND('2016-02b'!$B$29&lt;=H$5,'2016-02b'!$C$29&gt;=H$5)</xm:f>
            <x14:dxf>
              <fill>
                <patternFill>
                  <bgColor theme="4" tint="-0.24994659260841701"/>
                </patternFill>
              </fill>
            </x14:dxf>
          </x14:cfRule>
          <x14:cfRule type="expression" priority="2558" id="{A3BFA5A6-8ED4-408E-AA9B-BA352469AA09}">
            <xm:f>AND('2016-02b'!$B$30&lt;=H$5,'2016-02b'!$C$30&gt;=H$5)</xm:f>
            <x14:dxf>
              <fill>
                <patternFill>
                  <bgColor theme="4" tint="-0.24994659260841701"/>
                </patternFill>
              </fill>
            </x14:dxf>
          </x14:cfRule>
          <x14:cfRule type="expression" priority="2559" id="{581A3422-8AB0-4A26-BE95-899839377B6B}">
            <xm:f>AND('2016-02b'!$B$31&lt;=H$5,'2016-02b'!$C$31&gt;=H$5)</xm:f>
            <x14:dxf>
              <fill>
                <patternFill>
                  <bgColor theme="4" tint="-0.499984740745262"/>
                </patternFill>
              </fill>
            </x14:dxf>
          </x14:cfRule>
          <x14:cfRule type="expression" priority="2560" id="{E06D534E-4887-47A6-A8F6-5960C5201512}">
            <xm:f>AND('2016-02b'!$B$32&lt;=H$5,'2016-02b'!$C$32&gt;=H$5)</xm:f>
            <x14:dxf>
              <fill>
                <patternFill>
                  <bgColor rgb="FF002060"/>
                </patternFill>
              </fill>
            </x14:dxf>
          </x14:cfRule>
          <x14:cfRule type="expression" priority="2561" id="{CF1D46F4-6335-413D-A03D-155DFB601A87}">
            <xm:f>AND('2016-02b'!$B$33&lt;=H$5,'2016-02b'!$C$33&gt;=H$5)</xm:f>
            <x14:dxf>
              <fill>
                <patternFill>
                  <bgColor rgb="FF7030A0"/>
                </patternFill>
              </fill>
            </x14:dxf>
          </x14:cfRule>
          <x14:cfRule type="expression" priority="2562" id="{7FEC9029-1129-445E-BDC0-AB37C3C6475D}">
            <xm:f>AND('2016-02b'!$B$34&lt;=H$5,'2016-02b'!$C$34&gt;=H$5)</xm:f>
            <x14:dxf>
              <fill>
                <patternFill>
                  <bgColor rgb="FF7030A0"/>
                </patternFill>
              </fill>
            </x14:dxf>
          </x14:cfRule>
          <xm:sqref>H45:BRM45</xm:sqref>
        </x14:conditionalFormatting>
        <x14:conditionalFormatting xmlns:xm="http://schemas.microsoft.com/office/excel/2006/main">
          <x14:cfRule type="expression" priority="2989" id="{3FDE6535-6EA4-4B5E-AAAD-45816DE20394}">
            <xm:f>AND('2015-10'!$D$19&lt;=H$5,'2015-10'!$E$19&gt;H$5)</xm:f>
            <x14:dxf>
              <fill>
                <patternFill>
                  <bgColor theme="5" tint="0.59996337778862885"/>
                </patternFill>
              </fill>
            </x14:dxf>
          </x14:cfRule>
          <x14:cfRule type="expression" priority="2990" id="{B37EE9DF-B83D-4569-852E-514C7A43F374}">
            <xm:f>AND('2015-10'!$D$20&lt;=H$5,'2015-10'!$E$20&gt;=H$5)</xm:f>
            <x14:dxf>
              <fill>
                <patternFill>
                  <bgColor theme="5" tint="0.59996337778862885"/>
                </patternFill>
              </fill>
            </x14:dxf>
          </x14:cfRule>
          <x14:cfRule type="expression" priority="2991" id="{2C42E0B4-62AA-49A6-8684-4638075B49F4}">
            <xm:f>AND('2015-10'!$D$21&lt;=H$5,'2015-10'!$E$21&gt;=H$5)</xm:f>
            <x14:dxf>
              <fill>
                <patternFill>
                  <bgColor theme="5" tint="-0.24994659260841701"/>
                </patternFill>
              </fill>
            </x14:dxf>
          </x14:cfRule>
          <x14:cfRule type="expression" priority="2992" id="{3865F094-2E64-4493-8F4E-53B1B0ED2F52}">
            <xm:f>AND('2015-10'!$D$22&lt;=H$5,'2015-10'!$E$22&gt;=H$5)</xm:f>
            <x14:dxf>
              <fill>
                <patternFill>
                  <bgColor theme="4" tint="0.79998168889431442"/>
                </patternFill>
              </fill>
            </x14:dxf>
          </x14:cfRule>
          <x14:cfRule type="expression" priority="2993" id="{C4334E77-A556-4EE9-AC9E-3C02F874DE1F}">
            <xm:f>AND('2015-10'!$D$23&lt;=H$5,'2015-10'!$E$23&gt;=H$5)</xm:f>
            <x14:dxf>
              <fill>
                <patternFill>
                  <bgColor theme="4" tint="0.79998168889431442"/>
                </patternFill>
              </fill>
            </x14:dxf>
          </x14:cfRule>
          <x14:cfRule type="expression" priority="2994" id="{2356AC77-B37D-4AC6-A69F-3B5984E85FBE}">
            <xm:f>AND('2015-10'!$D$24&lt;=H$5,'2015-10'!$E$24&gt;=H$5)</xm:f>
            <x14:dxf>
              <fill>
                <patternFill>
                  <bgColor theme="4" tint="0.39994506668294322"/>
                </patternFill>
              </fill>
            </x14:dxf>
          </x14:cfRule>
          <x14:cfRule type="expression" priority="2995" id="{4136DCD1-EC34-4A03-9497-96A27C9EA6BB}">
            <xm:f>AND('2015-10'!$D$25&lt;=H$5,'2015-10'!$E$25&gt;=H$5)</xm:f>
            <x14:dxf>
              <fill>
                <patternFill>
                  <bgColor theme="4" tint="0.39994506668294322"/>
                </patternFill>
              </fill>
            </x14:dxf>
          </x14:cfRule>
          <x14:cfRule type="expression" priority="2996" id="{0A4E441F-FE30-46F8-8565-371D4BF043F0}">
            <xm:f>AND('2015-10'!$D$26&lt;=H$5,'2015-10'!$E$26&gt;=H$5)</xm:f>
            <x14:dxf>
              <fill>
                <patternFill>
                  <bgColor theme="4" tint="-0.24994659260841701"/>
                </patternFill>
              </fill>
            </x14:dxf>
          </x14:cfRule>
          <x14:cfRule type="expression" priority="2997" id="{1B465558-F2AF-4ACA-AA67-EED313DB5BCB}">
            <xm:f>AND('2015-10'!$D$27&lt;=H$5,'2015-10'!$E$27&gt;=H$5)</xm:f>
            <x14:dxf>
              <fill>
                <patternFill>
                  <bgColor theme="4" tint="-0.24994659260841701"/>
                </patternFill>
              </fill>
            </x14:dxf>
          </x14:cfRule>
          <x14:cfRule type="expression" priority="2998" id="{2E15F92D-CD7C-44E7-915A-CBDB56935F8B}">
            <xm:f>AND('2015-10'!$D$28&lt;=H$5,'2015-10'!$E$28&gt;=H$5)</xm:f>
            <x14:dxf>
              <fill>
                <patternFill>
                  <bgColor theme="4" tint="-0.24994659260841701"/>
                </patternFill>
              </fill>
            </x14:dxf>
          </x14:cfRule>
          <x14:cfRule type="expression" priority="2999" id="{F9A71931-9EE7-48CF-86EE-9C22B2825562}">
            <xm:f>AND('2015-10'!$D$29&lt;=H$5,'2015-10'!$E$29&gt;=H$5)</xm:f>
            <x14:dxf>
              <fill>
                <patternFill>
                  <bgColor theme="4" tint="-0.24994659260841701"/>
                </patternFill>
              </fill>
            </x14:dxf>
          </x14:cfRule>
          <x14:cfRule type="expression" priority="3000" id="{CD434839-D38A-4926-AC0E-D91E57385101}">
            <xm:f>AND('2015-10'!$D$30&lt;=H$5,'2015-10'!$E$30&gt;=H$5)</xm:f>
            <x14:dxf>
              <fill>
                <patternFill>
                  <bgColor theme="4" tint="-0.24994659260841701"/>
                </patternFill>
              </fill>
            </x14:dxf>
          </x14:cfRule>
          <x14:cfRule type="expression" priority="3001" id="{35E4327C-442F-4D12-BC55-70A2D0DA1AC9}">
            <xm:f>AND('2015-10'!$D$31&lt;=H$5,'2015-10'!$E$31&gt;=H$5)</xm:f>
            <x14:dxf>
              <fill>
                <patternFill>
                  <bgColor theme="4" tint="-0.499984740745262"/>
                </patternFill>
              </fill>
            </x14:dxf>
          </x14:cfRule>
          <x14:cfRule type="expression" priority="3002" id="{2E496312-16D9-445C-9050-8F80CEFBDBCA}">
            <xm:f>AND('2015-10'!$D$32&lt;=H$5,'2015-10'!$E$32&gt;=H$5)</xm:f>
            <x14:dxf>
              <fill>
                <patternFill>
                  <bgColor rgb="FF002060"/>
                </patternFill>
              </fill>
            </x14:dxf>
          </x14:cfRule>
          <x14:cfRule type="expression" priority="3003" id="{A9C3CC44-B6FD-4C4D-B9E5-446F233504AB}">
            <xm:f>AND('2015-10'!$D$33&lt;=H$5,'2015-10'!$E$33&gt;=H$5)</xm:f>
            <x14:dxf>
              <fill>
                <patternFill>
                  <bgColor rgb="FF7030A0"/>
                </patternFill>
              </fill>
            </x14:dxf>
          </x14:cfRule>
          <x14:cfRule type="expression" priority="3008" id="{B55C0595-1F43-4471-8F5A-4D898CE83690}">
            <xm:f>AND('2015-10'!$D$34&lt;=H$5,'2015-10'!$E$34&gt;=H$5)</xm:f>
            <x14:dxf>
              <fill>
                <patternFill>
                  <bgColor rgb="FF7030A0"/>
                </patternFill>
              </fill>
            </x14:dxf>
          </x14:cfRule>
          <xm:sqref>H32:BRM32</xm:sqref>
        </x14:conditionalFormatting>
        <x14:conditionalFormatting xmlns:xm="http://schemas.microsoft.com/office/excel/2006/main">
          <x14:cfRule type="expression" priority="366" id="{040FFD87-253A-4492-8CB5-C457AFC18B3E}">
            <xm:f>AND('2016-03'!$D$19&lt;=H$5,'2016-03'!$E$19&gt;H$5)</xm:f>
            <x14:dxf>
              <fill>
                <patternFill>
                  <bgColor theme="5" tint="0.59996337778862885"/>
                </patternFill>
              </fill>
            </x14:dxf>
          </x14:cfRule>
          <x14:cfRule type="expression" priority="367" id="{0F61575E-3D89-450B-A3EC-D67ABE2C30CA}">
            <xm:f>AND('2016-03'!$D$20&lt;=H$5,'2016-03'!$E$20&gt;=H$5)</xm:f>
            <x14:dxf>
              <fill>
                <patternFill>
                  <bgColor theme="5" tint="0.59996337778862885"/>
                </patternFill>
              </fill>
            </x14:dxf>
          </x14:cfRule>
          <x14:cfRule type="expression" priority="368" id="{87B3ACD4-46B1-4290-ADD9-5F7A61DEF524}">
            <xm:f>AND('2016-03'!$D$21&lt;=H$5,'2016-03'!$E$21&gt;=H$5)</xm:f>
            <x14:dxf>
              <fill>
                <patternFill>
                  <bgColor theme="5" tint="-0.24994659260841701"/>
                </patternFill>
              </fill>
            </x14:dxf>
          </x14:cfRule>
          <x14:cfRule type="expression" priority="369" id="{179589C2-33FE-4D92-8B6F-31F222D4305A}">
            <xm:f>AND('2016-03'!$D$22&lt;=H$5,'2016-03'!$E$22&gt;=H$5)</xm:f>
            <x14:dxf>
              <fill>
                <patternFill>
                  <bgColor theme="4" tint="0.79998168889431442"/>
                </patternFill>
              </fill>
            </x14:dxf>
          </x14:cfRule>
          <x14:cfRule type="expression" priority="370" id="{99C1FF45-2CFB-4824-A977-35A89FA1630B}">
            <xm:f>AND('2016-03'!$D$23&lt;=H$5,'2016-03'!$E$23&gt;=H$5)</xm:f>
            <x14:dxf>
              <fill>
                <patternFill>
                  <bgColor theme="4" tint="0.79998168889431442"/>
                </patternFill>
              </fill>
            </x14:dxf>
          </x14:cfRule>
          <x14:cfRule type="expression" priority="371" id="{06853032-FF4B-4C05-8090-5FC5740A48CC}">
            <xm:f>AND('2016-03'!$D$24&lt;=H$5,'2016-03'!$E$24&gt;=H$5)</xm:f>
            <x14:dxf>
              <fill>
                <patternFill>
                  <bgColor theme="4" tint="0.39994506668294322"/>
                </patternFill>
              </fill>
            </x14:dxf>
          </x14:cfRule>
          <x14:cfRule type="expression" priority="372" id="{77EB05C0-B2D4-458B-BFE2-66C5BF280E51}">
            <xm:f>AND('2016-03'!$D$25&lt;=H$5,'2016-03'!$E$25&gt;=H$5)</xm:f>
            <x14:dxf>
              <fill>
                <patternFill>
                  <bgColor theme="4" tint="0.39994506668294322"/>
                </patternFill>
              </fill>
            </x14:dxf>
          </x14:cfRule>
          <x14:cfRule type="expression" priority="373" id="{9C99E012-F1C6-4495-AD38-6D843C8D3703}">
            <xm:f>AND('2016-03'!$D$26&lt;=H$5,'2016-03'!$E$26&gt;=H$5)</xm:f>
            <x14:dxf>
              <fill>
                <patternFill>
                  <bgColor theme="4" tint="-0.24994659260841701"/>
                </patternFill>
              </fill>
            </x14:dxf>
          </x14:cfRule>
          <x14:cfRule type="expression" priority="374" id="{E4597763-BB8F-4A62-AC2F-D7E999A80C82}">
            <xm:f>AND('2016-03'!$D$27&lt;=H$5,'2016-03'!$E$27&gt;=H$5)</xm:f>
            <x14:dxf>
              <fill>
                <patternFill>
                  <bgColor theme="4" tint="-0.24994659260841701"/>
                </patternFill>
              </fill>
            </x14:dxf>
          </x14:cfRule>
          <x14:cfRule type="expression" priority="375" id="{A1E3386D-42CD-4F6A-9E16-7D2A8FF7A696}">
            <xm:f>AND('2016-03'!$D$28&lt;=H$5,'2016-03'!$E$28&gt;=H$5)</xm:f>
            <x14:dxf>
              <fill>
                <patternFill>
                  <bgColor theme="4" tint="-0.24994659260841701"/>
                </patternFill>
              </fill>
            </x14:dxf>
          </x14:cfRule>
          <x14:cfRule type="expression" priority="376" id="{D1B22F71-57EE-421B-AE72-31D1B294D4D9}">
            <xm:f>AND('2016-03'!$D$29&lt;=H$5,'2016-03'!$E$29&gt;=H$5)</xm:f>
            <x14:dxf>
              <fill>
                <patternFill>
                  <bgColor theme="4" tint="-0.24994659260841701"/>
                </patternFill>
              </fill>
            </x14:dxf>
          </x14:cfRule>
          <x14:cfRule type="expression" priority="377" id="{81362717-4EC7-4482-83FF-624A9A415B55}">
            <xm:f>AND('2016-03'!$D$30&lt;=H$5,'2016-03'!$E$30&gt;=H$5)</xm:f>
            <x14:dxf>
              <fill>
                <patternFill>
                  <bgColor theme="4" tint="-0.24994659260841701"/>
                </patternFill>
              </fill>
            </x14:dxf>
          </x14:cfRule>
          <x14:cfRule type="expression" priority="378" id="{03EA1BAD-6979-4239-A043-198DA12E923E}">
            <xm:f>AND('2016-03'!$D$31&lt;=H$5,'2016-03'!$E$31&gt;=H$5)</xm:f>
            <x14:dxf>
              <fill>
                <patternFill>
                  <bgColor theme="4" tint="-0.499984740745262"/>
                </patternFill>
              </fill>
            </x14:dxf>
          </x14:cfRule>
          <x14:cfRule type="expression" priority="379" id="{142100AB-0154-41D3-9B7F-BF4C19E99EBB}">
            <xm:f>AND('2016-03'!$D$32&lt;=H$5,'2016-03'!$E$32&gt;=H$5)</xm:f>
            <x14:dxf>
              <fill>
                <patternFill>
                  <bgColor rgb="FF002060"/>
                </patternFill>
              </fill>
            </x14:dxf>
          </x14:cfRule>
          <x14:cfRule type="expression" priority="380" id="{1B541A95-0B4D-4E47-BD80-C5F22B82BC37}">
            <xm:f>AND('2016-03'!$D$33&lt;=H$5,'2016-03'!$E$33&gt;=H$5)</xm:f>
            <x14:dxf>
              <fill>
                <patternFill>
                  <bgColor rgb="FF7030A0"/>
                </patternFill>
              </fill>
            </x14:dxf>
          </x14:cfRule>
          <x14:cfRule type="expression" priority="381" id="{571E6225-4E5C-40B4-9BD6-81466F120FFF}">
            <xm:f>AND('2016-03'!$D$34&lt;=H$5,'2016-03'!$E$34&gt;=H$5)</xm:f>
            <x14:dxf>
              <fill>
                <patternFill>
                  <bgColor rgb="FF7030A0"/>
                </patternFill>
              </fill>
            </x14:dxf>
          </x14:cfRule>
          <xm:sqref>BFA74:BRM74</xm:sqref>
        </x14:conditionalFormatting>
        <x14:conditionalFormatting xmlns:xm="http://schemas.microsoft.com/office/excel/2006/main">
          <x14:cfRule type="expression" priority="382" id="{B5586C91-376C-4EC9-8B6C-B8C3ACF52A58}">
            <xm:f>AND('2016-03'!$B$19&lt;=H$5,'2016-03'!$C$19&gt;H$5)</xm:f>
            <x14:dxf>
              <fill>
                <patternFill>
                  <bgColor theme="5" tint="0.59996337778862885"/>
                </patternFill>
              </fill>
            </x14:dxf>
          </x14:cfRule>
          <x14:cfRule type="expression" priority="383" id="{6BCCC6D1-91B3-4BBC-91AA-4656579E127F}">
            <xm:f>AND('2016-03'!$B$20&lt;=H$5,'2016-03'!$C$20&gt;=H$5)</xm:f>
            <x14:dxf>
              <fill>
                <patternFill>
                  <bgColor theme="5" tint="0.59996337778862885"/>
                </patternFill>
              </fill>
            </x14:dxf>
          </x14:cfRule>
          <x14:cfRule type="expression" priority="384" id="{97EDC3AD-B0C8-44EA-B8C1-4D84641CBAEA}">
            <xm:f>AND('2016-03'!$B$21&lt;=H$5,'2016-03'!$C$21&gt;=H$5)</xm:f>
            <x14:dxf>
              <fill>
                <patternFill>
                  <bgColor theme="5" tint="-0.24994659260841701"/>
                </patternFill>
              </fill>
            </x14:dxf>
          </x14:cfRule>
          <x14:cfRule type="expression" priority="385" id="{0FAB1585-B01B-4201-88CE-5C9F5C0F2235}">
            <xm:f>AND('2016-03'!$B$22&lt;=H$5,'2016-03'!$C$22&gt;=H$5)</xm:f>
            <x14:dxf>
              <fill>
                <patternFill>
                  <bgColor theme="4" tint="0.79998168889431442"/>
                </patternFill>
              </fill>
            </x14:dxf>
          </x14:cfRule>
          <x14:cfRule type="expression" priority="386" id="{D4377CA5-0DFB-45E1-AE8C-4BBFF5695CEC}">
            <xm:f>AND('2016-03'!$B$23&lt;=H$5,'2016-03'!$C$23&gt;=H$5)</xm:f>
            <x14:dxf>
              <fill>
                <patternFill>
                  <bgColor theme="4" tint="0.79998168889431442"/>
                </patternFill>
              </fill>
            </x14:dxf>
          </x14:cfRule>
          <x14:cfRule type="expression" priority="387" id="{325C2A16-15AC-4CE0-A599-5D6B8567F4EA}">
            <xm:f>AND('2016-03'!$B$24&lt;=H$5,'2016-03'!$C$24&gt;=H$5)</xm:f>
            <x14:dxf>
              <fill>
                <patternFill>
                  <bgColor theme="4" tint="0.39994506668294322"/>
                </patternFill>
              </fill>
            </x14:dxf>
          </x14:cfRule>
          <x14:cfRule type="expression" priority="388" id="{0974E29D-FDF3-40A0-BAE6-D2CEDD0310C3}">
            <xm:f>AND('2016-03'!$B$25&lt;=H$5,'2016-03'!$C$25&gt;=H$5)</xm:f>
            <x14:dxf>
              <fill>
                <patternFill>
                  <bgColor theme="4" tint="0.39994506668294322"/>
                </patternFill>
              </fill>
            </x14:dxf>
          </x14:cfRule>
          <x14:cfRule type="expression" priority="389" id="{28265231-17F9-4880-8922-269E4904EF71}">
            <xm:f>AND('2016-03'!$B$26&lt;=H$5,'2016-03'!$C$26&gt;=H$5)</xm:f>
            <x14:dxf>
              <fill>
                <patternFill>
                  <bgColor theme="4" tint="-0.24994659260841701"/>
                </patternFill>
              </fill>
            </x14:dxf>
          </x14:cfRule>
          <x14:cfRule type="expression" priority="390" id="{506FFF7B-21BE-4F5A-BFAC-36821B6E240D}">
            <xm:f>AND('2016-03'!$B$27&lt;=H$5,'2016-03'!$C$27&gt;=H$5)</xm:f>
            <x14:dxf>
              <fill>
                <patternFill>
                  <bgColor theme="4" tint="-0.24994659260841701"/>
                </patternFill>
              </fill>
            </x14:dxf>
          </x14:cfRule>
          <x14:cfRule type="expression" priority="391" id="{FACC2CFE-5FDF-49D8-A0BB-64DE1969BB18}">
            <xm:f>AND('2016-03'!$B$28&lt;=H$5,'2016-03'!$C$28&gt;=H$5)</xm:f>
            <x14:dxf>
              <fill>
                <patternFill>
                  <bgColor theme="4" tint="-0.24994659260841701"/>
                </patternFill>
              </fill>
            </x14:dxf>
          </x14:cfRule>
          <x14:cfRule type="expression" priority="392" id="{2A31448B-541D-43D4-B753-A5950A7D2009}">
            <xm:f>AND('2016-03'!$B$29&lt;=H$5,'2016-03'!$C$29&gt;=H$5)</xm:f>
            <x14:dxf>
              <fill>
                <patternFill>
                  <bgColor theme="4" tint="-0.24994659260841701"/>
                </patternFill>
              </fill>
            </x14:dxf>
          </x14:cfRule>
          <x14:cfRule type="expression" priority="393" id="{51B8A199-CF72-417F-AB2A-8FE8AF9C26E9}">
            <xm:f>AND('2016-03'!$B$30&lt;=H$5,'2016-03'!$C$30&gt;=H$5)</xm:f>
            <x14:dxf>
              <fill>
                <patternFill>
                  <bgColor theme="4" tint="-0.24994659260841701"/>
                </patternFill>
              </fill>
            </x14:dxf>
          </x14:cfRule>
          <x14:cfRule type="expression" priority="394" id="{AAF1669A-0F08-4EC5-9CA8-8F53E01D591C}">
            <xm:f>AND('2016-03'!$B$31&lt;=H$5,'2016-03'!$C$31&gt;=H$5)</xm:f>
            <x14:dxf>
              <fill>
                <patternFill>
                  <bgColor theme="4" tint="-0.499984740745262"/>
                </patternFill>
              </fill>
            </x14:dxf>
          </x14:cfRule>
          <x14:cfRule type="expression" priority="395" id="{E57381B4-836B-4AC5-8130-01F0CF69D859}">
            <xm:f>AND('2016-03'!$B$32&lt;=H$5,'2016-03'!$C$32&gt;=H$5)</xm:f>
            <x14:dxf>
              <fill>
                <patternFill>
                  <bgColor rgb="FF002060"/>
                </patternFill>
              </fill>
            </x14:dxf>
          </x14:cfRule>
          <x14:cfRule type="expression" priority="396" id="{AF755EA7-9870-4E3C-8DA6-D00DAB9CC480}">
            <xm:f>AND('2016-03'!$B$33&lt;=H$5,'2016-03'!$C$33&gt;=H$5)</xm:f>
            <x14:dxf>
              <fill>
                <patternFill>
                  <bgColor rgb="FF7030A0"/>
                </patternFill>
              </fill>
            </x14:dxf>
          </x14:cfRule>
          <x14:cfRule type="expression" priority="397" id="{403AC678-737B-4402-B7E2-4EF79E1CDD0A}">
            <xm:f>AND('2016-03'!$B$34&lt;=H$5,'2016-03'!$C$34&gt;=H$5)</xm:f>
            <x14:dxf>
              <fill>
                <patternFill>
                  <bgColor rgb="FF7030A0"/>
                </patternFill>
              </fill>
            </x14:dxf>
          </x14:cfRule>
          <xm:sqref>BFA75:BRM75</xm:sqref>
        </x14:conditionalFormatting>
        <x14:conditionalFormatting xmlns:xm="http://schemas.microsoft.com/office/excel/2006/main">
          <x14:cfRule type="expression" priority="348" id="{BFA7D679-4FD7-4B59-8959-E124E420774B}">
            <xm:f>AND('2018-01'!$D$19&lt;=H$5,'2018-01'!$E$19&gt;H$5)</xm:f>
            <x14:dxf>
              <fill>
                <patternFill>
                  <bgColor theme="5" tint="0.59996337778862885"/>
                </patternFill>
              </fill>
            </x14:dxf>
          </x14:cfRule>
          <x14:cfRule type="expression" priority="349" id="{E265D4E7-96AB-4635-9EE8-22BC710EF566}">
            <xm:f>AND('2018-01'!$D$20&lt;=H$5,'2018-01'!$E$20&gt;=H$5)</xm:f>
            <x14:dxf>
              <fill>
                <patternFill>
                  <bgColor theme="5" tint="0.59996337778862885"/>
                </patternFill>
              </fill>
            </x14:dxf>
          </x14:cfRule>
          <x14:cfRule type="expression" priority="350" id="{7337B0AC-5D4F-41F9-8A70-E5B914562FD7}">
            <xm:f>AND('2018-01'!$D$21&lt;=H$5,'2018-01'!$E$21&gt;=H$5)</xm:f>
            <x14:dxf>
              <fill>
                <patternFill>
                  <bgColor theme="5" tint="-0.24994659260841701"/>
                </patternFill>
              </fill>
            </x14:dxf>
          </x14:cfRule>
          <x14:cfRule type="expression" priority="351" id="{60DE38AE-0BB1-4915-A1FB-6F59432BCBA3}">
            <xm:f>AND('2018-01'!$D$22&lt;=H$5,'2018-01'!$E$22&gt;=H$5)</xm:f>
            <x14:dxf>
              <fill>
                <patternFill>
                  <bgColor theme="4" tint="0.79998168889431442"/>
                </patternFill>
              </fill>
            </x14:dxf>
          </x14:cfRule>
          <x14:cfRule type="expression" priority="352" id="{2EBD830F-F833-47AC-93F9-DC5C52F7FA6A}">
            <xm:f>AND('2018-01'!$D$23&lt;=H$5,'2018-01'!$E$23&gt;=H$5)</xm:f>
            <x14:dxf>
              <fill>
                <patternFill>
                  <bgColor theme="4" tint="0.79998168889431442"/>
                </patternFill>
              </fill>
            </x14:dxf>
          </x14:cfRule>
          <x14:cfRule type="expression" priority="353" id="{39A456C1-2457-48F3-B0FC-F9E0762BE272}">
            <xm:f>AND('2018-01'!$D$24&lt;=H$5,'2018-01'!$E$24&gt;=H$5)</xm:f>
            <x14:dxf>
              <fill>
                <patternFill>
                  <bgColor theme="4" tint="0.39994506668294322"/>
                </patternFill>
              </fill>
            </x14:dxf>
          </x14:cfRule>
          <x14:cfRule type="expression" priority="354" id="{3B11FBD4-02EA-4F1D-BE3F-5A92BF9EA190}">
            <xm:f>AND('2018-01'!$D$25&lt;=H$5,'2018-01'!$E$25&gt;=H$5)</xm:f>
            <x14:dxf>
              <fill>
                <patternFill>
                  <bgColor theme="4" tint="0.39994506668294322"/>
                </patternFill>
              </fill>
            </x14:dxf>
          </x14:cfRule>
          <x14:cfRule type="expression" priority="355" id="{FAD48837-662A-4FA5-B382-DF93E96B4965}">
            <xm:f>AND('2018-01'!$D$26&lt;=H$5,'2018-01'!$E$26&gt;=H$5)</xm:f>
            <x14:dxf>
              <fill>
                <patternFill>
                  <bgColor theme="4" tint="-0.24994659260841701"/>
                </patternFill>
              </fill>
            </x14:dxf>
          </x14:cfRule>
          <x14:cfRule type="expression" priority="356" id="{B0DA1F6F-17E1-4598-8F56-E97C376CB06B}">
            <xm:f>AND('2018-01'!$D$27&lt;=H$5,'2018-01'!$E$27&gt;=H$5)</xm:f>
            <x14:dxf>
              <fill>
                <patternFill>
                  <bgColor theme="4" tint="-0.24994659260841701"/>
                </patternFill>
              </fill>
            </x14:dxf>
          </x14:cfRule>
          <x14:cfRule type="expression" priority="357" id="{F0EECE5C-1CBA-459B-955F-FB1E4F2206AB}">
            <xm:f>AND('2018-01'!$D$28&lt;=H$5,'2018-01'!$E$28&gt;=H$5)</xm:f>
            <x14:dxf>
              <fill>
                <patternFill>
                  <bgColor theme="4" tint="-0.24994659260841701"/>
                </patternFill>
              </fill>
            </x14:dxf>
          </x14:cfRule>
          <x14:cfRule type="expression" priority="358" id="{3E5450B0-7CF3-4ACA-A5E3-7D4FA6D2CB5F}">
            <xm:f>AND('2018-01'!$D$29&lt;=H$5,'2018-01'!$E$29&gt;=H$5)</xm:f>
            <x14:dxf>
              <fill>
                <patternFill>
                  <bgColor theme="4" tint="-0.24994659260841701"/>
                </patternFill>
              </fill>
            </x14:dxf>
          </x14:cfRule>
          <x14:cfRule type="expression" priority="359" id="{4BECE5CC-B743-4700-92DD-B1E2F5650FBA}">
            <xm:f>AND('2018-01'!$D$30&lt;=H$5,'2018-01'!$E$30&gt;=H$5)</xm:f>
            <x14:dxf>
              <fill>
                <patternFill>
                  <bgColor theme="4" tint="-0.24994659260841701"/>
                </patternFill>
              </fill>
            </x14:dxf>
          </x14:cfRule>
          <x14:cfRule type="expression" priority="360" id="{8A375FE9-426F-40A5-9CFC-3C94A4119F65}">
            <xm:f>AND('2018-01'!$D$31&lt;=H$5,'2018-01'!$E$31&gt;=H$5)</xm:f>
            <x14:dxf>
              <fill>
                <patternFill>
                  <bgColor theme="4" tint="-0.499984740745262"/>
                </patternFill>
              </fill>
            </x14:dxf>
          </x14:cfRule>
          <x14:cfRule type="expression" priority="361" id="{79142BAC-DC73-4E0E-97E5-8EA1D749B066}">
            <xm:f>AND('2018-01'!$D$32&lt;=H$5,'2018-01'!$E$32&gt;=H$5)</xm:f>
            <x14:dxf>
              <fill>
                <patternFill>
                  <bgColor rgb="FF002060"/>
                </patternFill>
              </fill>
            </x14:dxf>
          </x14:cfRule>
          <x14:cfRule type="expression" priority="362" id="{294124B1-4BBE-4E8F-A1CF-FFFA8975CB0E}">
            <xm:f>AND('2018-01'!$D$33&lt;=H$5,'2018-01'!$E$33&gt;=H$5)</xm:f>
            <x14:dxf>
              <fill>
                <patternFill>
                  <bgColor rgb="FF7030A0"/>
                </patternFill>
              </fill>
            </x14:dxf>
          </x14:cfRule>
          <x14:cfRule type="expression" priority="363" id="{8DB02C61-299F-4B4B-B6C4-506820D55BB1}">
            <xm:f>AND('2018-01'!$D$34&lt;=H$5,'2018-01'!$E$34&gt;=H$5)</xm:f>
            <x14:dxf>
              <fill>
                <patternFill>
                  <bgColor rgb="FF7030A0"/>
                </patternFill>
              </fill>
            </x14:dxf>
          </x14:cfRule>
          <xm:sqref>H74:BRM74</xm:sqref>
        </x14:conditionalFormatting>
        <x14:conditionalFormatting xmlns:xm="http://schemas.microsoft.com/office/excel/2006/main">
          <x14:cfRule type="expression" priority="333" id="{65E8B83E-1557-4E41-9CD5-AF534E6B477B}">
            <xm:f>AND('2018-01'!$B$19&lt;=H$5,'2018-01'!$C$19&gt;H$5)</xm:f>
            <x14:dxf>
              <fill>
                <patternFill>
                  <bgColor theme="5" tint="0.59996337778862885"/>
                </patternFill>
              </fill>
            </x14:dxf>
          </x14:cfRule>
          <x14:cfRule type="expression" priority="334" id="{C9EC0904-505F-4DC7-A1D4-43668A9BD108}">
            <xm:f>AND('2018-01'!$B$20&lt;=H$5,'2018-01'!$C$20&gt;=H$5)</xm:f>
            <x14:dxf>
              <fill>
                <patternFill>
                  <bgColor theme="5" tint="0.59996337778862885"/>
                </patternFill>
              </fill>
            </x14:dxf>
          </x14:cfRule>
          <x14:cfRule type="expression" priority="335" id="{313405AE-CE9B-451D-92FB-8C50F392AB8E}">
            <xm:f>AND('2018-01'!$B$21&lt;=H$5,'2018-01'!$C$21&gt;=H$5)</xm:f>
            <x14:dxf>
              <fill>
                <patternFill>
                  <bgColor theme="5" tint="-0.24994659260841701"/>
                </patternFill>
              </fill>
            </x14:dxf>
          </x14:cfRule>
          <x14:cfRule type="expression" priority="336" id="{2E1BF027-89DB-4785-B192-B2B6D7F407A7}">
            <xm:f>AND('2018-01'!$B$22&lt;=H$5,'2018-01'!$C$22&gt;=H$5)</xm:f>
            <x14:dxf>
              <fill>
                <patternFill>
                  <bgColor theme="4" tint="0.79998168889431442"/>
                </patternFill>
              </fill>
            </x14:dxf>
          </x14:cfRule>
          <x14:cfRule type="expression" priority="337" id="{1BBDDD96-579A-46CB-A940-87C1F7D21AD5}">
            <xm:f>AND('2018-01'!$B$23&lt;=H$5,'2018-01'!$C$23&gt;=H$5)</xm:f>
            <x14:dxf>
              <fill>
                <patternFill>
                  <bgColor theme="4" tint="0.79998168889431442"/>
                </patternFill>
              </fill>
            </x14:dxf>
          </x14:cfRule>
          <x14:cfRule type="expression" priority="338" id="{419415DE-3ED5-48E1-8937-519591EC4A4B}">
            <xm:f>AND('2018-01'!$B$24&lt;=H$5,'2018-01'!$C$24&gt;=H$5)</xm:f>
            <x14:dxf>
              <fill>
                <patternFill>
                  <bgColor theme="4" tint="0.39994506668294322"/>
                </patternFill>
              </fill>
            </x14:dxf>
          </x14:cfRule>
          <x14:cfRule type="expression" priority="339" id="{55DD6AE0-2C4D-42B8-86E1-6DDE6A665E28}">
            <xm:f>AND('2018-01'!$B$25&lt;=H$5,'2018-01'!$C$25&gt;=H$5)</xm:f>
            <x14:dxf>
              <fill>
                <patternFill>
                  <bgColor theme="4" tint="0.39994506668294322"/>
                </patternFill>
              </fill>
            </x14:dxf>
          </x14:cfRule>
          <x14:cfRule type="expression" priority="340" id="{54ECA344-03AF-49CB-8506-29F0A8484397}">
            <xm:f>AND('2018-01'!$B$26&lt;=H$5,'2018-01'!$C$26&gt;=H$5)</xm:f>
            <x14:dxf>
              <fill>
                <patternFill>
                  <bgColor theme="4" tint="-0.24994659260841701"/>
                </patternFill>
              </fill>
            </x14:dxf>
          </x14:cfRule>
          <x14:cfRule type="expression" priority="341" id="{976F5126-450B-4761-8595-134C55E953EC}">
            <xm:f>AND('2018-01'!$B$27&lt;=H$5,'2018-01'!$C$27&gt;=H$5)</xm:f>
            <x14:dxf>
              <fill>
                <patternFill>
                  <bgColor theme="4" tint="-0.24994659260841701"/>
                </patternFill>
              </fill>
            </x14:dxf>
          </x14:cfRule>
          <x14:cfRule type="expression" priority="342" id="{D2CD4544-FC7D-4FFE-BFEA-80514047A39A}">
            <xm:f>AND('2018-01'!$B$28&lt;=H$5,'2018-01'!$C$28&gt;=H$5)</xm:f>
            <x14:dxf>
              <fill>
                <patternFill>
                  <bgColor theme="4" tint="-0.24994659260841701"/>
                </patternFill>
              </fill>
            </x14:dxf>
          </x14:cfRule>
          <x14:cfRule type="expression" priority="343" id="{F7FBAE58-09DC-4798-B691-F2B1840B73BC}">
            <xm:f>AND('2018-01'!$B$29&lt;=H$5,'2018-01'!$C$29&gt;=H$5)</xm:f>
            <x14:dxf>
              <fill>
                <patternFill>
                  <bgColor theme="4" tint="-0.24994659260841701"/>
                </patternFill>
              </fill>
            </x14:dxf>
          </x14:cfRule>
          <x14:cfRule type="expression" priority="344" id="{A96131E3-2DE2-4D80-BB3B-87E151001EDF}">
            <xm:f>AND('2018-01'!$B$30&lt;=H$5,'2018-01'!$C$30&gt;=H$5)</xm:f>
            <x14:dxf>
              <fill>
                <patternFill>
                  <bgColor theme="4" tint="-0.24994659260841701"/>
                </patternFill>
              </fill>
            </x14:dxf>
          </x14:cfRule>
          <x14:cfRule type="expression" priority="345" id="{F3AE8BC4-D310-46E6-8552-3B5FDF41994E}">
            <xm:f>AND('2018-01'!$B$31&lt;=H$5,'2018-01'!$C$31&gt;=H$5)</xm:f>
            <x14:dxf>
              <fill>
                <patternFill>
                  <bgColor theme="4" tint="-0.499984740745262"/>
                </patternFill>
              </fill>
            </x14:dxf>
          </x14:cfRule>
          <x14:cfRule type="expression" priority="346" id="{F65CDEE1-C1BC-4EAB-93D5-2F1C3C91DACF}">
            <xm:f>AND('2018-01'!$B$32&lt;=H$5,'2018-01'!$C$32&gt;=H$5)</xm:f>
            <x14:dxf>
              <fill>
                <patternFill>
                  <bgColor rgb="FF002060"/>
                </patternFill>
              </fill>
            </x14:dxf>
          </x14:cfRule>
          <x14:cfRule type="expression" priority="347" id="{0B9D81C5-47FC-44D9-B179-57CCECB35B56}">
            <xm:f>AND('2018-01'!$B$33&lt;=H$5,'2018-01'!$C$33&gt;=H$5)</xm:f>
            <x14:dxf>
              <fill>
                <patternFill>
                  <bgColor rgb="FF7030A0"/>
                </patternFill>
              </fill>
            </x14:dxf>
          </x14:cfRule>
          <x14:cfRule type="expression" priority="364" id="{D847EB34-FE70-476C-8AAB-B60C299EA2D9}">
            <xm:f>AND('2018-01'!$B$34&lt;=H$5,'2018-01'!$C$34&gt;=H$5)</xm:f>
            <x14:dxf>
              <fill>
                <patternFill>
                  <bgColor rgb="FF7030A0"/>
                </patternFill>
              </fill>
            </x14:dxf>
          </x14:cfRule>
          <xm:sqref>H75:BRM75</xm:sqref>
        </x14:conditionalFormatting>
        <x14:conditionalFormatting xmlns:xm="http://schemas.microsoft.com/office/excel/2006/main">
          <x14:cfRule type="expression" priority="1122" id="{AA1D3532-2E72-4D16-BB9F-EE15619AE0FC}">
            <xm:f>AND('2016-02e'!$B$19&lt;=H$5,'2016-02e'!$C$19&gt;H$5)</xm:f>
            <x14:dxf>
              <fill>
                <patternFill>
                  <bgColor theme="5" tint="0.59996337778862885"/>
                </patternFill>
              </fill>
            </x14:dxf>
          </x14:cfRule>
          <x14:cfRule type="expression" priority="1123" id="{54DB1548-0990-4FCA-B7B0-79109DDA5B5F}">
            <xm:f>AND('2016-02e'!$B$20&lt;=H$5,'2016-02e'!$C$20&gt;=H$5)</xm:f>
            <x14:dxf>
              <fill>
                <patternFill>
                  <bgColor theme="5" tint="0.59996337778862885"/>
                </patternFill>
              </fill>
            </x14:dxf>
          </x14:cfRule>
          <x14:cfRule type="expression" priority="1124" id="{843C1232-4C64-4306-B498-108B6FF1DBBA}">
            <xm:f>AND('2016-02e'!$B$21&lt;=H$5,'2016-02e'!$C$21&gt;=H$5)</xm:f>
            <x14:dxf>
              <fill>
                <patternFill>
                  <bgColor theme="5" tint="-0.24994659260841701"/>
                </patternFill>
              </fill>
            </x14:dxf>
          </x14:cfRule>
          <x14:cfRule type="expression" priority="1125" id="{CE2A9D57-E78E-413E-B985-427B189A11B9}">
            <xm:f>AND('2016-02e'!$B$23&lt;=H$5,'2016-02e'!$C$23&gt;=H$5)</xm:f>
            <x14:dxf>
              <fill>
                <patternFill>
                  <bgColor theme="4" tint="0.79998168889431442"/>
                </patternFill>
              </fill>
            </x14:dxf>
          </x14:cfRule>
          <x14:cfRule type="expression" priority="1126" id="{C459B673-5CEC-475B-A4BC-8980DE81DA92}">
            <xm:f>AND('2016-02e'!$B$22&lt;=H$5,'2016-02e'!$C$22&gt;=H$5)</xm:f>
            <x14:dxf>
              <fill>
                <patternFill>
                  <bgColor theme="4" tint="0.79998168889431442"/>
                </patternFill>
              </fill>
            </x14:dxf>
          </x14:cfRule>
          <x14:cfRule type="expression" priority="1127" id="{BFAB267D-4084-416A-94C2-DE78C3231B68}">
            <xm:f>AND('2016-02e'!$B$24&lt;=H$5,'2016-02e'!$C$24&gt;=H$5)</xm:f>
            <x14:dxf>
              <fill>
                <patternFill>
                  <bgColor theme="4" tint="0.39994506668294322"/>
                </patternFill>
              </fill>
            </x14:dxf>
          </x14:cfRule>
          <x14:cfRule type="expression" priority="1128" id="{9F573C58-9A71-4778-AA0C-9239FE935F70}">
            <xm:f>AND('2016-02e'!$B$25&lt;=H$5,'2016-02e'!$C$25&gt;=H$5)</xm:f>
            <x14:dxf>
              <fill>
                <patternFill>
                  <bgColor theme="4" tint="0.39994506668294322"/>
                </patternFill>
              </fill>
            </x14:dxf>
          </x14:cfRule>
          <x14:cfRule type="expression" priority="1129" id="{84618F0D-513F-41C1-BF04-FC89AD2648FD}">
            <xm:f>AND('2016-02e'!$B$29&lt;=H$5,'2016-02e'!$C$29&gt;=H$5)</xm:f>
            <x14:dxf>
              <fill>
                <patternFill>
                  <bgColor theme="4" tint="-0.24994659260841701"/>
                </patternFill>
              </fill>
            </x14:dxf>
          </x14:cfRule>
          <x14:cfRule type="expression" priority="1130" id="{901A07AB-2258-4C07-949B-FE76DC2EA728}">
            <xm:f>AND('2016-02e'!$B$30&lt;=H$5,'2016-02e'!$C$30&gt;=H$5)</xm:f>
            <x14:dxf>
              <fill>
                <patternFill>
                  <bgColor theme="4" tint="-0.24994659260841701"/>
                </patternFill>
              </fill>
            </x14:dxf>
          </x14:cfRule>
          <x14:cfRule type="expression" priority="1131" id="{9156A05C-57B0-4569-9E3A-4A0596E77A19}">
            <xm:f>AND('2016-02e'!$B$26&lt;=H$5,'2016-02e'!$C$26&gt;=H$5)</xm:f>
            <x14:dxf>
              <fill>
                <patternFill>
                  <bgColor theme="4" tint="-0.24994659260841701"/>
                </patternFill>
              </fill>
            </x14:dxf>
          </x14:cfRule>
          <x14:cfRule type="expression" priority="1132" id="{F9DC07E6-C5E4-4B5B-BD9D-EAF0BE9EB270}">
            <xm:f>AND('2016-02e'!$B$27&lt;=H$5,'2016-02e'!$C$27&gt;=H$5)</xm:f>
            <x14:dxf>
              <fill>
                <patternFill>
                  <bgColor theme="4" tint="-0.24994659260841701"/>
                </patternFill>
              </fill>
            </x14:dxf>
          </x14:cfRule>
          <x14:cfRule type="expression" priority="1133" id="{D6502D76-AEFC-4088-A928-7CACB075A550}">
            <xm:f>AND('2016-02e'!$B$28&lt;=H$5,'2016-02e'!$C$28&gt;=H$5)</xm:f>
            <x14:dxf>
              <fill>
                <patternFill>
                  <bgColor theme="4" tint="-0.24994659260841701"/>
                </patternFill>
              </fill>
            </x14:dxf>
          </x14:cfRule>
          <x14:cfRule type="expression" priority="1134" id="{45C2C94D-997B-4741-AE45-778FD55FB151}">
            <xm:f>AND('2016-02e'!$B$32&lt;=H$5,'2016-02e'!$C$32&gt;=H$5)</xm:f>
            <x14:dxf>
              <fill>
                <patternFill>
                  <bgColor rgb="FF002060"/>
                </patternFill>
              </fill>
            </x14:dxf>
          </x14:cfRule>
          <x14:cfRule type="expression" priority="1135" id="{02EE3966-75AA-4C70-8CFC-8480F689D5B6}">
            <xm:f>AND('2016-02e'!$B$31&lt;=H$5,'2016-02e'!$C$31&gt;=H$5)</xm:f>
            <x14:dxf>
              <fill>
                <patternFill>
                  <bgColor theme="4" tint="-0.499984740745262"/>
                </patternFill>
              </fill>
            </x14:dxf>
          </x14:cfRule>
          <x14:cfRule type="expression" priority="1136" id="{9E022766-F928-468E-8F82-21042D90DE5F}">
            <xm:f>AND('2016-02e'!$B$33&lt;=H$5,'2016-02e'!$C$33&gt;=H$5)</xm:f>
            <x14:dxf>
              <fill>
                <patternFill>
                  <bgColor rgb="FF7030A0"/>
                </patternFill>
              </fill>
            </x14:dxf>
          </x14:cfRule>
          <x14:cfRule type="expression" priority="1137" id="{3434B8D5-8F75-4B0E-AF6B-9C9F7752791D}">
            <xm:f>AND('2016-02e'!$B$34&lt;=H$5,'2016-02e'!$C$34&gt;=H$5)</xm:f>
            <x14:dxf>
              <fill>
                <patternFill>
                  <bgColor rgb="FF7030A0"/>
                </patternFill>
              </fill>
            </x14:dxf>
          </x14:cfRule>
          <xm:sqref>H50:BRM50</xm:sqref>
        </x14:conditionalFormatting>
        <x14:conditionalFormatting xmlns:xm="http://schemas.microsoft.com/office/excel/2006/main">
          <x14:cfRule type="expression" priority="311" id="{22AB7785-59DE-48DA-BAA0-CA3A42E47E0F}">
            <xm:f>AND('2016-02e'!$D$19&lt;=H$5,'2016-02e'!$E$19&gt;H$5)</xm:f>
            <x14:dxf>
              <fill>
                <patternFill>
                  <bgColor theme="5" tint="0.59996337778862885"/>
                </patternFill>
              </fill>
            </x14:dxf>
          </x14:cfRule>
          <x14:cfRule type="expression" priority="312" id="{12918324-987F-433B-9FF2-E2B05024BA82}">
            <xm:f>AND('2016-02e'!$D$20&lt;=H$5,'2016-02e'!$E$20&gt;=H$5)</xm:f>
            <x14:dxf>
              <fill>
                <patternFill>
                  <bgColor theme="5" tint="0.59996337778862885"/>
                </patternFill>
              </fill>
            </x14:dxf>
          </x14:cfRule>
          <x14:cfRule type="expression" priority="313" id="{473D3182-4BA0-4197-B45E-51EBC92C1BB9}">
            <xm:f>AND('2016-02e'!$D$21&lt;=H$5,'2016-02e'!$E$21&gt;=H$5)</xm:f>
            <x14:dxf>
              <fill>
                <patternFill>
                  <bgColor theme="5" tint="-0.24994659260841701"/>
                </patternFill>
              </fill>
            </x14:dxf>
          </x14:cfRule>
          <x14:cfRule type="expression" priority="314" id="{F7A3B27D-4B6F-4293-BC78-AECF37F0ECD0}">
            <xm:f>AND('2016-02e'!$D$23&lt;=H$5,'2016-02e'!$E$23&gt;=H$5)</xm:f>
            <x14:dxf>
              <fill>
                <patternFill>
                  <bgColor theme="4" tint="0.79998168889431442"/>
                </patternFill>
              </fill>
            </x14:dxf>
          </x14:cfRule>
          <x14:cfRule type="expression" priority="315" id="{F7DD67E9-E3F5-44C0-836F-240D30D6039E}">
            <xm:f>AND('2016-02e'!$D$22&lt;=H$5,'2016-02e'!$E$22&gt;=H$5)</xm:f>
            <x14:dxf>
              <fill>
                <patternFill>
                  <bgColor theme="4" tint="0.79998168889431442"/>
                </patternFill>
              </fill>
            </x14:dxf>
          </x14:cfRule>
          <x14:cfRule type="expression" priority="316" id="{A974AD57-607B-40E8-9AD1-2942D364FC61}">
            <xm:f>AND('2016-02e'!$D$24&lt;=H$5,'2016-02e'!$E$24&gt;=H$5)</xm:f>
            <x14:dxf>
              <fill>
                <patternFill>
                  <bgColor theme="4" tint="0.39994506668294322"/>
                </patternFill>
              </fill>
            </x14:dxf>
          </x14:cfRule>
          <x14:cfRule type="expression" priority="317" id="{A8901B7E-EBEC-479E-9925-11A66869A65A}">
            <xm:f>AND('2016-02e'!$D$25&lt;=H$5,'2016-02e'!$E$25&gt;=H$5)</xm:f>
            <x14:dxf>
              <fill>
                <patternFill>
                  <bgColor theme="4" tint="0.39994506668294322"/>
                </patternFill>
              </fill>
            </x14:dxf>
          </x14:cfRule>
          <x14:cfRule type="expression" priority="318" id="{965331A6-A420-47FE-90D7-0FC804802000}">
            <xm:f>AND('2016-02e'!$D$29&lt;=H$5,'2016-02e'!$E$29&gt;=H$5)</xm:f>
            <x14:dxf>
              <fill>
                <patternFill>
                  <bgColor theme="4" tint="-0.24994659260841701"/>
                </patternFill>
              </fill>
            </x14:dxf>
          </x14:cfRule>
          <x14:cfRule type="expression" priority="319" id="{03998537-A38B-4BFC-8A9D-724AE10EB706}">
            <xm:f>AND('2016-02e'!$D$30&lt;=H$5,'2016-02e'!$E$30&gt;=H$5)</xm:f>
            <x14:dxf>
              <fill>
                <patternFill>
                  <bgColor theme="4" tint="-0.24994659260841701"/>
                </patternFill>
              </fill>
            </x14:dxf>
          </x14:cfRule>
          <x14:cfRule type="expression" priority="320" id="{C4976451-CCC1-4E09-92F4-C8A096FE7A86}">
            <xm:f>AND('2016-02e'!$D$26&lt;=H$5,'2016-02e'!$E$26&gt;=H$5)</xm:f>
            <x14:dxf>
              <fill>
                <patternFill>
                  <bgColor theme="4" tint="-0.24994659260841701"/>
                </patternFill>
              </fill>
            </x14:dxf>
          </x14:cfRule>
          <x14:cfRule type="expression" priority="321" id="{34407D33-DB60-4697-BCBB-B8F111A1C217}">
            <xm:f>AND('2016-02e'!$D$27&lt;=H$5,'2016-02e'!$E$27&gt;=H$5)</xm:f>
            <x14:dxf>
              <fill>
                <patternFill>
                  <bgColor theme="4" tint="-0.24994659260841701"/>
                </patternFill>
              </fill>
            </x14:dxf>
          </x14:cfRule>
          <x14:cfRule type="expression" priority="322" id="{6EA82D93-0933-4586-B086-ED1BA3E20180}">
            <xm:f>AND('2016-02e'!$D$28&lt;=H$5,'2016-02e'!$E$28&gt;=H$5)</xm:f>
            <x14:dxf>
              <fill>
                <patternFill>
                  <bgColor theme="4" tint="-0.24994659260841701"/>
                </patternFill>
              </fill>
            </x14:dxf>
          </x14:cfRule>
          <x14:cfRule type="expression" priority="323" id="{AFA6CC62-FD5E-4BA2-8ECA-30B9D636ED10}">
            <xm:f>AND('2016-02e'!$D$32&lt;=H$5,'2016-02e'!$E$32&gt;=H$5)</xm:f>
            <x14:dxf>
              <fill>
                <patternFill>
                  <bgColor rgb="FF002060"/>
                </patternFill>
              </fill>
            </x14:dxf>
          </x14:cfRule>
          <x14:cfRule type="expression" priority="324" id="{4655A132-04B6-4382-A14A-CB36A959758A}">
            <xm:f>AND('2016-02e'!$D$31&lt;=H$5,'2016-02e'!$E$31&gt;=H$5)</xm:f>
            <x14:dxf>
              <fill>
                <patternFill>
                  <bgColor theme="4" tint="-0.499984740745262"/>
                </patternFill>
              </fill>
            </x14:dxf>
          </x14:cfRule>
          <x14:cfRule type="expression" priority="325" id="{5E624360-8F53-44A3-8E6C-425F6165E979}">
            <xm:f>AND('2016-02e'!$D$33&lt;=H$5,'2016-02e'!$E$33&gt;=H$5)</xm:f>
            <x14:dxf>
              <fill>
                <patternFill>
                  <bgColor rgb="FF7030A0"/>
                </patternFill>
              </fill>
            </x14:dxf>
          </x14:cfRule>
          <x14:cfRule type="expression" priority="485" id="{6A481F68-57EB-4C1C-B610-A4DDB45B73A9}">
            <xm:f>AND('2016-02e'!$D$34&lt;=H$5,'2016-02e'!$E$34&gt;=H$5)</xm:f>
            <x14:dxf>
              <fill>
                <patternFill>
                  <bgColor rgb="FF7030A0"/>
                </patternFill>
              </fill>
            </x14:dxf>
          </x14:cfRule>
          <xm:sqref>H51:BRM51</xm:sqref>
        </x14:conditionalFormatting>
        <x14:conditionalFormatting xmlns:xm="http://schemas.microsoft.com/office/excel/2006/main">
          <x14:cfRule type="expression" priority="268" id="{6E89014A-DD12-40A1-936A-62D6A52479FA}">
            <xm:f>AND('2016-03'!$D$19&lt;=H$5,'2016-03'!$E$19&gt;H$5)</xm:f>
            <x14:dxf>
              <fill>
                <patternFill>
                  <bgColor theme="5" tint="0.59996337778862885"/>
                </patternFill>
              </fill>
            </x14:dxf>
          </x14:cfRule>
          <x14:cfRule type="expression" priority="269" id="{5105DFE9-31E6-4E51-A566-599A70BB5463}">
            <xm:f>AND('2016-03'!$D$20&lt;=H$5,'2016-03'!$E$20&gt;=H$5)</xm:f>
            <x14:dxf>
              <fill>
                <patternFill>
                  <bgColor theme="5" tint="0.59996337778862885"/>
                </patternFill>
              </fill>
            </x14:dxf>
          </x14:cfRule>
          <x14:cfRule type="expression" priority="270" id="{14EC2DA4-6CBC-4422-B624-3577ED51F8E9}">
            <xm:f>AND('2016-03'!$D$21&lt;=H$5,'2016-03'!$E$21&gt;=H$5)</xm:f>
            <x14:dxf>
              <fill>
                <patternFill>
                  <bgColor theme="5" tint="-0.24994659260841701"/>
                </patternFill>
              </fill>
            </x14:dxf>
          </x14:cfRule>
          <x14:cfRule type="expression" priority="271" id="{98C55F0C-802B-407B-B6C2-BFEE020691E0}">
            <xm:f>AND('2016-03'!$D$22&lt;=H$5,'2016-03'!$E$22&gt;=H$5)</xm:f>
            <x14:dxf>
              <fill>
                <patternFill>
                  <bgColor theme="4" tint="0.79998168889431442"/>
                </patternFill>
              </fill>
            </x14:dxf>
          </x14:cfRule>
          <x14:cfRule type="expression" priority="272" id="{2AA5FA03-C396-442D-865A-E040E3E132B4}">
            <xm:f>AND('2016-03'!$D$23&lt;=H$5,'2016-03'!$E$23&gt;=H$5)</xm:f>
            <x14:dxf>
              <fill>
                <patternFill>
                  <bgColor theme="4" tint="0.79998168889431442"/>
                </patternFill>
              </fill>
            </x14:dxf>
          </x14:cfRule>
          <x14:cfRule type="expression" priority="273" id="{7D4457C3-2AE2-4E30-ADE2-F2587B6F8971}">
            <xm:f>AND('2016-03'!$D$24&lt;=H$5,'2016-03'!$E$24&gt;=H$5)</xm:f>
            <x14:dxf>
              <fill>
                <patternFill>
                  <bgColor theme="4" tint="0.39994506668294322"/>
                </patternFill>
              </fill>
            </x14:dxf>
          </x14:cfRule>
          <x14:cfRule type="expression" priority="274" id="{D19CB911-364F-4E3C-A53F-C2BD7D8D0235}">
            <xm:f>AND('2016-03'!$D$25&lt;=H$5,'2016-03'!$E$25&gt;=H$5)</xm:f>
            <x14:dxf>
              <fill>
                <patternFill>
                  <bgColor theme="4" tint="0.39994506668294322"/>
                </patternFill>
              </fill>
            </x14:dxf>
          </x14:cfRule>
          <x14:cfRule type="expression" priority="275" id="{DEEA2A97-5760-486B-A9AB-40CF84D37E7B}">
            <xm:f>AND('2016-03'!$D$26&lt;=H$5,'2016-03'!$E$26&gt;=H$5)</xm:f>
            <x14:dxf>
              <fill>
                <patternFill>
                  <bgColor theme="4" tint="-0.24994659260841701"/>
                </patternFill>
              </fill>
            </x14:dxf>
          </x14:cfRule>
          <x14:cfRule type="expression" priority="276" id="{B8B8EB22-3F9E-4C20-A911-81871047B1BF}">
            <xm:f>AND('2016-03'!$D$27&lt;=H$5,'2016-03'!$E$27&gt;=H$5)</xm:f>
            <x14:dxf>
              <fill>
                <patternFill>
                  <bgColor theme="4" tint="-0.24994659260841701"/>
                </patternFill>
              </fill>
            </x14:dxf>
          </x14:cfRule>
          <x14:cfRule type="expression" priority="277" id="{CD0073A9-FC7C-49B4-9737-CAFD7953B4A8}">
            <xm:f>AND('2016-03'!$D$28&lt;=H$5,'2016-03'!$E$28&gt;=H$5)</xm:f>
            <x14:dxf>
              <fill>
                <patternFill>
                  <bgColor theme="4" tint="-0.24994659260841701"/>
                </patternFill>
              </fill>
            </x14:dxf>
          </x14:cfRule>
          <x14:cfRule type="expression" priority="278" id="{AAD1116A-604E-4935-804B-5C691690389B}">
            <xm:f>AND('2016-03'!$D$29&lt;=H$5,'2016-03'!$E$29&gt;=H$5)</xm:f>
            <x14:dxf>
              <fill>
                <patternFill>
                  <bgColor theme="4" tint="-0.24994659260841701"/>
                </patternFill>
              </fill>
            </x14:dxf>
          </x14:cfRule>
          <x14:cfRule type="expression" priority="279" id="{99D923B0-C2FB-4D86-92FC-78B91AC26E45}">
            <xm:f>AND('2016-03'!$D$30&lt;=H$5,'2016-03'!$E$30&gt;=H$5)</xm:f>
            <x14:dxf>
              <fill>
                <patternFill>
                  <bgColor theme="4" tint="-0.24994659260841701"/>
                </patternFill>
              </fill>
            </x14:dxf>
          </x14:cfRule>
          <x14:cfRule type="expression" priority="280" id="{98820957-2976-4C13-8C35-9AECE13790E1}">
            <xm:f>AND('2016-03'!$D$31&lt;=H$5,'2016-03'!$E$31&gt;=H$5)</xm:f>
            <x14:dxf>
              <fill>
                <patternFill>
                  <bgColor theme="4" tint="-0.499984740745262"/>
                </patternFill>
              </fill>
            </x14:dxf>
          </x14:cfRule>
          <x14:cfRule type="expression" priority="281" id="{30FAA554-2913-49D2-8832-A1110D088615}">
            <xm:f>AND('2016-03'!$D$32&lt;=H$5,'2016-03'!$E$32&gt;=H$5)</xm:f>
            <x14:dxf>
              <fill>
                <patternFill>
                  <bgColor rgb="FF002060"/>
                </patternFill>
              </fill>
            </x14:dxf>
          </x14:cfRule>
          <x14:cfRule type="expression" priority="282" id="{4E894A04-A571-44B8-BF6E-E0DE5CA25BC3}">
            <xm:f>AND('2016-03'!$D$33&lt;=H$5,'2016-03'!$E$33&gt;=H$5)</xm:f>
            <x14:dxf>
              <fill>
                <patternFill>
                  <bgColor rgb="FF7030A0"/>
                </patternFill>
              </fill>
            </x14:dxf>
          </x14:cfRule>
          <x14:cfRule type="expression" priority="283" id="{3D1C4D21-BC1C-424F-9B68-FB6516536FB5}">
            <xm:f>AND('2016-03'!$D$34&lt;=H$5,'2016-03'!$E$34&gt;=H$5)</xm:f>
            <x14:dxf>
              <fill>
                <patternFill>
                  <bgColor rgb="FF7030A0"/>
                </patternFill>
              </fill>
            </x14:dxf>
          </x14:cfRule>
          <xm:sqref>BFA76:BRM76</xm:sqref>
        </x14:conditionalFormatting>
        <x14:conditionalFormatting xmlns:xm="http://schemas.microsoft.com/office/excel/2006/main">
          <x14:cfRule type="expression" priority="284" id="{8B9D2FB6-7825-4FF5-BAA8-C0BD9D57C3B8}">
            <xm:f>AND('2016-03'!$B$19&lt;=H$5,'2016-03'!$C$19&gt;H$5)</xm:f>
            <x14:dxf>
              <fill>
                <patternFill>
                  <bgColor theme="5" tint="0.59996337778862885"/>
                </patternFill>
              </fill>
            </x14:dxf>
          </x14:cfRule>
          <x14:cfRule type="expression" priority="285" id="{32A7359F-3014-491B-A69C-697F2F2D51CA}">
            <xm:f>AND('2016-03'!$B$20&lt;=H$5,'2016-03'!$C$20&gt;=H$5)</xm:f>
            <x14:dxf>
              <fill>
                <patternFill>
                  <bgColor theme="5" tint="0.59996337778862885"/>
                </patternFill>
              </fill>
            </x14:dxf>
          </x14:cfRule>
          <x14:cfRule type="expression" priority="286" id="{F94A1AB1-6D0A-4613-AB60-1BD1958E0DB1}">
            <xm:f>AND('2016-03'!$B$21&lt;=H$5,'2016-03'!$C$21&gt;=H$5)</xm:f>
            <x14:dxf>
              <fill>
                <patternFill>
                  <bgColor theme="5" tint="-0.24994659260841701"/>
                </patternFill>
              </fill>
            </x14:dxf>
          </x14:cfRule>
          <x14:cfRule type="expression" priority="287" id="{1DAE6CFF-FB94-49DB-886D-C1B7DF1C1B38}">
            <xm:f>AND('2016-03'!$B$22&lt;=H$5,'2016-03'!$C$22&gt;=H$5)</xm:f>
            <x14:dxf>
              <fill>
                <patternFill>
                  <bgColor theme="4" tint="0.79998168889431442"/>
                </patternFill>
              </fill>
            </x14:dxf>
          </x14:cfRule>
          <x14:cfRule type="expression" priority="288" id="{C4525837-E5BF-4E36-8507-277F47F0DB84}">
            <xm:f>AND('2016-03'!$B$23&lt;=H$5,'2016-03'!$C$23&gt;=H$5)</xm:f>
            <x14:dxf>
              <fill>
                <patternFill>
                  <bgColor theme="4" tint="0.79998168889431442"/>
                </patternFill>
              </fill>
            </x14:dxf>
          </x14:cfRule>
          <x14:cfRule type="expression" priority="289" id="{2ADFB855-DF1F-4866-899B-7C46368AC008}">
            <xm:f>AND('2016-03'!$B$24&lt;=H$5,'2016-03'!$C$24&gt;=H$5)</xm:f>
            <x14:dxf>
              <fill>
                <patternFill>
                  <bgColor theme="4" tint="0.39994506668294322"/>
                </patternFill>
              </fill>
            </x14:dxf>
          </x14:cfRule>
          <x14:cfRule type="expression" priority="290" id="{A6951FF7-B9D2-462D-B742-2D8F194A8AAD}">
            <xm:f>AND('2016-03'!$B$25&lt;=H$5,'2016-03'!$C$25&gt;=H$5)</xm:f>
            <x14:dxf>
              <fill>
                <patternFill>
                  <bgColor theme="4" tint="0.39994506668294322"/>
                </patternFill>
              </fill>
            </x14:dxf>
          </x14:cfRule>
          <x14:cfRule type="expression" priority="291" id="{9928A305-3722-4AA0-BFEB-1FE54D0B3658}">
            <xm:f>AND('2016-03'!$B$26&lt;=H$5,'2016-03'!$C$26&gt;=H$5)</xm:f>
            <x14:dxf>
              <fill>
                <patternFill>
                  <bgColor theme="4" tint="-0.24994659260841701"/>
                </patternFill>
              </fill>
            </x14:dxf>
          </x14:cfRule>
          <x14:cfRule type="expression" priority="292" id="{739929A5-8D5E-4DE8-BC34-1B0AFC902646}">
            <xm:f>AND('2016-03'!$B$27&lt;=H$5,'2016-03'!$C$27&gt;=H$5)</xm:f>
            <x14:dxf>
              <fill>
                <patternFill>
                  <bgColor theme="4" tint="-0.24994659260841701"/>
                </patternFill>
              </fill>
            </x14:dxf>
          </x14:cfRule>
          <x14:cfRule type="expression" priority="293" id="{5D8CB65A-81AE-44DB-93AC-7195FF6E5975}">
            <xm:f>AND('2016-03'!$B$28&lt;=H$5,'2016-03'!$C$28&gt;=H$5)</xm:f>
            <x14:dxf>
              <fill>
                <patternFill>
                  <bgColor theme="4" tint="-0.24994659260841701"/>
                </patternFill>
              </fill>
            </x14:dxf>
          </x14:cfRule>
          <x14:cfRule type="expression" priority="294" id="{EEDBB73E-4C20-4378-A2F4-1230AA6DAF74}">
            <xm:f>AND('2016-03'!$B$29&lt;=H$5,'2016-03'!$C$29&gt;=H$5)</xm:f>
            <x14:dxf>
              <fill>
                <patternFill>
                  <bgColor theme="4" tint="-0.24994659260841701"/>
                </patternFill>
              </fill>
            </x14:dxf>
          </x14:cfRule>
          <x14:cfRule type="expression" priority="295" id="{C5CCFFD7-697B-43A9-997C-15F5B3D11BB3}">
            <xm:f>AND('2016-03'!$B$30&lt;=H$5,'2016-03'!$C$30&gt;=H$5)</xm:f>
            <x14:dxf>
              <fill>
                <patternFill>
                  <bgColor theme="4" tint="-0.24994659260841701"/>
                </patternFill>
              </fill>
            </x14:dxf>
          </x14:cfRule>
          <x14:cfRule type="expression" priority="296" id="{D40D7F20-A15D-4217-98BE-F1D13D5DCD83}">
            <xm:f>AND('2016-03'!$B$31&lt;=H$5,'2016-03'!$C$31&gt;=H$5)</xm:f>
            <x14:dxf>
              <fill>
                <patternFill>
                  <bgColor theme="4" tint="-0.499984740745262"/>
                </patternFill>
              </fill>
            </x14:dxf>
          </x14:cfRule>
          <x14:cfRule type="expression" priority="297" id="{1FC47CA9-476B-4D80-90C4-402E1A107B01}">
            <xm:f>AND('2016-03'!$B$32&lt;=H$5,'2016-03'!$C$32&gt;=H$5)</xm:f>
            <x14:dxf>
              <fill>
                <patternFill>
                  <bgColor rgb="FF002060"/>
                </patternFill>
              </fill>
            </x14:dxf>
          </x14:cfRule>
          <x14:cfRule type="expression" priority="298" id="{05B0F45A-0C3B-4E0E-ABCC-7EC0D05202C7}">
            <xm:f>AND('2016-03'!$B$33&lt;=H$5,'2016-03'!$C$33&gt;=H$5)</xm:f>
            <x14:dxf>
              <fill>
                <patternFill>
                  <bgColor rgb="FF7030A0"/>
                </patternFill>
              </fill>
            </x14:dxf>
          </x14:cfRule>
          <x14:cfRule type="expression" priority="299" id="{85E7848E-BE5E-40DF-ABED-25DF089B541E}">
            <xm:f>AND('2016-03'!$B$34&lt;=H$5,'2016-03'!$C$34&gt;=H$5)</xm:f>
            <x14:dxf>
              <fill>
                <patternFill>
                  <bgColor rgb="FF7030A0"/>
                </patternFill>
              </fill>
            </x14:dxf>
          </x14:cfRule>
          <xm:sqref>BFA77:BRM77</xm:sqref>
        </x14:conditionalFormatting>
        <x14:conditionalFormatting xmlns:xm="http://schemas.microsoft.com/office/excel/2006/main">
          <x14:cfRule type="expression" priority="252" id="{F010DDA0-C37F-4484-B1B1-780E7958631B}">
            <xm:f>AND('2018-02'!$D$19&lt;=H$5,'2018-02'!$E$19&gt;H$5)</xm:f>
            <x14:dxf>
              <fill>
                <patternFill>
                  <bgColor theme="5" tint="0.59996337778862885"/>
                </patternFill>
              </fill>
            </x14:dxf>
          </x14:cfRule>
          <x14:cfRule type="expression" priority="253" id="{9A987303-C20D-4749-8C06-2AB3CF5AC0E3}">
            <xm:f>AND('2018-02'!$D$20&lt;=H$5,'2018-02'!$E$20&gt;=H$5)</xm:f>
            <x14:dxf>
              <fill>
                <patternFill>
                  <bgColor theme="5" tint="0.59996337778862885"/>
                </patternFill>
              </fill>
            </x14:dxf>
          </x14:cfRule>
          <x14:cfRule type="expression" priority="254" id="{1264F9FF-CAB2-4429-9F94-FA077284CA07}">
            <xm:f>AND('2018-02'!$D$21&lt;=H$5,'2018-02'!$E$21&gt;=H$5)</xm:f>
            <x14:dxf>
              <fill>
                <patternFill>
                  <bgColor theme="5" tint="-0.24994659260841701"/>
                </patternFill>
              </fill>
            </x14:dxf>
          </x14:cfRule>
          <x14:cfRule type="expression" priority="255" id="{14C991A7-3C70-4A45-8C5F-C58680562510}">
            <xm:f>AND('2018-02'!$D$22&lt;=H$5,'2018-02'!$E$22&gt;=H$5)</xm:f>
            <x14:dxf>
              <fill>
                <patternFill>
                  <bgColor theme="4" tint="0.79998168889431442"/>
                </patternFill>
              </fill>
            </x14:dxf>
          </x14:cfRule>
          <x14:cfRule type="expression" priority="256" id="{0C7DFDD5-7A0C-4228-9DD4-05B25468E6B7}">
            <xm:f>AND('2018-02'!$D$23&lt;=H$5,'2018-02'!$E$23&gt;=H$5)</xm:f>
            <x14:dxf>
              <fill>
                <patternFill>
                  <bgColor theme="4" tint="0.79998168889431442"/>
                </patternFill>
              </fill>
            </x14:dxf>
          </x14:cfRule>
          <x14:cfRule type="expression" priority="257" id="{AC7E4249-8573-41D7-B4AA-E96BFE1D7A16}">
            <xm:f>AND('2018-02'!$D$24&lt;=H$5,'2018-02'!$E$24&gt;=H$5)</xm:f>
            <x14:dxf>
              <fill>
                <patternFill>
                  <bgColor theme="4" tint="0.39994506668294322"/>
                </patternFill>
              </fill>
            </x14:dxf>
          </x14:cfRule>
          <x14:cfRule type="expression" priority="258" id="{AC1CEF39-E5F5-4699-9B17-5A0165BA020F}">
            <xm:f>AND('2018-02'!$D$25&lt;=H$5,'2018-02'!$E$25&gt;=H$5)</xm:f>
            <x14:dxf>
              <fill>
                <patternFill>
                  <bgColor theme="4" tint="0.39994506668294322"/>
                </patternFill>
              </fill>
            </x14:dxf>
          </x14:cfRule>
          <x14:cfRule type="expression" priority="259" id="{5200A8B9-592F-4B71-9CC0-E98013F58A0D}">
            <xm:f>AND('2018-02'!$D$26&lt;=H$5,'2018-02'!$E$26&gt;=H$5)</xm:f>
            <x14:dxf>
              <fill>
                <patternFill>
                  <bgColor theme="4" tint="-0.24994659260841701"/>
                </patternFill>
              </fill>
            </x14:dxf>
          </x14:cfRule>
          <x14:cfRule type="expression" priority="260" id="{9BFFA8C3-4412-456D-8484-EA4B2C0AF0E9}">
            <xm:f>AND('2018-02'!$D$27&lt;=H$5,'2018-02'!$E$27&gt;=H$5)</xm:f>
            <x14:dxf>
              <fill>
                <patternFill>
                  <bgColor theme="4" tint="-0.24994659260841701"/>
                </patternFill>
              </fill>
            </x14:dxf>
          </x14:cfRule>
          <x14:cfRule type="expression" priority="261" id="{9709BD01-B727-4B5F-AA89-CDFFADC54E1D}">
            <xm:f>AND('2018-02'!$D$28&lt;=H$5,'2018-02'!$E$28&gt;=H$5)</xm:f>
            <x14:dxf>
              <fill>
                <patternFill>
                  <bgColor theme="4" tint="-0.24994659260841701"/>
                </patternFill>
              </fill>
            </x14:dxf>
          </x14:cfRule>
          <x14:cfRule type="expression" priority="262" id="{8519895F-A12A-4859-9A51-5B5BD63CEEF8}">
            <xm:f>AND('2018-02'!$D$29&lt;=H$5,'2018-02'!$E$29&gt;=H$5)</xm:f>
            <x14:dxf>
              <fill>
                <patternFill>
                  <bgColor theme="4" tint="-0.24994659260841701"/>
                </patternFill>
              </fill>
            </x14:dxf>
          </x14:cfRule>
          <x14:cfRule type="expression" priority="263" id="{09D4EA0E-CFF0-4D09-8BC3-CB14187F711E}">
            <xm:f>AND('2018-02'!$D$30&lt;=H$5,'2018-02'!$E$30&gt;=H$5)</xm:f>
            <x14:dxf>
              <fill>
                <patternFill>
                  <bgColor theme="4" tint="-0.24994659260841701"/>
                </patternFill>
              </fill>
            </x14:dxf>
          </x14:cfRule>
          <x14:cfRule type="expression" priority="264" id="{C9BA2321-9E88-43F9-A4AC-D88D3542E37A}">
            <xm:f>AND('2018-02'!$D$31&lt;=H$5,'2018-02'!$E$31&gt;=H$5)</xm:f>
            <x14:dxf>
              <fill>
                <patternFill>
                  <bgColor theme="4" tint="-0.499984740745262"/>
                </patternFill>
              </fill>
            </x14:dxf>
          </x14:cfRule>
          <x14:cfRule type="expression" priority="265" id="{58E7B3A0-1857-4D02-91E0-A183C9A87138}">
            <xm:f>AND('2018-02'!$D$32&lt;=H$5,'2018-02'!$E$32&gt;=H$5)</xm:f>
            <x14:dxf>
              <fill>
                <patternFill>
                  <bgColor rgb="FF002060"/>
                </patternFill>
              </fill>
            </x14:dxf>
          </x14:cfRule>
          <x14:cfRule type="expression" priority="266" id="{6CF506BE-BBE5-48E8-ADED-2184CDBF1A57}">
            <xm:f>AND('2018-02'!$D$33&lt;=H$5,'2018-02'!$E$33&gt;=H$5)</xm:f>
            <x14:dxf>
              <fill>
                <patternFill>
                  <bgColor rgb="FF7030A0"/>
                </patternFill>
              </fill>
            </x14:dxf>
          </x14:cfRule>
          <x14:cfRule type="expression" priority="300" id="{36E55163-4138-4258-9B01-E42F1E87B5A7}">
            <xm:f>AND('2018-02'!$D$34&lt;=H$5,'2018-02'!$E$34&gt;=H$5)</xm:f>
            <x14:dxf>
              <fill>
                <patternFill>
                  <bgColor rgb="FF7030A0"/>
                </patternFill>
              </fill>
            </x14:dxf>
          </x14:cfRule>
          <xm:sqref>H76:BRM76</xm:sqref>
        </x14:conditionalFormatting>
        <x14:conditionalFormatting xmlns:xm="http://schemas.microsoft.com/office/excel/2006/main">
          <x14:cfRule type="expression" priority="237" id="{36FEA9BE-005F-45DC-B822-8A11537F551F}">
            <xm:f>AND('2018-02'!$B$19&lt;=H$5,'2018-02'!$C$19&gt;H$5)</xm:f>
            <x14:dxf>
              <fill>
                <patternFill>
                  <bgColor theme="5" tint="0.59996337778862885"/>
                </patternFill>
              </fill>
            </x14:dxf>
          </x14:cfRule>
          <x14:cfRule type="expression" priority="238" id="{96D52F57-5FD4-4A38-8DA5-9B24A6BC7D83}">
            <xm:f>AND('2018-02'!$B$20&lt;=H$5,'2018-02'!$C$20&gt;=H$5)</xm:f>
            <x14:dxf>
              <fill>
                <patternFill>
                  <bgColor theme="5" tint="0.59996337778862885"/>
                </patternFill>
              </fill>
            </x14:dxf>
          </x14:cfRule>
          <x14:cfRule type="expression" priority="239" id="{85E3EFC3-7791-454D-8291-20D7F0308B01}">
            <xm:f>AND('2018-02'!$B$21&lt;=H$5,'2018-02'!$C$21&gt;=H$5)</xm:f>
            <x14:dxf>
              <fill>
                <patternFill>
                  <bgColor theme="5" tint="-0.24994659260841701"/>
                </patternFill>
              </fill>
            </x14:dxf>
          </x14:cfRule>
          <x14:cfRule type="expression" priority="240" id="{7FAA1A0C-2F73-4157-B704-796661DB9BCD}">
            <xm:f>AND('2018-02'!$B$22&lt;=H$5,'2018-02'!$C$22&gt;=H$5)</xm:f>
            <x14:dxf>
              <fill>
                <patternFill>
                  <bgColor theme="4" tint="0.79998168889431442"/>
                </patternFill>
              </fill>
            </x14:dxf>
          </x14:cfRule>
          <x14:cfRule type="expression" priority="241" id="{9146FD0D-1BBD-4D63-B46C-A4D9B17CB864}">
            <xm:f>AND('2018-02'!$B$23&lt;=H$5,'2018-02'!$C$23&gt;=H$5)</xm:f>
            <x14:dxf>
              <fill>
                <patternFill>
                  <bgColor theme="4" tint="0.79998168889431442"/>
                </patternFill>
              </fill>
            </x14:dxf>
          </x14:cfRule>
          <x14:cfRule type="expression" priority="242" id="{024D6196-C96C-44A1-886C-89D915FA6DA8}">
            <xm:f>AND('2018-02'!$B$24&lt;=H$5,'2018-02'!$C$24&gt;=H$5)</xm:f>
            <x14:dxf>
              <fill>
                <patternFill>
                  <bgColor theme="4" tint="0.39994506668294322"/>
                </patternFill>
              </fill>
            </x14:dxf>
          </x14:cfRule>
          <x14:cfRule type="expression" priority="243" id="{01191E10-8969-4754-A773-1FA6A2A63ED1}">
            <xm:f>AND('2018-02'!$B$25&lt;=H$5,'2018-02'!$C$25&gt;=H$5)</xm:f>
            <x14:dxf>
              <fill>
                <patternFill>
                  <bgColor theme="4" tint="0.39994506668294322"/>
                </patternFill>
              </fill>
            </x14:dxf>
          </x14:cfRule>
          <x14:cfRule type="expression" priority="244" id="{6BA3C9AF-C3E5-4A03-800B-35B2FBEFA571}">
            <xm:f>AND('2018-02'!$B$26&lt;=H$5,'2018-02'!$C$26&gt;=H$5)</xm:f>
            <x14:dxf>
              <fill>
                <patternFill>
                  <bgColor theme="4" tint="-0.24994659260841701"/>
                </patternFill>
              </fill>
            </x14:dxf>
          </x14:cfRule>
          <x14:cfRule type="expression" priority="245" id="{BDBD9EA1-6460-4A28-A266-9EF55B5165A5}">
            <xm:f>AND('2018-02'!$B$27&lt;=H$5,'2018-02'!$C$27&gt;=H$5)</xm:f>
            <x14:dxf>
              <fill>
                <patternFill>
                  <bgColor theme="4" tint="-0.24994659260841701"/>
                </patternFill>
              </fill>
            </x14:dxf>
          </x14:cfRule>
          <x14:cfRule type="expression" priority="246" id="{F4E0DC39-B93B-4FAE-BB29-DA3189EB889D}">
            <xm:f>AND('2018-02'!$B$28&lt;=H$5,'2018-02'!$C$28&gt;=H$5)</xm:f>
            <x14:dxf>
              <fill>
                <patternFill>
                  <bgColor theme="4" tint="-0.24994659260841701"/>
                </patternFill>
              </fill>
            </x14:dxf>
          </x14:cfRule>
          <x14:cfRule type="expression" priority="247" id="{497ACBA6-BABC-4783-AC01-8A4E9FC41905}">
            <xm:f>AND('2018-02'!$B$29&lt;=H$5,'2018-02'!$C$29&gt;=H$5)</xm:f>
            <x14:dxf>
              <fill>
                <patternFill>
                  <bgColor theme="4" tint="-0.24994659260841701"/>
                </patternFill>
              </fill>
            </x14:dxf>
          </x14:cfRule>
          <x14:cfRule type="expression" priority="248" id="{8BF91DCD-FA84-40A1-8932-1E9AB0B3CA6B}">
            <xm:f>AND('2018-02'!$B$30&lt;=H$5,'2018-02'!$C$30&gt;=H$5)</xm:f>
            <x14:dxf>
              <fill>
                <patternFill>
                  <bgColor theme="4" tint="-0.24994659260841701"/>
                </patternFill>
              </fill>
            </x14:dxf>
          </x14:cfRule>
          <x14:cfRule type="expression" priority="249" id="{B8F441A5-A1AE-491F-A4BA-F258D8D471B8}">
            <xm:f>AND('2018-02'!$B$31&lt;=H$5,'2018-02'!$C$31&gt;=H$5)</xm:f>
            <x14:dxf>
              <fill>
                <patternFill>
                  <bgColor theme="4" tint="-0.499984740745262"/>
                </patternFill>
              </fill>
            </x14:dxf>
          </x14:cfRule>
          <x14:cfRule type="expression" priority="250" id="{04E06FBB-2675-4E66-92B7-3190C64CB3C4}">
            <xm:f>AND('2018-02'!$B$32&lt;=H$5,'2018-02'!$C$32&gt;=H$5)</xm:f>
            <x14:dxf>
              <fill>
                <patternFill>
                  <bgColor rgb="FF002060"/>
                </patternFill>
              </fill>
            </x14:dxf>
          </x14:cfRule>
          <x14:cfRule type="expression" priority="251" id="{A981E109-D5AC-4D54-9D1E-BBB6EDC79891}">
            <xm:f>AND('2018-02'!$B$33&lt;=H$5,'2018-02'!$C$33&gt;=H$5)</xm:f>
            <x14:dxf>
              <fill>
                <patternFill>
                  <bgColor rgb="FF7030A0"/>
                </patternFill>
              </fill>
            </x14:dxf>
          </x14:cfRule>
          <x14:cfRule type="expression" priority="310" id="{079F426C-D0B9-4479-9E04-E5A49A60071A}">
            <xm:f>AND('2018-02'!$B$34&lt;=H$5,'2018-02'!$C$34&gt;=H$5)</xm:f>
            <x14:dxf>
              <fill>
                <patternFill>
                  <bgColor rgb="FF7030A0"/>
                </patternFill>
              </fill>
            </x14:dxf>
          </x14:cfRule>
          <xm:sqref>H77:BRM77</xm:sqref>
        </x14:conditionalFormatting>
        <x14:conditionalFormatting xmlns:xm="http://schemas.microsoft.com/office/excel/2006/main">
          <x14:cfRule type="expression" priority="193" id="{210DDDD2-0479-4AAE-AC0D-BC54760F2BD5}">
            <xm:f>AND('2016-03'!$D$19&lt;=H$5,'2016-03'!$E$19&gt;H$5)</xm:f>
            <x14:dxf>
              <fill>
                <patternFill>
                  <bgColor theme="5" tint="0.59996337778862885"/>
                </patternFill>
              </fill>
            </x14:dxf>
          </x14:cfRule>
          <x14:cfRule type="expression" priority="194" id="{9E3C2CDC-F933-4DCC-9AF8-6981529C0113}">
            <xm:f>AND('2016-03'!$D$20&lt;=H$5,'2016-03'!$E$20&gt;=H$5)</xm:f>
            <x14:dxf>
              <fill>
                <patternFill>
                  <bgColor theme="5" tint="0.59996337778862885"/>
                </patternFill>
              </fill>
            </x14:dxf>
          </x14:cfRule>
          <x14:cfRule type="expression" priority="195" id="{9AFD6601-D742-4611-BB35-B071D9920872}">
            <xm:f>AND('2016-03'!$D$21&lt;=H$5,'2016-03'!$E$21&gt;=H$5)</xm:f>
            <x14:dxf>
              <fill>
                <patternFill>
                  <bgColor theme="5" tint="-0.24994659260841701"/>
                </patternFill>
              </fill>
            </x14:dxf>
          </x14:cfRule>
          <x14:cfRule type="expression" priority="196" id="{531A228A-55D9-4D01-A93D-B264DF8460BC}">
            <xm:f>AND('2016-03'!$D$22&lt;=H$5,'2016-03'!$E$22&gt;=H$5)</xm:f>
            <x14:dxf>
              <fill>
                <patternFill>
                  <bgColor theme="4" tint="0.79998168889431442"/>
                </patternFill>
              </fill>
            </x14:dxf>
          </x14:cfRule>
          <x14:cfRule type="expression" priority="197" id="{983A075E-977D-43DD-8935-99319181F979}">
            <xm:f>AND('2016-03'!$D$23&lt;=H$5,'2016-03'!$E$23&gt;=H$5)</xm:f>
            <x14:dxf>
              <fill>
                <patternFill>
                  <bgColor theme="4" tint="0.79998168889431442"/>
                </patternFill>
              </fill>
            </x14:dxf>
          </x14:cfRule>
          <x14:cfRule type="expression" priority="198" id="{CC863D03-5624-465F-8A2C-87AB953E16EE}">
            <xm:f>AND('2016-03'!$D$24&lt;=H$5,'2016-03'!$E$24&gt;=H$5)</xm:f>
            <x14:dxf>
              <fill>
                <patternFill>
                  <bgColor theme="4" tint="0.39994506668294322"/>
                </patternFill>
              </fill>
            </x14:dxf>
          </x14:cfRule>
          <x14:cfRule type="expression" priority="199" id="{27AC6678-B9AF-47F1-9791-05C6C38E20C6}">
            <xm:f>AND('2016-03'!$D$25&lt;=H$5,'2016-03'!$E$25&gt;=H$5)</xm:f>
            <x14:dxf>
              <fill>
                <patternFill>
                  <bgColor theme="4" tint="0.39994506668294322"/>
                </patternFill>
              </fill>
            </x14:dxf>
          </x14:cfRule>
          <x14:cfRule type="expression" priority="200" id="{A7375657-0EE3-4F00-BC1E-006081B4F472}">
            <xm:f>AND('2016-03'!$D$26&lt;=H$5,'2016-03'!$E$26&gt;=H$5)</xm:f>
            <x14:dxf>
              <fill>
                <patternFill>
                  <bgColor theme="4" tint="-0.24994659260841701"/>
                </patternFill>
              </fill>
            </x14:dxf>
          </x14:cfRule>
          <x14:cfRule type="expression" priority="201" id="{5E999501-945B-47DF-8781-E3508E0B276D}">
            <xm:f>AND('2016-03'!$D$27&lt;=H$5,'2016-03'!$E$27&gt;=H$5)</xm:f>
            <x14:dxf>
              <fill>
                <patternFill>
                  <bgColor theme="4" tint="-0.24994659260841701"/>
                </patternFill>
              </fill>
            </x14:dxf>
          </x14:cfRule>
          <x14:cfRule type="expression" priority="202" id="{A1388975-796F-4CCB-90B4-B6FF4DAB173A}">
            <xm:f>AND('2016-03'!$D$28&lt;=H$5,'2016-03'!$E$28&gt;=H$5)</xm:f>
            <x14:dxf>
              <fill>
                <patternFill>
                  <bgColor theme="4" tint="-0.24994659260841701"/>
                </patternFill>
              </fill>
            </x14:dxf>
          </x14:cfRule>
          <x14:cfRule type="expression" priority="203" id="{F1A3F719-5035-4D78-93D1-C28FA18DC794}">
            <xm:f>AND('2016-03'!$D$29&lt;=H$5,'2016-03'!$E$29&gt;=H$5)</xm:f>
            <x14:dxf>
              <fill>
                <patternFill>
                  <bgColor theme="4" tint="-0.24994659260841701"/>
                </patternFill>
              </fill>
            </x14:dxf>
          </x14:cfRule>
          <x14:cfRule type="expression" priority="204" id="{8527848B-C20D-425C-9C9B-87E296E38E03}">
            <xm:f>AND('2016-03'!$D$30&lt;=H$5,'2016-03'!$E$30&gt;=H$5)</xm:f>
            <x14:dxf>
              <fill>
                <patternFill>
                  <bgColor theme="4" tint="-0.24994659260841701"/>
                </patternFill>
              </fill>
            </x14:dxf>
          </x14:cfRule>
          <x14:cfRule type="expression" priority="205" id="{01EB14D2-1464-4330-81D8-A5B1DD4B32B2}">
            <xm:f>AND('2016-03'!$D$31&lt;=H$5,'2016-03'!$E$31&gt;=H$5)</xm:f>
            <x14:dxf>
              <fill>
                <patternFill>
                  <bgColor theme="4" tint="-0.499984740745262"/>
                </patternFill>
              </fill>
            </x14:dxf>
          </x14:cfRule>
          <x14:cfRule type="expression" priority="206" id="{08C23779-C052-436C-9A0F-D05B66269D9A}">
            <xm:f>AND('2016-03'!$D$32&lt;=H$5,'2016-03'!$E$32&gt;=H$5)</xm:f>
            <x14:dxf>
              <fill>
                <patternFill>
                  <bgColor rgb="FF002060"/>
                </patternFill>
              </fill>
            </x14:dxf>
          </x14:cfRule>
          <x14:cfRule type="expression" priority="207" id="{D2A8DCEB-C8B5-4489-9AB9-D070E39CF020}">
            <xm:f>AND('2016-03'!$D$33&lt;=H$5,'2016-03'!$E$33&gt;=H$5)</xm:f>
            <x14:dxf>
              <fill>
                <patternFill>
                  <bgColor rgb="FF7030A0"/>
                </patternFill>
              </fill>
            </x14:dxf>
          </x14:cfRule>
          <x14:cfRule type="expression" priority="208" id="{EC1EC341-6050-485A-8390-12A838EE8F7C}">
            <xm:f>AND('2016-03'!$D$34&lt;=H$5,'2016-03'!$E$34&gt;=H$5)</xm:f>
            <x14:dxf>
              <fill>
                <patternFill>
                  <bgColor rgb="FF7030A0"/>
                </patternFill>
              </fill>
            </x14:dxf>
          </x14:cfRule>
          <xm:sqref>BFA78:BRM78</xm:sqref>
        </x14:conditionalFormatting>
        <x14:conditionalFormatting xmlns:xm="http://schemas.microsoft.com/office/excel/2006/main">
          <x14:cfRule type="expression" priority="209" id="{716B7B57-BAF4-4CE7-A030-9F9A6C81AF5A}">
            <xm:f>AND('2016-03'!$B$19&lt;=H$5,'2016-03'!$C$19&gt;H$5)</xm:f>
            <x14:dxf>
              <fill>
                <patternFill>
                  <bgColor theme="5" tint="0.59996337778862885"/>
                </patternFill>
              </fill>
            </x14:dxf>
          </x14:cfRule>
          <x14:cfRule type="expression" priority="210" id="{05FB20FA-AFF1-4046-80B7-5337AA8191A4}">
            <xm:f>AND('2016-03'!$B$20&lt;=H$5,'2016-03'!$C$20&gt;=H$5)</xm:f>
            <x14:dxf>
              <fill>
                <patternFill>
                  <bgColor theme="5" tint="0.59996337778862885"/>
                </patternFill>
              </fill>
            </x14:dxf>
          </x14:cfRule>
          <x14:cfRule type="expression" priority="211" id="{D44D3866-C738-4B54-8F71-A13BAAFE7C8D}">
            <xm:f>AND('2016-03'!$B$21&lt;=H$5,'2016-03'!$C$21&gt;=H$5)</xm:f>
            <x14:dxf>
              <fill>
                <patternFill>
                  <bgColor theme="5" tint="-0.24994659260841701"/>
                </patternFill>
              </fill>
            </x14:dxf>
          </x14:cfRule>
          <x14:cfRule type="expression" priority="212" id="{CD3E5551-1807-4108-B729-81BA13E22BD0}">
            <xm:f>AND('2016-03'!$B$22&lt;=H$5,'2016-03'!$C$22&gt;=H$5)</xm:f>
            <x14:dxf>
              <fill>
                <patternFill>
                  <bgColor theme="4" tint="0.79998168889431442"/>
                </patternFill>
              </fill>
            </x14:dxf>
          </x14:cfRule>
          <x14:cfRule type="expression" priority="213" id="{E55C22EF-70D0-4D69-88B7-05E70E2F7B76}">
            <xm:f>AND('2016-03'!$B$23&lt;=H$5,'2016-03'!$C$23&gt;=H$5)</xm:f>
            <x14:dxf>
              <fill>
                <patternFill>
                  <bgColor theme="4" tint="0.79998168889431442"/>
                </patternFill>
              </fill>
            </x14:dxf>
          </x14:cfRule>
          <x14:cfRule type="expression" priority="214" id="{D95CA202-F76B-42B2-99B2-A8DA65EC0345}">
            <xm:f>AND('2016-03'!$B$24&lt;=H$5,'2016-03'!$C$24&gt;=H$5)</xm:f>
            <x14:dxf>
              <fill>
                <patternFill>
                  <bgColor theme="4" tint="0.39994506668294322"/>
                </patternFill>
              </fill>
            </x14:dxf>
          </x14:cfRule>
          <x14:cfRule type="expression" priority="215" id="{818B7609-A53C-4D53-8588-AD0821856477}">
            <xm:f>AND('2016-03'!$B$25&lt;=H$5,'2016-03'!$C$25&gt;=H$5)</xm:f>
            <x14:dxf>
              <fill>
                <patternFill>
                  <bgColor theme="4" tint="0.39994506668294322"/>
                </patternFill>
              </fill>
            </x14:dxf>
          </x14:cfRule>
          <x14:cfRule type="expression" priority="216" id="{8AA6B8CE-517D-4103-A5E5-4E79E715FBCD}">
            <xm:f>AND('2016-03'!$B$26&lt;=H$5,'2016-03'!$C$26&gt;=H$5)</xm:f>
            <x14:dxf>
              <fill>
                <patternFill>
                  <bgColor theme="4" tint="-0.24994659260841701"/>
                </patternFill>
              </fill>
            </x14:dxf>
          </x14:cfRule>
          <x14:cfRule type="expression" priority="217" id="{C7E906C3-10B2-4F13-AEE5-E12C4A659DF6}">
            <xm:f>AND('2016-03'!$B$27&lt;=H$5,'2016-03'!$C$27&gt;=H$5)</xm:f>
            <x14:dxf>
              <fill>
                <patternFill>
                  <bgColor theme="4" tint="-0.24994659260841701"/>
                </patternFill>
              </fill>
            </x14:dxf>
          </x14:cfRule>
          <x14:cfRule type="expression" priority="218" id="{476C52F7-CE75-4580-92BB-FC70CF2BBE36}">
            <xm:f>AND('2016-03'!$B$28&lt;=H$5,'2016-03'!$C$28&gt;=H$5)</xm:f>
            <x14:dxf>
              <fill>
                <patternFill>
                  <bgColor theme="4" tint="-0.24994659260841701"/>
                </patternFill>
              </fill>
            </x14:dxf>
          </x14:cfRule>
          <x14:cfRule type="expression" priority="219" id="{E8195D5F-A073-4A9D-8D12-C763B609F17E}">
            <xm:f>AND('2016-03'!$B$29&lt;=H$5,'2016-03'!$C$29&gt;=H$5)</xm:f>
            <x14:dxf>
              <fill>
                <patternFill>
                  <bgColor theme="4" tint="-0.24994659260841701"/>
                </patternFill>
              </fill>
            </x14:dxf>
          </x14:cfRule>
          <x14:cfRule type="expression" priority="220" id="{4DD0D694-793A-43C2-AFB1-E2995DA6FE84}">
            <xm:f>AND('2016-03'!$B$30&lt;=H$5,'2016-03'!$C$30&gt;=H$5)</xm:f>
            <x14:dxf>
              <fill>
                <patternFill>
                  <bgColor theme="4" tint="-0.24994659260841701"/>
                </patternFill>
              </fill>
            </x14:dxf>
          </x14:cfRule>
          <x14:cfRule type="expression" priority="221" id="{6B4C35CE-5C50-435B-AEA2-FF100C175DCF}">
            <xm:f>AND('2016-03'!$B$31&lt;=H$5,'2016-03'!$C$31&gt;=H$5)</xm:f>
            <x14:dxf>
              <fill>
                <patternFill>
                  <bgColor theme="4" tint="-0.499984740745262"/>
                </patternFill>
              </fill>
            </x14:dxf>
          </x14:cfRule>
          <x14:cfRule type="expression" priority="222" id="{D7CA271C-E80F-4FB6-A277-F0AB0177760D}">
            <xm:f>AND('2016-03'!$B$32&lt;=H$5,'2016-03'!$C$32&gt;=H$5)</xm:f>
            <x14:dxf>
              <fill>
                <patternFill>
                  <bgColor rgb="FF002060"/>
                </patternFill>
              </fill>
            </x14:dxf>
          </x14:cfRule>
          <x14:cfRule type="expression" priority="223" id="{621413DD-7C7B-4BB7-8E55-2A7A28289492}">
            <xm:f>AND('2016-03'!$B$33&lt;=H$5,'2016-03'!$C$33&gt;=H$5)</xm:f>
            <x14:dxf>
              <fill>
                <patternFill>
                  <bgColor rgb="FF7030A0"/>
                </patternFill>
              </fill>
            </x14:dxf>
          </x14:cfRule>
          <x14:cfRule type="expression" priority="224" id="{B2D827BD-9936-4528-836A-04FF0FC081AF}">
            <xm:f>AND('2016-03'!$B$34&lt;=H$5,'2016-03'!$C$34&gt;=H$5)</xm:f>
            <x14:dxf>
              <fill>
                <patternFill>
                  <bgColor rgb="FF7030A0"/>
                </patternFill>
              </fill>
            </x14:dxf>
          </x14:cfRule>
          <xm:sqref>BFA79:BRM79</xm:sqref>
        </x14:conditionalFormatting>
        <x14:conditionalFormatting xmlns:xm="http://schemas.microsoft.com/office/excel/2006/main">
          <x14:cfRule type="expression" priority="178" id="{8AE02820-DEAE-4664-81FD-A18EBC28502E}">
            <xm:f>AND('2018-03'!$D$19&lt;=H$5,'2018-03'!$E$19&gt;H$5)</xm:f>
            <x14:dxf>
              <fill>
                <patternFill>
                  <bgColor theme="5" tint="0.59996337778862885"/>
                </patternFill>
              </fill>
            </x14:dxf>
          </x14:cfRule>
          <x14:cfRule type="expression" priority="179" id="{0C20D318-B08D-489C-82A2-65A22764179F}">
            <xm:f>AND('2018-03'!$D$20&lt;=H$5,'2018-03'!$E$20&gt;=H$5)</xm:f>
            <x14:dxf>
              <fill>
                <patternFill>
                  <bgColor theme="5" tint="0.59996337778862885"/>
                </patternFill>
              </fill>
            </x14:dxf>
          </x14:cfRule>
          <x14:cfRule type="expression" priority="180" id="{BF224AA1-91CC-49D4-949D-8BF57E973348}">
            <xm:f>AND('2018-03'!$D$21&lt;=H$5,'2018-03'!$E$21&gt;=H$5)</xm:f>
            <x14:dxf>
              <fill>
                <patternFill>
                  <bgColor theme="5" tint="-0.24994659260841701"/>
                </patternFill>
              </fill>
            </x14:dxf>
          </x14:cfRule>
          <x14:cfRule type="expression" priority="181" id="{3291FC7A-D020-4A3D-9301-F16C276CA6E7}">
            <xm:f>AND('2018-03'!$D$22&lt;=H$5,'2018-03'!$E$22&gt;=H$5)</xm:f>
            <x14:dxf>
              <fill>
                <patternFill>
                  <bgColor theme="4" tint="0.79998168889431442"/>
                </patternFill>
              </fill>
            </x14:dxf>
          </x14:cfRule>
          <x14:cfRule type="expression" priority="182" id="{32D85666-D7E5-4DC1-98CC-1A3CCECE4E43}">
            <xm:f>AND('2018-03'!$D$23&lt;=H$5,'2018-03'!$E$23&gt;=H$5)</xm:f>
            <x14:dxf>
              <fill>
                <patternFill>
                  <bgColor theme="4" tint="0.79998168889431442"/>
                </patternFill>
              </fill>
            </x14:dxf>
          </x14:cfRule>
          <x14:cfRule type="expression" priority="183" id="{32B64ED4-E0AC-40B0-AFCA-DC260150145B}">
            <xm:f>AND('2018-03'!$D$24&lt;=H$5,'2018-03'!$E$24&gt;=H$5)</xm:f>
            <x14:dxf>
              <fill>
                <patternFill>
                  <bgColor theme="4" tint="0.39994506668294322"/>
                </patternFill>
              </fill>
            </x14:dxf>
          </x14:cfRule>
          <x14:cfRule type="expression" priority="184" id="{0B7A0515-53E8-4ACA-8A38-89FFD39E84DA}">
            <xm:f>AND('2018-03'!$D$25&lt;=H$5,'2018-03'!$E$25&gt;=H$5)</xm:f>
            <x14:dxf>
              <fill>
                <patternFill>
                  <bgColor theme="4" tint="0.39994506668294322"/>
                </patternFill>
              </fill>
            </x14:dxf>
          </x14:cfRule>
          <x14:cfRule type="expression" priority="185" id="{F026C167-BDE1-444B-BE8C-155A965B7F4B}">
            <xm:f>AND('2018-03'!$D$26&lt;=H$5,'2018-03'!$E$26&gt;=H$5)</xm:f>
            <x14:dxf>
              <fill>
                <patternFill>
                  <bgColor theme="4" tint="-0.24994659260841701"/>
                </patternFill>
              </fill>
            </x14:dxf>
          </x14:cfRule>
          <x14:cfRule type="expression" priority="186" id="{D63C7020-EDE4-458B-AF5F-D589AEFA8302}">
            <xm:f>AND('2018-03'!$D$27&lt;=H$5,'2018-03'!$E$27&gt;=H$5)</xm:f>
            <x14:dxf>
              <fill>
                <patternFill>
                  <bgColor theme="4" tint="-0.24994659260841701"/>
                </patternFill>
              </fill>
            </x14:dxf>
          </x14:cfRule>
          <x14:cfRule type="expression" priority="187" id="{2E7FC245-6703-436A-B787-A86426A8E9C5}">
            <xm:f>AND('2018-03'!$D$28&lt;=H$5,'2018-03'!$E$28&gt;=H$5)</xm:f>
            <x14:dxf>
              <fill>
                <patternFill>
                  <bgColor theme="4" tint="-0.24994659260841701"/>
                </patternFill>
              </fill>
            </x14:dxf>
          </x14:cfRule>
          <x14:cfRule type="expression" priority="188" id="{93CF95EE-9053-4498-9AB4-A8F778D1159F}">
            <xm:f>AND('2018-03'!$D$29&lt;=H$5,'2018-03'!$E$29&gt;=H$5)</xm:f>
            <x14:dxf>
              <fill>
                <patternFill>
                  <bgColor theme="4" tint="-0.24994659260841701"/>
                </patternFill>
              </fill>
            </x14:dxf>
          </x14:cfRule>
          <x14:cfRule type="expression" priority="189" id="{C0360FF2-8385-4BD7-88E8-4B815158F411}">
            <xm:f>AND('2018-03'!$D$30&lt;=H$5,'2018-03'!$E$30&gt;=H$5)</xm:f>
            <x14:dxf>
              <fill>
                <patternFill>
                  <bgColor theme="4" tint="-0.24994659260841701"/>
                </patternFill>
              </fill>
            </x14:dxf>
          </x14:cfRule>
          <x14:cfRule type="expression" priority="190" id="{DAA1D133-18F9-466B-A0B6-C9C42994C3E6}">
            <xm:f>AND('2018-03'!$D$31&lt;=H$5,'2018-03'!$E$31&gt;=H$5)</xm:f>
            <x14:dxf>
              <fill>
                <patternFill>
                  <bgColor theme="4" tint="-0.499984740745262"/>
                </patternFill>
              </fill>
            </x14:dxf>
          </x14:cfRule>
          <x14:cfRule type="expression" priority="191" id="{7D9BDEBD-0763-411E-9CD2-AF8E2B93530E}">
            <xm:f>AND('2018-03'!$D$32&lt;=H$5,'2018-03'!$E$32&gt;=H$5)</xm:f>
            <x14:dxf>
              <fill>
                <patternFill>
                  <bgColor rgb="FF002060"/>
                </patternFill>
              </fill>
            </x14:dxf>
          </x14:cfRule>
          <x14:cfRule type="expression" priority="225" id="{AB45C265-F733-416A-8C7B-2ECC1AA73920}">
            <xm:f>AND('2018-03'!$D$33&lt;=H$5,'2018-03'!$E$33&gt;=H$5)</xm:f>
            <x14:dxf>
              <fill>
                <patternFill>
                  <bgColor rgb="FF7030A0"/>
                </patternFill>
              </fill>
            </x14:dxf>
          </x14:cfRule>
          <x14:cfRule type="expression" priority="235" id="{D2F1D523-22A0-4262-8702-364E5F650382}">
            <xm:f>AND('2018-03'!$D$34&lt;=H$5,'2018-03'!$E$34&gt;=H$5)</xm:f>
            <x14:dxf>
              <fill>
                <patternFill>
                  <bgColor rgb="FF7030A0"/>
                </patternFill>
              </fill>
            </x14:dxf>
          </x14:cfRule>
          <xm:sqref>H78:BRM78</xm:sqref>
        </x14:conditionalFormatting>
        <x14:conditionalFormatting xmlns:xm="http://schemas.microsoft.com/office/excel/2006/main">
          <x14:cfRule type="expression" priority="163" id="{C2995DED-F71F-4928-89EF-0A6F285EFEAB}">
            <xm:f>AND('2018-03'!$B$19&lt;=H$5,'2018-03'!$C$19&gt;H$5)</xm:f>
            <x14:dxf>
              <fill>
                <patternFill>
                  <bgColor theme="5" tint="0.59996337778862885"/>
                </patternFill>
              </fill>
            </x14:dxf>
          </x14:cfRule>
          <x14:cfRule type="expression" priority="164" id="{06F8EEA5-027F-45B6-BC55-E945EBFA2B31}">
            <xm:f>AND('2018-03'!$B$20&lt;=H$5,'2018-03'!$C$20&gt;=H$5)</xm:f>
            <x14:dxf>
              <fill>
                <patternFill>
                  <bgColor theme="5" tint="0.59996337778862885"/>
                </patternFill>
              </fill>
            </x14:dxf>
          </x14:cfRule>
          <x14:cfRule type="expression" priority="165" id="{DB9EDB44-B794-4410-BC7B-AA7D8F3E8BDB}">
            <xm:f>AND('2018-03'!$B$21&lt;=H$5,'2018-03'!$C$21&gt;=H$5)</xm:f>
            <x14:dxf>
              <fill>
                <patternFill>
                  <bgColor theme="5" tint="-0.24994659260841701"/>
                </patternFill>
              </fill>
            </x14:dxf>
          </x14:cfRule>
          <x14:cfRule type="expression" priority="166" id="{0D3306BA-64B7-4D6B-8683-684A92DE1A1E}">
            <xm:f>AND('2018-03'!$B$22&lt;=H$5,'2018-03'!$C$22&gt;=H$5)</xm:f>
            <x14:dxf>
              <fill>
                <patternFill>
                  <bgColor theme="4" tint="0.79998168889431442"/>
                </patternFill>
              </fill>
            </x14:dxf>
          </x14:cfRule>
          <x14:cfRule type="expression" priority="167" id="{60BE26BD-243B-4C08-9F24-45C49051A31B}">
            <xm:f>AND('2018-03'!$B$23&lt;=H$5,'2018-03'!$C$23&gt;=H$5)</xm:f>
            <x14:dxf>
              <fill>
                <patternFill>
                  <bgColor theme="4" tint="0.79998168889431442"/>
                </patternFill>
              </fill>
            </x14:dxf>
          </x14:cfRule>
          <x14:cfRule type="expression" priority="168" id="{AA1DF40C-0C2C-48EC-B53F-48269716016C}">
            <xm:f>AND('2018-03'!$B$24&lt;=H$5,'2018-03'!$C$24&gt;=H$5)</xm:f>
            <x14:dxf>
              <fill>
                <patternFill>
                  <bgColor theme="4" tint="0.39994506668294322"/>
                </patternFill>
              </fill>
            </x14:dxf>
          </x14:cfRule>
          <x14:cfRule type="expression" priority="169" id="{4F3D885F-1C2C-4402-AD4D-70C9FF633448}">
            <xm:f>AND('2018-03'!$B$25&lt;=H$5,'2018-03'!$C$25&gt;=H$5)</xm:f>
            <x14:dxf>
              <fill>
                <patternFill>
                  <bgColor theme="4" tint="0.39994506668294322"/>
                </patternFill>
              </fill>
            </x14:dxf>
          </x14:cfRule>
          <x14:cfRule type="expression" priority="170" id="{B550D63C-B65F-445A-BEA5-A5B394F394DA}">
            <xm:f>AND('2018-03'!$B$26&lt;=H$5,'2018-03'!$C$26&gt;=H$5)</xm:f>
            <x14:dxf>
              <fill>
                <patternFill>
                  <bgColor theme="4" tint="-0.24994659260841701"/>
                </patternFill>
              </fill>
            </x14:dxf>
          </x14:cfRule>
          <x14:cfRule type="expression" priority="171" id="{A73C52B3-8C8E-4E63-9CE5-FBA77B9FB388}">
            <xm:f>AND('2018-03'!$B$27&lt;=H$5,'2018-03'!$C$27&gt;=H$5)</xm:f>
            <x14:dxf>
              <fill>
                <patternFill>
                  <bgColor theme="4" tint="-0.24994659260841701"/>
                </patternFill>
              </fill>
            </x14:dxf>
          </x14:cfRule>
          <x14:cfRule type="expression" priority="172" id="{C36D91E8-DFBC-4F2F-95B7-C0FF33FAF5ED}">
            <xm:f>AND('2018-03'!$B$28&lt;=H$5,'2018-03'!$C$28&gt;=H$5)</xm:f>
            <x14:dxf>
              <fill>
                <patternFill>
                  <bgColor theme="4" tint="-0.24994659260841701"/>
                </patternFill>
              </fill>
            </x14:dxf>
          </x14:cfRule>
          <x14:cfRule type="expression" priority="173" id="{38521434-5143-4727-BA9B-150E89E79DE3}">
            <xm:f>AND('2018-03'!$B$29&lt;=H$5,'2018-03'!$C$29&gt;=H$5)</xm:f>
            <x14:dxf>
              <fill>
                <patternFill>
                  <bgColor theme="4" tint="-0.24994659260841701"/>
                </patternFill>
              </fill>
            </x14:dxf>
          </x14:cfRule>
          <x14:cfRule type="expression" priority="174" id="{9E05B9E4-4859-490D-A8B2-C7FA2E4E432E}">
            <xm:f>AND('2018-03'!$B$30&lt;=H$5,'2018-03'!$C$30&gt;=H$5)</xm:f>
            <x14:dxf>
              <fill>
                <patternFill>
                  <bgColor theme="4" tint="-0.24994659260841701"/>
                </patternFill>
              </fill>
            </x14:dxf>
          </x14:cfRule>
          <x14:cfRule type="expression" priority="175" id="{D7143F50-67DA-4028-9705-89491E3F4300}">
            <xm:f>AND('2018-03'!$B$31&lt;=H$5,'2018-03'!$C$31&gt;=H$5)</xm:f>
            <x14:dxf>
              <fill>
                <patternFill>
                  <bgColor theme="4" tint="-0.499984740745262"/>
                </patternFill>
              </fill>
            </x14:dxf>
          </x14:cfRule>
          <x14:cfRule type="expression" priority="176" id="{A141FB78-321D-4213-B795-4323AB746962}">
            <xm:f>AND('2018-03'!$B$32&lt;=H$5,'2018-03'!$C$32&gt;=H$5)</xm:f>
            <x14:dxf>
              <fill>
                <patternFill>
                  <bgColor rgb="FF002060"/>
                </patternFill>
              </fill>
            </x14:dxf>
          </x14:cfRule>
          <x14:cfRule type="expression" priority="177" id="{0FB5F85A-7F84-4B1A-81ED-5A2320721B0D}">
            <xm:f>AND('2018-03'!$B$33&lt;=H$5,'2018-03'!$C$33&gt;=H$5)</xm:f>
            <x14:dxf>
              <fill>
                <patternFill>
                  <bgColor rgb="FF7030A0"/>
                </patternFill>
              </fill>
            </x14:dxf>
          </x14:cfRule>
          <x14:cfRule type="expression" priority="236" id="{A98906B3-C4A5-4D44-ADC4-F3B15AC9D375}">
            <xm:f>AND('2018-03'!$B$34&lt;=H$5,'2018-03'!$C$34&gt;=H$5)</xm:f>
            <x14:dxf>
              <fill>
                <patternFill>
                  <bgColor rgb="FF7030A0"/>
                </patternFill>
              </fill>
            </x14:dxf>
          </x14:cfRule>
          <xm:sqref>H79:BRM79</xm:sqref>
        </x14:conditionalFormatting>
        <x14:conditionalFormatting xmlns:xm="http://schemas.microsoft.com/office/excel/2006/main">
          <x14:cfRule type="expression" priority="118" id="{3D100191-296A-47D1-B37F-D093A3FE8753}">
            <xm:f>AND('2016-03'!$D$19&lt;=H$5,'2016-03'!$E$19&gt;H$5)</xm:f>
            <x14:dxf>
              <fill>
                <patternFill>
                  <bgColor theme="5" tint="0.59996337778862885"/>
                </patternFill>
              </fill>
            </x14:dxf>
          </x14:cfRule>
          <x14:cfRule type="expression" priority="119" id="{104B81FD-1939-4571-8F34-28E22B1CCAC1}">
            <xm:f>AND('2016-03'!$D$20&lt;=H$5,'2016-03'!$E$20&gt;=H$5)</xm:f>
            <x14:dxf>
              <fill>
                <patternFill>
                  <bgColor theme="5" tint="0.59996337778862885"/>
                </patternFill>
              </fill>
            </x14:dxf>
          </x14:cfRule>
          <x14:cfRule type="expression" priority="120" id="{62A72064-3644-4E40-ABD8-42132E263553}">
            <xm:f>AND('2016-03'!$D$21&lt;=H$5,'2016-03'!$E$21&gt;=H$5)</xm:f>
            <x14:dxf>
              <fill>
                <patternFill>
                  <bgColor theme="5" tint="-0.24994659260841701"/>
                </patternFill>
              </fill>
            </x14:dxf>
          </x14:cfRule>
          <x14:cfRule type="expression" priority="121" id="{791E25B1-5D8F-40F7-9A1F-9ADB6DFFB0E5}">
            <xm:f>AND('2016-03'!$D$22&lt;=H$5,'2016-03'!$E$22&gt;=H$5)</xm:f>
            <x14:dxf>
              <fill>
                <patternFill>
                  <bgColor theme="4" tint="0.79998168889431442"/>
                </patternFill>
              </fill>
            </x14:dxf>
          </x14:cfRule>
          <x14:cfRule type="expression" priority="122" id="{92961E51-6D02-497F-A980-205EB149CDBD}">
            <xm:f>AND('2016-03'!$D$23&lt;=H$5,'2016-03'!$E$23&gt;=H$5)</xm:f>
            <x14:dxf>
              <fill>
                <patternFill>
                  <bgColor theme="4" tint="0.79998168889431442"/>
                </patternFill>
              </fill>
            </x14:dxf>
          </x14:cfRule>
          <x14:cfRule type="expression" priority="123" id="{CE9C78CD-8D02-4A91-88A2-7D280E62A4B2}">
            <xm:f>AND('2016-03'!$D$24&lt;=H$5,'2016-03'!$E$24&gt;=H$5)</xm:f>
            <x14:dxf>
              <fill>
                <patternFill>
                  <bgColor theme="4" tint="0.39994506668294322"/>
                </patternFill>
              </fill>
            </x14:dxf>
          </x14:cfRule>
          <x14:cfRule type="expression" priority="124" id="{BB4A3741-BC4B-4F73-A11F-9862AC377019}">
            <xm:f>AND('2016-03'!$D$25&lt;=H$5,'2016-03'!$E$25&gt;=H$5)</xm:f>
            <x14:dxf>
              <fill>
                <patternFill>
                  <bgColor theme="4" tint="0.39994506668294322"/>
                </patternFill>
              </fill>
            </x14:dxf>
          </x14:cfRule>
          <x14:cfRule type="expression" priority="125" id="{E631E885-CD14-4B3D-B63D-406B87B24924}">
            <xm:f>AND('2016-03'!$D$26&lt;=H$5,'2016-03'!$E$26&gt;=H$5)</xm:f>
            <x14:dxf>
              <fill>
                <patternFill>
                  <bgColor theme="4" tint="-0.24994659260841701"/>
                </patternFill>
              </fill>
            </x14:dxf>
          </x14:cfRule>
          <x14:cfRule type="expression" priority="126" id="{9E157153-8C7F-4102-B348-5CE0BFB3BD82}">
            <xm:f>AND('2016-03'!$D$27&lt;=H$5,'2016-03'!$E$27&gt;=H$5)</xm:f>
            <x14:dxf>
              <fill>
                <patternFill>
                  <bgColor theme="4" tint="-0.24994659260841701"/>
                </patternFill>
              </fill>
            </x14:dxf>
          </x14:cfRule>
          <x14:cfRule type="expression" priority="127" id="{7ED3155B-ECB3-4B9C-AAEE-6BF79424C853}">
            <xm:f>AND('2016-03'!$D$28&lt;=H$5,'2016-03'!$E$28&gt;=H$5)</xm:f>
            <x14:dxf>
              <fill>
                <patternFill>
                  <bgColor theme="4" tint="-0.24994659260841701"/>
                </patternFill>
              </fill>
            </x14:dxf>
          </x14:cfRule>
          <x14:cfRule type="expression" priority="128" id="{8A88F160-6751-403F-9E4F-00152761EC55}">
            <xm:f>AND('2016-03'!$D$29&lt;=H$5,'2016-03'!$E$29&gt;=H$5)</xm:f>
            <x14:dxf>
              <fill>
                <patternFill>
                  <bgColor theme="4" tint="-0.24994659260841701"/>
                </patternFill>
              </fill>
            </x14:dxf>
          </x14:cfRule>
          <x14:cfRule type="expression" priority="129" id="{C459AA2A-F108-4FDC-815B-4AB5C8357B6C}">
            <xm:f>AND('2016-03'!$D$30&lt;=H$5,'2016-03'!$E$30&gt;=H$5)</xm:f>
            <x14:dxf>
              <fill>
                <patternFill>
                  <bgColor theme="4" tint="-0.24994659260841701"/>
                </patternFill>
              </fill>
            </x14:dxf>
          </x14:cfRule>
          <x14:cfRule type="expression" priority="130" id="{82D3383E-D6E7-4411-80E0-1D46F4408394}">
            <xm:f>AND('2016-03'!$D$31&lt;=H$5,'2016-03'!$E$31&gt;=H$5)</xm:f>
            <x14:dxf>
              <fill>
                <patternFill>
                  <bgColor theme="4" tint="-0.499984740745262"/>
                </patternFill>
              </fill>
            </x14:dxf>
          </x14:cfRule>
          <x14:cfRule type="expression" priority="131" id="{7DB643FB-D37E-4EBC-9961-C3B0D47F7879}">
            <xm:f>AND('2016-03'!$D$32&lt;=H$5,'2016-03'!$E$32&gt;=H$5)</xm:f>
            <x14:dxf>
              <fill>
                <patternFill>
                  <bgColor rgb="FF002060"/>
                </patternFill>
              </fill>
            </x14:dxf>
          </x14:cfRule>
          <x14:cfRule type="expression" priority="132" id="{24EE8CDA-80E9-42EC-9ADE-8ED0AFF6D08F}">
            <xm:f>AND('2016-03'!$D$33&lt;=H$5,'2016-03'!$E$33&gt;=H$5)</xm:f>
            <x14:dxf>
              <fill>
                <patternFill>
                  <bgColor rgb="FF7030A0"/>
                </patternFill>
              </fill>
            </x14:dxf>
          </x14:cfRule>
          <x14:cfRule type="expression" priority="133" id="{886B24FE-8809-4EEE-8858-514BA1580991}">
            <xm:f>AND('2016-03'!$D$34&lt;=H$5,'2016-03'!$E$34&gt;=H$5)</xm:f>
            <x14:dxf>
              <fill>
                <patternFill>
                  <bgColor rgb="FF7030A0"/>
                </patternFill>
              </fill>
            </x14:dxf>
          </x14:cfRule>
          <xm:sqref>BFA80:BRM80</xm:sqref>
        </x14:conditionalFormatting>
        <x14:conditionalFormatting xmlns:xm="http://schemas.microsoft.com/office/excel/2006/main">
          <x14:cfRule type="expression" priority="134" id="{38A40EAC-04E3-45D0-8E81-6E74888EFEBE}">
            <xm:f>AND('2016-03'!$B$19&lt;=H$5,'2016-03'!$C$19&gt;H$5)</xm:f>
            <x14:dxf>
              <fill>
                <patternFill>
                  <bgColor theme="5" tint="0.59996337778862885"/>
                </patternFill>
              </fill>
            </x14:dxf>
          </x14:cfRule>
          <x14:cfRule type="expression" priority="135" id="{80DB34FB-70BB-4FAE-AB9A-A77B0423D2BF}">
            <xm:f>AND('2016-03'!$B$20&lt;=H$5,'2016-03'!$C$20&gt;=H$5)</xm:f>
            <x14:dxf>
              <fill>
                <patternFill>
                  <bgColor theme="5" tint="0.59996337778862885"/>
                </patternFill>
              </fill>
            </x14:dxf>
          </x14:cfRule>
          <x14:cfRule type="expression" priority="136" id="{B9CCE426-04EA-4B28-B031-0358F7F97E07}">
            <xm:f>AND('2016-03'!$B$21&lt;=H$5,'2016-03'!$C$21&gt;=H$5)</xm:f>
            <x14:dxf>
              <fill>
                <patternFill>
                  <bgColor theme="5" tint="-0.24994659260841701"/>
                </patternFill>
              </fill>
            </x14:dxf>
          </x14:cfRule>
          <x14:cfRule type="expression" priority="137" id="{E1CB7CEB-DCDB-4FC6-ABD8-FF9016578B42}">
            <xm:f>AND('2016-03'!$B$22&lt;=H$5,'2016-03'!$C$22&gt;=H$5)</xm:f>
            <x14:dxf>
              <fill>
                <patternFill>
                  <bgColor theme="4" tint="0.79998168889431442"/>
                </patternFill>
              </fill>
            </x14:dxf>
          </x14:cfRule>
          <x14:cfRule type="expression" priority="138" id="{4A49E751-39C2-4EE8-B63A-6C8165D5DDC2}">
            <xm:f>AND('2016-03'!$B$23&lt;=H$5,'2016-03'!$C$23&gt;=H$5)</xm:f>
            <x14:dxf>
              <fill>
                <patternFill>
                  <bgColor theme="4" tint="0.79998168889431442"/>
                </patternFill>
              </fill>
            </x14:dxf>
          </x14:cfRule>
          <x14:cfRule type="expression" priority="139" id="{6AC22573-94B1-47AD-A760-CC55EF6E6FF0}">
            <xm:f>AND('2016-03'!$B$24&lt;=H$5,'2016-03'!$C$24&gt;=H$5)</xm:f>
            <x14:dxf>
              <fill>
                <patternFill>
                  <bgColor theme="4" tint="0.39994506668294322"/>
                </patternFill>
              </fill>
            </x14:dxf>
          </x14:cfRule>
          <x14:cfRule type="expression" priority="140" id="{EEAC1D3A-D391-4A6A-97D3-D62F57B0EB91}">
            <xm:f>AND('2016-03'!$B$25&lt;=H$5,'2016-03'!$C$25&gt;=H$5)</xm:f>
            <x14:dxf>
              <fill>
                <patternFill>
                  <bgColor theme="4" tint="0.39994506668294322"/>
                </patternFill>
              </fill>
            </x14:dxf>
          </x14:cfRule>
          <x14:cfRule type="expression" priority="141" id="{B101301A-9EA6-4E40-8CC0-80BA8479E237}">
            <xm:f>AND('2016-03'!$B$26&lt;=H$5,'2016-03'!$C$26&gt;=H$5)</xm:f>
            <x14:dxf>
              <fill>
                <patternFill>
                  <bgColor theme="4" tint="-0.24994659260841701"/>
                </patternFill>
              </fill>
            </x14:dxf>
          </x14:cfRule>
          <x14:cfRule type="expression" priority="142" id="{E429F83C-93CA-432D-A365-062FE842C53D}">
            <xm:f>AND('2016-03'!$B$27&lt;=H$5,'2016-03'!$C$27&gt;=H$5)</xm:f>
            <x14:dxf>
              <fill>
                <patternFill>
                  <bgColor theme="4" tint="-0.24994659260841701"/>
                </patternFill>
              </fill>
            </x14:dxf>
          </x14:cfRule>
          <x14:cfRule type="expression" priority="143" id="{6AA6C30A-FC50-4A7A-BBDF-8F005E19A825}">
            <xm:f>AND('2016-03'!$B$28&lt;=H$5,'2016-03'!$C$28&gt;=H$5)</xm:f>
            <x14:dxf>
              <fill>
                <patternFill>
                  <bgColor theme="4" tint="-0.24994659260841701"/>
                </patternFill>
              </fill>
            </x14:dxf>
          </x14:cfRule>
          <x14:cfRule type="expression" priority="144" id="{A0C84635-B08E-450D-8D64-748CB3B96984}">
            <xm:f>AND('2016-03'!$B$29&lt;=H$5,'2016-03'!$C$29&gt;=H$5)</xm:f>
            <x14:dxf>
              <fill>
                <patternFill>
                  <bgColor theme="4" tint="-0.24994659260841701"/>
                </patternFill>
              </fill>
            </x14:dxf>
          </x14:cfRule>
          <x14:cfRule type="expression" priority="145" id="{ABCD462E-280C-4343-BBC1-47CB4BEB8A17}">
            <xm:f>AND('2016-03'!$B$30&lt;=H$5,'2016-03'!$C$30&gt;=H$5)</xm:f>
            <x14:dxf>
              <fill>
                <patternFill>
                  <bgColor theme="4" tint="-0.24994659260841701"/>
                </patternFill>
              </fill>
            </x14:dxf>
          </x14:cfRule>
          <x14:cfRule type="expression" priority="146" id="{1BDD9006-79B8-46E7-9360-8F504E10945A}">
            <xm:f>AND('2016-03'!$B$31&lt;=H$5,'2016-03'!$C$31&gt;=H$5)</xm:f>
            <x14:dxf>
              <fill>
                <patternFill>
                  <bgColor theme="4" tint="-0.499984740745262"/>
                </patternFill>
              </fill>
            </x14:dxf>
          </x14:cfRule>
          <x14:cfRule type="expression" priority="147" id="{2FF6CA3C-B1C2-4D79-83A2-E7EB9E0B4CDD}">
            <xm:f>AND('2016-03'!$B$32&lt;=H$5,'2016-03'!$C$32&gt;=H$5)</xm:f>
            <x14:dxf>
              <fill>
                <patternFill>
                  <bgColor rgb="FF002060"/>
                </patternFill>
              </fill>
            </x14:dxf>
          </x14:cfRule>
          <x14:cfRule type="expression" priority="148" id="{BCA7EC5B-DC91-4869-9BE7-0A30BDE6E5E5}">
            <xm:f>AND('2016-03'!$B$33&lt;=H$5,'2016-03'!$C$33&gt;=H$5)</xm:f>
            <x14:dxf>
              <fill>
                <patternFill>
                  <bgColor rgb="FF7030A0"/>
                </patternFill>
              </fill>
            </x14:dxf>
          </x14:cfRule>
          <x14:cfRule type="expression" priority="149" id="{05C5E47B-0BD2-4F62-BAFC-B681E9CADEBA}">
            <xm:f>AND('2016-03'!$B$34&lt;=H$5,'2016-03'!$C$34&gt;=H$5)</xm:f>
            <x14:dxf>
              <fill>
                <patternFill>
                  <bgColor rgb="FF7030A0"/>
                </patternFill>
              </fill>
            </x14:dxf>
          </x14:cfRule>
          <xm:sqref>BFA81:BRM81</xm:sqref>
        </x14:conditionalFormatting>
        <x14:conditionalFormatting xmlns:xm="http://schemas.microsoft.com/office/excel/2006/main">
          <x14:cfRule type="expression" priority="104" id="{14AEC64C-FCEA-4FD9-AA9C-239B100DC701}">
            <xm:f>AND('2018-04'!$D$19&lt;=H$5,'2018-04'!$E$19&gt;H$5)</xm:f>
            <x14:dxf>
              <fill>
                <patternFill>
                  <bgColor theme="5" tint="0.59996337778862885"/>
                </patternFill>
              </fill>
            </x14:dxf>
          </x14:cfRule>
          <x14:cfRule type="expression" priority="105" id="{705783BD-69C3-460A-933B-A05972A01E81}">
            <xm:f>AND('2018-04'!$D$20&lt;=H$5,'2018-04'!$E$20&gt;=H$5)</xm:f>
            <x14:dxf>
              <fill>
                <patternFill>
                  <bgColor theme="5" tint="0.59996337778862885"/>
                </patternFill>
              </fill>
            </x14:dxf>
          </x14:cfRule>
          <x14:cfRule type="expression" priority="106" id="{832FBC80-D62D-4E91-A970-5310B1D2AA57}">
            <xm:f>AND('2018-04'!$D$21&lt;=H$5,'2018-04'!$E$21&gt;=H$5)</xm:f>
            <x14:dxf>
              <fill>
                <patternFill>
                  <bgColor theme="5" tint="-0.24994659260841701"/>
                </patternFill>
              </fill>
            </x14:dxf>
          </x14:cfRule>
          <x14:cfRule type="expression" priority="107" id="{E5381212-05D9-430F-9FA8-4CD40B604319}">
            <xm:f>AND('2018-04'!$D$22&lt;=H$5,'2018-04'!$E$22&gt;=H$5)</xm:f>
            <x14:dxf>
              <fill>
                <patternFill>
                  <bgColor theme="4" tint="0.79998168889431442"/>
                </patternFill>
              </fill>
            </x14:dxf>
          </x14:cfRule>
          <x14:cfRule type="expression" priority="108" id="{F795D560-C080-4565-89EC-C500BF427166}">
            <xm:f>AND('2018-04'!$D$23&lt;=H$5,'2018-04'!$E$23&gt;=H$5)</xm:f>
            <x14:dxf>
              <fill>
                <patternFill>
                  <bgColor theme="4" tint="0.79998168889431442"/>
                </patternFill>
              </fill>
            </x14:dxf>
          </x14:cfRule>
          <x14:cfRule type="expression" priority="109" id="{9ECDF20B-3890-47E8-80E6-9F19C7CA74B9}">
            <xm:f>AND('2018-04'!$D$24&lt;=H$5,'2018-04'!$E$24&gt;=H$5)</xm:f>
            <x14:dxf>
              <fill>
                <patternFill>
                  <bgColor theme="4" tint="0.39994506668294322"/>
                </patternFill>
              </fill>
            </x14:dxf>
          </x14:cfRule>
          <x14:cfRule type="expression" priority="110" id="{6F2CC92D-3FAF-4752-BB5B-24651F87497A}">
            <xm:f>AND('2018-04'!$D$25&lt;=H$5,'2018-04'!$E$25&gt;=H$5)</xm:f>
            <x14:dxf>
              <fill>
                <patternFill>
                  <bgColor theme="4" tint="0.39994506668294322"/>
                </patternFill>
              </fill>
            </x14:dxf>
          </x14:cfRule>
          <x14:cfRule type="expression" priority="111" id="{12D843A4-D227-4184-8591-B3EB49EA757A}">
            <xm:f>AND('2018-04'!$D$26&lt;=H$5,'2018-04'!$E$26&gt;=H$5)</xm:f>
            <x14:dxf>
              <fill>
                <patternFill>
                  <bgColor theme="4" tint="-0.24994659260841701"/>
                </patternFill>
              </fill>
            </x14:dxf>
          </x14:cfRule>
          <x14:cfRule type="expression" priority="112" id="{563448AB-EEF7-4307-BDF5-38F946BA071C}">
            <xm:f>AND('2018-04'!$D$27&lt;=H$5,'2018-04'!$E$27&gt;=H$5)</xm:f>
            <x14:dxf>
              <fill>
                <patternFill>
                  <bgColor theme="4" tint="-0.24994659260841701"/>
                </patternFill>
              </fill>
            </x14:dxf>
          </x14:cfRule>
          <x14:cfRule type="expression" priority="113" id="{DF428DA5-32E0-4A01-92BA-C444E383DC71}">
            <xm:f>AND('2018-04'!$D$28&lt;=H$5,'2018-04'!$E$28&gt;=H$5)</xm:f>
            <x14:dxf>
              <fill>
                <patternFill>
                  <bgColor theme="4" tint="-0.24994659260841701"/>
                </patternFill>
              </fill>
            </x14:dxf>
          </x14:cfRule>
          <x14:cfRule type="expression" priority="114" id="{C6BA8B3D-3C40-4F53-AC4D-ADD5776A6A8F}">
            <xm:f>AND('2018-04'!$D$29&lt;=H$5,'2018-04'!$E$29&gt;=H$5)</xm:f>
            <x14:dxf>
              <fill>
                <patternFill>
                  <bgColor theme="4" tint="-0.24994659260841701"/>
                </patternFill>
              </fill>
            </x14:dxf>
          </x14:cfRule>
          <x14:cfRule type="expression" priority="115" id="{CF91A67B-C36A-46DE-ADBA-08D796A3D16F}">
            <xm:f>AND('2018-04'!$D$30&lt;=H$5,'2018-04'!$E$30&gt;=H$5)</xm:f>
            <x14:dxf>
              <fill>
                <patternFill>
                  <bgColor theme="4" tint="-0.24994659260841701"/>
                </patternFill>
              </fill>
            </x14:dxf>
          </x14:cfRule>
          <x14:cfRule type="expression" priority="116" id="{90682D91-99C5-4376-83ED-E12D77739FEB}">
            <xm:f>AND('2018-04'!$D$31&lt;=H$5,'2018-04'!$E$31&gt;=H$5)</xm:f>
            <x14:dxf>
              <fill>
                <patternFill>
                  <bgColor theme="4" tint="-0.499984740745262"/>
                </patternFill>
              </fill>
            </x14:dxf>
          </x14:cfRule>
          <x14:cfRule type="expression" priority="150" id="{FD4D1279-B49F-438D-8E2F-AB33F13C1BBD}">
            <xm:f>AND('2018-04'!$D$32&lt;=H$5,'2018-04'!$E$32&gt;=H$5)</xm:f>
            <x14:dxf>
              <fill>
                <patternFill>
                  <bgColor rgb="FF002060"/>
                </patternFill>
              </fill>
            </x14:dxf>
          </x14:cfRule>
          <x14:cfRule type="expression" priority="160" id="{B78A2E97-9C16-4FF9-B05A-3F8DF5508833}">
            <xm:f>AND('2018-04'!$D$33&lt;=H$5,'2018-04'!$E$33&gt;=H$5)</xm:f>
            <x14:dxf>
              <fill>
                <patternFill>
                  <bgColor rgb="FF7030A0"/>
                </patternFill>
              </fill>
            </x14:dxf>
          </x14:cfRule>
          <x14:cfRule type="expression" priority="161" id="{68CA7AA8-C0FC-4CCB-A67D-7B65B57FB53C}">
            <xm:f>AND('2018-04'!$D$34&lt;=H$5,'2018-04'!$E$34&gt;=H$5)</xm:f>
            <x14:dxf>
              <fill>
                <patternFill>
                  <bgColor rgb="FF7030A0"/>
                </patternFill>
              </fill>
            </x14:dxf>
          </x14:cfRule>
          <xm:sqref>H80:BRM80</xm:sqref>
        </x14:conditionalFormatting>
        <x14:conditionalFormatting xmlns:xm="http://schemas.microsoft.com/office/excel/2006/main">
          <x14:cfRule type="expression" priority="89" id="{EBC8C6DF-03E0-42DF-86D6-B8141DFE7A09}">
            <xm:f>AND('2018-04'!$B$19&lt;=H$5,'2018-04'!$C$19&gt;H$5)</xm:f>
            <x14:dxf>
              <fill>
                <patternFill>
                  <bgColor theme="5" tint="0.59996337778862885"/>
                </patternFill>
              </fill>
            </x14:dxf>
          </x14:cfRule>
          <x14:cfRule type="expression" priority="90" id="{07E3A402-B773-4D23-B3E1-2913C4654AD2}">
            <xm:f>AND('2018-04'!$B$20&lt;=H$5,'2018-04'!$C$20&gt;=H$5)</xm:f>
            <x14:dxf>
              <fill>
                <patternFill>
                  <bgColor theme="5" tint="0.59996337778862885"/>
                </patternFill>
              </fill>
            </x14:dxf>
          </x14:cfRule>
          <x14:cfRule type="expression" priority="91" id="{E97FCD4F-FEBB-4DBB-8EA8-B0678C167994}">
            <xm:f>AND('2018-04'!$B$21&lt;=H$5,'2018-04'!$C$21&gt;=H$5)</xm:f>
            <x14:dxf>
              <fill>
                <patternFill>
                  <bgColor theme="5" tint="-0.24994659260841701"/>
                </patternFill>
              </fill>
            </x14:dxf>
          </x14:cfRule>
          <x14:cfRule type="expression" priority="92" id="{2A6296E8-5A2C-4ADD-9A72-282B1DD04584}">
            <xm:f>AND('2018-04'!$B$22&lt;=H$5,'2018-04'!$C$22&gt;=H$5)</xm:f>
            <x14:dxf>
              <fill>
                <patternFill>
                  <bgColor theme="4" tint="0.79998168889431442"/>
                </patternFill>
              </fill>
            </x14:dxf>
          </x14:cfRule>
          <x14:cfRule type="expression" priority="93" id="{A67D0917-B7EE-4D46-833A-C0AAC93401B9}">
            <xm:f>AND('2018-04'!$B$23&lt;=H$5,'2018-04'!$C$23&gt;=H$5)</xm:f>
            <x14:dxf>
              <fill>
                <patternFill>
                  <bgColor theme="4" tint="0.79998168889431442"/>
                </patternFill>
              </fill>
            </x14:dxf>
          </x14:cfRule>
          <x14:cfRule type="expression" priority="94" id="{3A0CB76B-D83B-4317-B268-B02884D9434C}">
            <xm:f>AND('2018-04'!$B$24&lt;=H$5,'2018-04'!$C$24&gt;=H$5)</xm:f>
            <x14:dxf>
              <fill>
                <patternFill>
                  <bgColor theme="4" tint="0.39994506668294322"/>
                </patternFill>
              </fill>
            </x14:dxf>
          </x14:cfRule>
          <x14:cfRule type="expression" priority="95" id="{3B257F0C-EB8B-4133-96FC-26FCFC3D2639}">
            <xm:f>AND('2018-04'!$B$25&lt;=H$5,'2018-04'!$C$25&gt;=H$5)</xm:f>
            <x14:dxf>
              <fill>
                <patternFill>
                  <bgColor theme="4" tint="0.39994506668294322"/>
                </patternFill>
              </fill>
            </x14:dxf>
          </x14:cfRule>
          <x14:cfRule type="expression" priority="96" id="{8D602C59-D916-446E-9CDB-BB884A40CB07}">
            <xm:f>AND('2018-04'!$B$26&lt;=H$5,'2018-04'!$C$26&gt;=H$5)</xm:f>
            <x14:dxf>
              <fill>
                <patternFill>
                  <bgColor theme="4" tint="-0.24994659260841701"/>
                </patternFill>
              </fill>
            </x14:dxf>
          </x14:cfRule>
          <x14:cfRule type="expression" priority="97" id="{8563855B-B0DC-4605-B937-65577B17CF27}">
            <xm:f>AND('2018-04'!$B$27&lt;=H$5,'2018-04'!$C$27&gt;=H$5)</xm:f>
            <x14:dxf>
              <fill>
                <patternFill>
                  <bgColor theme="4" tint="-0.24994659260841701"/>
                </patternFill>
              </fill>
            </x14:dxf>
          </x14:cfRule>
          <x14:cfRule type="expression" priority="98" id="{DC21F2AB-941C-47B7-92E8-97048A4A900C}">
            <xm:f>AND('2018-04'!$B$28&lt;=H$5,'2018-04'!$C$28&gt;=H$5)</xm:f>
            <x14:dxf>
              <fill>
                <patternFill>
                  <bgColor theme="4" tint="-0.24994659260841701"/>
                </patternFill>
              </fill>
            </x14:dxf>
          </x14:cfRule>
          <x14:cfRule type="expression" priority="99" id="{EABC9FC6-5A9A-4A78-AA26-6333BC738DAF}">
            <xm:f>AND('2018-04'!$B$29&lt;=H$5,'2018-04'!$C$29&gt;=H$5)</xm:f>
            <x14:dxf>
              <fill>
                <patternFill>
                  <bgColor theme="4" tint="-0.24994659260841701"/>
                </patternFill>
              </fill>
            </x14:dxf>
          </x14:cfRule>
          <x14:cfRule type="expression" priority="100" id="{846F5593-C33A-49DE-8DD3-3720BF0BEE8B}">
            <xm:f>AND('2018-04'!$B$30&lt;=H$5,'2018-04'!$C$30&gt;=H$5)</xm:f>
            <x14:dxf>
              <fill>
                <patternFill>
                  <bgColor theme="4" tint="-0.24994659260841701"/>
                </patternFill>
              </fill>
            </x14:dxf>
          </x14:cfRule>
          <x14:cfRule type="expression" priority="101" id="{615B43BE-D3BA-44D6-8F0A-2EC6FC92F7B1}">
            <xm:f>AND('2018-04'!$B$31&lt;=H$5,'2018-04'!$C$31&gt;=H$5)</xm:f>
            <x14:dxf>
              <fill>
                <patternFill>
                  <bgColor theme="4" tint="-0.499984740745262"/>
                </patternFill>
              </fill>
            </x14:dxf>
          </x14:cfRule>
          <x14:cfRule type="expression" priority="102" id="{DB452C33-996D-4875-B359-3030803665E8}">
            <xm:f>AND('2018-04'!$B$32&lt;=H$5,'2018-04'!$C$32&gt;=H$5)</xm:f>
            <x14:dxf>
              <fill>
                <patternFill>
                  <bgColor rgb="FF002060"/>
                </patternFill>
              </fill>
            </x14:dxf>
          </x14:cfRule>
          <x14:cfRule type="expression" priority="103" id="{D67A9C85-B8CF-42C4-ACDA-6D0046011ECA}">
            <xm:f>AND('2018-04'!$B$33&lt;=H$5,'2018-04'!$C$33&gt;=H$5)</xm:f>
            <x14:dxf>
              <fill>
                <patternFill>
                  <bgColor rgb="FF7030A0"/>
                </patternFill>
              </fill>
            </x14:dxf>
          </x14:cfRule>
          <x14:cfRule type="expression" priority="162" id="{B9A94F82-8716-4C77-9F18-3E9F85B9749A}">
            <xm:f>AND('2018-04'!$B$34&lt;=H$5,'2018-04'!$C$34&gt;=H$5)</xm:f>
            <x14:dxf>
              <fill>
                <patternFill>
                  <bgColor rgb="FF7030A0"/>
                </patternFill>
              </fill>
            </x14:dxf>
          </x14:cfRule>
          <xm:sqref>H81:BRM81</xm:sqref>
        </x14:conditionalFormatting>
        <x14:conditionalFormatting xmlns:xm="http://schemas.microsoft.com/office/excel/2006/main">
          <x14:cfRule type="expression" priority="57" id="{5AA44FF1-1A01-49CB-A5FD-BD31EBED7AF1}">
            <xm:f>AND('2016-03'!$D$19&lt;=H$5,'2016-03'!$E$19&gt;H$5)</xm:f>
            <x14:dxf>
              <fill>
                <patternFill>
                  <bgColor theme="5" tint="0.59996337778862885"/>
                </patternFill>
              </fill>
            </x14:dxf>
          </x14:cfRule>
          <x14:cfRule type="expression" priority="58" id="{B4F6FB0F-CA8B-41B5-A11A-C2E8B7C27E77}">
            <xm:f>AND('2016-03'!$D$20&lt;=H$5,'2016-03'!$E$20&gt;=H$5)</xm:f>
            <x14:dxf>
              <fill>
                <patternFill>
                  <bgColor theme="5" tint="0.59996337778862885"/>
                </patternFill>
              </fill>
            </x14:dxf>
          </x14:cfRule>
          <x14:cfRule type="expression" priority="59" id="{9942D596-8E04-4BA4-B7CE-E75772CCFAB6}">
            <xm:f>AND('2016-03'!$D$21&lt;=H$5,'2016-03'!$E$21&gt;=H$5)</xm:f>
            <x14:dxf>
              <fill>
                <patternFill>
                  <bgColor theme="5" tint="-0.24994659260841701"/>
                </patternFill>
              </fill>
            </x14:dxf>
          </x14:cfRule>
          <x14:cfRule type="expression" priority="60" id="{229ECF6F-934C-4312-867A-F94F53D8C979}">
            <xm:f>AND('2016-03'!$D$22&lt;=H$5,'2016-03'!$E$22&gt;=H$5)</xm:f>
            <x14:dxf>
              <fill>
                <patternFill>
                  <bgColor theme="4" tint="0.79998168889431442"/>
                </patternFill>
              </fill>
            </x14:dxf>
          </x14:cfRule>
          <x14:cfRule type="expression" priority="61" id="{B23CBC3B-0E3D-4E70-853C-112CF8DCF8FB}">
            <xm:f>AND('2016-03'!$D$23&lt;=H$5,'2016-03'!$E$23&gt;=H$5)</xm:f>
            <x14:dxf>
              <fill>
                <patternFill>
                  <bgColor theme="4" tint="0.79998168889431442"/>
                </patternFill>
              </fill>
            </x14:dxf>
          </x14:cfRule>
          <x14:cfRule type="expression" priority="62" id="{E63FC828-DF10-4413-9C10-34998B136B27}">
            <xm:f>AND('2016-03'!$D$24&lt;=H$5,'2016-03'!$E$24&gt;=H$5)</xm:f>
            <x14:dxf>
              <fill>
                <patternFill>
                  <bgColor theme="4" tint="0.39994506668294322"/>
                </patternFill>
              </fill>
            </x14:dxf>
          </x14:cfRule>
          <x14:cfRule type="expression" priority="63" id="{46F42067-94AC-4548-83FE-D990C9200662}">
            <xm:f>AND('2016-03'!$D$25&lt;=H$5,'2016-03'!$E$25&gt;=H$5)</xm:f>
            <x14:dxf>
              <fill>
                <patternFill>
                  <bgColor theme="4" tint="0.39994506668294322"/>
                </patternFill>
              </fill>
            </x14:dxf>
          </x14:cfRule>
          <x14:cfRule type="expression" priority="64" id="{EB3CD7FE-BA14-46DB-97B6-0FE7AD65737C}">
            <xm:f>AND('2016-03'!$D$26&lt;=H$5,'2016-03'!$E$26&gt;=H$5)</xm:f>
            <x14:dxf>
              <fill>
                <patternFill>
                  <bgColor theme="4" tint="-0.24994659260841701"/>
                </patternFill>
              </fill>
            </x14:dxf>
          </x14:cfRule>
          <x14:cfRule type="expression" priority="65" id="{C3E82BA5-800A-45B9-895C-100E2FE8BA49}">
            <xm:f>AND('2016-03'!$D$27&lt;=H$5,'2016-03'!$E$27&gt;=H$5)</xm:f>
            <x14:dxf>
              <fill>
                <patternFill>
                  <bgColor theme="4" tint="-0.24994659260841701"/>
                </patternFill>
              </fill>
            </x14:dxf>
          </x14:cfRule>
          <x14:cfRule type="expression" priority="66" id="{EC532C36-78F3-4799-8742-BC7FA0EF93DD}">
            <xm:f>AND('2016-03'!$D$28&lt;=H$5,'2016-03'!$E$28&gt;=H$5)</xm:f>
            <x14:dxf>
              <fill>
                <patternFill>
                  <bgColor theme="4" tint="-0.24994659260841701"/>
                </patternFill>
              </fill>
            </x14:dxf>
          </x14:cfRule>
          <x14:cfRule type="expression" priority="67" id="{8C6CA0BD-4521-4C6D-BDCA-CABF3FC03537}">
            <xm:f>AND('2016-03'!$D$29&lt;=H$5,'2016-03'!$E$29&gt;=H$5)</xm:f>
            <x14:dxf>
              <fill>
                <patternFill>
                  <bgColor theme="4" tint="-0.24994659260841701"/>
                </patternFill>
              </fill>
            </x14:dxf>
          </x14:cfRule>
          <x14:cfRule type="expression" priority="68" id="{C27D4B16-723B-4B25-ADBF-E016AA1C0BF4}">
            <xm:f>AND('2016-03'!$D$30&lt;=H$5,'2016-03'!$E$30&gt;=H$5)</xm:f>
            <x14:dxf>
              <fill>
                <patternFill>
                  <bgColor theme="4" tint="-0.24994659260841701"/>
                </patternFill>
              </fill>
            </x14:dxf>
          </x14:cfRule>
          <x14:cfRule type="expression" priority="69" id="{B5C9D0F9-1016-4BC5-9D95-21F2DCD15F11}">
            <xm:f>AND('2016-03'!$D$31&lt;=H$5,'2016-03'!$E$31&gt;=H$5)</xm:f>
            <x14:dxf>
              <fill>
                <patternFill>
                  <bgColor theme="4" tint="-0.499984740745262"/>
                </patternFill>
              </fill>
            </x14:dxf>
          </x14:cfRule>
          <x14:cfRule type="expression" priority="70" id="{FF2EC747-7874-4924-BB57-98815880467A}">
            <xm:f>AND('2016-03'!$D$32&lt;=H$5,'2016-03'!$E$32&gt;=H$5)</xm:f>
            <x14:dxf>
              <fill>
                <patternFill>
                  <bgColor rgb="FF002060"/>
                </patternFill>
              </fill>
            </x14:dxf>
          </x14:cfRule>
          <x14:cfRule type="expression" priority="71" id="{E8A89934-5063-4936-A083-0C60054DAF66}">
            <xm:f>AND('2016-03'!$D$33&lt;=H$5,'2016-03'!$E$33&gt;=H$5)</xm:f>
            <x14:dxf>
              <fill>
                <patternFill>
                  <bgColor rgb="FF7030A0"/>
                </patternFill>
              </fill>
            </x14:dxf>
          </x14:cfRule>
          <x14:cfRule type="expression" priority="72" id="{766948DB-B55D-48D6-8F16-54D611750784}">
            <xm:f>AND('2016-03'!$D$34&lt;=H$5,'2016-03'!$E$34&gt;=H$5)</xm:f>
            <x14:dxf>
              <fill>
                <patternFill>
                  <bgColor rgb="FF7030A0"/>
                </patternFill>
              </fill>
            </x14:dxf>
          </x14:cfRule>
          <xm:sqref>BFA82:BRM82</xm:sqref>
        </x14:conditionalFormatting>
        <x14:conditionalFormatting xmlns:xm="http://schemas.microsoft.com/office/excel/2006/main">
          <x14:cfRule type="expression" priority="23" id="{20DAC617-024B-41EF-99EC-B3F4B2333A83}">
            <xm:f>AND('2016-03'!$B$19&lt;=H$5,'2016-03'!$C$19&gt;H$5)</xm:f>
            <x14:dxf>
              <fill>
                <patternFill>
                  <bgColor theme="5" tint="0.59996337778862885"/>
                </patternFill>
              </fill>
            </x14:dxf>
          </x14:cfRule>
          <x14:cfRule type="expression" priority="24" id="{A6D124AB-C748-46D6-941F-2A0D3E5421A3}">
            <xm:f>AND('2016-03'!$B$20&lt;=H$5,'2016-03'!$C$20&gt;=H$5)</xm:f>
            <x14:dxf>
              <fill>
                <patternFill>
                  <bgColor theme="5" tint="0.59996337778862885"/>
                </patternFill>
              </fill>
            </x14:dxf>
          </x14:cfRule>
          <x14:cfRule type="expression" priority="25" id="{57058DDC-7E83-469F-BBC3-4A7C46161B9F}">
            <xm:f>AND('2016-03'!$B$21&lt;=H$5,'2016-03'!$C$21&gt;=H$5)</xm:f>
            <x14:dxf>
              <fill>
                <patternFill>
                  <bgColor theme="5" tint="-0.24994659260841701"/>
                </patternFill>
              </fill>
            </x14:dxf>
          </x14:cfRule>
          <x14:cfRule type="expression" priority="26" id="{0CE669FF-18AF-4583-A58D-6A9F6E5F200E}">
            <xm:f>AND('2016-03'!$B$22&lt;=H$5,'2016-03'!$C$22&gt;=H$5)</xm:f>
            <x14:dxf>
              <fill>
                <patternFill>
                  <bgColor theme="4" tint="0.79998168889431442"/>
                </patternFill>
              </fill>
            </x14:dxf>
          </x14:cfRule>
          <x14:cfRule type="expression" priority="27" id="{29F77086-46A1-43EE-A37B-40E66BB70D6D}">
            <xm:f>AND('2016-03'!$B$23&lt;=H$5,'2016-03'!$C$23&gt;=H$5)</xm:f>
            <x14:dxf>
              <fill>
                <patternFill>
                  <bgColor theme="4" tint="0.79998168889431442"/>
                </patternFill>
              </fill>
            </x14:dxf>
          </x14:cfRule>
          <x14:cfRule type="expression" priority="28" id="{2E59031A-9AAD-47EC-BBD1-4A75D01D641C}">
            <xm:f>AND('2016-03'!$B$24&lt;=H$5,'2016-03'!$C$24&gt;=H$5)</xm:f>
            <x14:dxf>
              <fill>
                <patternFill>
                  <bgColor theme="4" tint="0.39994506668294322"/>
                </patternFill>
              </fill>
            </x14:dxf>
          </x14:cfRule>
          <x14:cfRule type="expression" priority="29" id="{F88EE863-D521-46C2-96DB-368A8D5B0E37}">
            <xm:f>AND('2016-03'!$B$25&lt;=H$5,'2016-03'!$C$25&gt;=H$5)</xm:f>
            <x14:dxf>
              <fill>
                <patternFill>
                  <bgColor theme="4" tint="0.39994506668294322"/>
                </patternFill>
              </fill>
            </x14:dxf>
          </x14:cfRule>
          <x14:cfRule type="expression" priority="30" id="{D244FCC4-63F0-4333-BF5D-DD86BC3DC091}">
            <xm:f>AND('2016-03'!$B$26&lt;=H$5,'2016-03'!$C$26&gt;=H$5)</xm:f>
            <x14:dxf>
              <fill>
                <patternFill>
                  <bgColor theme="4" tint="-0.24994659260841701"/>
                </patternFill>
              </fill>
            </x14:dxf>
          </x14:cfRule>
          <x14:cfRule type="expression" priority="31" id="{382F76D1-B678-4C7E-B606-07B0224337D9}">
            <xm:f>AND('2016-03'!$B$27&lt;=H$5,'2016-03'!$C$27&gt;=H$5)</xm:f>
            <x14:dxf>
              <fill>
                <patternFill>
                  <bgColor theme="4" tint="-0.24994659260841701"/>
                </patternFill>
              </fill>
            </x14:dxf>
          </x14:cfRule>
          <x14:cfRule type="expression" priority="32" id="{F5B84310-055A-4E7F-A6D6-D5C867309535}">
            <xm:f>AND('2016-03'!$B$28&lt;=H$5,'2016-03'!$C$28&gt;=H$5)</xm:f>
            <x14:dxf>
              <fill>
                <patternFill>
                  <bgColor theme="4" tint="-0.24994659260841701"/>
                </patternFill>
              </fill>
            </x14:dxf>
          </x14:cfRule>
          <x14:cfRule type="expression" priority="33" id="{CAE061AB-0BAC-42FE-9DD7-7AF23D58E264}">
            <xm:f>AND('2016-03'!$B$29&lt;=H$5,'2016-03'!$C$29&gt;=H$5)</xm:f>
            <x14:dxf>
              <fill>
                <patternFill>
                  <bgColor theme="4" tint="-0.24994659260841701"/>
                </patternFill>
              </fill>
            </x14:dxf>
          </x14:cfRule>
          <x14:cfRule type="expression" priority="34" id="{83C68290-AEFE-4DB6-B981-D4392712B0C6}">
            <xm:f>AND('2016-03'!$B$30&lt;=H$5,'2016-03'!$C$30&gt;=H$5)</xm:f>
            <x14:dxf>
              <fill>
                <patternFill>
                  <bgColor theme="4" tint="-0.24994659260841701"/>
                </patternFill>
              </fill>
            </x14:dxf>
          </x14:cfRule>
          <x14:cfRule type="expression" priority="35" id="{AECC19EA-5BEA-4971-9EB2-221ED25524C4}">
            <xm:f>AND('2016-03'!$B$31&lt;=H$5,'2016-03'!$C$31&gt;=H$5)</xm:f>
            <x14:dxf>
              <fill>
                <patternFill>
                  <bgColor theme="4" tint="-0.499984740745262"/>
                </patternFill>
              </fill>
            </x14:dxf>
          </x14:cfRule>
          <x14:cfRule type="expression" priority="36" id="{042E80AB-E6A0-456A-849D-A168BC2DFB1C}">
            <xm:f>AND('2016-03'!$B$32&lt;=H$5,'2016-03'!$C$32&gt;=H$5)</xm:f>
            <x14:dxf>
              <fill>
                <patternFill>
                  <bgColor rgb="FF002060"/>
                </patternFill>
              </fill>
            </x14:dxf>
          </x14:cfRule>
          <x14:cfRule type="expression" priority="37" id="{EBE9AA28-9519-4B79-BF54-E626DD95D5BE}">
            <xm:f>AND('2016-03'!$B$33&lt;=H$5,'2016-03'!$C$33&gt;=H$5)</xm:f>
            <x14:dxf>
              <fill>
                <patternFill>
                  <bgColor rgb="FF7030A0"/>
                </patternFill>
              </fill>
            </x14:dxf>
          </x14:cfRule>
          <x14:cfRule type="expression" priority="38" id="{93982AD5-CEC3-4614-AF8A-2234E5E8C32B}">
            <xm:f>AND('2016-03'!$B$34&lt;=H$5,'2016-03'!$C$34&gt;=H$5)</xm:f>
            <x14:dxf>
              <fill>
                <patternFill>
                  <bgColor rgb="FF7030A0"/>
                </patternFill>
              </fill>
            </x14:dxf>
          </x14:cfRule>
          <xm:sqref>BFA83:BRM83</xm:sqref>
        </x14:conditionalFormatting>
        <x14:conditionalFormatting xmlns:xm="http://schemas.microsoft.com/office/excel/2006/main">
          <x14:cfRule type="expression" priority="43" id="{16D63044-AE41-4444-A65F-03B78F597C05}">
            <xm:f>AND(SER_Ph1!$D$19&lt;=H$5,SER_Ph1!$E$19&gt;H$5)</xm:f>
            <x14:dxf>
              <fill>
                <patternFill>
                  <bgColor theme="5" tint="0.59996337778862885"/>
                </patternFill>
              </fill>
            </x14:dxf>
          </x14:cfRule>
          <x14:cfRule type="expression" priority="44" id="{0D01A30D-B613-4255-B56F-9A930202D043}">
            <xm:f>AND(SER_Ph1!$D$20&lt;=H$5,SER_Ph1!$E$20&gt;=H$5)</xm:f>
            <x14:dxf>
              <fill>
                <patternFill>
                  <bgColor theme="5" tint="0.59996337778862885"/>
                </patternFill>
              </fill>
            </x14:dxf>
          </x14:cfRule>
          <x14:cfRule type="expression" priority="45" id="{DAFBD6E3-B610-408A-A02C-55A19087D92D}">
            <xm:f>AND(SER_Ph1!$D$21&lt;=H$5,SER_Ph1!$E$21&gt;=H$5)</xm:f>
            <x14:dxf>
              <fill>
                <patternFill>
                  <bgColor theme="5" tint="-0.24994659260841701"/>
                </patternFill>
              </fill>
            </x14:dxf>
          </x14:cfRule>
          <x14:cfRule type="expression" priority="46" id="{5963779D-6AE6-49A0-B91B-213B2C741134}">
            <xm:f>AND(SER_Ph1!$D$22&lt;=H$5,SER_Ph1!$E$22&gt;=H$5)</xm:f>
            <x14:dxf>
              <fill>
                <patternFill>
                  <bgColor theme="4" tint="0.79998168889431442"/>
                </patternFill>
              </fill>
            </x14:dxf>
          </x14:cfRule>
          <x14:cfRule type="expression" priority="47" id="{EFEA1AFF-FF91-46DF-B487-23760F628D35}">
            <xm:f>AND(SER_Ph1!$D$23&lt;=H$5,SER_Ph1!$E$23&gt;=H$5)</xm:f>
            <x14:dxf>
              <fill>
                <patternFill>
                  <bgColor theme="4" tint="0.79998168889431442"/>
                </patternFill>
              </fill>
            </x14:dxf>
          </x14:cfRule>
          <x14:cfRule type="expression" priority="48" id="{165F4346-F872-4635-B6BE-1CA9A1F1883E}">
            <xm:f>AND(SER_Ph1!$D$24&lt;=H$5,SER_Ph1!$E$24&gt;=H$5)</xm:f>
            <x14:dxf>
              <fill>
                <patternFill>
                  <bgColor theme="4" tint="0.39994506668294322"/>
                </patternFill>
              </fill>
            </x14:dxf>
          </x14:cfRule>
          <x14:cfRule type="expression" priority="49" id="{E5D70154-071D-410F-AEC2-96542E9BFB46}">
            <xm:f>AND(SER_Ph1!$D$25&lt;=H$5,SER_Ph1!$E$25&gt;=H$5)</xm:f>
            <x14:dxf>
              <fill>
                <patternFill>
                  <bgColor theme="4" tint="0.39994506668294322"/>
                </patternFill>
              </fill>
            </x14:dxf>
          </x14:cfRule>
          <x14:cfRule type="expression" priority="50" id="{91A9ED71-51F8-4736-BDCA-11115A2FC033}">
            <xm:f>AND(SER_Ph1!$D$26&lt;=H$5,SER_Ph1!$E$26&gt;=H$5)</xm:f>
            <x14:dxf>
              <fill>
                <patternFill>
                  <bgColor theme="4" tint="-0.24994659260841701"/>
                </patternFill>
              </fill>
            </x14:dxf>
          </x14:cfRule>
          <x14:cfRule type="expression" priority="51" id="{FDC624F6-DFC1-43A7-9C20-EB3EDD7A4A3C}">
            <xm:f>AND(SER_Ph1!$D$27&lt;=H$5,SER_Ph1!$E$27&gt;=H$5)</xm:f>
            <x14:dxf>
              <fill>
                <patternFill>
                  <bgColor theme="4" tint="-0.24994659260841701"/>
                </patternFill>
              </fill>
            </x14:dxf>
          </x14:cfRule>
          <x14:cfRule type="expression" priority="52" id="{7B4062F9-ADFF-4286-AC15-8FCE2992983D}">
            <xm:f>AND(SER_Ph1!$D$28&lt;=H$5,SER_Ph1!$E$28&gt;=H$5)</xm:f>
            <x14:dxf>
              <fill>
                <patternFill>
                  <bgColor theme="4" tint="-0.24994659260841701"/>
                </patternFill>
              </fill>
            </x14:dxf>
          </x14:cfRule>
          <x14:cfRule type="expression" priority="53" id="{99B6F2DE-0055-46AA-922E-FDCD786337BE}">
            <xm:f>AND(SER_Ph1!$D$29&lt;=H$5,SER_Ph1!$E$29&gt;=H$5)</xm:f>
            <x14:dxf>
              <fill>
                <patternFill>
                  <bgColor theme="4" tint="-0.24994659260841701"/>
                </patternFill>
              </fill>
            </x14:dxf>
          </x14:cfRule>
          <x14:cfRule type="expression" priority="54" id="{CB5E1CCC-208C-4E02-8362-6A06A2BB2B6E}">
            <xm:f>AND(SER_Ph1!$D$30&lt;=H$5,SER_Ph1!$E$30&gt;=H$5)</xm:f>
            <x14:dxf>
              <fill>
                <patternFill>
                  <bgColor theme="4" tint="-0.24994659260841701"/>
                </patternFill>
              </fill>
            </x14:dxf>
          </x14:cfRule>
          <x14:cfRule type="expression" priority="55" id="{A20797CC-EA88-416B-8217-D21476368DC3}">
            <xm:f>AND(SER_Ph1!$D$31&lt;=H$5,SER_Ph1!$E$31&gt;=H$5)</xm:f>
            <x14:dxf>
              <fill>
                <patternFill>
                  <bgColor theme="4" tint="-0.499984740745262"/>
                </patternFill>
              </fill>
            </x14:dxf>
          </x14:cfRule>
          <x14:cfRule type="expression" priority="73" id="{379EEDBB-4C80-4706-827E-E87CBB633D74}">
            <xm:f>AND(SER_Ph1!$D$32&lt;=H$5,SER_Ph1!$E$32&gt;=H$5)</xm:f>
            <x14:dxf>
              <fill>
                <patternFill>
                  <bgColor rgb="FF002060"/>
                </patternFill>
              </fill>
            </x14:dxf>
          </x14:cfRule>
          <x14:cfRule type="expression" priority="74" id="{5C9ADC01-C1BA-4070-8D14-09FF6FF41E9B}">
            <xm:f>AND(SER_Ph1!$D$33&lt;=H$5,SER_Ph1!$E$33&gt;=H$5)</xm:f>
            <x14:dxf>
              <fill>
                <patternFill>
                  <bgColor rgb="FF7030A0"/>
                </patternFill>
              </fill>
            </x14:dxf>
          </x14:cfRule>
          <x14:cfRule type="expression" priority="75" id="{427EA173-DD26-4764-9633-DDA463FA116E}">
            <xm:f>AND(SER_Ph1!$D$34&lt;=H$5,SER_Ph1!$E$34&gt;=H$5)</xm:f>
            <x14:dxf>
              <fill>
                <patternFill>
                  <bgColor rgb="FF7030A0"/>
                </patternFill>
              </fill>
            </x14:dxf>
          </x14:cfRule>
          <xm:sqref>H82:XFD82</xm:sqref>
        </x14:conditionalFormatting>
        <x14:conditionalFormatting xmlns:xm="http://schemas.microsoft.com/office/excel/2006/main">
          <x14:cfRule type="expression" priority="7" id="{F7FE142E-19AF-4CAB-8838-6D7237989232}">
            <xm:f>AND(SER_Ph1!$B$19&lt;=H$5,SER_Ph1!$C$19&gt;H$5)</xm:f>
            <x14:dxf>
              <fill>
                <patternFill>
                  <bgColor theme="5" tint="0.59996337778862885"/>
                </patternFill>
              </fill>
            </x14:dxf>
          </x14:cfRule>
          <x14:cfRule type="expression" priority="8" id="{17A56485-7297-44CD-B565-A24F8C318624}">
            <xm:f>AND(SER_Ph1!$B$20&lt;=H$5,SER_Ph1!$C$20&gt;=H$5)</xm:f>
            <x14:dxf>
              <fill>
                <patternFill>
                  <bgColor theme="5" tint="0.59996337778862885"/>
                </patternFill>
              </fill>
            </x14:dxf>
          </x14:cfRule>
          <x14:cfRule type="expression" priority="9" id="{20CDAE28-93FC-4A91-9537-D634CE1C9EA7}">
            <xm:f>AND(SER_Ph1!$B$21&lt;=H$5,SER_Ph1!$C$21&gt;=H$5)</xm:f>
            <x14:dxf>
              <fill>
                <patternFill>
                  <bgColor theme="5" tint="-0.24994659260841701"/>
                </patternFill>
              </fill>
            </x14:dxf>
          </x14:cfRule>
          <x14:cfRule type="expression" priority="10" id="{2776D32B-DB42-46D1-AA51-27E782673798}">
            <xm:f>AND(SER_Ph1!$B$22&lt;=H$5,SER_Ph1!$C$22&gt;=H$5)</xm:f>
            <x14:dxf>
              <fill>
                <patternFill>
                  <bgColor theme="4" tint="0.79998168889431442"/>
                </patternFill>
              </fill>
            </x14:dxf>
          </x14:cfRule>
          <x14:cfRule type="expression" priority="11" id="{90617287-3F94-4009-BD60-F6CD3E00FEF5}">
            <xm:f>AND(SER_Ph1!$B$23&lt;=H$5,SER_Ph1!$C$23&gt;=H$5)</xm:f>
            <x14:dxf>
              <fill>
                <patternFill>
                  <bgColor theme="4" tint="0.79998168889431442"/>
                </patternFill>
              </fill>
            </x14:dxf>
          </x14:cfRule>
          <x14:cfRule type="expression" priority="12" id="{0DF31D66-B380-4ADD-B2E5-0386583AD641}">
            <xm:f>AND(SER_Ph1!$B$24&lt;=H$5,SER_Ph1!$C$24&gt;=H$5)</xm:f>
            <x14:dxf>
              <fill>
                <patternFill>
                  <bgColor theme="4" tint="0.39994506668294322"/>
                </patternFill>
              </fill>
            </x14:dxf>
          </x14:cfRule>
          <x14:cfRule type="expression" priority="13" id="{AD6FE702-6A4F-4F83-A3EC-1D83EC395D09}">
            <xm:f>AND(SER_Ph1!$B$25&lt;=H$5,SER_Ph1!$C$25&gt;=H$5)</xm:f>
            <x14:dxf>
              <fill>
                <patternFill>
                  <bgColor theme="4" tint="0.39994506668294322"/>
                </patternFill>
              </fill>
            </x14:dxf>
          </x14:cfRule>
          <x14:cfRule type="expression" priority="14" id="{CC748E0B-A030-421E-8765-5872DE8A866E}">
            <xm:f>AND(SER_Ph1!$B$26&lt;=H$5,SER_Ph1!$C$26&gt;=H$5)</xm:f>
            <x14:dxf>
              <fill>
                <patternFill>
                  <bgColor theme="4" tint="-0.24994659260841701"/>
                </patternFill>
              </fill>
            </x14:dxf>
          </x14:cfRule>
          <x14:cfRule type="expression" priority="15" id="{4023F260-4A04-4091-BEB8-14F27F38566E}">
            <xm:f>AND(SER_Ph1!$B$27&lt;=H$5,SER_Ph1!$C$27&gt;=H$5)</xm:f>
            <x14:dxf>
              <fill>
                <patternFill>
                  <bgColor theme="4" tint="-0.24994659260841701"/>
                </patternFill>
              </fill>
            </x14:dxf>
          </x14:cfRule>
          <x14:cfRule type="expression" priority="16" id="{5806BEA8-BFD7-484A-BA08-165457D2A781}">
            <xm:f>AND(SER_Ph1!$B$28&lt;=H$5,SER_Ph1!$C$28&gt;=H$5)</xm:f>
            <x14:dxf>
              <fill>
                <patternFill>
                  <bgColor theme="4" tint="-0.24994659260841701"/>
                </patternFill>
              </fill>
            </x14:dxf>
          </x14:cfRule>
          <x14:cfRule type="expression" priority="17" id="{4677C69B-CC6D-4B17-B149-15563D0E1491}">
            <xm:f>AND(SER_Ph1!$B$29&lt;=H$5,SER_Ph1!$C$29&gt;=H$5)</xm:f>
            <x14:dxf>
              <fill>
                <patternFill>
                  <bgColor theme="4" tint="-0.24994659260841701"/>
                </patternFill>
              </fill>
            </x14:dxf>
          </x14:cfRule>
          <x14:cfRule type="expression" priority="18" id="{A09012F7-3EB4-431D-8CF1-F1F7A8F54D86}">
            <xm:f>AND(SER_Ph1!$B$30&lt;=H$5,SER_Ph1!$C$30&gt;=H$5)</xm:f>
            <x14:dxf>
              <fill>
                <patternFill>
                  <bgColor theme="4" tint="-0.24994659260841701"/>
                </patternFill>
              </fill>
            </x14:dxf>
          </x14:cfRule>
          <x14:cfRule type="expression" priority="19" id="{8FE92F29-84A5-488C-879F-75D993315F26}">
            <xm:f>AND(SER_Ph1!$B$31&lt;=H$5,SER_Ph1!$C$31&gt;=H$5)</xm:f>
            <x14:dxf>
              <fill>
                <patternFill>
                  <bgColor theme="4" tint="-0.499984740745262"/>
                </patternFill>
              </fill>
            </x14:dxf>
          </x14:cfRule>
          <x14:cfRule type="expression" priority="20" id="{7329D251-52C8-40E8-BF5C-05A50A5FC473}">
            <xm:f>AND(SER_Ph1!$B$32&lt;=H$5,SER_Ph1!$C$32&gt;=H$5)</xm:f>
            <x14:dxf>
              <fill>
                <patternFill>
                  <bgColor rgb="FF002060"/>
                </patternFill>
              </fill>
            </x14:dxf>
          </x14:cfRule>
          <x14:cfRule type="expression" priority="21" id="{A516CDB5-5DEE-4E13-8AFC-A1A5673C447B}">
            <xm:f>AND(SER_Ph1!$B$33&lt;=H$5,SER_Ph1!$C$33&gt;=H$5)</xm:f>
            <x14:dxf>
              <fill>
                <patternFill>
                  <bgColor rgb="FF7030A0"/>
                </patternFill>
              </fill>
            </x14:dxf>
          </x14:cfRule>
          <x14:cfRule type="expression" priority="39" id="{2C213666-4491-4C05-ABA9-38DA67DD4FF9}">
            <xm:f>AND(SER_Ph1!$B$34&lt;=H$5,SER_Ph1!$C$34&gt;=H$5)</xm:f>
            <x14:dxf>
              <fill>
                <patternFill>
                  <bgColor rgb="FF7030A0"/>
                </patternFill>
              </fill>
            </x14:dxf>
          </x14:cfRule>
          <xm:sqref>H83:XFD83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H1" sqref="H1"/>
    </sheetView>
  </sheetViews>
  <sheetFormatPr defaultRowHeight="14.4" x14ac:dyDescent="0.3"/>
  <cols>
    <col min="1" max="1" width="28.21875" style="4" customWidth="1"/>
    <col min="2" max="2" width="12.6640625" customWidth="1"/>
    <col min="3" max="3" width="11.88671875" customWidth="1"/>
    <col min="4" max="4" width="11" customWidth="1"/>
    <col min="5" max="5" width="11.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120</v>
      </c>
      <c r="C1" s="644"/>
      <c r="D1" s="644"/>
      <c r="E1" s="644"/>
      <c r="F1" s="644"/>
      <c r="G1" s="644"/>
      <c r="H1" s="106" t="s">
        <v>89</v>
      </c>
    </row>
    <row r="2" spans="1:13" s="16" customFormat="1" ht="15" customHeight="1" x14ac:dyDescent="0.35">
      <c r="A2" s="38" t="str">
        <f>Template!A2</f>
        <v>Project Name</v>
      </c>
      <c r="B2" s="657" t="s">
        <v>143</v>
      </c>
      <c r="C2" s="657"/>
      <c r="D2" s="657"/>
      <c r="E2" s="657"/>
      <c r="F2" s="657"/>
      <c r="G2" s="657"/>
      <c r="H2" s="15"/>
    </row>
    <row r="3" spans="1:13" s="16" customFormat="1" ht="15" customHeight="1" x14ac:dyDescent="0.35">
      <c r="A3" s="38" t="str">
        <f>Template!A3</f>
        <v>Status</v>
      </c>
      <c r="B3" s="647" t="s">
        <v>278</v>
      </c>
      <c r="C3" s="647"/>
      <c r="D3" s="647"/>
      <c r="E3" s="647"/>
      <c r="F3" s="647"/>
      <c r="G3" s="647"/>
      <c r="H3" s="15"/>
    </row>
    <row r="4" spans="1:13" s="16" customFormat="1" ht="121.2" customHeight="1" x14ac:dyDescent="0.35">
      <c r="A4" s="38" t="str">
        <f>Template!A4</f>
        <v>Comments</v>
      </c>
      <c r="B4" s="646" t="s">
        <v>439</v>
      </c>
      <c r="C4" s="646"/>
      <c r="D4" s="646"/>
      <c r="E4" s="646"/>
      <c r="F4" s="646"/>
      <c r="G4" s="646"/>
      <c r="H4" s="15"/>
    </row>
    <row r="5" spans="1:13" x14ac:dyDescent="0.3">
      <c r="A5" s="38" t="str">
        <f>Template!A5</f>
        <v>Deliverable</v>
      </c>
      <c r="B5" s="648" t="s">
        <v>277</v>
      </c>
      <c r="C5" s="648"/>
      <c r="D5" s="648"/>
      <c r="E5" s="648"/>
      <c r="F5" s="648"/>
      <c r="G5" s="648"/>
      <c r="H5" s="69"/>
    </row>
    <row r="6" spans="1:13" x14ac:dyDescent="0.3">
      <c r="A6" s="38" t="str">
        <f>Template!A6</f>
        <v>Deadline</v>
      </c>
      <c r="B6" s="671">
        <v>43249</v>
      </c>
      <c r="C6" s="671"/>
      <c r="D6" s="671"/>
      <c r="E6" s="671"/>
      <c r="F6" s="671"/>
      <c r="G6" s="671"/>
      <c r="H6" s="69"/>
    </row>
    <row r="7" spans="1:13" ht="28.8" x14ac:dyDescent="0.3">
      <c r="A7" s="104" t="str">
        <f>Template!A7</f>
        <v>Priority in RSDP, click to see applicable Footnote</v>
      </c>
      <c r="B7" s="642" t="s">
        <v>381</v>
      </c>
      <c r="C7" s="642"/>
      <c r="D7" s="642"/>
      <c r="E7" s="642"/>
      <c r="F7" s="642"/>
      <c r="G7" s="642"/>
      <c r="H7" s="69"/>
    </row>
    <row r="8" spans="1:13" x14ac:dyDescent="0.3">
      <c r="A8" s="38" t="str">
        <f>Template!A8</f>
        <v>P81 Req (2013)</v>
      </c>
      <c r="B8" s="642" t="s">
        <v>18</v>
      </c>
      <c r="C8" s="642"/>
      <c r="D8" s="642"/>
      <c r="E8" s="642"/>
      <c r="F8" s="642"/>
      <c r="G8" s="642"/>
      <c r="H8" s="69"/>
    </row>
    <row r="9" spans="1:13" x14ac:dyDescent="0.3">
      <c r="A9" s="38" t="str">
        <f>Template!A9</f>
        <v>Number of Directives</v>
      </c>
      <c r="B9" s="672">
        <v>4</v>
      </c>
      <c r="C9" s="672"/>
      <c r="D9" s="672"/>
      <c r="E9" s="672"/>
      <c r="F9" s="672"/>
      <c r="G9" s="672"/>
      <c r="H9" s="69"/>
    </row>
    <row r="10" spans="1:13" x14ac:dyDescent="0.3">
      <c r="A10" s="104" t="str">
        <f>Template!A10</f>
        <v>No. of Guidances (see Note 2)</v>
      </c>
      <c r="B10" s="642" t="s">
        <v>18</v>
      </c>
      <c r="C10" s="642"/>
      <c r="D10" s="642"/>
      <c r="E10" s="642"/>
      <c r="F10" s="642"/>
      <c r="G10" s="642"/>
      <c r="H10" s="69"/>
    </row>
    <row r="11" spans="1:13" ht="28.8" x14ac:dyDescent="0.3">
      <c r="A11" s="104" t="str">
        <f>Template!A11</f>
        <v>Directionally consistent with IERP findings (See Note 5)</v>
      </c>
      <c r="B11" s="645" t="s">
        <v>18</v>
      </c>
      <c r="C11" s="645"/>
      <c r="D11" s="645"/>
      <c r="E11" s="645"/>
      <c r="F11" s="645"/>
      <c r="G11" s="645"/>
      <c r="H11" s="68"/>
      <c r="K11" s="2"/>
      <c r="L11" s="2"/>
      <c r="M11" s="2"/>
    </row>
    <row r="12" spans="1:13" x14ac:dyDescent="0.3">
      <c r="A12" s="38" t="str">
        <f>Template!A12</f>
        <v>Developer</v>
      </c>
      <c r="B12" s="641" t="s">
        <v>429</v>
      </c>
      <c r="C12" s="641"/>
      <c r="D12" s="641"/>
      <c r="E12" s="641"/>
      <c r="F12" s="641"/>
      <c r="G12" s="641"/>
      <c r="H12" s="68"/>
    </row>
    <row r="13" spans="1:13" x14ac:dyDescent="0.3">
      <c r="A13" s="38" t="str">
        <f>Template!A13</f>
        <v>PMOS Liaison</v>
      </c>
      <c r="B13" s="641" t="s">
        <v>93</v>
      </c>
      <c r="C13" s="641"/>
      <c r="D13" s="641"/>
      <c r="E13" s="641"/>
      <c r="F13" s="641"/>
      <c r="G13" s="641"/>
      <c r="H13" s="68"/>
    </row>
    <row r="14" spans="1:13" x14ac:dyDescent="0.3">
      <c r="A14" s="38" t="str">
        <f>Template!A14</f>
        <v>Affected Standards</v>
      </c>
      <c r="B14" s="648" t="s">
        <v>144</v>
      </c>
      <c r="C14" s="648"/>
      <c r="D14" s="648"/>
      <c r="E14" s="648"/>
      <c r="F14" s="648"/>
      <c r="G14" s="648"/>
      <c r="H14" s="69"/>
    </row>
    <row r="15" spans="1:13" x14ac:dyDescent="0.3">
      <c r="A15" s="38" t="str">
        <f>Template!A15</f>
        <v>Last Updated</v>
      </c>
      <c r="B15" s="256">
        <v>43129</v>
      </c>
      <c r="C15" s="69"/>
      <c r="D15" s="69"/>
      <c r="E15" s="69"/>
      <c r="F15" s="69"/>
      <c r="G15" s="69"/>
      <c r="H15" s="69"/>
    </row>
    <row r="16" spans="1:13" x14ac:dyDescent="0.3">
      <c r="A16" s="5"/>
      <c r="B16" s="68"/>
      <c r="C16" s="69"/>
      <c r="D16" s="69"/>
      <c r="E16" s="69"/>
      <c r="F16" s="69"/>
      <c r="G16" s="69"/>
      <c r="H16" s="69"/>
    </row>
    <row r="17" spans="1:11" ht="15" thickBot="1" x14ac:dyDescent="0.35">
      <c r="A17" s="7"/>
      <c r="B17" s="69"/>
      <c r="C17" s="69"/>
      <c r="D17" s="69"/>
      <c r="E17" s="69"/>
      <c r="F17" s="69"/>
      <c r="G17" s="69"/>
      <c r="H17" s="69"/>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4">
        <v>42663</v>
      </c>
      <c r="C19" s="134">
        <f>+B19+20</f>
        <v>42683</v>
      </c>
      <c r="D19" s="134">
        <v>42663</v>
      </c>
      <c r="E19" s="134">
        <f>+D19+20</f>
        <v>42683</v>
      </c>
      <c r="F19" s="70">
        <f t="shared" ref="F19:F34" si="0">IF(D19-B19&gt;DATE(2007,1,1),0,D19-B19)</f>
        <v>0</v>
      </c>
      <c r="G19" s="142"/>
      <c r="H19" s="148"/>
      <c r="I19" s="123">
        <v>1</v>
      </c>
      <c r="J19" s="14"/>
      <c r="K19" s="14"/>
    </row>
    <row r="20" spans="1:11" x14ac:dyDescent="0.3">
      <c r="A20" s="50" t="str">
        <f>'Lookup Lists'!C4</f>
        <v>Nominations - DT</v>
      </c>
      <c r="B20" s="134"/>
      <c r="C20" s="134"/>
      <c r="D20" s="134"/>
      <c r="E20" s="134"/>
      <c r="F20" s="71">
        <f t="shared" si="0"/>
        <v>0</v>
      </c>
      <c r="G20" s="143"/>
      <c r="H20" s="149"/>
      <c r="I20" s="124">
        <v>2</v>
      </c>
      <c r="J20" s="14"/>
      <c r="K20" s="14"/>
    </row>
    <row r="21" spans="1:11" x14ac:dyDescent="0.3">
      <c r="A21" s="222" t="str">
        <f>'Lookup Lists'!C5</f>
        <v>QR - Quality Review</v>
      </c>
      <c r="B21" s="134"/>
      <c r="C21" s="134"/>
      <c r="D21" s="134"/>
      <c r="E21" s="134"/>
      <c r="F21" s="71">
        <f t="shared" si="0"/>
        <v>0</v>
      </c>
      <c r="G21" s="143"/>
      <c r="H21" s="149"/>
      <c r="I21" s="125">
        <v>3</v>
      </c>
      <c r="J21" s="14"/>
      <c r="K21" s="14"/>
    </row>
    <row r="22" spans="1:11" x14ac:dyDescent="0.3">
      <c r="A22" s="48" t="str">
        <f>'Lookup Lists'!C6</f>
        <v>SP1 - SAR/PR/WP Posting 1</v>
      </c>
      <c r="B22" s="134">
        <v>42720</v>
      </c>
      <c r="C22" s="134">
        <v>42755</v>
      </c>
      <c r="D22" s="134">
        <v>42724</v>
      </c>
      <c r="E22" s="134">
        <f>+D22+30</f>
        <v>42754</v>
      </c>
      <c r="F22" s="71">
        <f t="shared" si="0"/>
        <v>4</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49"/>
      <c r="I25" s="125">
        <v>7</v>
      </c>
      <c r="J25" s="14"/>
      <c r="K25" s="14"/>
    </row>
    <row r="26" spans="1:11" x14ac:dyDescent="0.3">
      <c r="A26" s="53" t="str">
        <f>'Lookup Lists'!C10</f>
        <v>CIB - Com/Ballot 1 (Initial)</v>
      </c>
      <c r="B26" s="19">
        <v>42914</v>
      </c>
      <c r="C26" s="17">
        <v>42958</v>
      </c>
      <c r="D26" s="19">
        <v>42901</v>
      </c>
      <c r="E26" s="17">
        <v>42946</v>
      </c>
      <c r="F26" s="71">
        <f t="shared" si="0"/>
        <v>-13</v>
      </c>
      <c r="G26" s="143"/>
      <c r="H26" s="164" t="s">
        <v>406</v>
      </c>
      <c r="I26" s="124">
        <v>8</v>
      </c>
      <c r="J26" s="14"/>
      <c r="K26" s="14"/>
    </row>
    <row r="27" spans="1:11" ht="115.2" x14ac:dyDescent="0.3">
      <c r="A27" s="53" t="str">
        <f>'Lookup Lists'!C11</f>
        <v xml:space="preserve">CAB - Com/Add Ballot 2 </v>
      </c>
      <c r="B27" s="19"/>
      <c r="C27" s="17"/>
      <c r="D27" s="19">
        <v>42989</v>
      </c>
      <c r="E27" s="17">
        <f t="shared" ref="E27:E28" si="1">+D27+45</f>
        <v>43034</v>
      </c>
      <c r="F27" s="71">
        <f t="shared" si="0"/>
        <v>0</v>
      </c>
      <c r="G27" s="143"/>
      <c r="H27" s="276" t="s">
        <v>389</v>
      </c>
      <c r="I27" s="125">
        <v>9</v>
      </c>
    </row>
    <row r="28" spans="1:11" x14ac:dyDescent="0.3">
      <c r="A28" s="53" t="str">
        <f>'Lookup Lists'!C12</f>
        <v>CAB - Com/Add Ballot 3</v>
      </c>
      <c r="B28" s="19"/>
      <c r="C28" s="17"/>
      <c r="D28" s="19">
        <v>43068</v>
      </c>
      <c r="E28" s="17">
        <f t="shared" si="1"/>
        <v>43113</v>
      </c>
      <c r="F28" s="71">
        <f t="shared" si="0"/>
        <v>0</v>
      </c>
      <c r="G28" s="143"/>
      <c r="H28" s="149"/>
      <c r="I28" s="124">
        <v>10</v>
      </c>
    </row>
    <row r="29" spans="1:11" x14ac:dyDescent="0.3">
      <c r="A29" s="53" t="str">
        <f>'Lookup Lists'!C13</f>
        <v>CAB - Com/Add Ballot 4</v>
      </c>
      <c r="B29" s="19"/>
      <c r="C29" s="17"/>
      <c r="D29" s="19"/>
      <c r="E29" s="17"/>
      <c r="F29" s="71">
        <f t="shared" si="0"/>
        <v>0</v>
      </c>
      <c r="G29" s="143"/>
      <c r="H29" s="149"/>
      <c r="I29" s="125">
        <v>11</v>
      </c>
    </row>
    <row r="30" spans="1:11" x14ac:dyDescent="0.3">
      <c r="A30" s="53" t="str">
        <f>'Lookup Lists'!C14</f>
        <v>CAB - Com/Add Ballot 5</v>
      </c>
      <c r="B30" s="19"/>
      <c r="C30" s="17"/>
      <c r="D30" s="19"/>
      <c r="E30" s="17"/>
      <c r="F30" s="71">
        <f t="shared" si="0"/>
        <v>0</v>
      </c>
      <c r="G30" s="143"/>
      <c r="H30" s="149"/>
      <c r="I30" s="124">
        <v>12</v>
      </c>
    </row>
    <row r="31" spans="1:11" x14ac:dyDescent="0.3">
      <c r="A31" s="54" t="str">
        <f>'Lookup Lists'!C15</f>
        <v>FB - Final Ballot</v>
      </c>
      <c r="B31" s="19">
        <v>43028</v>
      </c>
      <c r="C31" s="17">
        <f>+B31+10</f>
        <v>43038</v>
      </c>
      <c r="D31" s="19">
        <v>43151</v>
      </c>
      <c r="E31" s="17">
        <f>+D31+10</f>
        <v>43161</v>
      </c>
      <c r="F31" s="71">
        <f t="shared" si="0"/>
        <v>123</v>
      </c>
      <c r="G31" s="143"/>
      <c r="H31" s="149" t="s">
        <v>406</v>
      </c>
      <c r="I31" s="125">
        <v>13</v>
      </c>
    </row>
    <row r="32" spans="1:11" x14ac:dyDescent="0.3">
      <c r="A32" s="55" t="str">
        <f>'Lookup Lists'!C16</f>
        <v>PTB - Present to BOT</v>
      </c>
      <c r="B32" s="19">
        <v>43046</v>
      </c>
      <c r="C32" s="17">
        <f>+B32+2</f>
        <v>43048</v>
      </c>
      <c r="D32" s="19">
        <v>43221</v>
      </c>
      <c r="E32" s="17">
        <f>+D32+2</f>
        <v>43223</v>
      </c>
      <c r="F32" s="71">
        <f t="shared" si="0"/>
        <v>175</v>
      </c>
      <c r="G32" s="143"/>
      <c r="H32" s="149" t="s">
        <v>430</v>
      </c>
      <c r="I32" s="124">
        <v>14</v>
      </c>
    </row>
    <row r="33" spans="1:9" x14ac:dyDescent="0.3">
      <c r="A33" s="56" t="str">
        <f>'Lookup Lists'!C17</f>
        <v>Filing - Filing with Regulators</v>
      </c>
      <c r="B33" s="162">
        <v>43076</v>
      </c>
      <c r="C33" s="162">
        <f>+B33+3</f>
        <v>43079</v>
      </c>
      <c r="D33" s="162">
        <v>43246</v>
      </c>
      <c r="E33" s="274">
        <f>+D33+3</f>
        <v>43249</v>
      </c>
      <c r="F33" s="71">
        <f t="shared" si="0"/>
        <v>170</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57" t="s">
        <v>188</v>
      </c>
      <c r="B38" s="158">
        <v>42522</v>
      </c>
      <c r="C38" s="666" t="s">
        <v>189</v>
      </c>
      <c r="D38" s="666"/>
      <c r="E38" s="666"/>
      <c r="F38" s="666"/>
      <c r="G38" s="666"/>
      <c r="H38" s="667"/>
    </row>
    <row r="39" spans="1:9" x14ac:dyDescent="0.3">
      <c r="A39" s="165" t="s">
        <v>321</v>
      </c>
      <c r="B39" s="166">
        <v>42900</v>
      </c>
      <c r="C39" s="675" t="s">
        <v>363</v>
      </c>
      <c r="D39" s="675"/>
      <c r="E39" s="675"/>
      <c r="F39" s="675"/>
      <c r="G39" s="675"/>
      <c r="H39" s="676"/>
    </row>
    <row r="40" spans="1:9" x14ac:dyDescent="0.3">
      <c r="A40" s="233" t="s">
        <v>388</v>
      </c>
      <c r="B40" s="295">
        <v>42957</v>
      </c>
      <c r="C40" s="673" t="s">
        <v>389</v>
      </c>
      <c r="D40" s="673"/>
      <c r="E40" s="673"/>
      <c r="F40" s="673"/>
      <c r="G40" s="673"/>
      <c r="H40" s="674"/>
    </row>
    <row r="41" spans="1:9" ht="15" thickBot="1" x14ac:dyDescent="0.35">
      <c r="A41" s="159" t="s">
        <v>291</v>
      </c>
      <c r="B41" s="308">
        <v>43131</v>
      </c>
      <c r="C41" s="668" t="s">
        <v>437</v>
      </c>
      <c r="D41" s="668"/>
      <c r="E41" s="668"/>
      <c r="F41" s="668"/>
      <c r="G41" s="668"/>
      <c r="H41" s="669"/>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9">
    <mergeCell ref="C40:H40"/>
    <mergeCell ref="C41:H41"/>
    <mergeCell ref="B13:G13"/>
    <mergeCell ref="B14:G14"/>
    <mergeCell ref="C37:H37"/>
    <mergeCell ref="C38:H38"/>
    <mergeCell ref="C39:H39"/>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215" priority="6" operator="lessThan">
      <formula>-90</formula>
    </cfRule>
    <cfRule type="cellIs" dxfId="214" priority="7" operator="lessThan">
      <formula>-45</formula>
    </cfRule>
    <cfRule type="cellIs" dxfId="213" priority="8" operator="greaterThan">
      <formula>-45</formula>
    </cfRule>
  </conditionalFormatting>
  <conditionalFormatting sqref="B19:C34">
    <cfRule type="expression" dxfId="212" priority="3">
      <formula>AND($B19&lt;=NOW(),$C19&gt;=NOW())</formula>
    </cfRule>
  </conditionalFormatting>
  <conditionalFormatting sqref="D19:E34">
    <cfRule type="expression" dxfId="211" priority="2">
      <formula>AND($D19&lt;=NOW(),$E19&gt;=NOW())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Geomagnetic Disturbance Mitigation"/>
    <hyperlink ref="B12:G12" r:id="rId4" display="Scott Barfield"/>
    <hyperlink ref="B13:G13" r:id="rId5" display="Jennifer Sterling"/>
    <hyperlink ref="A11" location="Footnotes!A1" display="Footnotes!A1"/>
    <hyperlink ref="A10" location="Footnotes!A1" display="Footnotes!A1"/>
    <hyperlink ref="A7" location="Footnotes!A1" display="Footnotes!A1"/>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9" id="{E84525C8-6A5F-40BB-B0FF-6945C0A90C62}">
            <xm:f>IF($B$20=Home!$H$5,$A$24,)</xm:f>
            <x14:dxf/>
          </x14:cfRule>
          <xm:sqref>I10:ABK10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5" sqref="B5:G5"/>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121</v>
      </c>
      <c r="C1" s="644"/>
      <c r="D1" s="644"/>
      <c r="E1" s="644"/>
      <c r="F1" s="644"/>
      <c r="G1" s="644"/>
      <c r="H1" s="106" t="s">
        <v>89</v>
      </c>
    </row>
    <row r="2" spans="1:13" s="16" customFormat="1" ht="15" customHeight="1" x14ac:dyDescent="0.35">
      <c r="A2" s="38" t="str">
        <f>Template!A2</f>
        <v>Project Name</v>
      </c>
      <c r="B2" s="657" t="s">
        <v>147</v>
      </c>
      <c r="C2" s="657"/>
      <c r="D2" s="657"/>
      <c r="E2" s="657"/>
      <c r="F2" s="657"/>
      <c r="G2" s="657"/>
      <c r="H2" s="15"/>
    </row>
    <row r="3" spans="1:13" s="16" customFormat="1" ht="15" customHeight="1" x14ac:dyDescent="0.35">
      <c r="A3" s="38" t="str">
        <f>Template!A3</f>
        <v>Status</v>
      </c>
      <c r="B3" s="647" t="s">
        <v>226</v>
      </c>
      <c r="C3" s="647"/>
      <c r="D3" s="647"/>
      <c r="E3" s="647"/>
      <c r="F3" s="647"/>
      <c r="G3" s="647"/>
      <c r="H3" s="15"/>
    </row>
    <row r="4" spans="1:13" s="16" customFormat="1" ht="120.6" customHeight="1" x14ac:dyDescent="0.35">
      <c r="A4" s="38" t="str">
        <f>Template!A4</f>
        <v>Comments</v>
      </c>
      <c r="B4" s="646" t="s">
        <v>256</v>
      </c>
      <c r="C4" s="646"/>
      <c r="D4" s="646"/>
      <c r="E4" s="646"/>
      <c r="F4" s="646"/>
      <c r="G4" s="646"/>
      <c r="H4" s="15"/>
    </row>
    <row r="5" spans="1:13" x14ac:dyDescent="0.3">
      <c r="A5" s="38" t="str">
        <f>Template!A5</f>
        <v>Deliverable</v>
      </c>
      <c r="B5" s="648" t="s">
        <v>225</v>
      </c>
      <c r="C5" s="648"/>
      <c r="D5" s="648"/>
      <c r="E5" s="648"/>
      <c r="F5" s="648"/>
      <c r="G5" s="648"/>
      <c r="H5" s="75"/>
    </row>
    <row r="6" spans="1:13" x14ac:dyDescent="0.3">
      <c r="A6" s="38" t="str">
        <f>Template!A6</f>
        <v>Deadline</v>
      </c>
      <c r="B6" s="642" t="s">
        <v>18</v>
      </c>
      <c r="C6" s="642"/>
      <c r="D6" s="642"/>
      <c r="E6" s="642"/>
      <c r="F6" s="642"/>
      <c r="G6" s="642"/>
      <c r="H6" s="75"/>
    </row>
    <row r="7" spans="1:13" ht="28.8" x14ac:dyDescent="0.3">
      <c r="A7" s="104" t="str">
        <f>Template!A7</f>
        <v>Priority in RSDP, click to see applicable Footnote</v>
      </c>
      <c r="B7" s="642" t="s">
        <v>307</v>
      </c>
      <c r="C7" s="642"/>
      <c r="D7" s="642"/>
      <c r="E7" s="642"/>
      <c r="F7" s="642"/>
      <c r="G7" s="642"/>
      <c r="H7" s="75"/>
    </row>
    <row r="8" spans="1:13" x14ac:dyDescent="0.3">
      <c r="A8" s="38" t="str">
        <f>Template!A8</f>
        <v>P81 Req (2013)</v>
      </c>
      <c r="B8" s="642" t="s">
        <v>18</v>
      </c>
      <c r="C8" s="642"/>
      <c r="D8" s="642"/>
      <c r="E8" s="642"/>
      <c r="F8" s="642"/>
      <c r="G8" s="642"/>
      <c r="H8" s="75"/>
    </row>
    <row r="9" spans="1:13" x14ac:dyDescent="0.3">
      <c r="A9" s="38" t="str">
        <f>Template!A9</f>
        <v>Number of Directives</v>
      </c>
      <c r="B9" s="642" t="s">
        <v>18</v>
      </c>
      <c r="C9" s="642"/>
      <c r="D9" s="642"/>
      <c r="E9" s="642"/>
      <c r="F9" s="642"/>
      <c r="G9" s="642"/>
      <c r="H9" s="75"/>
    </row>
    <row r="10" spans="1:13" x14ac:dyDescent="0.3">
      <c r="A10" s="104" t="str">
        <f>Template!A10</f>
        <v>No. of Guidances (see Note 2)</v>
      </c>
      <c r="B10" s="642" t="s">
        <v>18</v>
      </c>
      <c r="C10" s="642"/>
      <c r="D10" s="642"/>
      <c r="E10" s="642"/>
      <c r="F10" s="642"/>
      <c r="G10" s="642"/>
      <c r="H10" s="75"/>
    </row>
    <row r="11" spans="1:13" ht="28.8" x14ac:dyDescent="0.3">
      <c r="A11" s="104" t="str">
        <f>Template!A11</f>
        <v>Directionally consistent with IERP findings (See Note 5)</v>
      </c>
      <c r="B11" s="645" t="s">
        <v>18</v>
      </c>
      <c r="C11" s="645"/>
      <c r="D11" s="645"/>
      <c r="E11" s="645"/>
      <c r="F11" s="645"/>
      <c r="G11" s="645"/>
      <c r="H11" s="74"/>
      <c r="K11" s="2"/>
      <c r="L11" s="2"/>
      <c r="M11" s="2"/>
    </row>
    <row r="12" spans="1:13" x14ac:dyDescent="0.3">
      <c r="A12" s="38" t="str">
        <f>Template!A12</f>
        <v>Developer</v>
      </c>
      <c r="B12" s="641" t="s">
        <v>148</v>
      </c>
      <c r="C12" s="641"/>
      <c r="D12" s="641"/>
      <c r="E12" s="641"/>
      <c r="F12" s="641"/>
      <c r="G12" s="641"/>
      <c r="H12" s="74"/>
    </row>
    <row r="13" spans="1:13" x14ac:dyDescent="0.3">
      <c r="A13" s="38" t="str">
        <f>Template!A13</f>
        <v>PMOS Liaison</v>
      </c>
      <c r="B13" s="641" t="s">
        <v>221</v>
      </c>
      <c r="C13" s="641"/>
      <c r="D13" s="641"/>
      <c r="E13" s="641"/>
      <c r="F13" s="641"/>
      <c r="G13" s="641"/>
      <c r="H13" s="74"/>
    </row>
    <row r="14" spans="1:13" x14ac:dyDescent="0.3">
      <c r="A14" s="38" t="str">
        <f>Template!A14</f>
        <v>Affected Standards</v>
      </c>
      <c r="B14" s="645" t="s">
        <v>196</v>
      </c>
      <c r="C14" s="645"/>
      <c r="D14" s="645"/>
      <c r="E14" s="645"/>
      <c r="F14" s="645"/>
      <c r="G14" s="645"/>
      <c r="H14" s="75"/>
    </row>
    <row r="15" spans="1:13" x14ac:dyDescent="0.3">
      <c r="A15" s="38" t="str">
        <f>Template!A15</f>
        <v>Last Updated</v>
      </c>
      <c r="B15" s="256">
        <v>42647</v>
      </c>
      <c r="C15" s="75"/>
      <c r="D15" s="75"/>
      <c r="E15" s="75"/>
      <c r="F15" s="75"/>
      <c r="G15" s="75"/>
      <c r="H15" s="75"/>
    </row>
    <row r="16" spans="1:13" x14ac:dyDescent="0.3">
      <c r="A16" s="5"/>
      <c r="B16" s="74"/>
      <c r="C16" s="75"/>
      <c r="D16" s="75"/>
      <c r="E16" s="75"/>
      <c r="F16" s="75"/>
      <c r="G16" s="75"/>
      <c r="H16" s="75"/>
    </row>
    <row r="17" spans="1:11" ht="15" thickBot="1" x14ac:dyDescent="0.35">
      <c r="A17" s="7"/>
      <c r="B17" s="75"/>
      <c r="C17" s="75"/>
      <c r="D17" s="75"/>
      <c r="E17" s="75"/>
      <c r="F17" s="75"/>
      <c r="G17" s="75"/>
      <c r="H17" s="75"/>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4"/>
      <c r="C19" s="134"/>
      <c r="D19" s="27"/>
      <c r="E19" s="27"/>
      <c r="F19" s="70">
        <f t="shared" ref="F19:F34" si="0">IF(D19-B19&gt;DATE(2007,1,1),0,D19-B19)</f>
        <v>0</v>
      </c>
      <c r="G19" s="142"/>
      <c r="H19" s="148"/>
      <c r="I19" s="123">
        <v>1</v>
      </c>
      <c r="J19" s="14"/>
      <c r="K19" s="14"/>
    </row>
    <row r="20" spans="1:11" x14ac:dyDescent="0.3">
      <c r="A20" s="50" t="str">
        <f>'Lookup Lists'!C4</f>
        <v>Nominations - DT</v>
      </c>
      <c r="B20" s="134"/>
      <c r="C20" s="134"/>
      <c r="D20" s="19"/>
      <c r="E20" s="17"/>
      <c r="F20" s="71">
        <f t="shared" si="0"/>
        <v>0</v>
      </c>
      <c r="G20" s="143"/>
      <c r="H20" s="149"/>
      <c r="I20" s="124">
        <v>2</v>
      </c>
      <c r="J20" s="14"/>
      <c r="K20" s="14"/>
    </row>
    <row r="21" spans="1:11" x14ac:dyDescent="0.3">
      <c r="A21" s="222" t="str">
        <f>'Lookup Lists'!C5</f>
        <v>QR - Quality Review</v>
      </c>
      <c r="B21" s="134"/>
      <c r="C21" s="134"/>
      <c r="D21" s="19"/>
      <c r="E21" s="17"/>
      <c r="F21" s="71">
        <f t="shared" si="0"/>
        <v>0</v>
      </c>
      <c r="G21" s="143"/>
      <c r="H21" s="149"/>
      <c r="I21" s="125">
        <v>3</v>
      </c>
      <c r="J21" s="14"/>
      <c r="K21" s="14"/>
    </row>
    <row r="22" spans="1:11" x14ac:dyDescent="0.3">
      <c r="A22" s="48" t="str">
        <f>'Lookup Lists'!C6</f>
        <v>SP1 - SAR/PR/WP Posting 1</v>
      </c>
      <c r="B22" s="134"/>
      <c r="C22" s="134"/>
      <c r="D22" s="19"/>
      <c r="E22" s="17"/>
      <c r="F22" s="71">
        <f t="shared" si="0"/>
        <v>0</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49"/>
      <c r="I25" s="125">
        <v>7</v>
      </c>
      <c r="J25" s="14"/>
      <c r="K25" s="14"/>
    </row>
    <row r="26" spans="1:11" x14ac:dyDescent="0.3">
      <c r="A26" s="53" t="str">
        <f>'Lookup Lists'!C10</f>
        <v>CIB - Com/Ballot 1 (Initial)</v>
      </c>
      <c r="B26" s="134"/>
      <c r="C26" s="134"/>
      <c r="D26" s="19"/>
      <c r="E26" s="17"/>
      <c r="F26" s="71">
        <f t="shared" si="0"/>
        <v>0</v>
      </c>
      <c r="G26" s="143"/>
      <c r="H26" s="164"/>
      <c r="I26" s="124">
        <v>8</v>
      </c>
      <c r="J26" s="14"/>
      <c r="K26" s="14"/>
    </row>
    <row r="27" spans="1:11" x14ac:dyDescent="0.3">
      <c r="A27" s="53" t="str">
        <f>'Lookup Lists'!C11</f>
        <v xml:space="preserve">CAB - Com/Add Ballot 2 </v>
      </c>
      <c r="B27" s="134"/>
      <c r="C27" s="134"/>
      <c r="D27" s="19"/>
      <c r="E27" s="17"/>
      <c r="F27" s="71">
        <f t="shared" si="0"/>
        <v>0</v>
      </c>
      <c r="G27" s="143"/>
      <c r="H27" s="164"/>
      <c r="I27" s="125">
        <v>9</v>
      </c>
    </row>
    <row r="28" spans="1:11" x14ac:dyDescent="0.3">
      <c r="A28" s="53" t="str">
        <f>'Lookup Lists'!C12</f>
        <v>CAB - Com/Add Ballot 3</v>
      </c>
      <c r="B28" s="134"/>
      <c r="C28" s="134"/>
      <c r="D28" s="19"/>
      <c r="E28" s="17"/>
      <c r="F28" s="71">
        <f t="shared" si="0"/>
        <v>0</v>
      </c>
      <c r="G28" s="143"/>
      <c r="H28" s="149"/>
      <c r="I28" s="124">
        <v>10</v>
      </c>
    </row>
    <row r="29" spans="1:11" x14ac:dyDescent="0.3">
      <c r="A29" s="53" t="str">
        <f>'Lookup Lists'!C13</f>
        <v>CAB - Com/Add Ballot 4</v>
      </c>
      <c r="B29" s="134"/>
      <c r="C29" s="134"/>
      <c r="D29" s="19"/>
      <c r="E29" s="17"/>
      <c r="F29" s="71">
        <f t="shared" si="0"/>
        <v>0</v>
      </c>
      <c r="G29" s="143"/>
      <c r="H29" s="149"/>
      <c r="I29" s="125">
        <v>11</v>
      </c>
    </row>
    <row r="30" spans="1:11" x14ac:dyDescent="0.3">
      <c r="A30" s="53" t="str">
        <f>'Lookup Lists'!C14</f>
        <v>CAB - Com/Add Ballot 5</v>
      </c>
      <c r="B30" s="134"/>
      <c r="C30" s="134"/>
      <c r="D30" s="19"/>
      <c r="E30" s="17"/>
      <c r="F30" s="71">
        <f t="shared" si="0"/>
        <v>0</v>
      </c>
      <c r="G30" s="143"/>
      <c r="H30" s="149"/>
      <c r="I30" s="124">
        <v>12</v>
      </c>
    </row>
    <row r="31" spans="1:11" x14ac:dyDescent="0.3">
      <c r="A31" s="54" t="str">
        <f>'Lookup Lists'!C15</f>
        <v>FB - Final Ballot</v>
      </c>
      <c r="B31" s="134"/>
      <c r="C31" s="134"/>
      <c r="D31" s="19"/>
      <c r="E31" s="17"/>
      <c r="F31" s="71">
        <f t="shared" si="0"/>
        <v>0</v>
      </c>
      <c r="G31" s="143"/>
      <c r="H31" s="149"/>
      <c r="I31" s="125">
        <v>13</v>
      </c>
    </row>
    <row r="32" spans="1:11" x14ac:dyDescent="0.3">
      <c r="A32" s="55" t="str">
        <f>'Lookup Lists'!C16</f>
        <v>PTB - Present to BOT</v>
      </c>
      <c r="B32" s="134"/>
      <c r="C32" s="134"/>
      <c r="D32" s="19"/>
      <c r="E32" s="17"/>
      <c r="F32" s="71">
        <f t="shared" si="0"/>
        <v>0</v>
      </c>
      <c r="G32" s="143"/>
      <c r="H32" s="149"/>
      <c r="I32" s="124">
        <v>14</v>
      </c>
    </row>
    <row r="33" spans="1:9" x14ac:dyDescent="0.3">
      <c r="A33" s="56" t="str">
        <f>'Lookup Lists'!C17</f>
        <v>Filing - Filing with Regulators</v>
      </c>
      <c r="B33" s="162"/>
      <c r="C33" s="162"/>
      <c r="D33" s="19"/>
      <c r="E33" s="17"/>
      <c r="F33" s="71">
        <f t="shared" si="0"/>
        <v>0</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257" t="s">
        <v>222</v>
      </c>
      <c r="B38" s="265">
        <v>42761</v>
      </c>
      <c r="C38" s="679" t="s">
        <v>300</v>
      </c>
      <c r="D38" s="679"/>
      <c r="E38" s="679"/>
      <c r="F38" s="679"/>
      <c r="G38" s="679"/>
      <c r="H38" s="680"/>
    </row>
    <row r="39" spans="1:9" x14ac:dyDescent="0.3">
      <c r="A39" s="165"/>
      <c r="B39" s="166"/>
      <c r="C39" s="677"/>
      <c r="D39" s="677"/>
      <c r="E39" s="677"/>
      <c r="F39" s="677"/>
      <c r="G39" s="677"/>
      <c r="H39" s="678"/>
    </row>
    <row r="40" spans="1:9" x14ac:dyDescent="0.3">
      <c r="A40" s="165"/>
      <c r="B40" s="167"/>
      <c r="C40" s="677"/>
      <c r="D40" s="677"/>
      <c r="E40" s="677"/>
      <c r="F40" s="677"/>
      <c r="G40" s="677"/>
      <c r="H40" s="678"/>
    </row>
    <row r="41" spans="1:9" ht="15" thickBot="1" x14ac:dyDescent="0.35">
      <c r="A41" s="159"/>
      <c r="B41" s="160"/>
      <c r="C41" s="668"/>
      <c r="D41" s="668"/>
      <c r="E41" s="668"/>
      <c r="F41" s="668"/>
      <c r="G41" s="668"/>
      <c r="H41" s="669"/>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9">
    <mergeCell ref="B12:G12"/>
    <mergeCell ref="B1:G1"/>
    <mergeCell ref="B2:G2"/>
    <mergeCell ref="B3:G3"/>
    <mergeCell ref="B4:G4"/>
    <mergeCell ref="B5:G5"/>
    <mergeCell ref="B6:G6"/>
    <mergeCell ref="B7:G7"/>
    <mergeCell ref="B8:G8"/>
    <mergeCell ref="B9:G9"/>
    <mergeCell ref="B10:G10"/>
    <mergeCell ref="B11:G11"/>
    <mergeCell ref="C40:H40"/>
    <mergeCell ref="C41:H41"/>
    <mergeCell ref="B13:G13"/>
    <mergeCell ref="B14:G14"/>
    <mergeCell ref="C37:H37"/>
    <mergeCell ref="C38:H38"/>
    <mergeCell ref="C39:H39"/>
  </mergeCells>
  <conditionalFormatting sqref="F19:F34">
    <cfRule type="cellIs" dxfId="210" priority="5" operator="lessThan">
      <formula>-90</formula>
    </cfRule>
    <cfRule type="cellIs" dxfId="209" priority="6" operator="lessThan">
      <formula>-45</formula>
    </cfRule>
    <cfRule type="cellIs" dxfId="208" priority="7" operator="greaterThan">
      <formula>-45</formula>
    </cfRule>
  </conditionalFormatting>
  <conditionalFormatting sqref="B19:C34">
    <cfRule type="expression" dxfId="207" priority="1">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Alignment of Terms"/>
    <hyperlink ref="B12:G12" r:id="rId4" display="Lacey Ourso"/>
    <hyperlink ref="A11" location="Footnotes!A1" display="Footnotes!A1"/>
    <hyperlink ref="A10" location="Footnotes!A1" display="Footnotes!A1"/>
    <hyperlink ref="A7" location="Footnote_1_2015_2017_RSDP" display="Footnote_1_2015_2017_RSDP"/>
    <hyperlink ref="B13:G13" r:id="rId5" display="Andrew Gallo"/>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8" id="{1DF33C21-DCAE-4442-8D42-6B22023D226F}">
            <xm:f>IF($B$20=Home!$H$5,$A$24,)</xm:f>
            <x14:dxf/>
          </x14:cfRule>
          <xm:sqref>I10:ABK10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30" workbookViewId="0">
      <pane ySplit="1" topLeftCell="A2" activePane="bottomLeft" state="frozen"/>
      <selection pane="bottomLeft" activeCell="A7" sqref="A7"/>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122</v>
      </c>
      <c r="C1" s="644"/>
      <c r="D1" s="644"/>
      <c r="E1" s="644"/>
      <c r="F1" s="644"/>
      <c r="G1" s="644"/>
      <c r="H1" s="106" t="s">
        <v>89</v>
      </c>
    </row>
    <row r="2" spans="1:13" s="16" customFormat="1" ht="15" customHeight="1" x14ac:dyDescent="0.35">
      <c r="A2" s="38" t="str">
        <f>Template!A2</f>
        <v>Project Name</v>
      </c>
      <c r="B2" s="657" t="s">
        <v>149</v>
      </c>
      <c r="C2" s="657"/>
      <c r="D2" s="657"/>
      <c r="E2" s="657"/>
      <c r="F2" s="657"/>
      <c r="G2" s="657"/>
      <c r="H2" s="15"/>
    </row>
    <row r="3" spans="1:13" s="16" customFormat="1" ht="15" customHeight="1" x14ac:dyDescent="0.35">
      <c r="A3" s="38" t="str">
        <f>Template!A3</f>
        <v>Status</v>
      </c>
      <c r="B3" s="647" t="s">
        <v>100</v>
      </c>
      <c r="C3" s="647"/>
      <c r="D3" s="647"/>
      <c r="E3" s="647"/>
      <c r="F3" s="647"/>
      <c r="G3" s="647"/>
      <c r="H3" s="15"/>
    </row>
    <row r="4" spans="1:13" s="16" customFormat="1" ht="18" x14ac:dyDescent="0.35">
      <c r="A4" s="38" t="str">
        <f>Template!A4</f>
        <v>Comments</v>
      </c>
      <c r="B4" s="646" t="s">
        <v>260</v>
      </c>
      <c r="C4" s="646"/>
      <c r="D4" s="646"/>
      <c r="E4" s="646"/>
      <c r="F4" s="646"/>
      <c r="G4" s="646"/>
      <c r="H4" s="15"/>
    </row>
    <row r="5" spans="1:13" x14ac:dyDescent="0.3">
      <c r="A5" s="38" t="str">
        <f>Template!A5</f>
        <v>Deliverable</v>
      </c>
      <c r="B5" s="648" t="s">
        <v>150</v>
      </c>
      <c r="C5" s="648"/>
      <c r="D5" s="648"/>
      <c r="E5" s="648"/>
      <c r="F5" s="648"/>
      <c r="G5" s="648"/>
      <c r="H5" s="75"/>
    </row>
    <row r="6" spans="1:13" x14ac:dyDescent="0.3">
      <c r="A6" s="38" t="str">
        <f>Template!A6</f>
        <v>Deadline</v>
      </c>
      <c r="B6" s="642" t="s">
        <v>18</v>
      </c>
      <c r="C6" s="642"/>
      <c r="D6" s="642"/>
      <c r="E6" s="642"/>
      <c r="F6" s="642"/>
      <c r="G6" s="642"/>
      <c r="H6" s="75"/>
    </row>
    <row r="7" spans="1:13" ht="28.8" x14ac:dyDescent="0.3">
      <c r="A7" s="104" t="str">
        <f>Template!A7</f>
        <v>Priority in RSDP, click to see applicable Footnote</v>
      </c>
      <c r="B7" s="642" t="s">
        <v>167</v>
      </c>
      <c r="C7" s="642"/>
      <c r="D7" s="642"/>
      <c r="E7" s="642"/>
      <c r="F7" s="642"/>
      <c r="G7" s="642"/>
      <c r="H7" s="75"/>
    </row>
    <row r="8" spans="1:13" x14ac:dyDescent="0.3">
      <c r="A8" s="38" t="str">
        <f>Template!A8</f>
        <v>P81 Req (2013)</v>
      </c>
      <c r="B8" s="642" t="s">
        <v>18</v>
      </c>
      <c r="C8" s="642"/>
      <c r="D8" s="642"/>
      <c r="E8" s="642"/>
      <c r="F8" s="642"/>
      <c r="G8" s="642"/>
      <c r="H8" s="75"/>
    </row>
    <row r="9" spans="1:13" x14ac:dyDescent="0.3">
      <c r="A9" s="38" t="str">
        <f>Template!A9</f>
        <v>Number of Directives</v>
      </c>
      <c r="B9" s="642">
        <v>1</v>
      </c>
      <c r="C9" s="642"/>
      <c r="D9" s="642"/>
      <c r="E9" s="642"/>
      <c r="F9" s="642"/>
      <c r="G9" s="642"/>
      <c r="H9" s="75"/>
    </row>
    <row r="10" spans="1:13" x14ac:dyDescent="0.3">
      <c r="A10" s="104" t="str">
        <f>Template!A10</f>
        <v>No. of Guidances (see Note 2)</v>
      </c>
      <c r="B10" s="642" t="s">
        <v>18</v>
      </c>
      <c r="C10" s="642"/>
      <c r="D10" s="642"/>
      <c r="E10" s="642"/>
      <c r="F10" s="642"/>
      <c r="G10" s="642"/>
      <c r="H10" s="75"/>
    </row>
    <row r="11" spans="1:13" ht="28.8" x14ac:dyDescent="0.3">
      <c r="A11" s="104" t="str">
        <f>Template!A11</f>
        <v>Directionally consistent with IERP findings (See Note 5)</v>
      </c>
      <c r="B11" s="645" t="s">
        <v>18</v>
      </c>
      <c r="C11" s="645"/>
      <c r="D11" s="645"/>
      <c r="E11" s="645"/>
      <c r="F11" s="645"/>
      <c r="G11" s="645"/>
      <c r="H11" s="74"/>
      <c r="K11" s="2"/>
      <c r="L11" s="2"/>
      <c r="M11" s="2"/>
    </row>
    <row r="12" spans="1:13" x14ac:dyDescent="0.3">
      <c r="A12" s="38" t="str">
        <f>Template!A12</f>
        <v>Developer</v>
      </c>
      <c r="B12" s="641" t="s">
        <v>151</v>
      </c>
      <c r="C12" s="641"/>
      <c r="D12" s="641"/>
      <c r="E12" s="641"/>
      <c r="F12" s="641"/>
      <c r="G12" s="641"/>
      <c r="H12" s="74"/>
    </row>
    <row r="13" spans="1:13" x14ac:dyDescent="0.3">
      <c r="A13" s="38" t="str">
        <f>Template!A13</f>
        <v>PMOS Liaison</v>
      </c>
      <c r="B13" s="641" t="s">
        <v>26</v>
      </c>
      <c r="C13" s="641"/>
      <c r="D13" s="641"/>
      <c r="E13" s="641"/>
      <c r="F13" s="641"/>
      <c r="G13" s="641"/>
      <c r="H13" s="74"/>
    </row>
    <row r="14" spans="1:13" x14ac:dyDescent="0.3">
      <c r="A14" s="38" t="str">
        <f>Template!A14</f>
        <v>Affected Standards</v>
      </c>
      <c r="B14" s="645" t="s">
        <v>150</v>
      </c>
      <c r="C14" s="645"/>
      <c r="D14" s="645"/>
      <c r="E14" s="645"/>
      <c r="F14" s="645"/>
      <c r="G14" s="645"/>
      <c r="H14" s="75"/>
    </row>
    <row r="15" spans="1:13" x14ac:dyDescent="0.3">
      <c r="A15" s="38" t="str">
        <f>Template!A15</f>
        <v>Last Updated</v>
      </c>
      <c r="B15" s="256">
        <v>42647</v>
      </c>
      <c r="C15" s="75"/>
      <c r="D15" s="75"/>
      <c r="E15" s="75"/>
      <c r="F15" s="75"/>
      <c r="G15" s="75"/>
      <c r="H15" s="75"/>
    </row>
    <row r="16" spans="1:13" x14ac:dyDescent="0.3">
      <c r="A16" s="5"/>
      <c r="B16" s="74"/>
      <c r="C16" s="75"/>
      <c r="D16" s="75"/>
      <c r="E16" s="75"/>
      <c r="F16" s="75"/>
      <c r="G16" s="75"/>
      <c r="H16" s="75"/>
    </row>
    <row r="17" spans="1:11" ht="15" thickBot="1" x14ac:dyDescent="0.35">
      <c r="A17" s="7"/>
      <c r="B17" s="75"/>
      <c r="C17" s="75"/>
      <c r="D17" s="75"/>
      <c r="E17" s="75"/>
      <c r="F17" s="75"/>
      <c r="G17" s="75"/>
      <c r="H17" s="75"/>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4"/>
      <c r="C19" s="134"/>
      <c r="D19" s="27"/>
      <c r="E19" s="27"/>
      <c r="F19" s="70">
        <f t="shared" ref="F19:F34" si="0">IF(D19-B19&gt;DATE(2007,1,1),0,D19-B19)</f>
        <v>0</v>
      </c>
      <c r="G19" s="142"/>
      <c r="H19" s="148"/>
      <c r="I19" s="123">
        <v>1</v>
      </c>
      <c r="J19" s="14"/>
      <c r="K19" s="14"/>
    </row>
    <row r="20" spans="1:11" x14ac:dyDescent="0.3">
      <c r="A20" s="50" t="str">
        <f>'Lookup Lists'!C4</f>
        <v>Nominations - DT</v>
      </c>
      <c r="B20" s="134">
        <v>42166</v>
      </c>
      <c r="C20" s="134">
        <v>42179</v>
      </c>
      <c r="D20" s="94">
        <v>42156</v>
      </c>
      <c r="E20" s="95">
        <f>D20+14</f>
        <v>42170</v>
      </c>
      <c r="F20" s="71">
        <f t="shared" si="0"/>
        <v>-10</v>
      </c>
      <c r="G20" s="143"/>
      <c r="H20" s="149"/>
      <c r="I20" s="124">
        <v>2</v>
      </c>
      <c r="J20" s="14"/>
      <c r="K20" s="14"/>
    </row>
    <row r="21" spans="1:11" x14ac:dyDescent="0.3">
      <c r="A21" s="222" t="str">
        <f>'Lookup Lists'!C5</f>
        <v>QR - Quality Review</v>
      </c>
      <c r="B21" s="134"/>
      <c r="C21" s="134"/>
      <c r="D21" s="94"/>
      <c r="E21" s="95"/>
      <c r="F21" s="71">
        <f t="shared" si="0"/>
        <v>0</v>
      </c>
      <c r="G21" s="143"/>
      <c r="H21" s="149"/>
      <c r="I21" s="125">
        <v>3</v>
      </c>
      <c r="J21" s="14"/>
      <c r="K21" s="14"/>
    </row>
    <row r="22" spans="1:11" x14ac:dyDescent="0.3">
      <c r="A22" s="48" t="str">
        <f>'Lookup Lists'!C6</f>
        <v>SP1 - SAR/PR/WP Posting 1</v>
      </c>
      <c r="B22" s="134">
        <v>42166</v>
      </c>
      <c r="C22" s="134">
        <v>42196</v>
      </c>
      <c r="D22" s="94">
        <v>42156</v>
      </c>
      <c r="E22" s="95">
        <f>D22+30</f>
        <v>42186</v>
      </c>
      <c r="F22" s="71">
        <f t="shared" si="0"/>
        <v>-10</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49"/>
      <c r="I25" s="125">
        <v>7</v>
      </c>
      <c r="J25" s="14"/>
      <c r="K25" s="14"/>
    </row>
    <row r="26" spans="1:11" x14ac:dyDescent="0.3">
      <c r="A26" s="53" t="str">
        <f>'Lookup Lists'!C10</f>
        <v>CIB - Com/Ballot 1 (Initial)</v>
      </c>
      <c r="B26" s="134">
        <v>42272</v>
      </c>
      <c r="C26" s="134">
        <v>42324</v>
      </c>
      <c r="D26" s="94">
        <v>42200</v>
      </c>
      <c r="E26" s="95">
        <f>D26+45</f>
        <v>42245</v>
      </c>
      <c r="F26" s="71">
        <f t="shared" si="0"/>
        <v>-72</v>
      </c>
      <c r="G26" s="143"/>
      <c r="H26" s="164"/>
      <c r="I26" s="124">
        <v>8</v>
      </c>
      <c r="J26" s="14"/>
      <c r="K26" s="14"/>
    </row>
    <row r="27" spans="1:11" x14ac:dyDescent="0.3">
      <c r="A27" s="53" t="str">
        <f>'Lookup Lists'!C11</f>
        <v xml:space="preserve">CAB - Com/Add Ballot 2 </v>
      </c>
      <c r="B27" s="134">
        <v>42452</v>
      </c>
      <c r="C27" s="134">
        <v>42499</v>
      </c>
      <c r="D27" s="19">
        <v>42278</v>
      </c>
      <c r="E27" s="17">
        <f>D27+45</f>
        <v>42323</v>
      </c>
      <c r="F27" s="71">
        <f t="shared" si="0"/>
        <v>-174</v>
      </c>
      <c r="G27" s="143"/>
      <c r="H27" s="164"/>
      <c r="I27" s="125">
        <v>9</v>
      </c>
    </row>
    <row r="28" spans="1:11" x14ac:dyDescent="0.3">
      <c r="A28" s="53" t="str">
        <f>'Lookup Lists'!C12</f>
        <v>CAB - Com/Add Ballot 3</v>
      </c>
      <c r="B28" s="134"/>
      <c r="C28" s="134"/>
      <c r="D28" s="19">
        <v>42370</v>
      </c>
      <c r="E28" s="17">
        <f>D28+45</f>
        <v>42415</v>
      </c>
      <c r="F28" s="71">
        <f t="shared" si="0"/>
        <v>0</v>
      </c>
      <c r="G28" s="143" t="s">
        <v>176</v>
      </c>
      <c r="H28" s="149"/>
      <c r="I28" s="124">
        <v>10</v>
      </c>
    </row>
    <row r="29" spans="1:11" x14ac:dyDescent="0.3">
      <c r="A29" s="53" t="str">
        <f>'Lookup Lists'!C13</f>
        <v>CAB - Com/Add Ballot 4</v>
      </c>
      <c r="B29" s="134"/>
      <c r="C29" s="134"/>
      <c r="D29" s="19"/>
      <c r="E29" s="17"/>
      <c r="F29" s="71">
        <f t="shared" si="0"/>
        <v>0</v>
      </c>
      <c r="G29" s="143"/>
      <c r="H29" s="149"/>
      <c r="I29" s="125">
        <v>11</v>
      </c>
    </row>
    <row r="30" spans="1:11" x14ac:dyDescent="0.3">
      <c r="A30" s="53" t="str">
        <f>'Lookup Lists'!C14</f>
        <v>CAB - Com/Add Ballot 5</v>
      </c>
      <c r="B30" s="134"/>
      <c r="C30" s="134"/>
      <c r="D30" s="19"/>
      <c r="E30" s="17"/>
      <c r="F30" s="71">
        <f t="shared" si="0"/>
        <v>0</v>
      </c>
      <c r="G30" s="143"/>
      <c r="H30" s="149"/>
      <c r="I30" s="124">
        <v>12</v>
      </c>
    </row>
    <row r="31" spans="1:11" x14ac:dyDescent="0.3">
      <c r="A31" s="54" t="str">
        <f>'Lookup Lists'!C15</f>
        <v>FB - Final Ballot</v>
      </c>
      <c r="B31" s="134">
        <v>42535</v>
      </c>
      <c r="C31" s="134">
        <f>B31+10</f>
        <v>42545</v>
      </c>
      <c r="D31" s="19">
        <v>42461</v>
      </c>
      <c r="E31" s="17">
        <f>D31+10</f>
        <v>42471</v>
      </c>
      <c r="F31" s="71">
        <f t="shared" si="0"/>
        <v>-74</v>
      </c>
      <c r="G31" s="143"/>
      <c r="H31" s="154">
        <v>0.83250000000000002</v>
      </c>
      <c r="I31" s="125">
        <v>13</v>
      </c>
    </row>
    <row r="32" spans="1:11" x14ac:dyDescent="0.3">
      <c r="A32" s="55" t="str">
        <f>'Lookup Lists'!C16</f>
        <v>PTB - Present to BOT</v>
      </c>
      <c r="B32" s="134">
        <v>42592</v>
      </c>
      <c r="C32" s="134">
        <f>B32+2</f>
        <v>42594</v>
      </c>
      <c r="D32" s="19">
        <v>42496</v>
      </c>
      <c r="E32" s="17">
        <f>D32+2</f>
        <v>42498</v>
      </c>
      <c r="F32" s="71">
        <f t="shared" si="0"/>
        <v>-96</v>
      </c>
      <c r="G32" s="143"/>
      <c r="H32" s="149"/>
      <c r="I32" s="124">
        <v>14</v>
      </c>
    </row>
    <row r="33" spans="1:9" x14ac:dyDescent="0.3">
      <c r="A33" s="56" t="str">
        <f>'Lookup Lists'!C17</f>
        <v>Filing - Filing with Regulators</v>
      </c>
      <c r="B33" s="134">
        <v>42592</v>
      </c>
      <c r="C33" s="134">
        <v>42594</v>
      </c>
      <c r="D33" s="19">
        <v>42592</v>
      </c>
      <c r="E33" s="17">
        <f>IF(D33+10&lt;DATE(1900,3,1),0,D33+2)</f>
        <v>42594</v>
      </c>
      <c r="F33" s="71">
        <f t="shared" si="0"/>
        <v>0</v>
      </c>
      <c r="G33" s="143"/>
      <c r="H33" s="149"/>
      <c r="I33" s="125">
        <v>15</v>
      </c>
    </row>
    <row r="34" spans="1:9" ht="15" thickBot="1" x14ac:dyDescent="0.35">
      <c r="A34" s="57" t="str">
        <f>'Lookup Lists'!C18</f>
        <v>PT - Post Approval Training</v>
      </c>
      <c r="B34" s="134">
        <v>42623</v>
      </c>
      <c r="C34" s="134">
        <v>42653</v>
      </c>
      <c r="D34" s="19">
        <v>42623</v>
      </c>
      <c r="E34" s="17">
        <f>IF(D34+10&lt;DATE(1900,3,1),0,D34+30)</f>
        <v>42653</v>
      </c>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68" t="s">
        <v>227</v>
      </c>
      <c r="B38" s="169">
        <v>42536</v>
      </c>
      <c r="C38" s="685" t="s">
        <v>228</v>
      </c>
      <c r="D38" s="685"/>
      <c r="E38" s="685"/>
      <c r="F38" s="685"/>
      <c r="G38" s="685"/>
      <c r="H38" s="686"/>
    </row>
    <row r="39" spans="1:9" x14ac:dyDescent="0.3">
      <c r="A39" s="170" t="s">
        <v>278</v>
      </c>
      <c r="B39" s="171">
        <v>42705</v>
      </c>
      <c r="C39" s="681" t="s">
        <v>279</v>
      </c>
      <c r="D39" s="681"/>
      <c r="E39" s="681"/>
      <c r="F39" s="681"/>
      <c r="G39" s="681"/>
      <c r="H39" s="682"/>
    </row>
    <row r="40" spans="1:9" x14ac:dyDescent="0.3">
      <c r="A40" s="170"/>
      <c r="B40" s="172"/>
      <c r="C40" s="681"/>
      <c r="D40" s="681"/>
      <c r="E40" s="681"/>
      <c r="F40" s="681"/>
      <c r="G40" s="681"/>
      <c r="H40" s="682"/>
    </row>
    <row r="41" spans="1:9" ht="15" thickBot="1" x14ac:dyDescent="0.35">
      <c r="A41" s="173"/>
      <c r="B41" s="174"/>
      <c r="C41" s="683"/>
      <c r="D41" s="683"/>
      <c r="E41" s="683"/>
      <c r="F41" s="683"/>
      <c r="G41" s="683"/>
      <c r="H41" s="684"/>
    </row>
  </sheetData>
  <autoFilter ref="A18:I34"/>
  <customSheetViews>
    <customSheetView guid="{1320E5F0-9854-46BA-9165-0D2D126E5847}" showPageBreaks="1" zeroValues="0" printArea="1" showAutoFilter="1" hiddenColumns="1">
      <pane ySplit="1" topLeftCell="A2" activePane="bottomLeft" state="frozen"/>
      <selection pane="bottomLeft" activeCell="H1" sqref="H1"/>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9">
    <mergeCell ref="B12:G12"/>
    <mergeCell ref="B1:G1"/>
    <mergeCell ref="B2:G2"/>
    <mergeCell ref="B3:G3"/>
    <mergeCell ref="B4:G4"/>
    <mergeCell ref="B5:G5"/>
    <mergeCell ref="B6:G6"/>
    <mergeCell ref="B7:G7"/>
    <mergeCell ref="B8:G8"/>
    <mergeCell ref="B9:G9"/>
    <mergeCell ref="B10:G10"/>
    <mergeCell ref="B11:G11"/>
    <mergeCell ref="C40:H40"/>
    <mergeCell ref="C41:H41"/>
    <mergeCell ref="B13:G13"/>
    <mergeCell ref="B14:G14"/>
    <mergeCell ref="C37:H37"/>
    <mergeCell ref="C38:H38"/>
    <mergeCell ref="C39:H39"/>
  </mergeCells>
  <conditionalFormatting sqref="F19:F34">
    <cfRule type="cellIs" dxfId="206" priority="4" operator="lessThan">
      <formula>-90</formula>
    </cfRule>
    <cfRule type="cellIs" dxfId="205" priority="5" operator="lessThan">
      <formula>-45</formula>
    </cfRule>
    <cfRule type="cellIs" dxfId="204" priority="6" operator="greaterThan">
      <formula>-45</formula>
    </cfRule>
  </conditionalFormatting>
  <conditionalFormatting sqref="B19:C32">
    <cfRule type="expression" dxfId="203" priority="2">
      <formula>AND($B19&lt;=NOW(),$C19&gt;=NOW())</formula>
    </cfRule>
  </conditionalFormatting>
  <conditionalFormatting sqref="B33:C34">
    <cfRule type="expression" dxfId="202" priority="1">
      <formula>AND($B33&lt;=NOW(),$C33&gt;=NOW())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Internal Communications Capabilities"/>
    <hyperlink ref="B12:G12" r:id="rId4" display="Darrel Richardson"/>
    <hyperlink ref="B13:G13" r:id="rId5" display="Brenda Hampton"/>
    <hyperlink ref="A11" location="Footnotes!A1" display="Footnotes!A1"/>
    <hyperlink ref="A10" location="Footnotes!A1" display="Footnotes!A1"/>
    <hyperlink ref="A7" location="Footnote_7_2016_2018_RSDP" display="Footnote_7_2016_2018_RSDP"/>
    <hyperlink ref="H31" r:id="rId6" display="http://www.nerc.com/pa/Stand/Project 201507 Internal Communications Capabilitie/2015-07_Final_Ballot_Results_Word_Announce_062716.pdf"/>
  </hyperlinks>
  <pageMargins left="0.7" right="0.7" top="0.75" bottom="0.75" header="0.3" footer="0.3"/>
  <pageSetup orientation="landscape" horizontalDpi="1200" verticalDpi="1200" r:id="rId7"/>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7" id="{06026AC8-358B-48D1-A333-F50F8FB83A66}">
            <xm:f>IF($B$20=Home!$H$5,$A$24,)</xm:f>
            <x14:dxf/>
          </x14:cfRule>
          <xm:sqref>I10:ABK10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42"/>
  <sheetViews>
    <sheetView showZeros="0" zoomScaleNormal="100" workbookViewId="0">
      <pane ySplit="1" topLeftCell="A2" activePane="bottomLeft" state="frozen"/>
      <selection pane="bottomLeft" activeCell="B3" sqref="B3:G3"/>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 min="13" max="13" width="11.21875" customWidth="1"/>
    <col min="14" max="14" width="12.44140625" customWidth="1"/>
  </cols>
  <sheetData>
    <row r="1" spans="1:13" s="16" customFormat="1" ht="18" x14ac:dyDescent="0.35">
      <c r="A1" s="37" t="str">
        <f>Template!A1</f>
        <v>Project</v>
      </c>
      <c r="B1" s="643" t="s">
        <v>152</v>
      </c>
      <c r="C1" s="644"/>
      <c r="D1" s="644"/>
      <c r="E1" s="644"/>
      <c r="F1" s="644"/>
      <c r="G1" s="644"/>
      <c r="H1" s="106" t="s">
        <v>89</v>
      </c>
    </row>
    <row r="2" spans="1:13" s="16" customFormat="1" ht="15" customHeight="1" x14ac:dyDescent="0.35">
      <c r="A2" s="38" t="str">
        <f>Template!A2</f>
        <v>Project Name</v>
      </c>
      <c r="B2" s="657" t="s">
        <v>153</v>
      </c>
      <c r="C2" s="657"/>
      <c r="D2" s="657"/>
      <c r="E2" s="657"/>
      <c r="F2" s="657"/>
      <c r="G2" s="657"/>
      <c r="H2" s="15"/>
    </row>
    <row r="3" spans="1:13" s="16" customFormat="1" ht="15" customHeight="1" x14ac:dyDescent="0.35">
      <c r="A3" s="38" t="str">
        <f>Template!A3</f>
        <v>Status</v>
      </c>
      <c r="B3" s="647" t="s">
        <v>278</v>
      </c>
      <c r="C3" s="647"/>
      <c r="D3" s="647"/>
      <c r="E3" s="647"/>
      <c r="F3" s="647"/>
      <c r="G3" s="647"/>
      <c r="H3" s="15"/>
    </row>
    <row r="4" spans="1:13" s="16" customFormat="1" ht="18" x14ac:dyDescent="0.35">
      <c r="A4" s="38" t="str">
        <f>Template!A4</f>
        <v>Comments</v>
      </c>
      <c r="B4" s="646" t="s">
        <v>310</v>
      </c>
      <c r="C4" s="646"/>
      <c r="D4" s="646"/>
      <c r="E4" s="646"/>
      <c r="F4" s="646"/>
      <c r="G4" s="646"/>
      <c r="H4" s="15"/>
    </row>
    <row r="5" spans="1:13" x14ac:dyDescent="0.3">
      <c r="A5" s="38" t="str">
        <f>Template!A5</f>
        <v>Deliverable</v>
      </c>
      <c r="B5" s="648" t="s">
        <v>154</v>
      </c>
      <c r="C5" s="648"/>
      <c r="D5" s="648"/>
      <c r="E5" s="648"/>
      <c r="F5" s="648"/>
      <c r="G5" s="648"/>
      <c r="H5" s="79"/>
    </row>
    <row r="6" spans="1:13" x14ac:dyDescent="0.3">
      <c r="A6" s="38" t="str">
        <f>Template!A6</f>
        <v>Deadline</v>
      </c>
      <c r="B6" s="642" t="s">
        <v>18</v>
      </c>
      <c r="C6" s="642"/>
      <c r="D6" s="642"/>
      <c r="E6" s="642"/>
      <c r="F6" s="642"/>
      <c r="G6" s="642"/>
      <c r="H6" s="79"/>
    </row>
    <row r="7" spans="1:13" ht="28.8" x14ac:dyDescent="0.3">
      <c r="A7" s="104" t="str">
        <f>Template!A7</f>
        <v>Priority in RSDP, click to see applicable Footnote</v>
      </c>
      <c r="B7" s="642" t="s">
        <v>156</v>
      </c>
      <c r="C7" s="642"/>
      <c r="D7" s="642"/>
      <c r="E7" s="642"/>
      <c r="F7" s="642"/>
      <c r="G7" s="642"/>
      <c r="H7" s="79"/>
    </row>
    <row r="8" spans="1:13" x14ac:dyDescent="0.3">
      <c r="A8" s="38" t="str">
        <f>Template!A8</f>
        <v>P81 Req (2013)</v>
      </c>
      <c r="B8" s="642" t="s">
        <v>18</v>
      </c>
      <c r="C8" s="642"/>
      <c r="D8" s="642"/>
      <c r="E8" s="642"/>
      <c r="F8" s="642"/>
      <c r="G8" s="642"/>
      <c r="H8" s="79"/>
    </row>
    <row r="9" spans="1:13" x14ac:dyDescent="0.3">
      <c r="A9" s="38" t="str">
        <f>Template!A9</f>
        <v>Number of Directives</v>
      </c>
      <c r="B9" s="642">
        <v>1</v>
      </c>
      <c r="C9" s="642"/>
      <c r="D9" s="642"/>
      <c r="E9" s="642"/>
      <c r="F9" s="642"/>
      <c r="G9" s="642"/>
      <c r="H9" s="79"/>
    </row>
    <row r="10" spans="1:13" x14ac:dyDescent="0.3">
      <c r="A10" s="104" t="str">
        <f>Template!A10</f>
        <v>No. of Guidances (see Note 2)</v>
      </c>
      <c r="B10" s="642" t="s">
        <v>18</v>
      </c>
      <c r="C10" s="642"/>
      <c r="D10" s="642"/>
      <c r="E10" s="642"/>
      <c r="F10" s="642"/>
      <c r="G10" s="642"/>
      <c r="H10" s="79"/>
    </row>
    <row r="11" spans="1:13" ht="28.8" x14ac:dyDescent="0.3">
      <c r="A11" s="104" t="str">
        <f>Template!A11</f>
        <v>Directionally consistent with IERP findings (See Note 5)</v>
      </c>
      <c r="B11" s="645" t="s">
        <v>18</v>
      </c>
      <c r="C11" s="645"/>
      <c r="D11" s="645"/>
      <c r="E11" s="645"/>
      <c r="F11" s="645"/>
      <c r="G11" s="645"/>
      <c r="H11" s="78"/>
      <c r="K11" s="2"/>
      <c r="L11" s="2"/>
      <c r="M11" s="2"/>
    </row>
    <row r="12" spans="1:13" x14ac:dyDescent="0.3">
      <c r="A12" s="38" t="str">
        <f>Template!A12</f>
        <v>Developer</v>
      </c>
      <c r="B12" s="641" t="s">
        <v>155</v>
      </c>
      <c r="C12" s="641"/>
      <c r="D12" s="641"/>
      <c r="E12" s="641"/>
      <c r="F12" s="641"/>
      <c r="G12" s="641"/>
      <c r="H12" s="78"/>
    </row>
    <row r="13" spans="1:13" x14ac:dyDescent="0.3">
      <c r="A13" s="38" t="str">
        <f>Template!A13</f>
        <v>PMOS Liaison</v>
      </c>
      <c r="B13" s="641" t="s">
        <v>117</v>
      </c>
      <c r="C13" s="641"/>
      <c r="D13" s="641"/>
      <c r="E13" s="641"/>
      <c r="F13" s="641"/>
      <c r="G13" s="641"/>
      <c r="H13" s="78"/>
    </row>
    <row r="14" spans="1:13" x14ac:dyDescent="0.3">
      <c r="A14" s="38" t="str">
        <f>Template!A14</f>
        <v>Affected Standards</v>
      </c>
      <c r="B14" s="645" t="s">
        <v>154</v>
      </c>
      <c r="C14" s="645"/>
      <c r="D14" s="645"/>
      <c r="E14" s="645"/>
      <c r="F14" s="645"/>
      <c r="G14" s="645"/>
      <c r="H14" s="79"/>
    </row>
    <row r="15" spans="1:13" x14ac:dyDescent="0.3">
      <c r="A15" s="38" t="str">
        <f>Template!A15</f>
        <v>Last Updated</v>
      </c>
      <c r="B15" s="256">
        <v>42800</v>
      </c>
      <c r="C15" s="79"/>
      <c r="D15" s="79"/>
      <c r="E15" s="79"/>
      <c r="F15" s="79"/>
      <c r="G15" s="79"/>
      <c r="H15" s="79"/>
    </row>
    <row r="16" spans="1:13" x14ac:dyDescent="0.3">
      <c r="A16" s="5"/>
      <c r="B16" s="78"/>
      <c r="C16" s="79"/>
      <c r="D16" s="79"/>
      <c r="E16" s="79"/>
      <c r="F16" s="79"/>
      <c r="G16" s="79"/>
      <c r="H16" s="79"/>
    </row>
    <row r="17" spans="1:14" ht="15" thickBot="1" x14ac:dyDescent="0.35">
      <c r="A17" s="7"/>
      <c r="B17" s="79"/>
      <c r="C17" s="79"/>
      <c r="D17" s="79"/>
      <c r="E17" s="79"/>
      <c r="F17" s="79"/>
      <c r="G17" s="79"/>
      <c r="H17" s="79"/>
    </row>
    <row r="18" spans="1:14"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c r="K18" s="119"/>
      <c r="L18" s="119"/>
      <c r="M18" s="119"/>
      <c r="N18" s="119"/>
    </row>
    <row r="19" spans="1:14" x14ac:dyDescent="0.3">
      <c r="A19" s="49" t="str">
        <f>'Lookup Lists'!C3</f>
        <v>Nominations - SAR / PR</v>
      </c>
      <c r="B19" s="134"/>
      <c r="C19" s="134"/>
      <c r="D19" s="27"/>
      <c r="E19" s="27"/>
      <c r="F19" s="70">
        <f t="shared" ref="F19:F34" si="0">IF(D19-B19&gt;DATE(2007,1,1),0,D19-B19)</f>
        <v>0</v>
      </c>
      <c r="G19" s="142"/>
      <c r="H19" s="148"/>
      <c r="I19" s="123">
        <v>1</v>
      </c>
      <c r="J19" s="14"/>
      <c r="K19" s="120"/>
      <c r="L19" s="120"/>
      <c r="M19" s="120"/>
      <c r="N19" s="120"/>
    </row>
    <row r="20" spans="1:14" x14ac:dyDescent="0.3">
      <c r="A20" s="50" t="str">
        <f>'Lookup Lists'!C4</f>
        <v>Nominations - DT</v>
      </c>
      <c r="B20" s="134"/>
      <c r="C20" s="134"/>
      <c r="D20" s="19"/>
      <c r="E20" s="17"/>
      <c r="F20" s="71">
        <f t="shared" si="0"/>
        <v>0</v>
      </c>
      <c r="G20" s="143"/>
      <c r="H20" s="149"/>
      <c r="I20" s="124">
        <v>2</v>
      </c>
      <c r="J20" s="14"/>
      <c r="K20" s="121"/>
      <c r="L20" s="121"/>
      <c r="M20" s="121"/>
      <c r="N20" s="120"/>
    </row>
    <row r="21" spans="1:14" x14ac:dyDescent="0.3">
      <c r="A21" s="222" t="str">
        <f>'Lookup Lists'!C5</f>
        <v>QR - Quality Review</v>
      </c>
      <c r="B21" s="162">
        <v>42535</v>
      </c>
      <c r="C21" s="162">
        <v>42548</v>
      </c>
      <c r="D21" s="19">
        <v>42380</v>
      </c>
      <c r="E21" s="17">
        <f>D21+10</f>
        <v>42390</v>
      </c>
      <c r="F21" s="71">
        <f t="shared" si="0"/>
        <v>-155</v>
      </c>
      <c r="G21" s="143"/>
      <c r="H21" s="149"/>
      <c r="I21" s="125">
        <v>3</v>
      </c>
      <c r="J21" s="14"/>
      <c r="K21" s="121"/>
      <c r="L21" s="121"/>
      <c r="M21" s="121"/>
      <c r="N21" s="120"/>
    </row>
    <row r="22" spans="1:14" x14ac:dyDescent="0.3">
      <c r="A22" s="48" t="str">
        <f>'Lookup Lists'!C6</f>
        <v>SP1 - SAR/PR/WP Posting 1</v>
      </c>
      <c r="B22" s="134">
        <v>42206</v>
      </c>
      <c r="C22" s="134">
        <v>42235</v>
      </c>
      <c r="D22" s="19">
        <v>42200</v>
      </c>
      <c r="E22" s="17">
        <f>D22+30</f>
        <v>42230</v>
      </c>
      <c r="F22" s="71">
        <f t="shared" si="0"/>
        <v>-6</v>
      </c>
      <c r="G22" s="143"/>
      <c r="H22" s="149"/>
      <c r="I22" s="124">
        <v>4</v>
      </c>
      <c r="J22" s="14"/>
      <c r="K22" s="121"/>
      <c r="L22" s="121"/>
      <c r="M22" s="121"/>
      <c r="N22" s="120"/>
    </row>
    <row r="23" spans="1:14" x14ac:dyDescent="0.3">
      <c r="A23" s="48" t="str">
        <f>'Lookup Lists'!C7</f>
        <v>SP2 - SAR/PR/WP Posting 2</v>
      </c>
      <c r="B23" s="134"/>
      <c r="C23" s="134"/>
      <c r="D23" s="19"/>
      <c r="E23" s="17"/>
      <c r="F23" s="71">
        <f t="shared" si="0"/>
        <v>0</v>
      </c>
      <c r="G23" s="143"/>
      <c r="H23" s="149"/>
      <c r="I23" s="125">
        <v>5</v>
      </c>
      <c r="J23" s="14"/>
      <c r="K23" s="121"/>
      <c r="L23" s="121"/>
      <c r="M23" s="121"/>
      <c r="N23" s="120"/>
    </row>
    <row r="24" spans="1:14" x14ac:dyDescent="0.3">
      <c r="A24" s="51" t="str">
        <f>'Lookup Lists'!C8</f>
        <v>CP1 - Comment Period 1</v>
      </c>
      <c r="B24" s="134"/>
      <c r="C24" s="134"/>
      <c r="D24" s="19"/>
      <c r="E24" s="17"/>
      <c r="F24" s="71">
        <f t="shared" si="0"/>
        <v>0</v>
      </c>
      <c r="G24" s="143"/>
      <c r="H24" s="149"/>
      <c r="I24" s="124">
        <v>6</v>
      </c>
      <c r="J24" s="14"/>
      <c r="K24" s="121"/>
      <c r="L24" s="121"/>
      <c r="M24" s="121"/>
      <c r="N24" s="120"/>
    </row>
    <row r="25" spans="1:14" x14ac:dyDescent="0.3">
      <c r="A25" s="51" t="str">
        <f>'Lookup Lists'!C9</f>
        <v>CP2 - Comment Period 2</v>
      </c>
      <c r="B25" s="134"/>
      <c r="C25" s="134"/>
      <c r="D25" s="19"/>
      <c r="E25" s="17"/>
      <c r="F25" s="71">
        <f t="shared" si="0"/>
        <v>0</v>
      </c>
      <c r="G25" s="143"/>
      <c r="H25" s="149"/>
      <c r="I25" s="125">
        <v>7</v>
      </c>
      <c r="J25" s="14"/>
      <c r="K25" s="121"/>
      <c r="L25" s="121"/>
      <c r="M25" s="121"/>
      <c r="N25" s="120"/>
    </row>
    <row r="26" spans="1:14" x14ac:dyDescent="0.3">
      <c r="A26" s="53" t="str">
        <f>'Lookup Lists'!C10</f>
        <v>CIB - Com/Ballot 1 (Initial)</v>
      </c>
      <c r="B26" s="134">
        <v>42550</v>
      </c>
      <c r="C26" s="134">
        <v>42594</v>
      </c>
      <c r="D26" s="19">
        <v>42394</v>
      </c>
      <c r="E26" s="19">
        <f>D26+45</f>
        <v>42439</v>
      </c>
      <c r="F26" s="71">
        <f t="shared" si="0"/>
        <v>-156</v>
      </c>
      <c r="G26" s="143"/>
      <c r="H26" s="164"/>
      <c r="I26" s="124">
        <v>8</v>
      </c>
      <c r="J26" s="14"/>
      <c r="K26" s="121"/>
      <c r="L26" s="121"/>
      <c r="M26" s="121"/>
      <c r="N26" s="121"/>
    </row>
    <row r="27" spans="1:14" x14ac:dyDescent="0.3">
      <c r="A27" s="53" t="str">
        <f>'Lookup Lists'!C11</f>
        <v xml:space="preserve">CAB - Com/Add Ballot 2 </v>
      </c>
      <c r="B27" s="134">
        <v>42669</v>
      </c>
      <c r="C27" s="134">
        <v>42713</v>
      </c>
      <c r="D27" s="19">
        <v>42464</v>
      </c>
      <c r="E27" s="19">
        <f>D27+45</f>
        <v>42509</v>
      </c>
      <c r="F27" s="71">
        <f t="shared" si="0"/>
        <v>-205</v>
      </c>
      <c r="G27" s="143"/>
      <c r="H27" s="164"/>
      <c r="I27" s="125">
        <v>9</v>
      </c>
      <c r="K27" s="121"/>
      <c r="L27" s="121"/>
      <c r="M27" s="121"/>
      <c r="N27" s="121"/>
    </row>
    <row r="28" spans="1:14" x14ac:dyDescent="0.3">
      <c r="A28" s="53" t="str">
        <f>'Lookup Lists'!C12</f>
        <v>CAB - Com/Add Ballot 3</v>
      </c>
      <c r="B28" s="134"/>
      <c r="C28" s="134"/>
      <c r="D28" s="19"/>
      <c r="E28" s="17"/>
      <c r="F28" s="71">
        <f t="shared" si="0"/>
        <v>0</v>
      </c>
      <c r="G28" s="143"/>
      <c r="H28" s="149"/>
      <c r="I28" s="124">
        <v>10</v>
      </c>
      <c r="K28" s="121"/>
      <c r="L28" s="121"/>
      <c r="M28" s="121"/>
      <c r="N28" s="120"/>
    </row>
    <row r="29" spans="1:14" x14ac:dyDescent="0.3">
      <c r="A29" s="53" t="str">
        <f>'Lookup Lists'!C13</f>
        <v>CAB - Com/Add Ballot 4</v>
      </c>
      <c r="B29" s="134"/>
      <c r="C29" s="134"/>
      <c r="D29" s="19"/>
      <c r="E29" s="17"/>
      <c r="F29" s="71">
        <f t="shared" si="0"/>
        <v>0</v>
      </c>
      <c r="G29" s="143"/>
      <c r="H29" s="149"/>
      <c r="I29" s="125">
        <v>11</v>
      </c>
      <c r="K29" s="121"/>
      <c r="L29" s="121"/>
      <c r="M29" s="121"/>
      <c r="N29" s="120"/>
    </row>
    <row r="30" spans="1:14" x14ac:dyDescent="0.3">
      <c r="A30" s="53" t="str">
        <f>'Lookup Lists'!C14</f>
        <v>CAB - Com/Add Ballot 5</v>
      </c>
      <c r="B30" s="134"/>
      <c r="C30" s="134"/>
      <c r="D30" s="19"/>
      <c r="E30" s="17"/>
      <c r="F30" s="71">
        <f t="shared" si="0"/>
        <v>0</v>
      </c>
      <c r="G30" s="143"/>
      <c r="H30" s="149"/>
      <c r="I30" s="124">
        <v>12</v>
      </c>
      <c r="K30" s="121"/>
      <c r="L30" s="121"/>
      <c r="M30" s="121"/>
      <c r="N30" s="120"/>
    </row>
    <row r="31" spans="1:14" ht="57.6" x14ac:dyDescent="0.3">
      <c r="A31" s="54" t="str">
        <f>'Lookup Lists'!C15</f>
        <v>FB - Final Ballot</v>
      </c>
      <c r="B31" s="134">
        <v>42732</v>
      </c>
      <c r="C31" s="134">
        <v>42741</v>
      </c>
      <c r="D31" s="19">
        <v>42527</v>
      </c>
      <c r="E31" s="17">
        <f>D31+10</f>
        <v>42537</v>
      </c>
      <c r="F31" s="71">
        <f t="shared" si="0"/>
        <v>-205</v>
      </c>
      <c r="G31" s="143"/>
      <c r="H31" s="150" t="s">
        <v>301</v>
      </c>
      <c r="I31" s="125">
        <v>13</v>
      </c>
      <c r="K31" s="121"/>
      <c r="L31" s="120"/>
      <c r="M31" s="121"/>
      <c r="N31" s="120"/>
    </row>
    <row r="32" spans="1:14" x14ac:dyDescent="0.3">
      <c r="A32" s="55" t="str">
        <f>'Lookup Lists'!C16</f>
        <v>PTB - Present to BOT</v>
      </c>
      <c r="B32" s="134">
        <v>42774</v>
      </c>
      <c r="C32" s="134">
        <f>B32+2</f>
        <v>42776</v>
      </c>
      <c r="D32" s="19">
        <v>42590</v>
      </c>
      <c r="E32" s="17">
        <f>D32+2</f>
        <v>42592</v>
      </c>
      <c r="F32" s="71">
        <f t="shared" si="0"/>
        <v>-184</v>
      </c>
      <c r="G32" s="143"/>
      <c r="H32" s="149"/>
      <c r="I32" s="124">
        <v>14</v>
      </c>
      <c r="K32" s="121"/>
      <c r="L32" s="120"/>
      <c r="M32" s="121"/>
      <c r="N32" s="120"/>
    </row>
    <row r="33" spans="1:14" x14ac:dyDescent="0.3">
      <c r="A33" s="56" t="str">
        <f>'Lookup Lists'!C17</f>
        <v>Filing - Filing with Regulators</v>
      </c>
      <c r="B33" s="162">
        <f>+B32+30</f>
        <v>42804</v>
      </c>
      <c r="C33" s="162">
        <f>+B33+5</f>
        <v>42809</v>
      </c>
      <c r="D33" s="162">
        <f>+D32+30</f>
        <v>42620</v>
      </c>
      <c r="E33" s="162">
        <f>+D33+5</f>
        <v>42625</v>
      </c>
      <c r="F33" s="71">
        <f t="shared" si="0"/>
        <v>-184</v>
      </c>
      <c r="G33" s="143"/>
      <c r="H33" s="149"/>
      <c r="I33" s="125">
        <v>15</v>
      </c>
      <c r="K33" s="121"/>
      <c r="L33" s="121"/>
      <c r="M33" s="121"/>
      <c r="N33" s="120"/>
    </row>
    <row r="34" spans="1:14" ht="15" thickBot="1" x14ac:dyDescent="0.35">
      <c r="A34" s="57" t="str">
        <f>'Lookup Lists'!C18</f>
        <v>PT - Post Approval Training</v>
      </c>
      <c r="B34" s="135"/>
      <c r="C34" s="135"/>
      <c r="D34" s="23"/>
      <c r="E34" s="24"/>
      <c r="F34" s="72">
        <f t="shared" si="0"/>
        <v>0</v>
      </c>
      <c r="G34" s="144"/>
      <c r="H34" s="153"/>
      <c r="I34" s="126">
        <v>16</v>
      </c>
      <c r="K34" s="121"/>
      <c r="L34" s="121"/>
      <c r="M34" s="121"/>
      <c r="N34" s="120"/>
    </row>
    <row r="35" spans="1:14" x14ac:dyDescent="0.3">
      <c r="A35" s="6"/>
      <c r="B35" s="11"/>
      <c r="C35" s="11"/>
      <c r="D35" s="11"/>
      <c r="E35" s="11"/>
      <c r="F35" s="11"/>
      <c r="G35" s="11"/>
      <c r="H35" s="11"/>
      <c r="K35" s="119"/>
      <c r="L35" s="119"/>
      <c r="M35" s="119"/>
      <c r="N35" s="119"/>
    </row>
    <row r="36" spans="1:14" ht="15" thickBot="1" x14ac:dyDescent="0.35">
      <c r="A36" s="36" t="s">
        <v>73</v>
      </c>
      <c r="F36" s="11"/>
      <c r="G36" s="11"/>
      <c r="H36" s="11"/>
    </row>
    <row r="37" spans="1:14" ht="15" thickBot="1" x14ac:dyDescent="0.35">
      <c r="A37" s="127" t="s">
        <v>74</v>
      </c>
      <c r="B37" s="127" t="s">
        <v>72</v>
      </c>
      <c r="C37" s="654" t="s">
        <v>75</v>
      </c>
      <c r="D37" s="654"/>
      <c r="E37" s="654"/>
      <c r="F37" s="654"/>
      <c r="G37" s="654"/>
      <c r="H37" s="654"/>
    </row>
    <row r="38" spans="1:14" ht="30.6" customHeight="1" x14ac:dyDescent="0.3">
      <c r="A38" s="175" t="s">
        <v>162</v>
      </c>
      <c r="B38" s="133">
        <v>42527</v>
      </c>
      <c r="C38" s="691" t="s">
        <v>229</v>
      </c>
      <c r="D38" s="691"/>
      <c r="E38" s="691"/>
      <c r="F38" s="691"/>
      <c r="G38" s="691"/>
      <c r="H38" s="692"/>
    </row>
    <row r="39" spans="1:14" x14ac:dyDescent="0.3">
      <c r="A39" s="176" t="s">
        <v>278</v>
      </c>
      <c r="B39" s="146">
        <v>42809</v>
      </c>
      <c r="C39" s="687" t="s">
        <v>314</v>
      </c>
      <c r="D39" s="687"/>
      <c r="E39" s="687"/>
      <c r="F39" s="687"/>
      <c r="G39" s="687"/>
      <c r="H39" s="688"/>
    </row>
    <row r="40" spans="1:14" x14ac:dyDescent="0.3">
      <c r="A40" s="176"/>
      <c r="B40" s="177"/>
      <c r="C40" s="687"/>
      <c r="D40" s="687"/>
      <c r="E40" s="687"/>
      <c r="F40" s="687"/>
      <c r="G40" s="687"/>
      <c r="H40" s="688"/>
    </row>
    <row r="41" spans="1:14" ht="15" thickBot="1" x14ac:dyDescent="0.35">
      <c r="A41" s="178"/>
      <c r="B41" s="179"/>
      <c r="C41" s="689"/>
      <c r="D41" s="689"/>
      <c r="E41" s="689"/>
      <c r="F41" s="689"/>
      <c r="G41" s="689"/>
      <c r="H41" s="690"/>
    </row>
    <row r="42" spans="1:14" x14ac:dyDescent="0.3">
      <c r="A42" s="180"/>
      <c r="B42" s="156"/>
      <c r="C42" s="156"/>
      <c r="D42" s="156"/>
      <c r="E42" s="156"/>
      <c r="F42" s="156"/>
      <c r="G42" s="156"/>
      <c r="H42" s="156"/>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9">
    <mergeCell ref="C39:H39"/>
    <mergeCell ref="C40:H40"/>
    <mergeCell ref="C41:H41"/>
    <mergeCell ref="B13:G13"/>
    <mergeCell ref="B14:G14"/>
    <mergeCell ref="C37:H37"/>
    <mergeCell ref="C38:H38"/>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201" priority="11" operator="lessThan">
      <formula>-90</formula>
    </cfRule>
    <cfRule type="cellIs" dxfId="200" priority="12" operator="lessThan">
      <formula>-45</formula>
    </cfRule>
    <cfRule type="cellIs" dxfId="199" priority="13" operator="greaterThan">
      <formula>-45</formula>
    </cfRule>
  </conditionalFormatting>
  <conditionalFormatting sqref="D26:E26">
    <cfRule type="expression" dxfId="198" priority="9">
      <formula>AND($B26&lt;=NOW(),$C26&gt;=NOW())</formula>
    </cfRule>
  </conditionalFormatting>
  <conditionalFormatting sqref="D27:E27">
    <cfRule type="expression" dxfId="197" priority="8">
      <formula>AND($B27&lt;=NOW(),$C27&gt;=NOW())</formula>
    </cfRule>
  </conditionalFormatting>
  <conditionalFormatting sqref="K19:L30 K33:L34">
    <cfRule type="expression" dxfId="196" priority="7">
      <formula>AND($B19&lt;=NOW(),$C19&gt;=NOW())</formula>
    </cfRule>
  </conditionalFormatting>
  <conditionalFormatting sqref="M26:N26">
    <cfRule type="expression" dxfId="195" priority="6">
      <formula>AND($B26&lt;=NOW(),$C26&gt;=NOW())</formula>
    </cfRule>
  </conditionalFormatting>
  <conditionalFormatting sqref="M27:N27">
    <cfRule type="expression" dxfId="194" priority="5">
      <formula>AND($B27&lt;=NOW(),$C27&gt;=NOW())</formula>
    </cfRule>
  </conditionalFormatting>
  <conditionalFormatting sqref="B19:C32 B34:C34">
    <cfRule type="expression" dxfId="193" priority="4">
      <formula>AND($B19&lt;=NOW(),$C19&gt;=NOW())</formula>
    </cfRule>
  </conditionalFormatting>
  <conditionalFormatting sqref="B33:C33">
    <cfRule type="expression" dxfId="192" priority="3">
      <formula>AND($B33&lt;=NOW(),$C33&gt;=NOW())</formula>
    </cfRule>
  </conditionalFormatting>
  <conditionalFormatting sqref="D33">
    <cfRule type="expression" dxfId="191" priority="2">
      <formula>AND($B33&lt;=NOW(),$C33&gt;=NOW())</formula>
    </cfRule>
  </conditionalFormatting>
  <conditionalFormatting sqref="E33">
    <cfRule type="expression" dxfId="190" priority="1">
      <formula>AND($B33&lt;=NOW(),$C33&gt;=NOW())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Emergency Operations"/>
    <hyperlink ref="B13:G13" r:id="rId4" display="Ken Goldsmith"/>
    <hyperlink ref="B12:G12" r:id="rId5" display="Laura Anderson"/>
    <hyperlink ref="A11" location="Footnotes!A1" display="Footnotes!A1"/>
    <hyperlink ref="A10" location="Footnotes!A1" display="Footnotes!A1"/>
    <hyperlink ref="A7" location="Footnote_8_2017_2019_RSDP" display="Footnote_8_2017_2019_RSDP"/>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14" id="{09443879-D2D8-4553-82E7-B266B3BD5B78}">
            <xm:f>IF($B$20=Home!$H$5,$A$24,)</xm:f>
            <x14:dxf/>
          </x14:cfRule>
          <xm:sqref>I10:ABK10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40"/>
  <sheetViews>
    <sheetView showZeros="0" zoomScaleNormal="100" workbookViewId="0">
      <pane ySplit="1" topLeftCell="A2" activePane="bottomLeft" state="frozen"/>
      <selection pane="bottomLeft" activeCell="B8" sqref="B8:G8"/>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 min="13" max="13" width="9.5546875" bestFit="1" customWidth="1"/>
    <col min="14" max="14" width="10.5546875" bestFit="1" customWidth="1"/>
  </cols>
  <sheetData>
    <row r="1" spans="1:13" s="16" customFormat="1" ht="18" x14ac:dyDescent="0.35">
      <c r="A1" s="37" t="str">
        <f>Template!A1</f>
        <v>Project</v>
      </c>
      <c r="B1" s="643" t="s">
        <v>152</v>
      </c>
      <c r="C1" s="644"/>
      <c r="D1" s="644"/>
      <c r="E1" s="644"/>
      <c r="F1" s="644"/>
      <c r="G1" s="644"/>
      <c r="H1" s="106" t="s">
        <v>89</v>
      </c>
    </row>
    <row r="2" spans="1:13" s="16" customFormat="1" ht="15" customHeight="1" x14ac:dyDescent="0.35">
      <c r="A2" s="38" t="str">
        <f>Template!A2</f>
        <v>Project Name</v>
      </c>
      <c r="B2" s="657" t="s">
        <v>153</v>
      </c>
      <c r="C2" s="657"/>
      <c r="D2" s="657"/>
      <c r="E2" s="657"/>
      <c r="F2" s="657"/>
      <c r="G2" s="657"/>
      <c r="H2" s="15"/>
    </row>
    <row r="3" spans="1:13" s="16" customFormat="1" ht="15" customHeight="1" x14ac:dyDescent="0.35">
      <c r="A3" s="38" t="str">
        <f>Template!A3</f>
        <v>Status</v>
      </c>
      <c r="B3" s="647" t="s">
        <v>278</v>
      </c>
      <c r="C3" s="647"/>
      <c r="D3" s="647"/>
      <c r="E3" s="647"/>
      <c r="F3" s="647"/>
      <c r="G3" s="647"/>
      <c r="H3" s="15"/>
    </row>
    <row r="4" spans="1:13" s="16" customFormat="1" ht="18" x14ac:dyDescent="0.35">
      <c r="A4" s="38" t="str">
        <f>Template!A4</f>
        <v>Comments</v>
      </c>
      <c r="B4" s="646" t="s">
        <v>310</v>
      </c>
      <c r="C4" s="646"/>
      <c r="D4" s="646"/>
      <c r="E4" s="646"/>
      <c r="F4" s="646"/>
      <c r="G4" s="646"/>
      <c r="H4" s="15"/>
    </row>
    <row r="5" spans="1:13" x14ac:dyDescent="0.3">
      <c r="A5" s="38" t="str">
        <f>Template!A5</f>
        <v>Deliverable</v>
      </c>
      <c r="B5" s="648" t="s">
        <v>157</v>
      </c>
      <c r="C5" s="648"/>
      <c r="D5" s="648"/>
      <c r="E5" s="648"/>
      <c r="F5" s="648"/>
      <c r="G5" s="648"/>
      <c r="H5" s="79"/>
    </row>
    <row r="6" spans="1:13" x14ac:dyDescent="0.3">
      <c r="A6" s="38" t="str">
        <f>Template!A6</f>
        <v>Deadline</v>
      </c>
      <c r="B6" s="642" t="s">
        <v>18</v>
      </c>
      <c r="C6" s="642"/>
      <c r="D6" s="642"/>
      <c r="E6" s="642"/>
      <c r="F6" s="642"/>
      <c r="G6" s="642"/>
      <c r="H6" s="79"/>
    </row>
    <row r="7" spans="1:13" ht="28.8" x14ac:dyDescent="0.3">
      <c r="A7" s="104" t="str">
        <f>Template!A7</f>
        <v>Priority in RSDP, click to see applicable Footnote</v>
      </c>
      <c r="B7" s="642" t="s">
        <v>156</v>
      </c>
      <c r="C7" s="642"/>
      <c r="D7" s="642"/>
      <c r="E7" s="642"/>
      <c r="F7" s="642"/>
      <c r="G7" s="642"/>
      <c r="H7" s="79"/>
    </row>
    <row r="8" spans="1:13" x14ac:dyDescent="0.3">
      <c r="A8" s="38" t="str">
        <f>Template!A8</f>
        <v>P81 Req (2013)</v>
      </c>
      <c r="B8" s="642" t="s">
        <v>18</v>
      </c>
      <c r="C8" s="642"/>
      <c r="D8" s="642"/>
      <c r="E8" s="642"/>
      <c r="F8" s="642"/>
      <c r="G8" s="642"/>
      <c r="H8" s="79"/>
    </row>
    <row r="9" spans="1:13" x14ac:dyDescent="0.3">
      <c r="A9" s="38" t="str">
        <f>Template!A9</f>
        <v>Number of Directives</v>
      </c>
      <c r="B9" s="642">
        <v>1</v>
      </c>
      <c r="C9" s="642"/>
      <c r="D9" s="642"/>
      <c r="E9" s="642"/>
      <c r="F9" s="642"/>
      <c r="G9" s="642"/>
      <c r="H9" s="79"/>
    </row>
    <row r="10" spans="1:13" x14ac:dyDescent="0.3">
      <c r="A10" s="104" t="str">
        <f>Template!A10</f>
        <v>No. of Guidances (see Note 2)</v>
      </c>
      <c r="B10" s="642" t="s">
        <v>18</v>
      </c>
      <c r="C10" s="642"/>
      <c r="D10" s="642"/>
      <c r="E10" s="642"/>
      <c r="F10" s="642"/>
      <c r="G10" s="642"/>
      <c r="H10" s="79"/>
    </row>
    <row r="11" spans="1:13" ht="28.8" x14ac:dyDescent="0.3">
      <c r="A11" s="104" t="str">
        <f>Template!A11</f>
        <v>Directionally consistent with IERP findings (See Note 5)</v>
      </c>
      <c r="B11" s="645" t="s">
        <v>18</v>
      </c>
      <c r="C11" s="645"/>
      <c r="D11" s="645"/>
      <c r="E11" s="645"/>
      <c r="F11" s="645"/>
      <c r="G11" s="645"/>
      <c r="H11" s="78"/>
      <c r="K11" s="2"/>
      <c r="L11" s="2"/>
      <c r="M11" s="2"/>
    </row>
    <row r="12" spans="1:13" x14ac:dyDescent="0.3">
      <c r="A12" s="38" t="str">
        <f>Template!A12</f>
        <v>Developer</v>
      </c>
      <c r="B12" s="641" t="s">
        <v>155</v>
      </c>
      <c r="C12" s="641"/>
      <c r="D12" s="641"/>
      <c r="E12" s="641"/>
      <c r="F12" s="641"/>
      <c r="G12" s="641"/>
      <c r="H12" s="78"/>
    </row>
    <row r="13" spans="1:13" x14ac:dyDescent="0.3">
      <c r="A13" s="38" t="str">
        <f>Template!A13</f>
        <v>PMOS Liaison</v>
      </c>
      <c r="B13" s="641" t="s">
        <v>117</v>
      </c>
      <c r="C13" s="641"/>
      <c r="D13" s="641"/>
      <c r="E13" s="641"/>
      <c r="F13" s="641"/>
      <c r="G13" s="641"/>
      <c r="H13" s="78"/>
    </row>
    <row r="14" spans="1:13" x14ac:dyDescent="0.3">
      <c r="A14" s="38" t="str">
        <f>Template!A14</f>
        <v>Affected Standards</v>
      </c>
      <c r="B14" s="645" t="s">
        <v>157</v>
      </c>
      <c r="C14" s="645"/>
      <c r="D14" s="645"/>
      <c r="E14" s="645"/>
      <c r="F14" s="645"/>
      <c r="G14" s="645"/>
      <c r="H14" s="79"/>
    </row>
    <row r="15" spans="1:13" x14ac:dyDescent="0.3">
      <c r="A15" s="38" t="str">
        <f>Template!A15</f>
        <v>Last Updated</v>
      </c>
      <c r="B15" s="256">
        <v>42800</v>
      </c>
      <c r="C15" s="79"/>
      <c r="D15" s="79"/>
      <c r="E15" s="79"/>
      <c r="F15" s="79"/>
      <c r="G15" s="79"/>
      <c r="H15" s="79"/>
    </row>
    <row r="16" spans="1:13" x14ac:dyDescent="0.3">
      <c r="A16" s="5"/>
      <c r="B16" s="78"/>
      <c r="C16" s="79"/>
      <c r="D16" s="79"/>
      <c r="E16" s="79"/>
      <c r="F16" s="79"/>
      <c r="G16" s="79"/>
      <c r="H16" s="79"/>
    </row>
    <row r="17" spans="1:14" ht="15" thickBot="1" x14ac:dyDescent="0.35">
      <c r="A17" s="7"/>
      <c r="B17" s="79"/>
      <c r="C17" s="79"/>
      <c r="D17" s="79"/>
      <c r="E17" s="79"/>
      <c r="F17" s="79"/>
      <c r="G17" s="79"/>
      <c r="H17" s="79"/>
      <c r="K17" s="119"/>
      <c r="L17" s="119"/>
      <c r="M17" s="119"/>
      <c r="N17" s="119"/>
    </row>
    <row r="18" spans="1:14"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9" t="str">
        <f>Template!I18</f>
        <v>Index</v>
      </c>
      <c r="J18" s="6"/>
      <c r="K18" s="119"/>
      <c r="L18" s="119"/>
      <c r="M18" s="119"/>
      <c r="N18" s="119"/>
    </row>
    <row r="19" spans="1:14" x14ac:dyDescent="0.3">
      <c r="A19" s="49" t="str">
        <f>'Lookup Lists'!C3</f>
        <v>Nominations - SAR / PR</v>
      </c>
      <c r="B19" s="134"/>
      <c r="C19" s="134"/>
      <c r="D19" s="27"/>
      <c r="E19" s="27"/>
      <c r="F19" s="70">
        <f t="shared" ref="F19:F34" si="0">IF(D19-B19&gt;DATE(2007,1,1),0,D19-B19)</f>
        <v>0</v>
      </c>
      <c r="G19" s="142"/>
      <c r="H19" s="148"/>
      <c r="I19" s="123">
        <v>1</v>
      </c>
      <c r="J19" s="14"/>
      <c r="K19" s="120"/>
      <c r="L19" s="120"/>
      <c r="M19" s="120"/>
      <c r="N19" s="120"/>
    </row>
    <row r="20" spans="1:14" x14ac:dyDescent="0.3">
      <c r="A20" s="50" t="str">
        <f>'Lookup Lists'!C4</f>
        <v>Nominations - DT</v>
      </c>
      <c r="B20" s="134"/>
      <c r="C20" s="134"/>
      <c r="D20" s="19"/>
      <c r="E20" s="17"/>
      <c r="F20" s="71">
        <f t="shared" si="0"/>
        <v>0</v>
      </c>
      <c r="G20" s="143"/>
      <c r="H20" s="149"/>
      <c r="I20" s="124">
        <v>2</v>
      </c>
      <c r="J20" s="14"/>
      <c r="K20" s="121"/>
      <c r="L20" s="121"/>
      <c r="M20" s="121"/>
      <c r="N20" s="120"/>
    </row>
    <row r="21" spans="1:14" x14ac:dyDescent="0.3">
      <c r="A21" s="222" t="str">
        <f>'Lookup Lists'!C5</f>
        <v>QR - Quality Review</v>
      </c>
      <c r="B21" s="162">
        <v>42565</v>
      </c>
      <c r="C21" s="162">
        <v>42579</v>
      </c>
      <c r="D21" s="19">
        <v>42468</v>
      </c>
      <c r="E21" s="17">
        <f>D21+10</f>
        <v>42478</v>
      </c>
      <c r="F21" s="71">
        <f t="shared" si="0"/>
        <v>-97</v>
      </c>
      <c r="G21" s="143"/>
      <c r="H21" s="149"/>
      <c r="I21" s="125">
        <v>3</v>
      </c>
      <c r="J21" s="14"/>
      <c r="K21" s="121"/>
      <c r="L21" s="121"/>
      <c r="M21" s="121"/>
      <c r="N21" s="120"/>
    </row>
    <row r="22" spans="1:14" x14ac:dyDescent="0.3">
      <c r="A22" s="48" t="str">
        <f>'Lookup Lists'!C6</f>
        <v>SP1 - SAR/PR/WP Posting 1</v>
      </c>
      <c r="B22" s="134">
        <v>42206</v>
      </c>
      <c r="C22" s="134">
        <v>42235</v>
      </c>
      <c r="D22" s="19">
        <v>42200</v>
      </c>
      <c r="E22" s="17">
        <f>D22+30</f>
        <v>42230</v>
      </c>
      <c r="F22" s="71">
        <f t="shared" si="0"/>
        <v>-6</v>
      </c>
      <c r="G22" s="143"/>
      <c r="H22" s="149"/>
      <c r="I22" s="124">
        <v>4</v>
      </c>
      <c r="J22" s="14"/>
      <c r="K22" s="121"/>
      <c r="L22" s="121"/>
      <c r="M22" s="121"/>
      <c r="N22" s="120"/>
    </row>
    <row r="23" spans="1:14" x14ac:dyDescent="0.3">
      <c r="A23" s="48" t="str">
        <f>'Lookup Lists'!C7</f>
        <v>SP2 - SAR/PR/WP Posting 2</v>
      </c>
      <c r="B23" s="134"/>
      <c r="C23" s="134"/>
      <c r="D23" s="19"/>
      <c r="E23" s="17"/>
      <c r="F23" s="71">
        <f t="shared" si="0"/>
        <v>0</v>
      </c>
      <c r="G23" s="143"/>
      <c r="H23" s="149"/>
      <c r="I23" s="125">
        <v>5</v>
      </c>
      <c r="J23" s="14"/>
      <c r="K23" s="121"/>
      <c r="L23" s="121"/>
      <c r="M23" s="121"/>
      <c r="N23" s="120"/>
    </row>
    <row r="24" spans="1:14" x14ac:dyDescent="0.3">
      <c r="A24" s="51" t="str">
        <f>'Lookup Lists'!C8</f>
        <v>CP1 - Comment Period 1</v>
      </c>
      <c r="B24" s="134"/>
      <c r="C24" s="134"/>
      <c r="D24" s="19"/>
      <c r="E24" s="17"/>
      <c r="F24" s="71">
        <f t="shared" si="0"/>
        <v>0</v>
      </c>
      <c r="G24" s="143"/>
      <c r="H24" s="149"/>
      <c r="I24" s="124">
        <v>6</v>
      </c>
      <c r="J24" s="14"/>
      <c r="K24" s="121"/>
      <c r="L24" s="121"/>
      <c r="M24" s="121"/>
      <c r="N24" s="120"/>
    </row>
    <row r="25" spans="1:14" x14ac:dyDescent="0.3">
      <c r="A25" s="51" t="str">
        <f>'Lookup Lists'!C9</f>
        <v>CP2 - Comment Period 2</v>
      </c>
      <c r="B25" s="134"/>
      <c r="C25" s="134"/>
      <c r="D25" s="19"/>
      <c r="E25" s="17"/>
      <c r="F25" s="71">
        <f t="shared" si="0"/>
        <v>0</v>
      </c>
      <c r="G25" s="143"/>
      <c r="H25" s="149"/>
      <c r="I25" s="125">
        <v>7</v>
      </c>
      <c r="J25" s="14"/>
      <c r="K25" s="121"/>
      <c r="L25" s="121"/>
      <c r="M25" s="121"/>
      <c r="N25" s="120"/>
    </row>
    <row r="26" spans="1:14" x14ac:dyDescent="0.3">
      <c r="A26" s="53" t="str">
        <f>'Lookup Lists'!C10</f>
        <v>CIB - Com/Ballot 1 (Initial)</v>
      </c>
      <c r="B26" s="134">
        <v>42576</v>
      </c>
      <c r="C26" s="134">
        <v>42621</v>
      </c>
      <c r="D26" s="19">
        <v>42478</v>
      </c>
      <c r="E26" s="17">
        <f>D26+45</f>
        <v>42523</v>
      </c>
      <c r="F26" s="71">
        <f t="shared" si="0"/>
        <v>-98</v>
      </c>
      <c r="G26" s="143"/>
      <c r="H26" s="164"/>
      <c r="I26" s="124">
        <v>8</v>
      </c>
      <c r="J26" s="14"/>
      <c r="K26" s="121"/>
      <c r="L26" s="120"/>
      <c r="M26" s="121"/>
      <c r="N26" s="120"/>
    </row>
    <row r="27" spans="1:14" x14ac:dyDescent="0.3">
      <c r="A27" s="53" t="str">
        <f>'Lookup Lists'!C11</f>
        <v xml:space="preserve">CAB - Com/Add Ballot 2 </v>
      </c>
      <c r="B27" s="134">
        <v>42692</v>
      </c>
      <c r="C27" s="134">
        <v>42741</v>
      </c>
      <c r="D27" s="19">
        <v>42548</v>
      </c>
      <c r="E27" s="17">
        <f>D27+45</f>
        <v>42593</v>
      </c>
      <c r="F27" s="71">
        <f t="shared" si="0"/>
        <v>-144</v>
      </c>
      <c r="G27" s="143"/>
      <c r="H27" s="164"/>
      <c r="I27" s="125">
        <v>9</v>
      </c>
      <c r="K27" s="121"/>
      <c r="L27" s="120"/>
      <c r="M27" s="121"/>
      <c r="N27" s="120"/>
    </row>
    <row r="28" spans="1:14" x14ac:dyDescent="0.3">
      <c r="A28" s="53" t="str">
        <f>'Lookup Lists'!C12</f>
        <v>CAB - Com/Add Ballot 3</v>
      </c>
      <c r="B28" s="134"/>
      <c r="C28" s="134"/>
      <c r="D28" s="19"/>
      <c r="E28" s="17"/>
      <c r="F28" s="71">
        <f t="shared" si="0"/>
        <v>0</v>
      </c>
      <c r="G28" s="143"/>
      <c r="H28" s="149"/>
      <c r="I28" s="124">
        <v>10</v>
      </c>
      <c r="K28" s="121"/>
      <c r="L28" s="121"/>
      <c r="M28" s="121"/>
      <c r="N28" s="120"/>
    </row>
    <row r="29" spans="1:14" x14ac:dyDescent="0.3">
      <c r="A29" s="53" t="str">
        <f>'Lookup Lists'!C13</f>
        <v>CAB - Com/Add Ballot 4</v>
      </c>
      <c r="B29" s="134"/>
      <c r="C29" s="134"/>
      <c r="D29" s="19"/>
      <c r="E29" s="17"/>
      <c r="F29" s="71">
        <f t="shared" si="0"/>
        <v>0</v>
      </c>
      <c r="G29" s="143"/>
      <c r="H29" s="149"/>
      <c r="I29" s="125">
        <v>11</v>
      </c>
      <c r="K29" s="121"/>
      <c r="L29" s="121"/>
      <c r="M29" s="121"/>
      <c r="N29" s="120"/>
    </row>
    <row r="30" spans="1:14" x14ac:dyDescent="0.3">
      <c r="A30" s="53" t="str">
        <f>'Lookup Lists'!C14</f>
        <v>CAB - Com/Add Ballot 5</v>
      </c>
      <c r="B30" s="134"/>
      <c r="C30" s="134"/>
      <c r="D30" s="19"/>
      <c r="E30" s="17"/>
      <c r="F30" s="71">
        <f t="shared" si="0"/>
        <v>0</v>
      </c>
      <c r="G30" s="143"/>
      <c r="H30" s="149"/>
      <c r="I30" s="124">
        <v>12</v>
      </c>
      <c r="K30" s="121"/>
      <c r="L30" s="121"/>
      <c r="M30" s="121"/>
      <c r="N30" s="120"/>
    </row>
    <row r="31" spans="1:14" x14ac:dyDescent="0.3">
      <c r="A31" s="54" t="str">
        <f>'Lookup Lists'!C15</f>
        <v>FB - Final Ballot</v>
      </c>
      <c r="B31" s="162">
        <v>42759</v>
      </c>
      <c r="C31" s="162">
        <f>+B31+9</f>
        <v>42768</v>
      </c>
      <c r="D31" s="19">
        <v>42604</v>
      </c>
      <c r="E31" s="17">
        <f>D31+10</f>
        <v>42614</v>
      </c>
      <c r="F31" s="71">
        <f t="shared" si="0"/>
        <v>-155</v>
      </c>
      <c r="G31" s="143"/>
      <c r="H31" s="149"/>
      <c r="I31" s="125">
        <v>13</v>
      </c>
      <c r="K31" s="121"/>
      <c r="L31" s="120"/>
      <c r="M31" s="121"/>
      <c r="N31" s="120"/>
    </row>
    <row r="32" spans="1:14" x14ac:dyDescent="0.3">
      <c r="A32" s="55" t="str">
        <f>'Lookup Lists'!C16</f>
        <v>PTB - Present to BOT</v>
      </c>
      <c r="B32" s="162">
        <v>42774</v>
      </c>
      <c r="C32" s="162">
        <f>B32+2</f>
        <v>42776</v>
      </c>
      <c r="D32" s="19">
        <v>42674</v>
      </c>
      <c r="E32" s="17">
        <f>D32+2</f>
        <v>42676</v>
      </c>
      <c r="F32" s="71">
        <f t="shared" si="0"/>
        <v>-100</v>
      </c>
      <c r="G32" s="143"/>
      <c r="H32" s="149"/>
      <c r="I32" s="124">
        <v>14</v>
      </c>
      <c r="K32" s="121"/>
      <c r="L32" s="120"/>
      <c r="M32" s="121"/>
      <c r="N32" s="120"/>
    </row>
    <row r="33" spans="1:14" x14ac:dyDescent="0.3">
      <c r="A33" s="56" t="str">
        <f>'Lookup Lists'!C17</f>
        <v>Filing - Filing with Regulators</v>
      </c>
      <c r="B33" s="162">
        <f>+B32+30</f>
        <v>42804</v>
      </c>
      <c r="C33" s="162">
        <f>+B33+5</f>
        <v>42809</v>
      </c>
      <c r="D33" s="162">
        <f>+D32+30</f>
        <v>42704</v>
      </c>
      <c r="E33" s="162">
        <f>+D33+5</f>
        <v>42709</v>
      </c>
      <c r="F33" s="71">
        <f t="shared" si="0"/>
        <v>-100</v>
      </c>
      <c r="G33" s="143"/>
      <c r="H33" s="149"/>
      <c r="I33" s="125">
        <v>15</v>
      </c>
      <c r="K33" s="121"/>
      <c r="L33" s="121"/>
      <c r="M33" s="121"/>
      <c r="N33" s="120"/>
    </row>
    <row r="34" spans="1:14" ht="15" thickBot="1" x14ac:dyDescent="0.35">
      <c r="A34" s="57" t="str">
        <f>'Lookup Lists'!C18</f>
        <v>PT - Post Approval Training</v>
      </c>
      <c r="B34" s="135"/>
      <c r="C34" s="135"/>
      <c r="D34" s="23"/>
      <c r="E34" s="24"/>
      <c r="F34" s="72">
        <f t="shared" si="0"/>
        <v>0</v>
      </c>
      <c r="G34" s="144"/>
      <c r="H34" s="153"/>
      <c r="I34" s="126">
        <v>16</v>
      </c>
      <c r="K34" s="121"/>
      <c r="L34" s="121"/>
      <c r="M34" s="121"/>
      <c r="N34" s="120"/>
    </row>
    <row r="35" spans="1:14" x14ac:dyDescent="0.3">
      <c r="A35" s="6"/>
      <c r="B35" s="11"/>
      <c r="C35" s="11"/>
      <c r="D35" s="11"/>
      <c r="E35" s="11"/>
      <c r="F35" s="11"/>
      <c r="G35" s="11"/>
      <c r="H35" s="11"/>
    </row>
    <row r="36" spans="1:14" ht="15" thickBot="1" x14ac:dyDescent="0.35">
      <c r="A36" s="36" t="s">
        <v>73</v>
      </c>
      <c r="F36" s="11"/>
      <c r="G36" s="11"/>
      <c r="H36" s="11"/>
    </row>
    <row r="37" spans="1:14" ht="15" thickBot="1" x14ac:dyDescent="0.35">
      <c r="A37" s="127" t="s">
        <v>74</v>
      </c>
      <c r="B37" s="127" t="s">
        <v>72</v>
      </c>
      <c r="C37" s="654" t="s">
        <v>75</v>
      </c>
      <c r="D37" s="654"/>
      <c r="E37" s="654"/>
      <c r="F37" s="654"/>
      <c r="G37" s="654"/>
      <c r="H37" s="654"/>
    </row>
    <row r="38" spans="1:14" ht="88.2" customHeight="1" x14ac:dyDescent="0.3">
      <c r="A38" s="136" t="s">
        <v>160</v>
      </c>
      <c r="B38" s="181">
        <v>42491</v>
      </c>
      <c r="C38" s="697" t="s">
        <v>159</v>
      </c>
      <c r="D38" s="697"/>
      <c r="E38" s="697"/>
      <c r="F38" s="697"/>
      <c r="G38" s="697"/>
      <c r="H38" s="698"/>
    </row>
    <row r="39" spans="1:14" ht="15" customHeight="1" x14ac:dyDescent="0.3">
      <c r="A39" s="138" t="s">
        <v>278</v>
      </c>
      <c r="B39" s="182">
        <v>42809</v>
      </c>
      <c r="C39" s="695" t="s">
        <v>315</v>
      </c>
      <c r="D39" s="695"/>
      <c r="E39" s="695"/>
      <c r="F39" s="695"/>
      <c r="G39" s="695"/>
      <c r="H39" s="696"/>
    </row>
    <row r="40" spans="1:14" ht="15" thickBot="1" x14ac:dyDescent="0.35">
      <c r="A40" s="140"/>
      <c r="B40" s="183"/>
      <c r="C40" s="693"/>
      <c r="D40" s="693"/>
      <c r="E40" s="693"/>
      <c r="F40" s="693"/>
      <c r="G40" s="693"/>
      <c r="H40" s="694"/>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8">
    <mergeCell ref="C40:H40"/>
    <mergeCell ref="C39:H39"/>
    <mergeCell ref="B13:G13"/>
    <mergeCell ref="B14:G14"/>
    <mergeCell ref="C37:H37"/>
    <mergeCell ref="C38:H38"/>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189" priority="8" operator="lessThan">
      <formula>-90</formula>
    </cfRule>
    <cfRule type="cellIs" dxfId="188" priority="9" operator="lessThan">
      <formula>-45</formula>
    </cfRule>
    <cfRule type="cellIs" dxfId="187" priority="10" operator="greaterThan">
      <formula>-45</formula>
    </cfRule>
  </conditionalFormatting>
  <conditionalFormatting sqref="K19:L21 K23:L25 K28:L30 K33:L34">
    <cfRule type="expression" dxfId="186" priority="5">
      <formula>AND($B19&lt;=NOW(),$C19&gt;=NOW())</formula>
    </cfRule>
  </conditionalFormatting>
  <conditionalFormatting sqref="K22:L22">
    <cfRule type="expression" dxfId="185" priority="4">
      <formula>AND($B22&lt;=NOW(),$C22&gt;=NOW())</formula>
    </cfRule>
  </conditionalFormatting>
  <conditionalFormatting sqref="B19:C34">
    <cfRule type="expression" dxfId="184" priority="3">
      <formula>AND($B19&lt;=NOW(),$C19&gt;=NOW())</formula>
    </cfRule>
  </conditionalFormatting>
  <conditionalFormatting sqref="D33">
    <cfRule type="expression" dxfId="183" priority="2">
      <formula>AND($B33&lt;=NOW(),$C33&gt;=NOW())</formula>
    </cfRule>
  </conditionalFormatting>
  <conditionalFormatting sqref="E33">
    <cfRule type="expression" dxfId="182" priority="1">
      <formula>AND($B33&lt;=NOW(),$C33&gt;=NOW())</formula>
    </cfRule>
  </conditionalFormatting>
  <dataValidations count="2">
    <dataValidation type="list" allowBlank="1" showInputMessage="1" showErrorMessage="1" sqref="G19:G34 H34">
      <formula1>Delays</formula1>
    </dataValidation>
    <dataValidation type="list" allowBlank="1" showInputMessage="1" showErrorMessage="1" sqref="B3:G3">
      <formula1>Status</formula1>
    </dataValidation>
  </dataValidations>
  <hyperlinks>
    <hyperlink ref="B2" r:id="rId2" display="Phase 2 System Protection Coordination"/>
    <hyperlink ref="H1" location="Home!A1" display="Return to Home"/>
    <hyperlink ref="B2:G2" r:id="rId3" display="Emergency Operations"/>
    <hyperlink ref="B12:G12" r:id="rId4" display="Laura Anderson"/>
    <hyperlink ref="B13:G13" r:id="rId5" display="Ken Goldsmith"/>
    <hyperlink ref="A11" location="Footnotes!A1" display="Footnotes!A1"/>
    <hyperlink ref="A10" location="Footnotes!A1" display="Footnotes!A1"/>
    <hyperlink ref="A7" location="Footnote_8_2017_2019_RSDP" display="Footnote_8_2017_2019_RSDP"/>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11" id="{09E58854-6D17-4ED0-8C3B-F029DA82F02F}">
            <xm:f>IF($B$20=Home!$H$5,$A$24,)</xm:f>
            <x14:dxf/>
          </x14:cfRule>
          <xm:sqref>I10:ABK10</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4" customWidth="1"/>
    <col min="2" max="2" width="12.6640625" style="582" customWidth="1"/>
    <col min="3" max="3" width="11.88671875" style="582" customWidth="1"/>
    <col min="4" max="4" width="11" style="582" customWidth="1"/>
    <col min="5" max="5" width="10.5546875" style="582" customWidth="1"/>
    <col min="6" max="6" width="11.77734375" style="582" customWidth="1"/>
    <col min="7" max="7" width="19.44140625" style="582" customWidth="1"/>
    <col min="8" max="8" width="10.44140625" style="582" customWidth="1"/>
    <col min="9" max="9" width="7.6640625" style="582" hidden="1" customWidth="1"/>
    <col min="10" max="10" width="19.21875" style="582" customWidth="1"/>
    <col min="11" max="12" width="10.33203125" style="582" bestFit="1" customWidth="1"/>
    <col min="13" max="16384" width="8.88671875" style="582"/>
  </cols>
  <sheetData>
    <row r="1" spans="1:13" s="16" customFormat="1" ht="18" x14ac:dyDescent="0.35">
      <c r="A1" s="37" t="s">
        <v>13</v>
      </c>
      <c r="B1" s="643" t="s">
        <v>528</v>
      </c>
      <c r="C1" s="644"/>
      <c r="D1" s="644"/>
      <c r="E1" s="644"/>
      <c r="F1" s="644"/>
      <c r="G1" s="644"/>
      <c r="H1" s="106" t="s">
        <v>89</v>
      </c>
    </row>
    <row r="2" spans="1:13" s="16" customFormat="1" ht="15" customHeight="1" x14ac:dyDescent="0.35">
      <c r="A2" s="38" t="s">
        <v>76</v>
      </c>
      <c r="B2" s="657" t="s">
        <v>544</v>
      </c>
      <c r="C2" s="657"/>
      <c r="D2" s="657"/>
      <c r="E2" s="657"/>
      <c r="F2" s="657"/>
      <c r="G2" s="657"/>
      <c r="H2" s="15"/>
    </row>
    <row r="3" spans="1:13" s="16" customFormat="1" ht="15" customHeight="1" x14ac:dyDescent="0.35">
      <c r="A3" s="38" t="s">
        <v>77</v>
      </c>
      <c r="B3" s="647" t="s">
        <v>79</v>
      </c>
      <c r="C3" s="647"/>
      <c r="D3" s="647"/>
      <c r="E3" s="647"/>
      <c r="F3" s="647"/>
      <c r="G3" s="647"/>
      <c r="H3" s="15"/>
    </row>
    <row r="4" spans="1:13" s="16" customFormat="1" ht="57" customHeight="1" x14ac:dyDescent="0.35">
      <c r="A4" s="38" t="s">
        <v>20</v>
      </c>
      <c r="B4" s="646" t="s">
        <v>561</v>
      </c>
      <c r="C4" s="646"/>
      <c r="D4" s="646"/>
      <c r="E4" s="646"/>
      <c r="F4" s="646"/>
      <c r="G4" s="646"/>
      <c r="H4" s="15"/>
    </row>
    <row r="5" spans="1:13" x14ac:dyDescent="0.3">
      <c r="A5" s="7" t="s">
        <v>15</v>
      </c>
      <c r="B5" s="648" t="s">
        <v>529</v>
      </c>
      <c r="C5" s="648"/>
      <c r="D5" s="648"/>
      <c r="E5" s="648"/>
      <c r="F5" s="648"/>
      <c r="G5" s="648"/>
      <c r="H5" s="583"/>
    </row>
    <row r="6" spans="1:13" x14ac:dyDescent="0.3">
      <c r="A6" s="7" t="s">
        <v>17</v>
      </c>
      <c r="B6" s="642" t="s">
        <v>18</v>
      </c>
      <c r="C6" s="642"/>
      <c r="D6" s="642"/>
      <c r="E6" s="642"/>
      <c r="F6" s="642"/>
      <c r="G6" s="642"/>
      <c r="H6" s="583"/>
    </row>
    <row r="7" spans="1:13" ht="28.8" x14ac:dyDescent="0.3">
      <c r="A7" s="4" t="s">
        <v>306</v>
      </c>
      <c r="B7" s="642" t="s">
        <v>533</v>
      </c>
      <c r="C7" s="642"/>
      <c r="D7" s="642"/>
      <c r="E7" s="642"/>
      <c r="F7" s="642"/>
      <c r="G7" s="642"/>
      <c r="H7" s="583"/>
    </row>
    <row r="8" spans="1:13" x14ac:dyDescent="0.3">
      <c r="A8" s="588" t="s">
        <v>538</v>
      </c>
      <c r="B8" s="657" t="s">
        <v>545</v>
      </c>
      <c r="C8" s="657"/>
      <c r="D8" s="657"/>
      <c r="E8" s="657"/>
      <c r="F8" s="657"/>
      <c r="G8" s="657"/>
      <c r="H8" s="583"/>
    </row>
    <row r="9" spans="1:13" x14ac:dyDescent="0.3">
      <c r="A9" s="588" t="s">
        <v>536</v>
      </c>
      <c r="B9" s="657" t="s">
        <v>546</v>
      </c>
      <c r="C9" s="657"/>
      <c r="D9" s="657"/>
      <c r="E9" s="657"/>
      <c r="F9" s="657"/>
      <c r="G9" s="657"/>
      <c r="H9" s="583"/>
      <c r="J9" s="7"/>
      <c r="K9" s="588"/>
    </row>
    <row r="10" spans="1:13" x14ac:dyDescent="0.3">
      <c r="A10" s="588" t="s">
        <v>537</v>
      </c>
      <c r="B10" s="657" t="s">
        <v>547</v>
      </c>
      <c r="C10" s="657"/>
      <c r="D10" s="657"/>
      <c r="E10" s="657"/>
      <c r="F10" s="657"/>
      <c r="G10" s="657"/>
      <c r="H10" s="583"/>
      <c r="J10" s="583"/>
      <c r="K10" s="583"/>
    </row>
    <row r="11" spans="1:13" ht="28.8" x14ac:dyDescent="0.3">
      <c r="A11" s="5" t="s">
        <v>210</v>
      </c>
      <c r="B11" s="645" t="s">
        <v>18</v>
      </c>
      <c r="C11" s="645"/>
      <c r="D11" s="645"/>
      <c r="E11" s="645"/>
      <c r="F11" s="645"/>
      <c r="G11" s="645"/>
      <c r="H11" s="584"/>
      <c r="J11" s="583"/>
      <c r="K11" s="583"/>
      <c r="L11" s="2"/>
      <c r="M11" s="2"/>
    </row>
    <row r="12" spans="1:13" x14ac:dyDescent="0.3">
      <c r="A12" s="5" t="s">
        <v>24</v>
      </c>
      <c r="B12" s="641" t="s">
        <v>530</v>
      </c>
      <c r="C12" s="641"/>
      <c r="D12" s="641"/>
      <c r="E12" s="641"/>
      <c r="F12" s="641"/>
      <c r="G12" s="641"/>
      <c r="H12" s="584"/>
      <c r="J12" s="583"/>
      <c r="K12" s="583"/>
    </row>
    <row r="13" spans="1:13" x14ac:dyDescent="0.3">
      <c r="A13" s="5" t="s">
        <v>539</v>
      </c>
      <c r="B13" s="641" t="s">
        <v>531</v>
      </c>
      <c r="C13" s="641"/>
      <c r="D13" s="641"/>
      <c r="E13" s="641"/>
      <c r="F13" s="641"/>
      <c r="G13" s="641"/>
      <c r="H13" s="584"/>
    </row>
    <row r="14" spans="1:13" x14ac:dyDescent="0.3">
      <c r="A14" s="5" t="s">
        <v>88</v>
      </c>
      <c r="B14" s="645" t="s">
        <v>532</v>
      </c>
      <c r="C14" s="645"/>
      <c r="D14" s="645"/>
      <c r="E14" s="645"/>
      <c r="F14" s="645"/>
      <c r="G14" s="645"/>
      <c r="H14" s="583"/>
    </row>
    <row r="15" spans="1:13" x14ac:dyDescent="0.3">
      <c r="A15" s="5" t="s">
        <v>272</v>
      </c>
      <c r="B15" s="576">
        <v>43418</v>
      </c>
      <c r="C15" s="583"/>
      <c r="D15" s="583"/>
      <c r="E15" s="583"/>
      <c r="F15" s="583"/>
      <c r="G15" s="583"/>
      <c r="H15" s="583"/>
    </row>
    <row r="16" spans="1:13" x14ac:dyDescent="0.3">
      <c r="A16" s="5"/>
      <c r="B16" s="645"/>
      <c r="C16" s="645"/>
      <c r="D16" s="645"/>
      <c r="E16" s="645"/>
      <c r="F16" s="645"/>
      <c r="G16" s="645"/>
      <c r="H16" s="583"/>
    </row>
    <row r="17" spans="1:11" ht="15" thickBot="1" x14ac:dyDescent="0.35">
      <c r="A17" s="7"/>
      <c r="B17" s="583"/>
      <c r="C17" s="583"/>
      <c r="D17" s="583"/>
      <c r="E17" s="583"/>
      <c r="F17" s="583"/>
      <c r="G17" s="583"/>
      <c r="H17" s="583"/>
    </row>
    <row r="18" spans="1:11" ht="44.4" customHeight="1" thickBot="1" x14ac:dyDescent="0.35">
      <c r="A18" s="101" t="s">
        <v>35</v>
      </c>
      <c r="B18" s="103" t="s">
        <v>69</v>
      </c>
      <c r="C18" s="101" t="s">
        <v>70</v>
      </c>
      <c r="D18" s="103" t="s">
        <v>206</v>
      </c>
      <c r="E18" s="101" t="s">
        <v>207</v>
      </c>
      <c r="F18" s="103" t="s">
        <v>27</v>
      </c>
      <c r="G18" s="101" t="s">
        <v>197</v>
      </c>
      <c r="H18" s="101" t="s">
        <v>71</v>
      </c>
      <c r="I18" s="122" t="s">
        <v>63</v>
      </c>
      <c r="J18" s="6"/>
    </row>
    <row r="19" spans="1:11" x14ac:dyDescent="0.3">
      <c r="A19" s="49" t="str">
        <f>'Lookup Lists'!C3</f>
        <v>Nominations - SAR / PR</v>
      </c>
      <c r="B19" s="133">
        <v>43053</v>
      </c>
      <c r="C19" s="133">
        <v>43069</v>
      </c>
      <c r="D19" s="27"/>
      <c r="E19" s="27"/>
      <c r="F19" s="70"/>
      <c r="G19" s="28"/>
      <c r="H19" s="229"/>
      <c r="I19" s="123">
        <v>1</v>
      </c>
      <c r="J19" s="14"/>
      <c r="K19" s="14"/>
    </row>
    <row r="20" spans="1:11" x14ac:dyDescent="0.3">
      <c r="A20" s="50" t="str">
        <f>'Lookup Lists'!C4</f>
        <v>Nominations - DT</v>
      </c>
      <c r="B20" s="134">
        <v>43340</v>
      </c>
      <c r="C20" s="133">
        <v>43360</v>
      </c>
      <c r="D20" s="134"/>
      <c r="E20" s="133"/>
      <c r="F20" s="71"/>
      <c r="G20" s="317"/>
      <c r="H20" s="230"/>
      <c r="I20" s="124">
        <v>2</v>
      </c>
      <c r="J20" s="14"/>
      <c r="K20" s="14"/>
    </row>
    <row r="21" spans="1:11" x14ac:dyDescent="0.3">
      <c r="A21" s="222" t="str">
        <f>'Lookup Lists'!C5</f>
        <v>QR - Quality Review</v>
      </c>
      <c r="B21" s="134"/>
      <c r="C21" s="133"/>
      <c r="D21" s="134"/>
      <c r="E21" s="133"/>
      <c r="F21" s="71">
        <f t="shared" ref="F21:F34" si="0">IF(D21-B21&gt;DATE(2007,1,1),0,D21-B21)</f>
        <v>0</v>
      </c>
      <c r="G21" s="317"/>
      <c r="H21" s="230"/>
      <c r="I21" s="125">
        <v>3</v>
      </c>
      <c r="J21" s="14"/>
      <c r="K21" s="14"/>
    </row>
    <row r="22" spans="1:11" x14ac:dyDescent="0.3">
      <c r="A22" s="48" t="str">
        <f>'Lookup Lists'!C6</f>
        <v>SP1 - SAR/PR/WP Posting 1</v>
      </c>
      <c r="B22" s="134">
        <v>43340</v>
      </c>
      <c r="C22" s="133">
        <v>43369</v>
      </c>
      <c r="D22" s="134"/>
      <c r="E22" s="133"/>
      <c r="F22" s="71"/>
      <c r="G22" s="317"/>
      <c r="H22" s="230"/>
      <c r="I22" s="124">
        <v>4</v>
      </c>
      <c r="J22" s="14"/>
      <c r="K22" s="14"/>
    </row>
    <row r="23" spans="1:11" x14ac:dyDescent="0.3">
      <c r="A23" s="48" t="str">
        <f>'Lookup Lists'!C7</f>
        <v>SP2 - SAR/PR/WP Posting 2</v>
      </c>
      <c r="B23" s="134"/>
      <c r="C23" s="134"/>
      <c r="D23" s="134"/>
      <c r="E23" s="133"/>
      <c r="F23" s="71">
        <f t="shared" si="0"/>
        <v>0</v>
      </c>
      <c r="G23" s="317"/>
      <c r="H23" s="230"/>
      <c r="I23" s="125">
        <v>5</v>
      </c>
      <c r="J23" s="14"/>
      <c r="K23" s="14"/>
    </row>
    <row r="24" spans="1:11" x14ac:dyDescent="0.3">
      <c r="A24" s="51" t="str">
        <f>'Lookup Lists'!C8</f>
        <v>CP1 - Comment Period 1</v>
      </c>
      <c r="B24" s="134">
        <v>43258</v>
      </c>
      <c r="C24" s="134">
        <v>43291</v>
      </c>
      <c r="D24" s="134"/>
      <c r="E24" s="133"/>
      <c r="F24" s="71"/>
      <c r="G24" s="317"/>
      <c r="H24" s="230"/>
      <c r="I24" s="124">
        <v>6</v>
      </c>
      <c r="J24" s="14"/>
      <c r="K24" s="14"/>
    </row>
    <row r="25" spans="1:11" x14ac:dyDescent="0.3">
      <c r="A25" s="51" t="str">
        <f>'Lookup Lists'!C9</f>
        <v>CP2 - Comment Period 2</v>
      </c>
      <c r="B25" s="134"/>
      <c r="C25" s="134"/>
      <c r="D25" s="134"/>
      <c r="E25" s="133"/>
      <c r="F25" s="71">
        <f t="shared" si="0"/>
        <v>0</v>
      </c>
      <c r="G25" s="317"/>
      <c r="H25" s="230"/>
      <c r="I25" s="125">
        <v>7</v>
      </c>
      <c r="J25" s="14"/>
      <c r="K25" s="14"/>
    </row>
    <row r="26" spans="1:11" x14ac:dyDescent="0.3">
      <c r="A26" s="53" t="str">
        <f>'Lookup Lists'!C10</f>
        <v>CIB - Com/Ballot 1 (Initial)</v>
      </c>
      <c r="B26" s="134"/>
      <c r="C26" s="134"/>
      <c r="D26" s="134"/>
      <c r="E26" s="133"/>
      <c r="F26" s="71">
        <f t="shared" si="0"/>
        <v>0</v>
      </c>
      <c r="G26" s="317"/>
      <c r="H26" s="230"/>
      <c r="I26" s="124">
        <v>8</v>
      </c>
      <c r="J26" s="14"/>
      <c r="K26" s="14"/>
    </row>
    <row r="27" spans="1:11" x14ac:dyDescent="0.3">
      <c r="A27" s="53" t="str">
        <f>'Lookup Lists'!C11</f>
        <v xml:space="preserve">CAB - Com/Add Ballot 2 </v>
      </c>
      <c r="B27" s="134"/>
      <c r="C27" s="134"/>
      <c r="D27" s="134"/>
      <c r="E27" s="133"/>
      <c r="F27" s="71">
        <f t="shared" si="0"/>
        <v>0</v>
      </c>
      <c r="G27" s="317"/>
      <c r="H27" s="230"/>
      <c r="I27" s="125">
        <v>9</v>
      </c>
    </row>
    <row r="28" spans="1:11" x14ac:dyDescent="0.3">
      <c r="A28" s="53" t="str">
        <f>'Lookup Lists'!C12</f>
        <v>CAB - Com/Add Ballot 3</v>
      </c>
      <c r="B28" s="134"/>
      <c r="C28" s="134"/>
      <c r="D28" s="134"/>
      <c r="E28" s="133"/>
      <c r="F28" s="71">
        <f t="shared" si="0"/>
        <v>0</v>
      </c>
      <c r="G28" s="317"/>
      <c r="H28" s="230"/>
      <c r="I28" s="124">
        <v>10</v>
      </c>
    </row>
    <row r="29" spans="1:11" x14ac:dyDescent="0.3">
      <c r="A29" s="53" t="str">
        <f>'Lookup Lists'!C13</f>
        <v>CAB - Com/Add Ballot 4</v>
      </c>
      <c r="B29" s="134"/>
      <c r="C29" s="134"/>
      <c r="D29" s="134"/>
      <c r="E29" s="133"/>
      <c r="F29" s="71">
        <f t="shared" si="0"/>
        <v>0</v>
      </c>
      <c r="G29" s="317"/>
      <c r="H29" s="230"/>
      <c r="I29" s="125">
        <v>11</v>
      </c>
    </row>
    <row r="30" spans="1:11" x14ac:dyDescent="0.3">
      <c r="A30" s="53" t="str">
        <f>'Lookup Lists'!C14</f>
        <v>CAB - Com/Add Ballot 5</v>
      </c>
      <c r="B30" s="134"/>
      <c r="C30" s="134"/>
      <c r="D30" s="134"/>
      <c r="E30" s="133"/>
      <c r="F30" s="71">
        <f t="shared" si="0"/>
        <v>0</v>
      </c>
      <c r="G30" s="317"/>
      <c r="H30" s="230"/>
      <c r="I30" s="124">
        <v>12</v>
      </c>
    </row>
    <row r="31" spans="1:11" x14ac:dyDescent="0.3">
      <c r="A31" s="54" t="str">
        <f>'Lookup Lists'!C15</f>
        <v>FB - Final Ballot</v>
      </c>
      <c r="B31" s="134"/>
      <c r="C31" s="134"/>
      <c r="D31" s="134"/>
      <c r="E31" s="133"/>
      <c r="F31" s="71">
        <f t="shared" si="0"/>
        <v>0</v>
      </c>
      <c r="G31" s="317"/>
      <c r="H31" s="230"/>
      <c r="I31" s="125">
        <v>13</v>
      </c>
    </row>
    <row r="32" spans="1:11" x14ac:dyDescent="0.3">
      <c r="A32" s="55" t="str">
        <f>'Lookup Lists'!C16</f>
        <v>PTB - Present to BOT</v>
      </c>
      <c r="B32" s="134"/>
      <c r="C32" s="134"/>
      <c r="D32" s="134"/>
      <c r="E32" s="133"/>
      <c r="F32" s="71">
        <f t="shared" si="0"/>
        <v>0</v>
      </c>
      <c r="G32" s="317"/>
      <c r="H32" s="230"/>
      <c r="I32" s="124">
        <v>14</v>
      </c>
    </row>
    <row r="33" spans="1:9" x14ac:dyDescent="0.3">
      <c r="A33" s="56" t="str">
        <f>'Lookup Lists'!C17</f>
        <v>Filing - Filing with Regulators</v>
      </c>
      <c r="B33" s="134"/>
      <c r="C33" s="134"/>
      <c r="D33" s="134"/>
      <c r="E33" s="133"/>
      <c r="F33" s="71">
        <f t="shared" si="0"/>
        <v>0</v>
      </c>
      <c r="G33" s="317"/>
      <c r="H33" s="230"/>
      <c r="I33" s="125">
        <v>15</v>
      </c>
    </row>
    <row r="34" spans="1:9" ht="15" thickBot="1" x14ac:dyDescent="0.35">
      <c r="A34" s="57" t="str">
        <f>'Lookup Lists'!C18</f>
        <v>PT - Post Approval Training</v>
      </c>
      <c r="B34" s="135"/>
      <c r="C34" s="135"/>
      <c r="D34" s="135"/>
      <c r="E34" s="630"/>
      <c r="F34" s="72">
        <f t="shared" si="0"/>
        <v>0</v>
      </c>
      <c r="G34" s="316"/>
      <c r="H34" s="232"/>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35" t="s">
        <v>74</v>
      </c>
      <c r="B37" s="585" t="s">
        <v>72</v>
      </c>
      <c r="C37" s="664" t="s">
        <v>75</v>
      </c>
      <c r="D37" s="664"/>
      <c r="E37" s="664"/>
      <c r="F37" s="664"/>
      <c r="G37" s="664"/>
      <c r="H37" s="665"/>
    </row>
    <row r="38" spans="1:9" x14ac:dyDescent="0.3">
      <c r="A38" s="33"/>
      <c r="B38" s="34"/>
      <c r="C38" s="701"/>
      <c r="D38" s="701"/>
      <c r="E38" s="701"/>
      <c r="F38" s="701"/>
      <c r="G38" s="701"/>
      <c r="H38" s="702"/>
    </row>
    <row r="39" spans="1:9" x14ac:dyDescent="0.3">
      <c r="A39" s="31"/>
      <c r="B39" s="30"/>
      <c r="C39" s="703"/>
      <c r="D39" s="703"/>
      <c r="E39" s="703"/>
      <c r="F39" s="703"/>
      <c r="G39" s="703"/>
      <c r="H39" s="704"/>
    </row>
    <row r="40" spans="1:9" x14ac:dyDescent="0.3">
      <c r="A40" s="31"/>
      <c r="B40" s="587"/>
      <c r="C40" s="703"/>
      <c r="D40" s="703"/>
      <c r="E40" s="703"/>
      <c r="F40" s="703"/>
      <c r="G40" s="703"/>
      <c r="H40" s="704"/>
    </row>
    <row r="41" spans="1:9" ht="15" thickBot="1" x14ac:dyDescent="0.35">
      <c r="A41" s="32"/>
      <c r="B41" s="586"/>
      <c r="C41" s="699"/>
      <c r="D41" s="699"/>
      <c r="E41" s="699"/>
      <c r="F41" s="699"/>
      <c r="G41" s="699"/>
      <c r="H41" s="700"/>
    </row>
  </sheetData>
  <mergeCells count="20">
    <mergeCell ref="C41:H41"/>
    <mergeCell ref="B16:G16"/>
    <mergeCell ref="B13:G13"/>
    <mergeCell ref="B14:G14"/>
    <mergeCell ref="C37:H37"/>
    <mergeCell ref="C38:H38"/>
    <mergeCell ref="C39:H39"/>
    <mergeCell ref="C40:H40"/>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181" priority="5" operator="lessThan">
      <formula>-90</formula>
    </cfRule>
    <cfRule type="cellIs" dxfId="180" priority="6" operator="lessThan">
      <formula>-45</formula>
    </cfRule>
    <cfRule type="cellIs" dxfId="179" priority="7" operator="greaterThan">
      <formula>-45</formula>
    </cfRule>
  </conditionalFormatting>
  <conditionalFormatting sqref="B19:C34">
    <cfRule type="expression" dxfId="178" priority="4">
      <formula>AND($B19&lt;=NOW(),$C19&gt;=NOW())</formula>
    </cfRule>
  </conditionalFormatting>
  <conditionalFormatting sqref="D19:D34">
    <cfRule type="expression" dxfId="177" priority="3">
      <formula>AND($D19&lt;=NOW(),$E19&gt;=NOW())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1" display="Phase 2 System Protection Coordination"/>
    <hyperlink ref="H1" location="Home!A1" display="Return to Home"/>
    <hyperlink ref="B2:G2" r:id="rId2" display="Standards Efficiency Review"/>
    <hyperlink ref="B12:G12" r:id="rId3" display="Chris Larson"/>
    <hyperlink ref="B13:G13" r:id="rId4" display="Mark Pratt &amp; Michael Brytowski"/>
    <hyperlink ref="B9:G9" r:id="rId5" display="Mike Brytowski"/>
    <hyperlink ref="B10:G10" r:id="rId6" display="Linda Lynch"/>
    <hyperlink ref="B8:G8" r:id="rId7" display="Amy Casuscelli &amp; Charles Yeung"/>
  </hyperlinks>
  <pageMargins left="0.7" right="0.7" top="0.75" bottom="0.75" header="0.3" footer="0.3"/>
  <pageSetup orientation="landscape" horizontalDpi="1200" verticalDpi="1200" r:id="rId8"/>
  <extLst>
    <ext xmlns:x14="http://schemas.microsoft.com/office/spreadsheetml/2009/9/main" uri="{78C0D931-6437-407d-A8EE-F0AAD7539E65}">
      <x14:conditionalFormattings>
        <x14:conditionalFormatting xmlns:xm="http://schemas.microsoft.com/office/excel/2006/main">
          <x14:cfRule type="expression" priority="8" id="{7BD805EE-5467-49CB-BD1A-37FF4AA06D27}">
            <xm:f>IF($B$20=Home!$H$5,$A$24,)</xm:f>
            <x14:dxf/>
          </x14:cfRule>
          <xm:sqref>I10:ABK10</xm:sqref>
        </x14:conditionalFormatting>
        <x14:conditionalFormatting xmlns:xm="http://schemas.microsoft.com/office/excel/2006/main">
          <x14:cfRule type="expression" priority="2" id="{1249C5F4-F0D7-444B-A03F-EBEF552CD071}">
            <xm:f>IF($B$20=Home!$H$5,$A$24,)</xm:f>
            <x14:dxf/>
          </x14:cfRule>
          <xm:sqref>A8</xm:sqref>
        </x14:conditionalFormatting>
        <x14:conditionalFormatting xmlns:xm="http://schemas.microsoft.com/office/excel/2006/main">
          <x14:cfRule type="expression" priority="1" id="{4925B334-270D-4B6F-BE4C-3D464836A1AE}">
            <xm:f>IF($B$20=Home!$H$5,$A$24,)</xm:f>
            <x14:dxf/>
          </x14:cfRule>
          <xm:sqref>B8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50"/>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0.554687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tr">
        <f>Template!A1</f>
        <v>Project</v>
      </c>
      <c r="B1" s="714" t="s">
        <v>123</v>
      </c>
      <c r="C1" s="715"/>
      <c r="D1" s="715"/>
      <c r="E1" s="715"/>
      <c r="F1" s="715"/>
      <c r="G1" s="715"/>
      <c r="H1" s="320" t="s">
        <v>89</v>
      </c>
    </row>
    <row r="2" spans="1:13" s="322" customFormat="1" ht="15" customHeight="1" x14ac:dyDescent="0.35">
      <c r="A2" s="323" t="str">
        <f>Template!A2</f>
        <v>Project Name</v>
      </c>
      <c r="B2" s="716" t="s">
        <v>158</v>
      </c>
      <c r="C2" s="716"/>
      <c r="D2" s="716"/>
      <c r="E2" s="716"/>
      <c r="F2" s="716"/>
      <c r="G2" s="716"/>
      <c r="H2" s="324"/>
    </row>
    <row r="3" spans="1:13" s="322" customFormat="1" ht="15" customHeight="1" x14ac:dyDescent="0.35">
      <c r="A3" s="323" t="str">
        <f>Template!A3</f>
        <v>Status</v>
      </c>
      <c r="B3" s="647" t="s">
        <v>80</v>
      </c>
      <c r="C3" s="647"/>
      <c r="D3" s="647"/>
      <c r="E3" s="647"/>
      <c r="F3" s="647"/>
      <c r="G3" s="647"/>
      <c r="H3" s="324"/>
    </row>
    <row r="4" spans="1:13" s="322" customFormat="1" ht="44.4" customHeight="1" x14ac:dyDescent="0.35">
      <c r="A4" s="323" t="str">
        <f>Template!A4</f>
        <v>Comments</v>
      </c>
      <c r="B4" s="646" t="s">
        <v>552</v>
      </c>
      <c r="C4" s="646"/>
      <c r="D4" s="646"/>
      <c r="E4" s="646"/>
      <c r="F4" s="646"/>
      <c r="G4" s="646"/>
      <c r="H4" s="324"/>
    </row>
    <row r="5" spans="1:13" ht="28.8" customHeight="1" x14ac:dyDescent="0.3">
      <c r="A5" s="323" t="str">
        <f>Template!A5</f>
        <v>Deliverable</v>
      </c>
      <c r="B5" s="707" t="s">
        <v>511</v>
      </c>
      <c r="C5" s="707"/>
      <c r="D5" s="707"/>
      <c r="E5" s="707"/>
      <c r="F5" s="707"/>
      <c r="G5" s="707"/>
      <c r="H5" s="325"/>
    </row>
    <row r="6" spans="1:13" x14ac:dyDescent="0.3">
      <c r="A6" s="323" t="str">
        <f>Template!A6</f>
        <v>Deadline</v>
      </c>
      <c r="B6" s="708" t="s">
        <v>18</v>
      </c>
      <c r="C6" s="708"/>
      <c r="D6" s="708"/>
      <c r="E6" s="708"/>
      <c r="F6" s="708"/>
      <c r="G6" s="708"/>
      <c r="H6" s="325"/>
    </row>
    <row r="7" spans="1:13" ht="28.8" x14ac:dyDescent="0.3">
      <c r="A7" s="327" t="str">
        <f>Template!A7</f>
        <v>Priority in RSDP, click to see applicable Footnote</v>
      </c>
      <c r="B7" s="708" t="s">
        <v>384</v>
      </c>
      <c r="C7" s="708"/>
      <c r="D7" s="708"/>
      <c r="E7" s="708"/>
      <c r="F7" s="708"/>
      <c r="G7" s="708"/>
      <c r="H7" s="325"/>
    </row>
    <row r="8" spans="1:13" x14ac:dyDescent="0.3">
      <c r="A8" s="323" t="str">
        <f>Template!A8</f>
        <v>P81 Req (2013)</v>
      </c>
      <c r="B8" s="708" t="s">
        <v>18</v>
      </c>
      <c r="C8" s="708"/>
      <c r="D8" s="708"/>
      <c r="E8" s="708"/>
      <c r="F8" s="708"/>
      <c r="G8" s="708"/>
      <c r="H8" s="325"/>
    </row>
    <row r="9" spans="1:13" x14ac:dyDescent="0.3">
      <c r="A9" s="323" t="str">
        <f>Template!A9</f>
        <v>Number of Directives</v>
      </c>
      <c r="B9" s="708" t="s">
        <v>18</v>
      </c>
      <c r="C9" s="708"/>
      <c r="D9" s="708"/>
      <c r="E9" s="708"/>
      <c r="F9" s="708"/>
      <c r="G9" s="708"/>
      <c r="H9" s="325"/>
    </row>
    <row r="10" spans="1:13" x14ac:dyDescent="0.3">
      <c r="A10" s="327" t="str">
        <f>Template!A10</f>
        <v>No. of Guidances (see Note 2)</v>
      </c>
      <c r="B10" s="708" t="s">
        <v>18</v>
      </c>
      <c r="C10" s="708"/>
      <c r="D10" s="708"/>
      <c r="E10" s="708"/>
      <c r="F10" s="708"/>
      <c r="G10" s="708"/>
      <c r="H10" s="325"/>
    </row>
    <row r="11" spans="1:13" ht="28.8" x14ac:dyDescent="0.3">
      <c r="A11" s="327" t="str">
        <f>Template!A11</f>
        <v>Directionally consistent with IERP findings (See Note 5)</v>
      </c>
      <c r="B11" s="707" t="s">
        <v>18</v>
      </c>
      <c r="C11" s="707"/>
      <c r="D11" s="707"/>
      <c r="E11" s="707"/>
      <c r="F11" s="707"/>
      <c r="G11" s="707"/>
      <c r="H11" s="328"/>
      <c r="K11" s="329"/>
      <c r="L11" s="329"/>
      <c r="M11" s="329"/>
    </row>
    <row r="12" spans="1:13" ht="14.4" customHeight="1" x14ac:dyDescent="0.3">
      <c r="A12" s="323" t="str">
        <f>Template!A12</f>
        <v>Developer</v>
      </c>
      <c r="B12" s="710" t="s">
        <v>556</v>
      </c>
      <c r="C12" s="710"/>
      <c r="D12" s="710"/>
      <c r="E12" s="710"/>
      <c r="F12" s="710"/>
      <c r="G12" s="710"/>
      <c r="H12" s="328"/>
    </row>
    <row r="13" spans="1:13" x14ac:dyDescent="0.3">
      <c r="A13" s="323" t="str">
        <f>Template!A13</f>
        <v>PMOS Liaison</v>
      </c>
      <c r="B13" s="711" t="s">
        <v>304</v>
      </c>
      <c r="C13" s="711"/>
      <c r="D13" s="711"/>
      <c r="E13" s="711"/>
      <c r="F13" s="711"/>
      <c r="G13" s="711"/>
      <c r="H13" s="328"/>
    </row>
    <row r="14" spans="1:13" ht="30" customHeight="1" x14ac:dyDescent="0.3">
      <c r="A14" s="323" t="str">
        <f>Template!A14</f>
        <v>Affected Standards</v>
      </c>
      <c r="B14" s="707" t="s">
        <v>558</v>
      </c>
      <c r="C14" s="707"/>
      <c r="D14" s="707"/>
      <c r="E14" s="707"/>
      <c r="F14" s="707"/>
      <c r="G14" s="707"/>
      <c r="H14" s="325"/>
    </row>
    <row r="15" spans="1:13" x14ac:dyDescent="0.3">
      <c r="A15" s="323" t="str">
        <f>Template!A15</f>
        <v>Last Updated</v>
      </c>
      <c r="B15" s="256">
        <v>43418</v>
      </c>
      <c r="C15" s="325"/>
      <c r="D15" s="325"/>
      <c r="E15" s="325"/>
      <c r="F15" s="325"/>
      <c r="G15" s="325"/>
      <c r="H15" s="325"/>
    </row>
    <row r="16" spans="1:13" x14ac:dyDescent="0.3">
      <c r="A16" s="330"/>
      <c r="B16" s="328"/>
      <c r="C16" s="325"/>
      <c r="D16" s="325"/>
      <c r="E16" s="325"/>
      <c r="F16" s="325"/>
      <c r="G16" s="325"/>
      <c r="H16" s="325"/>
    </row>
    <row r="17" spans="1:10" ht="15" thickBot="1" x14ac:dyDescent="0.35">
      <c r="A17" s="331"/>
      <c r="B17" s="325"/>
      <c r="C17" s="325"/>
      <c r="D17" s="325"/>
      <c r="E17" s="325"/>
      <c r="F17" s="325"/>
      <c r="G17" s="325"/>
      <c r="H17" s="325"/>
    </row>
    <row r="18" spans="1:10" ht="44.4" customHeight="1" thickBot="1" x14ac:dyDescent="0.35">
      <c r="A18" s="332" t="str">
        <f>Template!A18</f>
        <v>Scheduling Dates</v>
      </c>
      <c r="B18" s="332" t="str">
        <f>Template!B18</f>
        <v>Projected
 or Actual
Start</v>
      </c>
      <c r="C18" s="332" t="str">
        <f>Template!C18</f>
        <v>Projected or Actual
End</v>
      </c>
      <c r="D18" s="332" t="str">
        <f>Template!D18</f>
        <v>Baseline
Start</v>
      </c>
      <c r="E18" s="332" t="str">
        <f>Template!E18</f>
        <v>Baseline
End</v>
      </c>
      <c r="F18" s="332" t="str">
        <f>Template!F18</f>
        <v>No. of Days
Ahead (Behind)</v>
      </c>
      <c r="G18" s="332" t="str">
        <f>Template!G18</f>
        <v>Reason for Change or Delay</v>
      </c>
      <c r="H18" s="332" t="str">
        <f>Template!H18</f>
        <v>Ballot
or
Other</v>
      </c>
      <c r="I18" s="333" t="str">
        <f>Template!I18</f>
        <v>Index</v>
      </c>
      <c r="J18" s="334"/>
    </row>
    <row r="19" spans="1:10" x14ac:dyDescent="0.3">
      <c r="A19" s="335" t="str">
        <f>'Lookup Lists'!C3</f>
        <v>Nominations - SAR / PR</v>
      </c>
      <c r="B19" s="336"/>
      <c r="C19" s="336"/>
      <c r="D19" s="337"/>
      <c r="E19" s="337"/>
      <c r="F19" s="338">
        <f t="shared" ref="F19:F34" si="0">IF(D19-B19&gt;DATE(2007,1,1),0,D19-B19)</f>
        <v>0</v>
      </c>
      <c r="G19" s="339"/>
      <c r="H19" s="340"/>
      <c r="I19" s="341">
        <v>1</v>
      </c>
      <c r="J19" s="342"/>
    </row>
    <row r="20" spans="1:10" x14ac:dyDescent="0.3">
      <c r="A20" s="343" t="str">
        <f>'Lookup Lists'!C4</f>
        <v>Nominations - DT</v>
      </c>
      <c r="B20" s="336"/>
      <c r="C20" s="336"/>
      <c r="D20" s="336"/>
      <c r="E20" s="344"/>
      <c r="F20" s="345">
        <f t="shared" si="0"/>
        <v>0</v>
      </c>
      <c r="G20" s="346"/>
      <c r="H20" s="347"/>
      <c r="I20" s="348">
        <v>2</v>
      </c>
      <c r="J20" s="342"/>
    </row>
    <row r="21" spans="1:10" x14ac:dyDescent="0.3">
      <c r="A21" s="349" t="str">
        <f>'Lookup Lists'!C5</f>
        <v>QR - Quality Review</v>
      </c>
      <c r="B21" s="336"/>
      <c r="C21" s="336"/>
      <c r="D21" s="336">
        <v>42464</v>
      </c>
      <c r="E21" s="344">
        <f>D21+10</f>
        <v>42474</v>
      </c>
      <c r="F21" s="345">
        <f>IF(D21-B21&gt;DATE(2007,1,1),0,D21-B21)</f>
        <v>0</v>
      </c>
      <c r="G21" s="346" t="s">
        <v>176</v>
      </c>
      <c r="H21" s="347"/>
      <c r="I21" s="350">
        <v>3</v>
      </c>
      <c r="J21" s="342"/>
    </row>
    <row r="22" spans="1:10" x14ac:dyDescent="0.3">
      <c r="A22" s="351" t="str">
        <f>'Lookup Lists'!C6</f>
        <v>SP1 - SAR/PR/WP Posting 1</v>
      </c>
      <c r="B22" s="336">
        <v>42236</v>
      </c>
      <c r="C22" s="336">
        <v>42268</v>
      </c>
      <c r="D22" s="336">
        <v>42236</v>
      </c>
      <c r="E22" s="336">
        <v>42268</v>
      </c>
      <c r="F22" s="345">
        <f t="shared" si="0"/>
        <v>0</v>
      </c>
      <c r="G22" s="346"/>
      <c r="H22" s="347"/>
      <c r="I22" s="348">
        <v>4</v>
      </c>
      <c r="J22" s="342"/>
    </row>
    <row r="23" spans="1:10" x14ac:dyDescent="0.3">
      <c r="A23" s="351" t="str">
        <f>'Lookup Lists'!C7</f>
        <v>SP2 - SAR/PR/WP Posting 2</v>
      </c>
      <c r="B23" s="336"/>
      <c r="C23" s="336"/>
      <c r="D23" s="336"/>
      <c r="E23" s="344"/>
      <c r="F23" s="345">
        <f t="shared" si="0"/>
        <v>0</v>
      </c>
      <c r="G23" s="346"/>
      <c r="H23" s="347"/>
      <c r="I23" s="350">
        <v>5</v>
      </c>
      <c r="J23" s="342"/>
    </row>
    <row r="24" spans="1:10" x14ac:dyDescent="0.3">
      <c r="A24" s="352" t="str">
        <f>'Lookup Lists'!C8</f>
        <v>CP1 - Comment Period 1</v>
      </c>
      <c r="B24" s="336">
        <v>42565</v>
      </c>
      <c r="C24" s="336">
        <v>42594</v>
      </c>
      <c r="D24" s="336">
        <v>42559</v>
      </c>
      <c r="E24" s="336">
        <f>D24+30</f>
        <v>42589</v>
      </c>
      <c r="F24" s="345">
        <f t="shared" si="0"/>
        <v>-6</v>
      </c>
      <c r="G24" s="346"/>
      <c r="H24" s="347"/>
      <c r="I24" s="348">
        <v>6</v>
      </c>
      <c r="J24" s="342"/>
    </row>
    <row r="25" spans="1:10" x14ac:dyDescent="0.3">
      <c r="A25" s="352" t="str">
        <f>'Lookup Lists'!C9</f>
        <v>CP2 - Comment Period 2</v>
      </c>
      <c r="B25" s="336"/>
      <c r="C25" s="336"/>
      <c r="D25" s="336"/>
      <c r="E25" s="344"/>
      <c r="F25" s="345"/>
      <c r="G25" s="346"/>
      <c r="H25" s="347"/>
      <c r="I25" s="350">
        <v>7</v>
      </c>
      <c r="J25" s="342"/>
    </row>
    <row r="26" spans="1:10" ht="86.4" x14ac:dyDescent="0.3">
      <c r="A26" s="353" t="str">
        <f>'Lookup Lists'!C10</f>
        <v>CIB - Com/Ballot 1 (Initial)</v>
      </c>
      <c r="B26" s="220">
        <v>43007</v>
      </c>
      <c r="C26" s="220">
        <v>43052</v>
      </c>
      <c r="D26" s="336">
        <v>43000</v>
      </c>
      <c r="E26" s="344">
        <f>D26+44</f>
        <v>43044</v>
      </c>
      <c r="F26" s="345">
        <f t="shared" si="0"/>
        <v>-7</v>
      </c>
      <c r="G26" s="346"/>
      <c r="H26" s="354" t="s">
        <v>408</v>
      </c>
      <c r="I26" s="348">
        <v>8</v>
      </c>
      <c r="J26" s="342"/>
    </row>
    <row r="27" spans="1:10" x14ac:dyDescent="0.3">
      <c r="A27" s="353" t="str">
        <f>'Lookup Lists'!C11</f>
        <v xml:space="preserve">CAB - Com/Add Ballot 2 </v>
      </c>
      <c r="B27" s="162">
        <v>43199</v>
      </c>
      <c r="C27" s="162">
        <f>+B27+45</f>
        <v>43244</v>
      </c>
      <c r="D27" s="336">
        <v>43117</v>
      </c>
      <c r="E27" s="344">
        <f>D27+44</f>
        <v>43161</v>
      </c>
      <c r="F27" s="345">
        <f t="shared" si="0"/>
        <v>-82</v>
      </c>
      <c r="G27" s="346"/>
      <c r="H27" s="355"/>
      <c r="I27" s="350">
        <v>9</v>
      </c>
    </row>
    <row r="28" spans="1:10" ht="43.2" x14ac:dyDescent="0.3">
      <c r="A28" s="353" t="str">
        <f>'Lookup Lists'!C12</f>
        <v>CAB - Com/Add Ballot 3</v>
      </c>
      <c r="B28" s="134">
        <v>43336</v>
      </c>
      <c r="C28" s="134">
        <v>43390</v>
      </c>
      <c r="D28" s="134"/>
      <c r="E28" s="134"/>
      <c r="F28" s="345"/>
      <c r="G28" s="346"/>
      <c r="H28" s="396" t="s">
        <v>478</v>
      </c>
      <c r="I28" s="348">
        <v>10</v>
      </c>
    </row>
    <row r="29" spans="1:10" x14ac:dyDescent="0.3">
      <c r="A29" s="353" t="str">
        <f>'Lookup Lists'!C13</f>
        <v>CAB - Com/Add Ballot 4</v>
      </c>
      <c r="B29" s="134"/>
      <c r="C29" s="134"/>
      <c r="D29" s="336"/>
      <c r="E29" s="344"/>
      <c r="F29" s="345">
        <f t="shared" si="0"/>
        <v>0</v>
      </c>
      <c r="G29" s="346"/>
      <c r="H29" s="347"/>
      <c r="I29" s="350">
        <v>11</v>
      </c>
    </row>
    <row r="30" spans="1:10" x14ac:dyDescent="0.3">
      <c r="A30" s="353" t="str">
        <f>'Lookup Lists'!C14</f>
        <v>CAB - Com/Add Ballot 5</v>
      </c>
      <c r="B30" s="134"/>
      <c r="C30" s="134"/>
      <c r="D30" s="336"/>
      <c r="E30" s="344"/>
      <c r="F30" s="345">
        <f t="shared" si="0"/>
        <v>0</v>
      </c>
      <c r="G30" s="346"/>
      <c r="H30" s="347"/>
      <c r="I30" s="348">
        <v>12</v>
      </c>
    </row>
    <row r="31" spans="1:10" x14ac:dyDescent="0.3">
      <c r="A31" s="356" t="str">
        <f>'Lookup Lists'!C15</f>
        <v>FB - Final Ballot</v>
      </c>
      <c r="B31" s="134">
        <f>+C28+30</f>
        <v>43420</v>
      </c>
      <c r="C31" s="134">
        <f>B31+10</f>
        <v>43430</v>
      </c>
      <c r="D31" s="336">
        <v>43192</v>
      </c>
      <c r="E31" s="344">
        <f>D31+10</f>
        <v>43202</v>
      </c>
      <c r="F31" s="345">
        <f t="shared" si="0"/>
        <v>-228</v>
      </c>
      <c r="G31" s="346"/>
      <c r="H31" s="347"/>
      <c r="I31" s="350">
        <v>13</v>
      </c>
    </row>
    <row r="32" spans="1:10" x14ac:dyDescent="0.3">
      <c r="A32" s="357" t="str">
        <f>'Lookup Lists'!C16</f>
        <v>PTB - Present to BOT</v>
      </c>
      <c r="B32" s="134">
        <v>43419</v>
      </c>
      <c r="C32" s="134">
        <f>B32+2</f>
        <v>43421</v>
      </c>
      <c r="D32" s="336">
        <v>43221</v>
      </c>
      <c r="E32" s="336">
        <f>D32+2</f>
        <v>43223</v>
      </c>
      <c r="F32" s="345">
        <f t="shared" si="0"/>
        <v>-198</v>
      </c>
      <c r="G32" s="346"/>
      <c r="H32" s="347"/>
      <c r="I32" s="348">
        <v>14</v>
      </c>
    </row>
    <row r="33" spans="1:9" x14ac:dyDescent="0.3">
      <c r="A33" s="358" t="str">
        <f>'Lookup Lists'!C17</f>
        <v>Filing - Filing with Regulators</v>
      </c>
      <c r="B33" s="162">
        <v>43449</v>
      </c>
      <c r="C33" s="162">
        <f>+B33+3</f>
        <v>43452</v>
      </c>
      <c r="D33" s="220">
        <v>43252</v>
      </c>
      <c r="E33" s="220">
        <f>+D33+3</f>
        <v>43255</v>
      </c>
      <c r="F33" s="345">
        <f t="shared" si="0"/>
        <v>-197</v>
      </c>
      <c r="G33" s="346"/>
      <c r="H33" s="347"/>
      <c r="I33" s="350">
        <v>15</v>
      </c>
    </row>
    <row r="34" spans="1:9" ht="15" thickBot="1" x14ac:dyDescent="0.35">
      <c r="A34" s="359" t="str">
        <f>'Lookup Lists'!C18</f>
        <v>PT - Post Approval Training</v>
      </c>
      <c r="B34" s="135"/>
      <c r="C34" s="135"/>
      <c r="D34" s="360"/>
      <c r="E34" s="361"/>
      <c r="F34" s="362">
        <f t="shared" si="0"/>
        <v>0</v>
      </c>
      <c r="G34" s="363"/>
      <c r="H34" s="364"/>
      <c r="I34" s="36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68" t="s">
        <v>74</v>
      </c>
      <c r="B37" s="368" t="s">
        <v>72</v>
      </c>
      <c r="C37" s="712" t="s">
        <v>75</v>
      </c>
      <c r="D37" s="712"/>
      <c r="E37" s="712"/>
      <c r="F37" s="712"/>
      <c r="G37" s="712"/>
      <c r="H37" s="712"/>
    </row>
    <row r="38" spans="1:9" ht="30.6" customHeight="1" x14ac:dyDescent="0.3">
      <c r="A38" s="369" t="s">
        <v>162</v>
      </c>
      <c r="B38" s="370">
        <v>42491</v>
      </c>
      <c r="C38" s="713" t="s">
        <v>203</v>
      </c>
      <c r="D38" s="713"/>
      <c r="E38" s="713"/>
      <c r="F38" s="713"/>
      <c r="G38" s="713"/>
      <c r="H38" s="713"/>
    </row>
    <row r="39" spans="1:9" x14ac:dyDescent="0.3">
      <c r="A39" s="371" t="s">
        <v>295</v>
      </c>
      <c r="B39" s="372">
        <v>42748</v>
      </c>
      <c r="C39" s="709" t="s">
        <v>296</v>
      </c>
      <c r="D39" s="709"/>
      <c r="E39" s="709"/>
      <c r="F39" s="709"/>
      <c r="G39" s="709"/>
      <c r="H39" s="709"/>
    </row>
    <row r="40" spans="1:9" x14ac:dyDescent="0.3">
      <c r="A40" s="373" t="s">
        <v>295</v>
      </c>
      <c r="B40" s="374">
        <v>42826</v>
      </c>
      <c r="C40" s="705" t="s">
        <v>323</v>
      </c>
      <c r="D40" s="705"/>
      <c r="E40" s="705"/>
      <c r="F40" s="705"/>
      <c r="G40" s="705"/>
      <c r="H40" s="705"/>
    </row>
    <row r="41" spans="1:9" x14ac:dyDescent="0.3">
      <c r="A41" s="373" t="s">
        <v>379</v>
      </c>
      <c r="B41" s="374">
        <v>42936</v>
      </c>
      <c r="C41" s="705" t="s">
        <v>380</v>
      </c>
      <c r="D41" s="705"/>
      <c r="E41" s="705"/>
      <c r="F41" s="705"/>
      <c r="G41" s="705"/>
      <c r="H41" s="705"/>
    </row>
    <row r="42" spans="1:9" x14ac:dyDescent="0.3">
      <c r="A42" s="373" t="s">
        <v>388</v>
      </c>
      <c r="B42" s="375">
        <v>42957</v>
      </c>
      <c r="C42" s="719" t="s">
        <v>403</v>
      </c>
      <c r="D42" s="719"/>
      <c r="E42" s="719"/>
      <c r="F42" s="719"/>
      <c r="G42" s="719"/>
      <c r="H42" s="719"/>
    </row>
    <row r="43" spans="1:9" ht="64.2" customHeight="1" x14ac:dyDescent="0.3">
      <c r="A43" s="373" t="s">
        <v>391</v>
      </c>
      <c r="B43" s="375">
        <v>42957</v>
      </c>
      <c r="C43" s="719" t="s">
        <v>441</v>
      </c>
      <c r="D43" s="719"/>
      <c r="E43" s="719"/>
      <c r="F43" s="719"/>
      <c r="G43" s="719"/>
      <c r="H43" s="719"/>
    </row>
    <row r="44" spans="1:9" ht="45" customHeight="1" x14ac:dyDescent="0.3">
      <c r="A44" s="373" t="s">
        <v>388</v>
      </c>
      <c r="B44" s="336">
        <v>42972</v>
      </c>
      <c r="C44" s="718" t="s">
        <v>407</v>
      </c>
      <c r="D44" s="718"/>
      <c r="E44" s="718"/>
      <c r="F44" s="718"/>
      <c r="G44" s="718"/>
      <c r="H44" s="718"/>
    </row>
    <row r="45" spans="1:9" x14ac:dyDescent="0.3">
      <c r="A45" s="373" t="s">
        <v>416</v>
      </c>
      <c r="B45" s="336">
        <v>43007</v>
      </c>
      <c r="C45" s="717" t="s">
        <v>417</v>
      </c>
      <c r="D45" s="717"/>
      <c r="E45" s="717"/>
      <c r="F45" s="717"/>
      <c r="G45" s="717"/>
      <c r="H45" s="717"/>
    </row>
    <row r="46" spans="1:9" x14ac:dyDescent="0.3">
      <c r="A46" s="373" t="s">
        <v>295</v>
      </c>
      <c r="B46" s="336">
        <v>43160</v>
      </c>
      <c r="C46" s="717" t="s">
        <v>460</v>
      </c>
      <c r="D46" s="717"/>
      <c r="E46" s="717"/>
      <c r="F46" s="717"/>
      <c r="G46" s="717"/>
      <c r="H46" s="717"/>
    </row>
    <row r="47" spans="1:9" x14ac:dyDescent="0.3">
      <c r="A47" s="373" t="s">
        <v>295</v>
      </c>
      <c r="B47" s="336">
        <v>43215</v>
      </c>
      <c r="C47" s="717" t="s">
        <v>459</v>
      </c>
      <c r="D47" s="717"/>
      <c r="E47" s="717"/>
      <c r="F47" s="717"/>
      <c r="G47" s="717"/>
      <c r="H47" s="717"/>
    </row>
    <row r="48" spans="1:9" ht="28.8" customHeight="1" x14ac:dyDescent="0.3">
      <c r="A48" s="373" t="s">
        <v>476</v>
      </c>
      <c r="B48" s="336">
        <v>43272</v>
      </c>
      <c r="C48" s="705" t="s">
        <v>477</v>
      </c>
      <c r="D48" s="706"/>
      <c r="E48" s="706"/>
      <c r="F48" s="706"/>
      <c r="G48" s="706"/>
      <c r="H48" s="706"/>
    </row>
    <row r="49" spans="1:8" ht="29.4" customHeight="1" x14ac:dyDescent="0.3">
      <c r="A49" s="373" t="s">
        <v>482</v>
      </c>
      <c r="B49" s="336">
        <v>43291</v>
      </c>
      <c r="C49" s="705" t="s">
        <v>483</v>
      </c>
      <c r="D49" s="706"/>
      <c r="E49" s="706"/>
      <c r="F49" s="706"/>
      <c r="G49" s="706"/>
      <c r="H49" s="706"/>
    </row>
    <row r="50" spans="1:8" ht="31.8" customHeight="1" x14ac:dyDescent="0.3">
      <c r="A50" s="373" t="s">
        <v>295</v>
      </c>
      <c r="B50" s="336">
        <v>43403</v>
      </c>
      <c r="C50" s="705" t="s">
        <v>557</v>
      </c>
      <c r="D50" s="706"/>
      <c r="E50" s="706"/>
      <c r="F50" s="706"/>
      <c r="G50" s="706"/>
      <c r="H50" s="706"/>
    </row>
  </sheetData>
  <sheetProtection selectLockedCells="1"/>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28">
    <mergeCell ref="C47:H47"/>
    <mergeCell ref="C46:H46"/>
    <mergeCell ref="C41:H41"/>
    <mergeCell ref="C45:H45"/>
    <mergeCell ref="C44:H44"/>
    <mergeCell ref="C42:H42"/>
    <mergeCell ref="C43:H43"/>
    <mergeCell ref="B1:G1"/>
    <mergeCell ref="B2:G2"/>
    <mergeCell ref="B3:G3"/>
    <mergeCell ref="B4:G4"/>
    <mergeCell ref="B5:G5"/>
    <mergeCell ref="C50:H50"/>
    <mergeCell ref="B11:G11"/>
    <mergeCell ref="C40:H40"/>
    <mergeCell ref="B6:G6"/>
    <mergeCell ref="B7:G7"/>
    <mergeCell ref="B8:G8"/>
    <mergeCell ref="B9:G9"/>
    <mergeCell ref="B10:G10"/>
    <mergeCell ref="C39:H39"/>
    <mergeCell ref="B12:G12"/>
    <mergeCell ref="B13:G13"/>
    <mergeCell ref="B14:G14"/>
    <mergeCell ref="C37:H37"/>
    <mergeCell ref="C38:H38"/>
    <mergeCell ref="C48:H48"/>
    <mergeCell ref="C49:H49"/>
  </mergeCells>
  <conditionalFormatting sqref="F19:F34">
    <cfRule type="cellIs" dxfId="176" priority="18" operator="lessThan">
      <formula>-90</formula>
    </cfRule>
    <cfRule type="cellIs" dxfId="175" priority="19" operator="lessThan">
      <formula>-45</formula>
    </cfRule>
    <cfRule type="cellIs" dxfId="174" priority="20" operator="greaterThan">
      <formula>-45</formula>
    </cfRule>
  </conditionalFormatting>
  <conditionalFormatting sqref="B19:C34">
    <cfRule type="expression" dxfId="173" priority="5">
      <formula>AND($B19&lt;=NOW(),$C19&gt;=NOW())</formula>
    </cfRule>
  </conditionalFormatting>
  <conditionalFormatting sqref="D19:E34">
    <cfRule type="expression" dxfId="172" priority="1">
      <formula>AND($D19&lt;=NOW(),$E19&gt;=NOW())</formula>
    </cfRule>
  </conditionalFormatting>
  <dataValidations count="2">
    <dataValidation type="list" allowBlank="1" showInputMessage="1" showErrorMessage="1" sqref="B3:G3">
      <formula1>Status</formula1>
    </dataValidation>
    <dataValidation type="list" allowBlank="1" showInputMessage="1" showErrorMessage="1" sqref="G19:G34 H34 P19:P34 Q34">
      <formula1>Delays</formula1>
    </dataValidation>
  </dataValidations>
  <hyperlinks>
    <hyperlink ref="B2" r:id="rId2" display="Phase 2 System Protection Coordination"/>
    <hyperlink ref="H1" location="Home!A1" display="Return to Home"/>
    <hyperlink ref="B2:G2" r:id="rId3" display="Establish and Communicate System Operating Limits"/>
    <hyperlink ref="A11" location="Footnotes!A1" display="Footnotes!A1"/>
    <hyperlink ref="A10" location="Footnotes!A1" display="Footnotes!A1"/>
    <hyperlink ref="A7" location="Footnote_8_2017_2019_RSDP" display="Footnote_8_2017_2019_RSDP"/>
    <hyperlink ref="B13:G13" r:id="rId4" display="Ken Lanehome"/>
    <hyperlink ref="B12:G12" r:id="rId5" display="Latrice Harkness &amp; Darrel Richardson"/>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21" id="{FCFEFC55-E461-4416-80D8-6C750785C054}">
            <xm:f>IF($B$20=Home!$H$5,$A$24,)</xm:f>
            <x14:dxf/>
          </x14:cfRule>
          <xm:sqref>I10:ABK10</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selection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0.554687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
        <v>13</v>
      </c>
      <c r="B1" s="714" t="s">
        <v>123</v>
      </c>
      <c r="C1" s="715"/>
      <c r="D1" s="715"/>
      <c r="E1" s="715"/>
      <c r="F1" s="715"/>
      <c r="G1" s="715"/>
      <c r="H1" s="320" t="s">
        <v>89</v>
      </c>
    </row>
    <row r="2" spans="1:13" s="322" customFormat="1" ht="15" customHeight="1" x14ac:dyDescent="0.35">
      <c r="A2" s="323" t="s">
        <v>76</v>
      </c>
      <c r="B2" s="716" t="s">
        <v>158</v>
      </c>
      <c r="C2" s="716"/>
      <c r="D2" s="716"/>
      <c r="E2" s="716"/>
      <c r="F2" s="716"/>
      <c r="G2" s="716"/>
      <c r="H2" s="324"/>
    </row>
    <row r="3" spans="1:13" s="322" customFormat="1" ht="15" customHeight="1" x14ac:dyDescent="0.35">
      <c r="A3" s="323" t="s">
        <v>77</v>
      </c>
      <c r="B3" s="647" t="s">
        <v>449</v>
      </c>
      <c r="C3" s="647"/>
      <c r="D3" s="647"/>
      <c r="E3" s="647"/>
      <c r="F3" s="647"/>
      <c r="G3" s="647"/>
      <c r="H3" s="324"/>
    </row>
    <row r="4" spans="1:13" s="322" customFormat="1" ht="18" customHeight="1" x14ac:dyDescent="0.35">
      <c r="A4" s="323" t="s">
        <v>20</v>
      </c>
      <c r="B4" s="646" t="s">
        <v>413</v>
      </c>
      <c r="C4" s="646"/>
      <c r="D4" s="646"/>
      <c r="E4" s="646"/>
      <c r="F4" s="646"/>
      <c r="G4" s="646"/>
      <c r="H4" s="324"/>
    </row>
    <row r="5" spans="1:13" x14ac:dyDescent="0.3">
      <c r="A5" s="331" t="s">
        <v>15</v>
      </c>
      <c r="B5" s="707" t="s">
        <v>414</v>
      </c>
      <c r="C5" s="707"/>
      <c r="D5" s="707"/>
      <c r="E5" s="707"/>
      <c r="F5" s="707"/>
      <c r="G5" s="707"/>
      <c r="H5" s="325"/>
    </row>
    <row r="6" spans="1:13" x14ac:dyDescent="0.3">
      <c r="A6" s="331" t="s">
        <v>17</v>
      </c>
      <c r="B6" s="708" t="s">
        <v>18</v>
      </c>
      <c r="C6" s="708"/>
      <c r="D6" s="708"/>
      <c r="E6" s="708"/>
      <c r="F6" s="708"/>
      <c r="G6" s="708"/>
      <c r="H6" s="325"/>
    </row>
    <row r="7" spans="1:13" ht="28.8" x14ac:dyDescent="0.3">
      <c r="A7" s="378" t="s">
        <v>306</v>
      </c>
      <c r="B7" s="708" t="s">
        <v>156</v>
      </c>
      <c r="C7" s="708"/>
      <c r="D7" s="708"/>
      <c r="E7" s="708"/>
      <c r="F7" s="708"/>
      <c r="G7" s="708"/>
      <c r="H7" s="325"/>
    </row>
    <row r="8" spans="1:13" x14ac:dyDescent="0.3">
      <c r="A8" s="331" t="s">
        <v>19</v>
      </c>
      <c r="B8" s="708" t="s">
        <v>18</v>
      </c>
      <c r="C8" s="708"/>
      <c r="D8" s="708"/>
      <c r="E8" s="708"/>
      <c r="F8" s="708"/>
      <c r="G8" s="708"/>
      <c r="H8" s="325"/>
    </row>
    <row r="9" spans="1:13" x14ac:dyDescent="0.3">
      <c r="A9" s="330" t="s">
        <v>21</v>
      </c>
      <c r="B9" s="708" t="s">
        <v>18</v>
      </c>
      <c r="C9" s="708"/>
      <c r="D9" s="708"/>
      <c r="E9" s="708"/>
      <c r="F9" s="708"/>
      <c r="G9" s="708"/>
      <c r="H9" s="325"/>
    </row>
    <row r="10" spans="1:13" x14ac:dyDescent="0.3">
      <c r="A10" s="379" t="s">
        <v>22</v>
      </c>
      <c r="B10" s="708" t="s">
        <v>18</v>
      </c>
      <c r="C10" s="708"/>
      <c r="D10" s="708"/>
      <c r="E10" s="708"/>
      <c r="F10" s="708"/>
      <c r="G10" s="708"/>
      <c r="H10" s="325"/>
    </row>
    <row r="11" spans="1:13" ht="28.8" x14ac:dyDescent="0.3">
      <c r="A11" s="330" t="s">
        <v>210</v>
      </c>
      <c r="B11" s="707" t="s">
        <v>18</v>
      </c>
      <c r="C11" s="707"/>
      <c r="D11" s="707"/>
      <c r="E11" s="707"/>
      <c r="F11" s="707"/>
      <c r="G11" s="707"/>
      <c r="H11" s="328"/>
      <c r="K11" s="329"/>
      <c r="L11" s="329"/>
      <c r="M11" s="329"/>
    </row>
    <row r="12" spans="1:13" ht="14.4" customHeight="1" x14ac:dyDescent="0.3">
      <c r="A12" s="330" t="s">
        <v>24</v>
      </c>
      <c r="B12" s="710" t="s">
        <v>254</v>
      </c>
      <c r="C12" s="710"/>
      <c r="D12" s="710"/>
      <c r="E12" s="710"/>
      <c r="F12" s="710"/>
      <c r="G12" s="710"/>
      <c r="H12" s="328"/>
    </row>
    <row r="13" spans="1:13" x14ac:dyDescent="0.3">
      <c r="A13" s="330" t="s">
        <v>220</v>
      </c>
      <c r="B13" s="638" t="s">
        <v>412</v>
      </c>
      <c r="C13" s="638"/>
      <c r="D13" s="638"/>
      <c r="E13" s="638"/>
      <c r="F13" s="638"/>
      <c r="G13" s="638"/>
      <c r="H13" s="328"/>
    </row>
    <row r="14" spans="1:13" ht="14.4" customHeight="1" x14ac:dyDescent="0.3">
      <c r="A14" s="330" t="s">
        <v>88</v>
      </c>
      <c r="B14" s="707" t="s">
        <v>412</v>
      </c>
      <c r="C14" s="707"/>
      <c r="D14" s="707"/>
      <c r="E14" s="707"/>
      <c r="F14" s="707"/>
      <c r="G14" s="707"/>
      <c r="H14" s="325"/>
    </row>
    <row r="15" spans="1:13" x14ac:dyDescent="0.3">
      <c r="A15" s="330" t="s">
        <v>272</v>
      </c>
      <c r="B15" s="256">
        <v>43418</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
        <v>35</v>
      </c>
      <c r="B18" s="380" t="s">
        <v>69</v>
      </c>
      <c r="C18" s="332" t="s">
        <v>70</v>
      </c>
      <c r="D18" s="380" t="s">
        <v>206</v>
      </c>
      <c r="E18" s="332" t="s">
        <v>207</v>
      </c>
      <c r="F18" s="380" t="s">
        <v>27</v>
      </c>
      <c r="G18" s="332" t="s">
        <v>197</v>
      </c>
      <c r="H18" s="380" t="s">
        <v>71</v>
      </c>
      <c r="I18" s="332" t="s">
        <v>63</v>
      </c>
      <c r="J18" s="334"/>
    </row>
    <row r="19" spans="1:11" x14ac:dyDescent="0.3">
      <c r="A19" s="335" t="str">
        <f>'Lookup Lists'!C3</f>
        <v>Nominations - SAR / PR</v>
      </c>
      <c r="B19" s="337"/>
      <c r="C19" s="337"/>
      <c r="D19" s="337"/>
      <c r="E19" s="337"/>
      <c r="F19" s="338">
        <f t="shared" ref="F19:F34" si="0">IF(D19-B19&gt;DATE(2007,1,1),0,D19-B19)</f>
        <v>0</v>
      </c>
      <c r="G19" s="339"/>
      <c r="H19" s="339"/>
      <c r="I19" s="381">
        <v>1</v>
      </c>
      <c r="J19" s="342"/>
      <c r="K19" s="342"/>
    </row>
    <row r="20" spans="1:11" x14ac:dyDescent="0.3">
      <c r="A20" s="343" t="str">
        <f>'Lookup Lists'!C4</f>
        <v>Nominations - DT</v>
      </c>
      <c r="B20" s="336"/>
      <c r="C20" s="337"/>
      <c r="D20" s="336"/>
      <c r="E20" s="337"/>
      <c r="F20" s="345">
        <f t="shared" si="0"/>
        <v>0</v>
      </c>
      <c r="G20" s="346"/>
      <c r="H20" s="346"/>
      <c r="I20" s="382">
        <v>2</v>
      </c>
      <c r="J20" s="342"/>
      <c r="K20" s="342"/>
    </row>
    <row r="21" spans="1:11" x14ac:dyDescent="0.3">
      <c r="A21" s="349" t="str">
        <f>'Lookup Lists'!C5</f>
        <v>QR - Quality Review</v>
      </c>
      <c r="B21" s="336"/>
      <c r="C21" s="337"/>
      <c r="D21" s="336"/>
      <c r="E21" s="337"/>
      <c r="F21" s="345">
        <f t="shared" si="0"/>
        <v>0</v>
      </c>
      <c r="G21" s="346"/>
      <c r="H21" s="346"/>
      <c r="I21" s="383">
        <v>3</v>
      </c>
      <c r="J21" s="342"/>
      <c r="K21" s="342"/>
    </row>
    <row r="22" spans="1:11" x14ac:dyDescent="0.3">
      <c r="A22" s="351" t="str">
        <f>'Lookup Lists'!C6</f>
        <v>SP1 - SAR/PR/WP Posting 1</v>
      </c>
      <c r="B22" s="336"/>
      <c r="C22" s="337"/>
      <c r="D22" s="336"/>
      <c r="E22" s="337"/>
      <c r="F22" s="345">
        <f t="shared" si="0"/>
        <v>0</v>
      </c>
      <c r="G22" s="346"/>
      <c r="H22" s="346"/>
      <c r="I22" s="382">
        <v>4</v>
      </c>
      <c r="J22" s="342"/>
      <c r="K22" s="342"/>
    </row>
    <row r="23" spans="1:11" x14ac:dyDescent="0.3">
      <c r="A23" s="351" t="str">
        <f>'Lookup Lists'!C7</f>
        <v>SP2 - SAR/PR/WP Posting 2</v>
      </c>
      <c r="B23" s="336"/>
      <c r="C23" s="336"/>
      <c r="D23" s="336"/>
      <c r="E23" s="337"/>
      <c r="F23" s="345">
        <f t="shared" si="0"/>
        <v>0</v>
      </c>
      <c r="G23" s="346"/>
      <c r="H23" s="346"/>
      <c r="I23" s="383">
        <v>5</v>
      </c>
      <c r="J23" s="342"/>
      <c r="K23" s="342"/>
    </row>
    <row r="24" spans="1:11" x14ac:dyDescent="0.3">
      <c r="A24" s="352" t="str">
        <f>'Lookup Lists'!C8</f>
        <v>CP1 - Comment Period 1</v>
      </c>
      <c r="B24" s="336"/>
      <c r="C24" s="336"/>
      <c r="D24" s="336"/>
      <c r="E24" s="337"/>
      <c r="F24" s="345">
        <f t="shared" si="0"/>
        <v>0</v>
      </c>
      <c r="G24" s="346"/>
      <c r="H24" s="346"/>
      <c r="I24" s="382">
        <v>6</v>
      </c>
      <c r="J24" s="342"/>
      <c r="K24" s="342"/>
    </row>
    <row r="25" spans="1:11" x14ac:dyDescent="0.3">
      <c r="A25" s="352" t="str">
        <f>'Lookup Lists'!C9</f>
        <v>CP2 - Comment Period 2</v>
      </c>
      <c r="B25" s="336"/>
      <c r="C25" s="336"/>
      <c r="D25" s="336"/>
      <c r="E25" s="337"/>
      <c r="F25" s="345">
        <f t="shared" si="0"/>
        <v>0</v>
      </c>
      <c r="G25" s="346"/>
      <c r="H25" s="346"/>
      <c r="I25" s="383">
        <v>7</v>
      </c>
      <c r="J25" s="342"/>
      <c r="K25" s="342"/>
    </row>
    <row r="26" spans="1:11" x14ac:dyDescent="0.3">
      <c r="A26" s="353" t="str">
        <f>'Lookup Lists'!C10</f>
        <v>CIB - Com/Ballot 1 (Initial)</v>
      </c>
      <c r="B26" s="336"/>
      <c r="C26" s="336"/>
      <c r="D26" s="336"/>
      <c r="E26" s="337"/>
      <c r="F26" s="345">
        <f t="shared" si="0"/>
        <v>0</v>
      </c>
      <c r="G26" s="346"/>
      <c r="H26" s="384"/>
      <c r="I26" s="382">
        <v>8</v>
      </c>
      <c r="J26" s="342"/>
      <c r="K26" s="342"/>
    </row>
    <row r="27" spans="1:11" x14ac:dyDescent="0.3">
      <c r="A27" s="353" t="str">
        <f>'Lookup Lists'!C11</f>
        <v xml:space="preserve">CAB - Com/Add Ballot 2 </v>
      </c>
      <c r="B27" s="336"/>
      <c r="C27" s="336"/>
      <c r="D27" s="336"/>
      <c r="E27" s="337"/>
      <c r="F27" s="345">
        <f t="shared" si="0"/>
        <v>0</v>
      </c>
      <c r="G27" s="346"/>
      <c r="H27" s="384"/>
      <c r="I27" s="383">
        <v>9</v>
      </c>
    </row>
    <row r="28" spans="1:11" x14ac:dyDescent="0.3">
      <c r="A28" s="353" t="str">
        <f>'Lookup Lists'!C12</f>
        <v>CAB - Com/Add Ballot 3</v>
      </c>
      <c r="B28" s="336"/>
      <c r="C28" s="336"/>
      <c r="D28" s="336"/>
      <c r="E28" s="337"/>
      <c r="F28" s="345">
        <f t="shared" si="0"/>
        <v>0</v>
      </c>
      <c r="G28" s="346"/>
      <c r="H28" s="346"/>
      <c r="I28" s="382">
        <v>10</v>
      </c>
    </row>
    <row r="29" spans="1:11" x14ac:dyDescent="0.3">
      <c r="A29" s="353" t="str">
        <f>'Lookup Lists'!C13</f>
        <v>CAB - Com/Add Ballot 4</v>
      </c>
      <c r="B29" s="336"/>
      <c r="C29" s="336"/>
      <c r="D29" s="336"/>
      <c r="E29" s="337"/>
      <c r="F29" s="345">
        <f t="shared" si="0"/>
        <v>0</v>
      </c>
      <c r="G29" s="346"/>
      <c r="H29" s="346"/>
      <c r="I29" s="383">
        <v>11</v>
      </c>
    </row>
    <row r="30" spans="1:11" x14ac:dyDescent="0.3">
      <c r="A30" s="353" t="str">
        <f>'Lookup Lists'!C14</f>
        <v>CAB - Com/Add Ballot 5</v>
      </c>
      <c r="B30" s="336"/>
      <c r="C30" s="336"/>
      <c r="D30" s="336"/>
      <c r="E30" s="337"/>
      <c r="F30" s="345">
        <f t="shared" si="0"/>
        <v>0</v>
      </c>
      <c r="G30" s="346"/>
      <c r="H30" s="346"/>
      <c r="I30" s="382">
        <v>12</v>
      </c>
    </row>
    <row r="31" spans="1:11" x14ac:dyDescent="0.3">
      <c r="A31" s="356" t="str">
        <f>'Lookup Lists'!C15</f>
        <v>FB - Final Ballot</v>
      </c>
      <c r="B31" s="336"/>
      <c r="C31" s="336"/>
      <c r="D31" s="336"/>
      <c r="E31" s="337"/>
      <c r="F31" s="345">
        <f t="shared" si="0"/>
        <v>0</v>
      </c>
      <c r="G31" s="346"/>
      <c r="H31" s="346"/>
      <c r="I31" s="383">
        <v>13</v>
      </c>
    </row>
    <row r="32" spans="1:11" x14ac:dyDescent="0.3">
      <c r="A32" s="357" t="str">
        <f>'Lookup Lists'!C16</f>
        <v>PTB - Present to BOT</v>
      </c>
      <c r="B32" s="336"/>
      <c r="C32" s="336"/>
      <c r="D32" s="336"/>
      <c r="E32" s="337"/>
      <c r="F32" s="345">
        <f t="shared" si="0"/>
        <v>0</v>
      </c>
      <c r="G32" s="346"/>
      <c r="H32" s="346"/>
      <c r="I32" s="382">
        <v>14</v>
      </c>
    </row>
    <row r="33" spans="1:9" x14ac:dyDescent="0.3">
      <c r="A33" s="358" t="str">
        <f>'Lookup Lists'!C17</f>
        <v>Filing - Filing with Regulators</v>
      </c>
      <c r="B33" s="336"/>
      <c r="C33" s="336"/>
      <c r="D33" s="336"/>
      <c r="E33" s="337"/>
      <c r="F33" s="345">
        <f t="shared" si="0"/>
        <v>0</v>
      </c>
      <c r="G33" s="346"/>
      <c r="H33" s="346"/>
      <c r="I33" s="383">
        <v>15</v>
      </c>
    </row>
    <row r="34" spans="1:9" ht="15" thickBot="1" x14ac:dyDescent="0.35">
      <c r="A34" s="359" t="str">
        <f>'Lookup Lists'!C18</f>
        <v>PT - Post Approval Training</v>
      </c>
      <c r="B34" s="336"/>
      <c r="C34" s="360"/>
      <c r="D34" s="336"/>
      <c r="E34" s="337"/>
      <c r="F34" s="362">
        <f t="shared" si="0"/>
        <v>0</v>
      </c>
      <c r="G34" s="363"/>
      <c r="H34" s="363"/>
      <c r="I34" s="38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86" t="s">
        <v>74</v>
      </c>
      <c r="B37" s="387" t="s">
        <v>72</v>
      </c>
      <c r="C37" s="722" t="s">
        <v>75</v>
      </c>
      <c r="D37" s="722"/>
      <c r="E37" s="722"/>
      <c r="F37" s="722"/>
      <c r="G37" s="722"/>
      <c r="H37" s="723"/>
    </row>
    <row r="38" spans="1:9" x14ac:dyDescent="0.3">
      <c r="A38" s="388" t="s">
        <v>319</v>
      </c>
      <c r="B38" s="389">
        <v>42825</v>
      </c>
      <c r="C38" s="724" t="s">
        <v>320</v>
      </c>
      <c r="D38" s="724"/>
      <c r="E38" s="724"/>
      <c r="F38" s="724"/>
      <c r="G38" s="724"/>
      <c r="H38" s="725"/>
    </row>
    <row r="39" spans="1:9" x14ac:dyDescent="0.3">
      <c r="A39" s="390" t="s">
        <v>411</v>
      </c>
      <c r="B39" s="391">
        <v>42957</v>
      </c>
      <c r="C39" s="726" t="s">
        <v>463</v>
      </c>
      <c r="D39" s="726"/>
      <c r="E39" s="726"/>
      <c r="F39" s="726"/>
      <c r="G39" s="726"/>
      <c r="H39" s="727"/>
    </row>
    <row r="40" spans="1:9" x14ac:dyDescent="0.3">
      <c r="A40" s="390" t="s">
        <v>461</v>
      </c>
      <c r="B40" s="391">
        <v>43215</v>
      </c>
      <c r="C40" s="726" t="s">
        <v>462</v>
      </c>
      <c r="D40" s="726"/>
      <c r="E40" s="726"/>
      <c r="F40" s="726"/>
      <c r="G40" s="726"/>
      <c r="H40" s="727"/>
    </row>
    <row r="41" spans="1:9" ht="15" thickBot="1" x14ac:dyDescent="0.35">
      <c r="A41" s="392"/>
      <c r="B41" s="393"/>
      <c r="C41" s="720"/>
      <c r="D41" s="720"/>
      <c r="E41" s="720"/>
      <c r="F41" s="720"/>
      <c r="G41" s="720"/>
      <c r="H41" s="721"/>
    </row>
  </sheetData>
  <sheetProtection selectLockedCells="1"/>
  <mergeCells count="19">
    <mergeCell ref="C41:H41"/>
    <mergeCell ref="B13:G13"/>
    <mergeCell ref="B14:G14"/>
    <mergeCell ref="C37:H37"/>
    <mergeCell ref="C38:H38"/>
    <mergeCell ref="C39:H39"/>
    <mergeCell ref="C40:H40"/>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171" priority="8" operator="lessThan">
      <formula>-90</formula>
    </cfRule>
    <cfRule type="cellIs" dxfId="170" priority="9" operator="lessThan">
      <formula>-45</formula>
    </cfRule>
    <cfRule type="cellIs" dxfId="169" priority="10" operator="greaterThan">
      <formula>-45</formula>
    </cfRule>
  </conditionalFormatting>
  <conditionalFormatting sqref="D19:E34">
    <cfRule type="expression" dxfId="168" priority="4">
      <formula>AND($D19&lt;=NOW(),$E19&gt;=NOW())</formula>
    </cfRule>
  </conditionalFormatting>
  <conditionalFormatting sqref="B19:C34">
    <cfRule type="expression" dxfId="167" priority="5">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A10" location="Footnotes!A1" display="No. of Guidances (see Note 2)"/>
    <hyperlink ref="B2" r:id="rId1" display="Phase 2 System Protection Coordination"/>
    <hyperlink ref="B2:G2" r:id="rId2" display="Establish and Communicate System Operating Limits"/>
    <hyperlink ref="B12:G12" r:id="rId3" display="Al McMeekin"/>
  </hyperlinks>
  <pageMargins left="0.7" right="0.7" top="0.75" bottom="0.75" header="0.3" footer="0.3"/>
  <pageSetup orientation="landscape" horizontalDpi="1200" verticalDpi="1200" r:id="rId4"/>
  <extLst>
    <ext xmlns:x14="http://schemas.microsoft.com/office/spreadsheetml/2009/9/main" uri="{78C0D931-6437-407d-A8EE-F0AAD7539E65}">
      <x14:conditionalFormattings>
        <x14:conditionalFormatting xmlns:xm="http://schemas.microsoft.com/office/excel/2006/main">
          <x14:cfRule type="expression" priority="11" id="{10BA7C82-2CE3-4695-AE09-2937961D1F75}">
            <xm:f>IF($B$20=Home!$H$5,$A$24,)</xm:f>
            <x14:dxf/>
          </x14:cfRule>
          <xm:sqref>I10:ABK10</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3"/>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2"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tr">
        <f>Template!A1</f>
        <v>Project</v>
      </c>
      <c r="B1" s="714" t="s">
        <v>164</v>
      </c>
      <c r="C1" s="715"/>
      <c r="D1" s="715"/>
      <c r="E1" s="715"/>
      <c r="F1" s="715"/>
      <c r="G1" s="715"/>
      <c r="H1" s="320" t="s">
        <v>89</v>
      </c>
    </row>
    <row r="2" spans="1:13" s="322" customFormat="1" ht="15" customHeight="1" x14ac:dyDescent="0.35">
      <c r="A2" s="323" t="str">
        <f>Template!A2</f>
        <v>Project Name</v>
      </c>
      <c r="B2" s="716" t="s">
        <v>165</v>
      </c>
      <c r="C2" s="716"/>
      <c r="D2" s="716"/>
      <c r="E2" s="716"/>
      <c r="F2" s="716"/>
      <c r="G2" s="716"/>
      <c r="H2" s="324"/>
    </row>
    <row r="3" spans="1:13" s="322" customFormat="1" ht="15" customHeight="1" x14ac:dyDescent="0.35">
      <c r="A3" s="323" t="str">
        <f>Template!A3</f>
        <v>Status</v>
      </c>
      <c r="B3" s="647" t="s">
        <v>100</v>
      </c>
      <c r="C3" s="647"/>
      <c r="D3" s="647"/>
      <c r="E3" s="647"/>
      <c r="F3" s="647"/>
      <c r="G3" s="647"/>
      <c r="H3" s="324"/>
    </row>
    <row r="4" spans="1:13" s="322" customFormat="1" ht="64.8" customHeight="1" x14ac:dyDescent="0.35">
      <c r="A4" s="323" t="str">
        <f>Template!A4</f>
        <v>Comments</v>
      </c>
      <c r="B4" s="646" t="s">
        <v>564</v>
      </c>
      <c r="C4" s="646"/>
      <c r="D4" s="646"/>
      <c r="E4" s="646"/>
      <c r="F4" s="646"/>
      <c r="G4" s="646"/>
      <c r="H4" s="324"/>
    </row>
    <row r="5" spans="1:13" x14ac:dyDescent="0.3">
      <c r="A5" s="323" t="str">
        <f>Template!A5</f>
        <v>Deliverable</v>
      </c>
      <c r="B5" s="728" t="s">
        <v>393</v>
      </c>
      <c r="C5" s="728"/>
      <c r="D5" s="728"/>
      <c r="E5" s="728"/>
      <c r="F5" s="728"/>
      <c r="G5" s="728"/>
      <c r="H5" s="325"/>
    </row>
    <row r="6" spans="1:13" x14ac:dyDescent="0.3">
      <c r="A6" s="323" t="str">
        <f>Template!A6</f>
        <v>Deadline</v>
      </c>
      <c r="B6" s="708" t="s">
        <v>18</v>
      </c>
      <c r="C6" s="708"/>
      <c r="D6" s="708"/>
      <c r="E6" s="708"/>
      <c r="F6" s="708"/>
      <c r="G6" s="708"/>
      <c r="H6" s="325"/>
    </row>
    <row r="7" spans="1:13" ht="28.8" x14ac:dyDescent="0.3">
      <c r="A7" s="327" t="str">
        <f>Template!A7</f>
        <v>Priority in RSDP, click to see applicable Footnote</v>
      </c>
      <c r="B7" s="708" t="s">
        <v>381</v>
      </c>
      <c r="C7" s="708"/>
      <c r="D7" s="708"/>
      <c r="E7" s="708"/>
      <c r="F7" s="708"/>
      <c r="G7" s="708"/>
      <c r="H7" s="325"/>
    </row>
    <row r="8" spans="1:13" x14ac:dyDescent="0.3">
      <c r="A8" s="323" t="str">
        <f>Template!A8</f>
        <v>P81 Req (2013)</v>
      </c>
      <c r="B8" s="708" t="s">
        <v>18</v>
      </c>
      <c r="C8" s="708"/>
      <c r="D8" s="708"/>
      <c r="E8" s="708"/>
      <c r="F8" s="708"/>
      <c r="G8" s="708"/>
      <c r="H8" s="325"/>
    </row>
    <row r="9" spans="1:13" x14ac:dyDescent="0.3">
      <c r="A9" s="323" t="str">
        <f>Template!A9</f>
        <v>Number of Directives</v>
      </c>
      <c r="B9" s="729" t="s">
        <v>286</v>
      </c>
      <c r="C9" s="729"/>
      <c r="D9" s="729"/>
      <c r="E9" s="729"/>
      <c r="F9" s="729"/>
      <c r="G9" s="729"/>
      <c r="H9" s="325"/>
    </row>
    <row r="10" spans="1:13" x14ac:dyDescent="0.3">
      <c r="A10" s="327" t="str">
        <f>Template!A10</f>
        <v>No. of Guidances (see Note 2)</v>
      </c>
      <c r="B10" s="708" t="s">
        <v>18</v>
      </c>
      <c r="C10" s="708"/>
      <c r="D10" s="708"/>
      <c r="E10" s="708"/>
      <c r="F10" s="708"/>
      <c r="G10" s="708"/>
      <c r="H10" s="325"/>
    </row>
    <row r="11" spans="1:13" ht="28.8" x14ac:dyDescent="0.3">
      <c r="A11" s="327" t="str">
        <f>Template!A11</f>
        <v>Directionally consistent with IERP findings (See Note 5)</v>
      </c>
      <c r="B11" s="707" t="s">
        <v>18</v>
      </c>
      <c r="C11" s="707"/>
      <c r="D11" s="707"/>
      <c r="E11" s="707"/>
      <c r="F11" s="707"/>
      <c r="G11" s="707"/>
      <c r="H11" s="328"/>
      <c r="K11" s="329"/>
      <c r="L11" s="329"/>
      <c r="M11" s="329"/>
    </row>
    <row r="12" spans="1:13" x14ac:dyDescent="0.3">
      <c r="A12" s="323" t="str">
        <f>Template!A12</f>
        <v>Developer</v>
      </c>
      <c r="B12" s="710" t="s">
        <v>322</v>
      </c>
      <c r="C12" s="710"/>
      <c r="D12" s="710"/>
      <c r="E12" s="710"/>
      <c r="F12" s="710"/>
      <c r="G12" s="710"/>
      <c r="H12" s="328"/>
    </row>
    <row r="13" spans="1:13" x14ac:dyDescent="0.3">
      <c r="A13" s="323" t="str">
        <f>Template!A13</f>
        <v>PMOS Liaison</v>
      </c>
      <c r="B13" s="710" t="s">
        <v>166</v>
      </c>
      <c r="C13" s="710"/>
      <c r="D13" s="710"/>
      <c r="E13" s="710"/>
      <c r="F13" s="710"/>
      <c r="G13" s="710"/>
      <c r="H13" s="328"/>
    </row>
    <row r="14" spans="1:13" x14ac:dyDescent="0.3">
      <c r="A14" s="323" t="str">
        <f>Template!A14</f>
        <v>Affected Standards</v>
      </c>
      <c r="B14" s="707" t="s">
        <v>392</v>
      </c>
      <c r="C14" s="707"/>
      <c r="D14" s="707"/>
      <c r="E14" s="707"/>
      <c r="F14" s="707"/>
      <c r="G14" s="707"/>
      <c r="H14" s="325"/>
    </row>
    <row r="15" spans="1:13" x14ac:dyDescent="0.3">
      <c r="A15" s="323" t="str">
        <f>Template!A15</f>
        <v>Last Updated</v>
      </c>
      <c r="B15" s="256">
        <v>43418</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tr">
        <f>Template!A18</f>
        <v>Scheduling Dates</v>
      </c>
      <c r="B18" s="332" t="str">
        <f>Template!B18</f>
        <v>Projected
 or Actual
Start</v>
      </c>
      <c r="C18" s="332" t="str">
        <f>Template!C18</f>
        <v>Projected or Actual
End</v>
      </c>
      <c r="D18" s="332" t="str">
        <f>Template!D18</f>
        <v>Baseline
Start</v>
      </c>
      <c r="E18" s="332" t="str">
        <f>Template!E18</f>
        <v>Baseline
End</v>
      </c>
      <c r="F18" s="332" t="str">
        <f>Template!F18</f>
        <v>No. of Days
Ahead (Behind)</v>
      </c>
      <c r="G18" s="332" t="str">
        <f>Template!G18</f>
        <v>Reason for Change or Delay</v>
      </c>
      <c r="H18" s="332" t="str">
        <f>Template!H18</f>
        <v>Ballot
or
Other</v>
      </c>
      <c r="I18" s="394" t="str">
        <f>Template!I18</f>
        <v>Index</v>
      </c>
      <c r="J18" s="334"/>
    </row>
    <row r="19" spans="1:11" x14ac:dyDescent="0.3">
      <c r="A19" s="335" t="str">
        <f>'Lookup Lists'!C3</f>
        <v>Nominations - SAR / PR</v>
      </c>
      <c r="B19" s="336">
        <v>42320</v>
      </c>
      <c r="C19" s="336">
        <v>42339</v>
      </c>
      <c r="D19" s="336">
        <v>42387</v>
      </c>
      <c r="E19" s="344">
        <f>+D19+14</f>
        <v>42401</v>
      </c>
      <c r="F19" s="338">
        <f t="shared" ref="F19:F34" si="0">IF(D19-B19&gt;DATE(2007,1,1),0,D19-B19)</f>
        <v>67</v>
      </c>
      <c r="G19" s="339"/>
      <c r="H19" s="395"/>
      <c r="I19" s="341">
        <v>1</v>
      </c>
      <c r="J19" s="342"/>
      <c r="K19" s="342"/>
    </row>
    <row r="20" spans="1:11" x14ac:dyDescent="0.3">
      <c r="A20" s="343" t="str">
        <f>'Lookup Lists'!C4</f>
        <v>Nominations - DT</v>
      </c>
      <c r="B20" s="336">
        <v>42573</v>
      </c>
      <c r="C20" s="336">
        <v>42587</v>
      </c>
      <c r="D20" s="336">
        <v>42576</v>
      </c>
      <c r="E20" s="336">
        <f>D20+14</f>
        <v>42590</v>
      </c>
      <c r="F20" s="345">
        <f t="shared" si="0"/>
        <v>3</v>
      </c>
      <c r="G20" s="346"/>
      <c r="H20" s="396"/>
      <c r="I20" s="348">
        <v>2</v>
      </c>
      <c r="J20" s="342"/>
      <c r="K20" s="342"/>
    </row>
    <row r="21" spans="1:11" x14ac:dyDescent="0.3">
      <c r="A21" s="349" t="str">
        <f>'Lookup Lists'!C5</f>
        <v>QR - Quality Review</v>
      </c>
      <c r="B21" s="336"/>
      <c r="C21" s="336"/>
      <c r="D21" s="336">
        <v>42520</v>
      </c>
      <c r="E21" s="344">
        <f>D21+10</f>
        <v>42530</v>
      </c>
      <c r="F21" s="345">
        <f t="shared" si="0"/>
        <v>0</v>
      </c>
      <c r="G21" s="346"/>
      <c r="H21" s="396"/>
      <c r="I21" s="350">
        <v>3</v>
      </c>
      <c r="J21" s="342"/>
      <c r="K21" s="342"/>
    </row>
    <row r="22" spans="1:11" x14ac:dyDescent="0.3">
      <c r="A22" s="351" t="str">
        <f>'Lookup Lists'!C6</f>
        <v>SP1 - SAR/PR/WP Posting 1</v>
      </c>
      <c r="B22" s="336">
        <v>42320</v>
      </c>
      <c r="C22" s="336">
        <v>42355</v>
      </c>
      <c r="D22" s="336">
        <v>42320</v>
      </c>
      <c r="E22" s="336">
        <v>42355</v>
      </c>
      <c r="F22" s="345">
        <f t="shared" si="0"/>
        <v>0</v>
      </c>
      <c r="G22" s="346"/>
      <c r="H22" s="396"/>
      <c r="I22" s="348">
        <v>4</v>
      </c>
      <c r="J22" s="342"/>
      <c r="K22" s="342"/>
    </row>
    <row r="23" spans="1:11" x14ac:dyDescent="0.3">
      <c r="A23" s="351" t="str">
        <f>'Lookup Lists'!C7</f>
        <v>SP2 - SAR/PR/WP Posting 2</v>
      </c>
      <c r="B23" s="336">
        <v>42516</v>
      </c>
      <c r="C23" s="336">
        <v>42545</v>
      </c>
      <c r="D23" s="336">
        <v>42536</v>
      </c>
      <c r="E23" s="344">
        <f>D23+30</f>
        <v>42566</v>
      </c>
      <c r="F23" s="345">
        <f t="shared" si="0"/>
        <v>20</v>
      </c>
      <c r="G23" s="346" t="s">
        <v>230</v>
      </c>
      <c r="H23" s="396"/>
      <c r="I23" s="350">
        <v>5</v>
      </c>
      <c r="J23" s="342"/>
      <c r="K23" s="342"/>
    </row>
    <row r="24" spans="1:11" ht="76.2" customHeight="1" x14ac:dyDescent="0.3">
      <c r="A24" s="352" t="str">
        <f>'Lookup Lists'!C8</f>
        <v>CP1 - Comment Period 1</v>
      </c>
      <c r="B24" s="336">
        <v>42850</v>
      </c>
      <c r="C24" s="336">
        <v>42879</v>
      </c>
      <c r="D24" s="336">
        <v>42850</v>
      </c>
      <c r="E24" s="336">
        <v>42879</v>
      </c>
      <c r="F24" s="345">
        <f t="shared" si="0"/>
        <v>0</v>
      </c>
      <c r="G24" s="346" t="s">
        <v>226</v>
      </c>
      <c r="H24" s="396" t="s">
        <v>349</v>
      </c>
      <c r="I24" s="348">
        <v>6</v>
      </c>
      <c r="J24" s="342"/>
      <c r="K24" s="342"/>
    </row>
    <row r="25" spans="1:11" x14ac:dyDescent="0.3">
      <c r="A25" s="352" t="str">
        <f>'Lookup Lists'!C9</f>
        <v>CP2 - Comment Period 2</v>
      </c>
      <c r="B25" s="336"/>
      <c r="C25" s="336"/>
      <c r="D25" s="336"/>
      <c r="E25" s="344"/>
      <c r="F25" s="345">
        <f t="shared" si="0"/>
        <v>0</v>
      </c>
      <c r="G25" s="346"/>
      <c r="H25" s="396"/>
      <c r="I25" s="350">
        <v>7</v>
      </c>
      <c r="J25" s="342"/>
      <c r="K25" s="342"/>
    </row>
    <row r="26" spans="1:11" ht="72" x14ac:dyDescent="0.3">
      <c r="A26" s="353" t="str">
        <f>'Lookup Lists'!C10</f>
        <v>CIB - Com/Ballot 1 (Initial)</v>
      </c>
      <c r="B26" s="220">
        <v>42986</v>
      </c>
      <c r="C26" s="397">
        <v>43031</v>
      </c>
      <c r="D26" s="220">
        <v>42921</v>
      </c>
      <c r="E26" s="397">
        <f>+D26+44</f>
        <v>42965</v>
      </c>
      <c r="F26" s="345">
        <f t="shared" si="0"/>
        <v>-65</v>
      </c>
      <c r="G26" s="346"/>
      <c r="H26" s="354" t="s">
        <v>390</v>
      </c>
      <c r="I26" s="348">
        <v>8</v>
      </c>
      <c r="J26" s="342"/>
      <c r="K26" s="329"/>
    </row>
    <row r="27" spans="1:11" ht="72" x14ac:dyDescent="0.3">
      <c r="A27" s="353" t="str">
        <f>'Lookup Lists'!C11</f>
        <v xml:space="preserve">CAB - Com/Add Ballot 2 </v>
      </c>
      <c r="B27" s="220">
        <v>43154</v>
      </c>
      <c r="C27" s="397">
        <v>43213</v>
      </c>
      <c r="D27" s="220">
        <v>43026</v>
      </c>
      <c r="E27" s="397">
        <f>+D27+44</f>
        <v>43070</v>
      </c>
      <c r="F27" s="345">
        <f t="shared" si="0"/>
        <v>-128</v>
      </c>
      <c r="G27" s="346"/>
      <c r="H27" s="354" t="s">
        <v>456</v>
      </c>
      <c r="I27" s="350">
        <v>9</v>
      </c>
      <c r="K27" s="329"/>
    </row>
    <row r="28" spans="1:11" ht="28.8" x14ac:dyDescent="0.3">
      <c r="A28" s="353" t="str">
        <f>'Lookup Lists'!C12</f>
        <v>CAB - Com/Add Ballot 3</v>
      </c>
      <c r="B28" s="162">
        <v>43311</v>
      </c>
      <c r="C28" s="184">
        <v>43357</v>
      </c>
      <c r="D28" s="220"/>
      <c r="E28" s="397"/>
      <c r="F28" s="345"/>
      <c r="G28" s="346"/>
      <c r="H28" s="396" t="s">
        <v>490</v>
      </c>
      <c r="I28" s="348">
        <v>10</v>
      </c>
    </row>
    <row r="29" spans="1:11" x14ac:dyDescent="0.3">
      <c r="A29" s="353" t="str">
        <f>'Lookup Lists'!C13</f>
        <v>CAB - Com/Add Ballot 4</v>
      </c>
      <c r="B29" s="162"/>
      <c r="C29" s="184"/>
      <c r="D29" s="220"/>
      <c r="E29" s="397"/>
      <c r="F29" s="345">
        <f t="shared" si="0"/>
        <v>0</v>
      </c>
      <c r="G29" s="346"/>
      <c r="H29" s="396"/>
      <c r="I29" s="350">
        <v>11</v>
      </c>
    </row>
    <row r="30" spans="1:11" x14ac:dyDescent="0.3">
      <c r="A30" s="353" t="str">
        <f>'Lookup Lists'!C14</f>
        <v>CAB - Com/Add Ballot 5</v>
      </c>
      <c r="B30" s="162"/>
      <c r="C30" s="184"/>
      <c r="D30" s="220"/>
      <c r="E30" s="397"/>
      <c r="F30" s="345">
        <f t="shared" si="0"/>
        <v>0</v>
      </c>
      <c r="G30" s="346"/>
      <c r="H30" s="396"/>
      <c r="I30" s="348">
        <v>12</v>
      </c>
    </row>
    <row r="31" spans="1:11" x14ac:dyDescent="0.3">
      <c r="A31" s="356" t="str">
        <f>'Lookup Lists'!C15</f>
        <v>FB - Final Ballot</v>
      </c>
      <c r="B31" s="162">
        <v>43384</v>
      </c>
      <c r="C31" s="184">
        <v>43395</v>
      </c>
      <c r="D31" s="220">
        <v>43108</v>
      </c>
      <c r="E31" s="397">
        <f>+D31+9</f>
        <v>43117</v>
      </c>
      <c r="F31" s="345">
        <f t="shared" si="0"/>
        <v>-276</v>
      </c>
      <c r="G31" s="346"/>
      <c r="H31" s="396"/>
      <c r="I31" s="350">
        <v>13</v>
      </c>
    </row>
    <row r="32" spans="1:11" x14ac:dyDescent="0.3">
      <c r="A32" s="357" t="str">
        <f>'Lookup Lists'!C16</f>
        <v>PTB - Present to BOT</v>
      </c>
      <c r="B32" s="162">
        <v>43410</v>
      </c>
      <c r="C32" s="184">
        <f>+B32+2</f>
        <v>43412</v>
      </c>
      <c r="D32" s="220">
        <v>43132</v>
      </c>
      <c r="E32" s="397">
        <f>+D32+2</f>
        <v>43134</v>
      </c>
      <c r="F32" s="345">
        <f t="shared" si="0"/>
        <v>-278</v>
      </c>
      <c r="G32" s="346"/>
      <c r="H32" s="396"/>
      <c r="I32" s="348">
        <v>14</v>
      </c>
    </row>
    <row r="33" spans="1:9" x14ac:dyDescent="0.3">
      <c r="A33" s="358" t="str">
        <f>'Lookup Lists'!C17</f>
        <v>Filing - Filing with Regulators</v>
      </c>
      <c r="B33" s="134">
        <v>43440</v>
      </c>
      <c r="C33" s="146">
        <f>+B33+3</f>
        <v>43443</v>
      </c>
      <c r="D33" s="336">
        <v>43160</v>
      </c>
      <c r="E33" s="344">
        <f>+D33+3</f>
        <v>43163</v>
      </c>
      <c r="F33" s="345">
        <f t="shared" si="0"/>
        <v>-280</v>
      </c>
      <c r="G33" s="346"/>
      <c r="H33" s="396"/>
      <c r="I33" s="350">
        <v>15</v>
      </c>
    </row>
    <row r="34" spans="1:9" ht="15" thickBot="1" x14ac:dyDescent="0.35">
      <c r="A34" s="359" t="str">
        <f>'Lookup Lists'!C18</f>
        <v>PT - Post Approval Training</v>
      </c>
      <c r="B34" s="135"/>
      <c r="C34" s="135"/>
      <c r="D34" s="360"/>
      <c r="E34" s="361"/>
      <c r="F34" s="362">
        <f t="shared" si="0"/>
        <v>0</v>
      </c>
      <c r="G34" s="363"/>
      <c r="H34" s="398"/>
      <c r="I34" s="36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68" t="s">
        <v>74</v>
      </c>
      <c r="B37" s="368" t="s">
        <v>72</v>
      </c>
      <c r="C37" s="712" t="s">
        <v>75</v>
      </c>
      <c r="D37" s="712"/>
      <c r="E37" s="712"/>
      <c r="F37" s="712"/>
      <c r="G37" s="712"/>
      <c r="H37" s="712"/>
    </row>
    <row r="38" spans="1:9" ht="31.8" customHeight="1" x14ac:dyDescent="0.3">
      <c r="A38" s="399" t="s">
        <v>231</v>
      </c>
      <c r="B38" s="337">
        <v>42535</v>
      </c>
      <c r="C38" s="734" t="s">
        <v>294</v>
      </c>
      <c r="D38" s="734"/>
      <c r="E38" s="734"/>
      <c r="F38" s="734"/>
      <c r="G38" s="734"/>
      <c r="H38" s="735"/>
    </row>
    <row r="39" spans="1:9" x14ac:dyDescent="0.3">
      <c r="A39" s="400" t="s">
        <v>295</v>
      </c>
      <c r="B39" s="344">
        <v>42748</v>
      </c>
      <c r="C39" s="709" t="s">
        <v>299</v>
      </c>
      <c r="D39" s="709"/>
      <c r="E39" s="709"/>
      <c r="F39" s="709"/>
      <c r="G39" s="709"/>
      <c r="H39" s="731"/>
    </row>
    <row r="40" spans="1:9" x14ac:dyDescent="0.3">
      <c r="A40" s="401" t="s">
        <v>326</v>
      </c>
      <c r="B40" s="402">
        <v>42852</v>
      </c>
      <c r="C40" s="736" t="s">
        <v>350</v>
      </c>
      <c r="D40" s="737"/>
      <c r="E40" s="737"/>
      <c r="F40" s="737"/>
      <c r="G40" s="737"/>
      <c r="H40" s="738"/>
    </row>
    <row r="41" spans="1:9" ht="31.8" customHeight="1" x14ac:dyDescent="0.3">
      <c r="A41" s="401" t="s">
        <v>362</v>
      </c>
      <c r="B41" s="402">
        <v>42899</v>
      </c>
      <c r="C41" s="739" t="s">
        <v>361</v>
      </c>
      <c r="D41" s="740"/>
      <c r="E41" s="740"/>
      <c r="F41" s="740"/>
      <c r="G41" s="740"/>
      <c r="H41" s="741"/>
    </row>
    <row r="42" spans="1:9" ht="30" customHeight="1" x14ac:dyDescent="0.3">
      <c r="A42" s="403" t="s">
        <v>388</v>
      </c>
      <c r="B42" s="404">
        <v>42957</v>
      </c>
      <c r="C42" s="732" t="s">
        <v>404</v>
      </c>
      <c r="D42" s="732"/>
      <c r="E42" s="732"/>
      <c r="F42" s="732"/>
      <c r="G42" s="732"/>
      <c r="H42" s="733"/>
    </row>
    <row r="43" spans="1:9" ht="30" customHeight="1" x14ac:dyDescent="0.3">
      <c r="A43" s="403" t="s">
        <v>388</v>
      </c>
      <c r="B43" s="376">
        <v>43356</v>
      </c>
      <c r="C43" s="730" t="s">
        <v>540</v>
      </c>
      <c r="D43" s="730"/>
      <c r="E43" s="730"/>
      <c r="F43" s="730"/>
      <c r="G43" s="730"/>
      <c r="H43" s="730"/>
    </row>
  </sheetData>
  <sheetProtection selectLockedCells="1"/>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21">
    <mergeCell ref="C43:H43"/>
    <mergeCell ref="C39:H39"/>
    <mergeCell ref="C42:H42"/>
    <mergeCell ref="B13:G13"/>
    <mergeCell ref="B14:G14"/>
    <mergeCell ref="C37:H37"/>
    <mergeCell ref="C38:H38"/>
    <mergeCell ref="C40:H40"/>
    <mergeCell ref="C41:H41"/>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166" priority="6" operator="lessThan">
      <formula>-90</formula>
    </cfRule>
    <cfRule type="cellIs" dxfId="165" priority="7" operator="lessThan">
      <formula>-45</formula>
    </cfRule>
    <cfRule type="cellIs" dxfId="164" priority="8" operator="greaterThan">
      <formula>-45</formula>
    </cfRule>
  </conditionalFormatting>
  <conditionalFormatting sqref="B19:C34">
    <cfRule type="expression" dxfId="163" priority="2">
      <formula>AND($B19&lt;=NOW(),$C19&gt;=NOW())</formula>
    </cfRule>
  </conditionalFormatting>
  <conditionalFormatting sqref="D19:E34">
    <cfRule type="expression" dxfId="162" priority="1">
      <formula>AND($D14&lt;=NOW(),$E14&gt;=NOW())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Single Points of Failure TPL-001"/>
    <hyperlink ref="B12:G12" r:id="rId4" display="Latrice Harkness"/>
    <hyperlink ref="B13:G13" r:id="rId5" display="Mark Pratt"/>
    <hyperlink ref="A11" location="Footnotes!A1" display="Footnotes!A1"/>
    <hyperlink ref="A10" location="Footnotes!A1" display="Footnotes!A1"/>
    <hyperlink ref="A7" location="Footnote_8_2017_2019_RSDP" display="Footnote_8_2017_2019_RSDP"/>
    <hyperlink ref="B9:G9" r:id="rId6" display="https://www.ferc.gov/whats-new/comm-meet/2013/101713/e-2.pdf"/>
  </hyperlinks>
  <pageMargins left="0.7" right="0.7" top="0.75" bottom="0.75" header="0.3" footer="0.3"/>
  <pageSetup orientation="landscape" horizontalDpi="1200" verticalDpi="1200" r:id="rId7"/>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9" id="{A3966FB6-BE7B-400A-9602-E49FE33121EC}">
            <xm:f>IF($B$20=Home!$H$5,$A$24,)</xm:f>
            <x14:dxf/>
          </x14:cfRule>
          <xm:sqref>I10:ABK10</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3" sqref="B3:G3"/>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125</v>
      </c>
      <c r="C1" s="644"/>
      <c r="D1" s="644"/>
      <c r="E1" s="644"/>
      <c r="F1" s="644"/>
      <c r="G1" s="644"/>
      <c r="H1" s="106" t="s">
        <v>89</v>
      </c>
    </row>
    <row r="2" spans="1:13" s="16" customFormat="1" ht="15" customHeight="1" x14ac:dyDescent="0.35">
      <c r="A2" s="38" t="str">
        <f>Template!A2</f>
        <v>Project Name</v>
      </c>
      <c r="B2" s="657" t="s">
        <v>177</v>
      </c>
      <c r="C2" s="657"/>
      <c r="D2" s="657"/>
      <c r="E2" s="657"/>
      <c r="F2" s="657"/>
      <c r="G2" s="657"/>
      <c r="H2" s="15"/>
    </row>
    <row r="3" spans="1:13" s="16" customFormat="1" ht="15" customHeight="1" x14ac:dyDescent="0.35">
      <c r="A3" s="38" t="str">
        <f>Template!A3</f>
        <v>Status</v>
      </c>
      <c r="B3" s="647" t="s">
        <v>278</v>
      </c>
      <c r="C3" s="647"/>
      <c r="D3" s="647"/>
      <c r="E3" s="647"/>
      <c r="F3" s="647"/>
      <c r="G3" s="647"/>
      <c r="H3" s="15"/>
    </row>
    <row r="4" spans="1:13" s="16" customFormat="1" ht="33.6" customHeight="1" x14ac:dyDescent="0.35">
      <c r="A4" s="38" t="str">
        <f>Template!A4</f>
        <v>Comments</v>
      </c>
      <c r="B4" s="646" t="s">
        <v>281</v>
      </c>
      <c r="C4" s="646"/>
      <c r="D4" s="646"/>
      <c r="E4" s="646"/>
      <c r="F4" s="646"/>
      <c r="G4" s="646"/>
      <c r="H4" s="15"/>
    </row>
    <row r="5" spans="1:13" x14ac:dyDescent="0.3">
      <c r="A5" s="38" t="str">
        <f>Template!A5</f>
        <v>Deliverable</v>
      </c>
      <c r="B5" s="648" t="s">
        <v>214</v>
      </c>
      <c r="C5" s="648"/>
      <c r="D5" s="648"/>
      <c r="E5" s="648"/>
      <c r="F5" s="648"/>
      <c r="G5" s="648"/>
      <c r="H5" s="89"/>
    </row>
    <row r="6" spans="1:13" x14ac:dyDescent="0.3">
      <c r="A6" s="38" t="str">
        <f>Template!A6</f>
        <v>Deadline</v>
      </c>
      <c r="B6" s="642" t="s">
        <v>18</v>
      </c>
      <c r="C6" s="642"/>
      <c r="D6" s="642"/>
      <c r="E6" s="642"/>
      <c r="F6" s="642"/>
      <c r="G6" s="642"/>
      <c r="H6" s="89"/>
    </row>
    <row r="7" spans="1:13" ht="28.8" x14ac:dyDescent="0.3">
      <c r="A7" s="104" t="str">
        <f>Template!A7</f>
        <v>Priority in RSDP, click to see applicable Footnote</v>
      </c>
      <c r="B7" s="642" t="s">
        <v>307</v>
      </c>
      <c r="C7" s="642"/>
      <c r="D7" s="642"/>
      <c r="E7" s="642"/>
      <c r="F7" s="642"/>
      <c r="G7" s="642"/>
      <c r="H7" s="89"/>
    </row>
    <row r="8" spans="1:13" x14ac:dyDescent="0.3">
      <c r="A8" s="38" t="str">
        <f>Template!A8</f>
        <v>P81 Req (2013)</v>
      </c>
      <c r="B8" s="642" t="s">
        <v>18</v>
      </c>
      <c r="C8" s="642"/>
      <c r="D8" s="642"/>
      <c r="E8" s="642"/>
      <c r="F8" s="642"/>
      <c r="G8" s="642"/>
      <c r="H8" s="89"/>
    </row>
    <row r="9" spans="1:13" x14ac:dyDescent="0.3">
      <c r="A9" s="38" t="str">
        <f>Template!A9</f>
        <v>Number of Directives</v>
      </c>
      <c r="B9" s="642" t="s">
        <v>18</v>
      </c>
      <c r="C9" s="642"/>
      <c r="D9" s="642"/>
      <c r="E9" s="642"/>
      <c r="F9" s="642"/>
      <c r="G9" s="642"/>
      <c r="H9" s="89"/>
    </row>
    <row r="10" spans="1:13" x14ac:dyDescent="0.3">
      <c r="A10" s="104" t="str">
        <f>Template!A10</f>
        <v>No. of Guidances (see Note 2)</v>
      </c>
      <c r="B10" s="642" t="s">
        <v>18</v>
      </c>
      <c r="C10" s="642"/>
      <c r="D10" s="642"/>
      <c r="E10" s="642"/>
      <c r="F10" s="642"/>
      <c r="G10" s="642"/>
      <c r="H10" s="89"/>
    </row>
    <row r="11" spans="1:13" ht="28.8" x14ac:dyDescent="0.3">
      <c r="A11" s="104" t="str">
        <f>Template!A11</f>
        <v>Directionally consistent with IERP findings (See Note 5)</v>
      </c>
      <c r="B11" s="645" t="s">
        <v>18</v>
      </c>
      <c r="C11" s="645"/>
      <c r="D11" s="645"/>
      <c r="E11" s="645"/>
      <c r="F11" s="645"/>
      <c r="G11" s="645"/>
      <c r="H11" s="88"/>
      <c r="K11" s="2"/>
      <c r="L11" s="2"/>
      <c r="M11" s="2"/>
    </row>
    <row r="12" spans="1:13" x14ac:dyDescent="0.3">
      <c r="A12" s="38" t="str">
        <f>Template!A12</f>
        <v>Developer</v>
      </c>
      <c r="B12" s="641" t="s">
        <v>254</v>
      </c>
      <c r="C12" s="641"/>
      <c r="D12" s="641"/>
      <c r="E12" s="641"/>
      <c r="F12" s="641"/>
      <c r="G12" s="641"/>
      <c r="H12" s="88"/>
    </row>
    <row r="13" spans="1:13" x14ac:dyDescent="0.3">
      <c r="A13" s="38" t="str">
        <f>Template!A13</f>
        <v>PMOS Liaison</v>
      </c>
      <c r="B13" s="641" t="s">
        <v>270</v>
      </c>
      <c r="C13" s="641"/>
      <c r="D13" s="641"/>
      <c r="E13" s="641"/>
      <c r="F13" s="641"/>
      <c r="G13" s="641"/>
      <c r="H13" s="88"/>
    </row>
    <row r="14" spans="1:13" x14ac:dyDescent="0.3">
      <c r="A14" s="38" t="str">
        <f>Template!A14</f>
        <v>Affected Standards</v>
      </c>
      <c r="B14" s="645" t="s">
        <v>181</v>
      </c>
      <c r="C14" s="645"/>
      <c r="D14" s="645"/>
      <c r="E14" s="645"/>
      <c r="F14" s="645"/>
      <c r="G14" s="645"/>
      <c r="H14" s="89"/>
    </row>
    <row r="15" spans="1:13" x14ac:dyDescent="0.3">
      <c r="A15" s="38" t="str">
        <f>Template!A15</f>
        <v>Last Updated</v>
      </c>
      <c r="B15" s="256">
        <v>42775</v>
      </c>
      <c r="C15" s="89"/>
      <c r="D15" s="89"/>
      <c r="E15" s="89"/>
      <c r="F15" s="89"/>
      <c r="G15" s="89"/>
      <c r="H15" s="89"/>
    </row>
    <row r="16" spans="1:13" x14ac:dyDescent="0.3">
      <c r="A16" s="5"/>
      <c r="B16" s="88"/>
      <c r="C16" s="89"/>
      <c r="D16" s="89"/>
      <c r="E16" s="89"/>
      <c r="F16" s="89"/>
      <c r="G16" s="89"/>
      <c r="H16" s="89"/>
    </row>
    <row r="17" spans="1:11" ht="15" thickBot="1" x14ac:dyDescent="0.35">
      <c r="A17" s="7"/>
      <c r="B17" s="89"/>
      <c r="C17" s="89"/>
      <c r="D17" s="89"/>
      <c r="E17" s="89"/>
      <c r="F17" s="89"/>
      <c r="G17" s="89"/>
      <c r="H17" s="89"/>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4"/>
      <c r="C19" s="134"/>
      <c r="D19" s="27"/>
      <c r="E19" s="27"/>
      <c r="F19" s="70">
        <f t="shared" ref="F19:F34" si="0">IF(D19-B19&gt;DATE(2007,1,1),0,D19-B19)</f>
        <v>0</v>
      </c>
      <c r="G19" s="142"/>
      <c r="H19" s="148"/>
      <c r="I19" s="123">
        <v>1</v>
      </c>
      <c r="J19" s="14"/>
      <c r="K19" s="14"/>
    </row>
    <row r="20" spans="1:11" x14ac:dyDescent="0.3">
      <c r="A20" s="50" t="str">
        <f>'Lookup Lists'!C4</f>
        <v>Nominations - DT</v>
      </c>
      <c r="B20" s="134"/>
      <c r="C20" s="134"/>
      <c r="D20" s="19">
        <v>42475</v>
      </c>
      <c r="E20" s="17">
        <f>D20+14</f>
        <v>42489</v>
      </c>
      <c r="F20" s="71">
        <f t="shared" si="0"/>
        <v>0</v>
      </c>
      <c r="G20" s="143"/>
      <c r="H20" s="149"/>
      <c r="I20" s="124">
        <v>2</v>
      </c>
      <c r="J20" s="14"/>
      <c r="K20" s="14"/>
    </row>
    <row r="21" spans="1:11" x14ac:dyDescent="0.3">
      <c r="A21" s="222" t="str">
        <f>'Lookup Lists'!C5</f>
        <v>QR - Quality Review</v>
      </c>
      <c r="B21" s="134"/>
      <c r="C21" s="134"/>
      <c r="D21" s="19"/>
      <c r="E21" s="17"/>
      <c r="F21" s="71">
        <f t="shared" si="0"/>
        <v>0</v>
      </c>
      <c r="G21" s="143"/>
      <c r="H21" s="149"/>
      <c r="I21" s="125">
        <v>3</v>
      </c>
      <c r="J21" s="14"/>
      <c r="K21" s="14"/>
    </row>
    <row r="22" spans="1:11" x14ac:dyDescent="0.3">
      <c r="A22" s="48" t="str">
        <f>'Lookup Lists'!C6</f>
        <v>SP1 - SAR/PR/WP Posting 1</v>
      </c>
      <c r="B22" s="134"/>
      <c r="C22" s="134"/>
      <c r="D22" s="19"/>
      <c r="E22" s="17"/>
      <c r="F22" s="71">
        <f t="shared" si="0"/>
        <v>0</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49"/>
      <c r="I25" s="125">
        <v>7</v>
      </c>
      <c r="J25" s="14"/>
      <c r="K25" s="14"/>
    </row>
    <row r="26" spans="1:11" x14ac:dyDescent="0.3">
      <c r="A26" s="53" t="str">
        <f>'Lookup Lists'!C10</f>
        <v>CIB - Com/Ballot 1 (Initial)</v>
      </c>
      <c r="B26" s="134">
        <v>42578</v>
      </c>
      <c r="C26" s="134">
        <v>42625</v>
      </c>
      <c r="D26" s="94">
        <v>42576</v>
      </c>
      <c r="E26" s="95">
        <f>D26+45</f>
        <v>42621</v>
      </c>
      <c r="F26" s="71">
        <f t="shared" si="0"/>
        <v>-2</v>
      </c>
      <c r="G26" s="143"/>
      <c r="H26" s="164"/>
      <c r="I26" s="124">
        <v>8</v>
      </c>
      <c r="J26" s="14"/>
      <c r="K26" s="14"/>
    </row>
    <row r="27" spans="1:11" x14ac:dyDescent="0.3">
      <c r="A27" s="53" t="str">
        <f>'Lookup Lists'!C11</f>
        <v xml:space="preserve">CAB - Com/Add Ballot 2 </v>
      </c>
      <c r="B27" s="134"/>
      <c r="C27" s="134"/>
      <c r="D27" s="94"/>
      <c r="E27" s="95"/>
      <c r="F27" s="71">
        <f t="shared" si="0"/>
        <v>0</v>
      </c>
      <c r="G27" s="143"/>
      <c r="H27" s="164"/>
      <c r="I27" s="125">
        <v>9</v>
      </c>
    </row>
    <row r="28" spans="1:11" x14ac:dyDescent="0.3">
      <c r="A28" s="53" t="str">
        <f>'Lookup Lists'!C12</f>
        <v>CAB - Com/Add Ballot 3</v>
      </c>
      <c r="B28" s="134"/>
      <c r="C28" s="134"/>
      <c r="D28" s="94"/>
      <c r="E28" s="95"/>
      <c r="F28" s="71">
        <f t="shared" si="0"/>
        <v>0</v>
      </c>
      <c r="G28" s="143"/>
      <c r="H28" s="149"/>
      <c r="I28" s="124">
        <v>10</v>
      </c>
    </row>
    <row r="29" spans="1:11" x14ac:dyDescent="0.3">
      <c r="A29" s="53" t="str">
        <f>'Lookup Lists'!C13</f>
        <v>CAB - Com/Add Ballot 4</v>
      </c>
      <c r="B29" s="134"/>
      <c r="C29" s="134"/>
      <c r="D29" s="94"/>
      <c r="E29" s="95"/>
      <c r="F29" s="71">
        <f t="shared" si="0"/>
        <v>0</v>
      </c>
      <c r="G29" s="143"/>
      <c r="H29" s="149"/>
      <c r="I29" s="125">
        <v>11</v>
      </c>
    </row>
    <row r="30" spans="1:11" x14ac:dyDescent="0.3">
      <c r="A30" s="53" t="str">
        <f>'Lookup Lists'!C14</f>
        <v>CAB - Com/Add Ballot 5</v>
      </c>
      <c r="B30" s="134"/>
      <c r="C30" s="134"/>
      <c r="D30" s="94"/>
      <c r="E30" s="95"/>
      <c r="F30" s="71">
        <f t="shared" si="0"/>
        <v>0</v>
      </c>
      <c r="G30" s="143"/>
      <c r="H30" s="149"/>
      <c r="I30" s="124">
        <v>12</v>
      </c>
    </row>
    <row r="31" spans="1:11" x14ac:dyDescent="0.3">
      <c r="A31" s="54" t="str">
        <f>'Lookup Lists'!C15</f>
        <v>FB - Final Ballot</v>
      </c>
      <c r="B31" s="134">
        <v>42656</v>
      </c>
      <c r="C31" s="134">
        <v>42667</v>
      </c>
      <c r="D31" s="94">
        <v>42647</v>
      </c>
      <c r="E31" s="95">
        <f>D31+10</f>
        <v>42657</v>
      </c>
      <c r="F31" s="71">
        <f t="shared" si="0"/>
        <v>-9</v>
      </c>
      <c r="G31" s="143"/>
      <c r="H31" s="164">
        <v>0.91310000000000002</v>
      </c>
      <c r="I31" s="125">
        <v>13</v>
      </c>
    </row>
    <row r="32" spans="1:11" x14ac:dyDescent="0.3">
      <c r="A32" s="55" t="str">
        <f>'Lookup Lists'!C16</f>
        <v>PTB - Present to BOT</v>
      </c>
      <c r="B32" s="134">
        <v>42689</v>
      </c>
      <c r="C32" s="134">
        <f>B32+2</f>
        <v>42691</v>
      </c>
      <c r="D32" s="94">
        <v>42689</v>
      </c>
      <c r="E32" s="95">
        <f>D32+2</f>
        <v>42691</v>
      </c>
      <c r="F32" s="71">
        <f t="shared" si="0"/>
        <v>0</v>
      </c>
      <c r="G32" s="143"/>
      <c r="H32" s="149"/>
      <c r="I32" s="124">
        <v>14</v>
      </c>
    </row>
    <row r="33" spans="1:9" x14ac:dyDescent="0.3">
      <c r="A33" s="56" t="str">
        <f>'Lookup Lists'!C17</f>
        <v>Filing - Filing with Regulators</v>
      </c>
      <c r="B33" s="234">
        <v>42702</v>
      </c>
      <c r="C33" s="235">
        <v>42702</v>
      </c>
      <c r="D33" s="234">
        <v>42732</v>
      </c>
      <c r="E33" s="235">
        <f>+D33+3</f>
        <v>42735</v>
      </c>
      <c r="F33" s="71">
        <f t="shared" si="0"/>
        <v>30</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ht="33.6" customHeight="1" x14ac:dyDescent="0.3">
      <c r="A38" s="185" t="s">
        <v>212</v>
      </c>
      <c r="B38" s="181">
        <v>42535</v>
      </c>
      <c r="C38" s="697" t="s">
        <v>213</v>
      </c>
      <c r="D38" s="697"/>
      <c r="E38" s="697"/>
      <c r="F38" s="697"/>
      <c r="G38" s="697"/>
      <c r="H38" s="698"/>
    </row>
    <row r="39" spans="1:9" x14ac:dyDescent="0.3">
      <c r="A39" s="186" t="s">
        <v>237</v>
      </c>
      <c r="B39" s="182">
        <v>42571</v>
      </c>
      <c r="C39" s="695" t="s">
        <v>236</v>
      </c>
      <c r="D39" s="695"/>
      <c r="E39" s="695"/>
      <c r="F39" s="695"/>
      <c r="G39" s="695"/>
      <c r="H39" s="696"/>
    </row>
    <row r="40" spans="1:9" x14ac:dyDescent="0.3">
      <c r="A40" s="186" t="s">
        <v>291</v>
      </c>
      <c r="B40" s="182">
        <v>42753</v>
      </c>
      <c r="C40" s="695" t="s">
        <v>292</v>
      </c>
      <c r="D40" s="695"/>
      <c r="E40" s="695"/>
      <c r="F40" s="695"/>
      <c r="G40" s="695"/>
      <c r="H40" s="696"/>
    </row>
    <row r="41" spans="1:9" ht="15" thickBot="1" x14ac:dyDescent="0.35">
      <c r="A41" s="187"/>
      <c r="B41" s="183"/>
      <c r="C41" s="693"/>
      <c r="D41" s="693"/>
      <c r="E41" s="693"/>
      <c r="F41" s="693"/>
      <c r="G41" s="693"/>
      <c r="H41" s="694"/>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9">
    <mergeCell ref="B12:G12"/>
    <mergeCell ref="B1:G1"/>
    <mergeCell ref="B2:G2"/>
    <mergeCell ref="B3:G3"/>
    <mergeCell ref="B4:G4"/>
    <mergeCell ref="B5:G5"/>
    <mergeCell ref="B6:G6"/>
    <mergeCell ref="B7:G7"/>
    <mergeCell ref="B8:G8"/>
    <mergeCell ref="B9:G9"/>
    <mergeCell ref="B10:G10"/>
    <mergeCell ref="B11:G11"/>
    <mergeCell ref="C40:H40"/>
    <mergeCell ref="C41:H41"/>
    <mergeCell ref="B13:G13"/>
    <mergeCell ref="B14:G14"/>
    <mergeCell ref="C37:H37"/>
    <mergeCell ref="C38:H38"/>
    <mergeCell ref="C39:H39"/>
  </mergeCells>
  <conditionalFormatting sqref="F19:F34">
    <cfRule type="cellIs" dxfId="161" priority="3" operator="lessThan">
      <formula>-90</formula>
    </cfRule>
    <cfRule type="cellIs" dxfId="160" priority="4" operator="lessThan">
      <formula>-45</formula>
    </cfRule>
    <cfRule type="cellIs" dxfId="159" priority="5" operator="greaterThan">
      <formula>-45</formula>
    </cfRule>
  </conditionalFormatting>
  <conditionalFormatting sqref="B19:C32 B34:C34">
    <cfRule type="expression" dxfId="158" priority="1">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Interpretation of CIP-002-5.1 for Energy Sector Security Consortium (EnergySec)"/>
    <hyperlink ref="B12:G12" r:id="rId4" display="Al McMeekin"/>
    <hyperlink ref="B13:G13" r:id="rId5" display="Brian Murphy and Andrew Gallo"/>
    <hyperlink ref="A11" location="Footnotes!A1" display="Footnotes!A1"/>
    <hyperlink ref="A10" location="Footnotes!A1" display="Footnotes!A1"/>
    <hyperlink ref="A7" location="Footnote_8_2017_2019_RSDP" display="Footnote_8_2017_2019_RSDP"/>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6" id="{6C498557-BD17-4989-AF0E-8190C80DA075}">
            <xm:f>IF($B$20=Home!$H$5,$A$24,)</xm:f>
            <x14:dxf/>
          </x14:cfRule>
          <xm:sqref>I10:ABK10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C000"/>
  </sheetPr>
  <dimension ref="A1:P32"/>
  <sheetViews>
    <sheetView showZeros="0" zoomScale="70" zoomScaleNormal="70" workbookViewId="0">
      <pane xSplit="1" ySplit="2" topLeftCell="B3" activePane="bottomRight" state="frozen"/>
      <selection pane="topRight" activeCell="B1" sqref="B1"/>
      <selection pane="bottomLeft" activeCell="A3" sqref="A3"/>
      <selection pane="bottomRight" activeCell="A32" sqref="A32"/>
    </sheetView>
  </sheetViews>
  <sheetFormatPr defaultRowHeight="14.4" x14ac:dyDescent="0.3"/>
  <cols>
    <col min="1" max="1" width="19.5546875" style="474" customWidth="1"/>
    <col min="2" max="2" width="39.88671875" style="480" customWidth="1"/>
    <col min="3" max="3" width="17.6640625" style="346" customWidth="1"/>
    <col min="4" max="4" width="55.5546875" style="480" customWidth="1"/>
    <col min="5" max="5" width="20.5546875" style="425" customWidth="1"/>
    <col min="6" max="6" width="13.44140625" style="425" customWidth="1"/>
    <col min="7" max="7" width="15.77734375" style="346" customWidth="1"/>
    <col min="8" max="8" width="11.44140625" style="425" customWidth="1"/>
    <col min="9" max="9" width="13.6640625" style="346" customWidth="1"/>
    <col min="10" max="10" width="13.21875" style="346" customWidth="1"/>
    <col min="11" max="11" width="21.109375" style="425" customWidth="1"/>
    <col min="12" max="12" width="14" style="425" customWidth="1"/>
    <col min="13" max="13" width="12.109375" style="425" customWidth="1"/>
    <col min="14" max="14" width="14.33203125" style="346" customWidth="1"/>
    <col min="15" max="15" width="13.77734375" style="346" customWidth="1"/>
    <col min="16" max="16384" width="8.88671875" style="346"/>
  </cols>
  <sheetData>
    <row r="1" spans="1:16" s="454" customFormat="1" ht="70.2" thickBot="1" x14ac:dyDescent="0.35">
      <c r="A1" s="447" t="str">
        <f>Template!$A$1</f>
        <v>Project</v>
      </c>
      <c r="B1" s="448" t="str">
        <f>Template!$A$2</f>
        <v>Project Name</v>
      </c>
      <c r="C1" s="449" t="str">
        <f>Template!$A$3</f>
        <v>Status</v>
      </c>
      <c r="D1" s="629" t="str">
        <f>Template!$A$4</f>
        <v>Comments</v>
      </c>
      <c r="E1" s="449" t="str">
        <f>Template!$A$5</f>
        <v>Deliverable</v>
      </c>
      <c r="F1" s="449" t="str">
        <f>Template!$A$6</f>
        <v>Deadline</v>
      </c>
      <c r="G1" s="450" t="str">
        <f>Template!$A$7</f>
        <v>Priority in RSDP, click to see applicable Footnote</v>
      </c>
      <c r="H1" s="449" t="str">
        <f>Template!$A$8</f>
        <v>P81 Req (2013)</v>
      </c>
      <c r="I1" s="451" t="str">
        <f>Template!$A$9</f>
        <v>Number of Directives</v>
      </c>
      <c r="J1" s="450" t="str">
        <f>Template!$A$10</f>
        <v>No. of Guidances (see Note 2)</v>
      </c>
      <c r="K1" s="450" t="str">
        <f>Template!$A$11</f>
        <v>Directionally consistent with IERP findings (See Note 5)</v>
      </c>
      <c r="L1" s="449" t="str">
        <f>Template!$A$12</f>
        <v>Developer</v>
      </c>
      <c r="M1" s="452" t="str">
        <f>Template!$A$13</f>
        <v>PMOS Liaison</v>
      </c>
      <c r="N1" s="452" t="str">
        <f>Template!$A$14</f>
        <v>Affected Standards</v>
      </c>
      <c r="O1" s="452" t="str">
        <f>Template!$A$15</f>
        <v>Last Updated</v>
      </c>
      <c r="P1" s="453"/>
    </row>
    <row r="2" spans="1:16" s="459" customFormat="1" ht="36.6" thickBot="1" x14ac:dyDescent="0.35">
      <c r="A2" s="455" t="s">
        <v>198</v>
      </c>
      <c r="B2" s="475" t="s">
        <v>233</v>
      </c>
      <c r="C2" s="456" t="s">
        <v>233</v>
      </c>
      <c r="D2" s="475" t="s">
        <v>233</v>
      </c>
      <c r="E2" s="456" t="s">
        <v>233</v>
      </c>
      <c r="F2" s="456" t="s">
        <v>233</v>
      </c>
      <c r="G2" s="456" t="s">
        <v>233</v>
      </c>
      <c r="H2" s="456" t="s">
        <v>233</v>
      </c>
      <c r="I2" s="456" t="s">
        <v>233</v>
      </c>
      <c r="J2" s="456" t="s">
        <v>233</v>
      </c>
      <c r="K2" s="456" t="s">
        <v>233</v>
      </c>
      <c r="L2" s="456" t="s">
        <v>233</v>
      </c>
      <c r="M2" s="456" t="s">
        <v>233</v>
      </c>
      <c r="N2" s="456" t="s">
        <v>233</v>
      </c>
      <c r="O2" s="457" t="s">
        <v>195</v>
      </c>
      <c r="P2" s="458"/>
    </row>
    <row r="3" spans="1:16" s="18" customFormat="1" ht="187.2" hidden="1" x14ac:dyDescent="0.3">
      <c r="A3" s="468" t="str">
        <f>'2013-03'!$B$1</f>
        <v>2013-03</v>
      </c>
      <c r="B3" s="477" t="str">
        <f>'2013-03'!$B$2</f>
        <v>Geomagnetic Disturbance Mitigation</v>
      </c>
      <c r="C3" s="113" t="str">
        <f>'2013-03'!$B$3</f>
        <v>Archived</v>
      </c>
      <c r="D3" s="477" t="str">
        <f>'2013-03'!$B$4</f>
        <v>FERC issued Order No. 830 on September 22, 2016 approving TPL-007-1 and directing modifications. The SDT will develop revised or new requirements to enhance the benchmark GMD event used in GMD assessments, require collection of GMD data, and establish deadlines for GMD Corrective Action Plans and mitigation measures. Revisions must be filed by May 29, 2018.  The SAR was accepted by the Standards Committee on March 15, 2017.
The standard was adopted by the NERC Board at their November 2017 meeting and filed on January 22, 2018.</v>
      </c>
      <c r="E3" s="113" t="str">
        <f>'2013-03'!$B$5</f>
        <v>TPL-007-2</v>
      </c>
      <c r="F3" s="270">
        <f>'2013-03'!$B$6</f>
        <v>43249</v>
      </c>
      <c r="G3" s="113" t="str">
        <f>'2013-03'!$B$7</f>
        <v>Footnote 8, High</v>
      </c>
      <c r="H3" s="113" t="str">
        <f>'2013-03'!$B$8</f>
        <v>N/A</v>
      </c>
      <c r="I3" s="113">
        <f>'2013-03'!$B$9</f>
        <v>4</v>
      </c>
      <c r="J3" s="113" t="str">
        <f>'2013-03'!$B$10</f>
        <v>N/A</v>
      </c>
      <c r="K3" s="113" t="str">
        <f>'2013-03'!$B$11</f>
        <v>N/A</v>
      </c>
      <c r="L3" s="113" t="str">
        <f>'2013-03'!$B$12</f>
        <v>Scott Barfield</v>
      </c>
      <c r="M3" s="113" t="str">
        <f>'2013-03'!$B$13</f>
        <v>Jennifer Sterling</v>
      </c>
      <c r="N3" s="113" t="str">
        <f>'2013-03'!$B$14</f>
        <v>TPL-007-1</v>
      </c>
      <c r="O3" s="255">
        <f>'2013-03'!$B$15</f>
        <v>43129</v>
      </c>
      <c r="P3" s="195"/>
    </row>
    <row r="4" spans="1:16" s="18" customFormat="1" ht="46.8" hidden="1" x14ac:dyDescent="0.3">
      <c r="A4" s="468" t="str">
        <f>'2015-08a'!$B$1</f>
        <v>2015-08</v>
      </c>
      <c r="B4" s="477" t="str">
        <f>'2015-08a'!$B$2</f>
        <v>Emergency Operations</v>
      </c>
      <c r="C4" s="113" t="str">
        <f>'2015-08a'!$B$3</f>
        <v>Archived</v>
      </c>
      <c r="D4" s="477" t="str">
        <f>'2015-08a'!$B$4</f>
        <v>Presented to BOT February 2017, preparing the filing.</v>
      </c>
      <c r="E4" s="113" t="str">
        <f>'2015-08a'!$B$5</f>
        <v>EOP-005, EOP-006, and EOP-008</v>
      </c>
      <c r="F4" s="113" t="str">
        <f>'2015-08a'!$B$6</f>
        <v>N/A</v>
      </c>
      <c r="G4" s="113" t="str">
        <f>'2015-08a'!$B$7</f>
        <v>Medium</v>
      </c>
      <c r="H4" s="113" t="str">
        <f>'2015-08a'!$B$8</f>
        <v>N/A</v>
      </c>
      <c r="I4" s="113">
        <f>'2015-08a'!$B$9</f>
        <v>1</v>
      </c>
      <c r="J4" s="113" t="str">
        <f>'2015-08a'!$B$10</f>
        <v>N/A</v>
      </c>
      <c r="K4" s="113" t="str">
        <f>'2015-08a'!$B$11</f>
        <v>N/A</v>
      </c>
      <c r="L4" s="113" t="str">
        <f>'2015-08a'!$B$12</f>
        <v>Laura Anderson</v>
      </c>
      <c r="M4" s="113" t="str">
        <f>'2015-08a'!$B$13</f>
        <v>Ken Goldsmith</v>
      </c>
      <c r="N4" s="113" t="str">
        <f>'2015-08a'!$B$14</f>
        <v>EOP-005, EOP-006, and EOP-008</v>
      </c>
      <c r="O4" s="255">
        <f>'2015-08a'!$B$15</f>
        <v>42800</v>
      </c>
      <c r="P4" s="195"/>
    </row>
    <row r="5" spans="1:16" s="18" customFormat="1" ht="31.2" hidden="1" x14ac:dyDescent="0.3">
      <c r="A5" s="468" t="str">
        <f>'2015-08b'!$B$1</f>
        <v>2015-08</v>
      </c>
      <c r="B5" s="477" t="str">
        <f>'2015-08b'!$B$2</f>
        <v>Emergency Operations</v>
      </c>
      <c r="C5" s="113" t="str">
        <f>'2015-08b'!$B$3</f>
        <v>Archived</v>
      </c>
      <c r="D5" s="477" t="str">
        <f>'2015-08b'!$B$4</f>
        <v>Presented to BOT February 2017, preparing the filing.</v>
      </c>
      <c r="E5" s="113" t="str">
        <f>'2015-08b'!$B$5</f>
        <v>EOP-004</v>
      </c>
      <c r="F5" s="113" t="str">
        <f>'2015-08b'!$B$6</f>
        <v>N/A</v>
      </c>
      <c r="G5" s="113" t="str">
        <f>'2015-08b'!$B$7</f>
        <v>Medium</v>
      </c>
      <c r="H5" s="113" t="str">
        <f>'2015-08b'!$B$8</f>
        <v>N/A</v>
      </c>
      <c r="I5" s="113">
        <f>'2015-08b'!$B$9</f>
        <v>1</v>
      </c>
      <c r="J5" s="113" t="str">
        <f>'2015-08b'!$B$10</f>
        <v>N/A</v>
      </c>
      <c r="K5" s="113" t="str">
        <f>'2015-08b'!$B$11</f>
        <v>N/A</v>
      </c>
      <c r="L5" s="113" t="str">
        <f>'2015-08b'!$B$12</f>
        <v>Laura Anderson</v>
      </c>
      <c r="M5" s="113" t="str">
        <f>'2015-08b'!$B$13</f>
        <v>Ken Goldsmith</v>
      </c>
      <c r="N5" s="113" t="str">
        <f>'2015-08b'!$B$14</f>
        <v>EOP-004</v>
      </c>
      <c r="O5" s="255">
        <f>'2015-08b'!$B$15</f>
        <v>42800</v>
      </c>
      <c r="P5" s="195"/>
    </row>
    <row r="6" spans="1:16" s="18" customFormat="1" ht="100.8" x14ac:dyDescent="0.3">
      <c r="A6" s="469" t="str">
        <f>'2015-09'!$B$1</f>
        <v>2015-09</v>
      </c>
      <c r="B6" s="478" t="str">
        <f>'2015-09'!$B$2</f>
        <v>Establish and Communicate System Operating Limits</v>
      </c>
      <c r="C6" s="460" t="str">
        <f>'2015-09'!$B$3</f>
        <v>Working to Additional Ballot</v>
      </c>
      <c r="D6" s="478" t="str">
        <f>'2015-09'!$B$4</f>
        <v>The standards were posted for formal comment through October 17, 2018 (extended from the 9th). The SDT plans to meet with the CIP SDT in November 6-8 to coordinate alignment with CIP-002.</v>
      </c>
      <c r="E6" s="460" t="str">
        <f>'2015-09'!$B$5</f>
        <v>CIP-014-3, FAC-003-5, FAC-013-3, PRC-002-3, PRC-023-5, PRC-026 and the retirement of FAC-010</v>
      </c>
      <c r="F6" s="461" t="str">
        <f>'2015-09'!$B$6</f>
        <v>N/A</v>
      </c>
      <c r="G6" s="460" t="str">
        <f>'2015-09'!$B$7</f>
        <v>Footnote 7, Medium</v>
      </c>
      <c r="H6" s="460" t="str">
        <f>'2015-09'!$B$8</f>
        <v>N/A</v>
      </c>
      <c r="I6" s="460" t="str">
        <f>'2015-09'!$B$9</f>
        <v>N/A</v>
      </c>
      <c r="J6" s="460" t="str">
        <f>'2015-09'!$B$10</f>
        <v>N/A</v>
      </c>
      <c r="K6" s="460" t="str">
        <f>'2015-09'!$B$11</f>
        <v>N/A</v>
      </c>
      <c r="L6" s="460" t="str">
        <f>'2015-09'!$B$12</f>
        <v>Latrice Harkness &amp; Darrel Richardson</v>
      </c>
      <c r="M6" s="460" t="str">
        <f>'2015-09'!$B$13</f>
        <v>Ken Lanehome</v>
      </c>
      <c r="N6" s="460" t="str">
        <f>'2015-09'!$B$14</f>
        <v>CIP-014-3, FAC-003-5, FAC-013-3, PRC-002-3, PRC-023-5, PRC-026-1 and the retirement of FAC-010</v>
      </c>
      <c r="O6" s="462">
        <f>'2015-09'!$B$15</f>
        <v>43418</v>
      </c>
      <c r="P6" s="195"/>
    </row>
    <row r="7" spans="1:16" ht="39.6" customHeight="1" x14ac:dyDescent="0.3">
      <c r="A7" s="473" t="str">
        <f>'2015-09b'!$B$1</f>
        <v>2015-09</v>
      </c>
      <c r="B7" s="478" t="str">
        <f>'2015-09b'!$B$2</f>
        <v>Establish and Communicate System Operating Limits</v>
      </c>
      <c r="C7" s="460" t="str">
        <f>'2015-09b'!$B$3</f>
        <v>On Hold</v>
      </c>
      <c r="D7" s="478" t="str">
        <f>'2015-09b'!$B$4</f>
        <v>The IROL portion of the project has been placed on hold pending additional information.</v>
      </c>
      <c r="E7" s="460" t="str">
        <f>'2015-09b'!$B$5</f>
        <v>IROL Stds.</v>
      </c>
      <c r="F7" s="461" t="str">
        <f>'2015-09b'!$B$6</f>
        <v>N/A</v>
      </c>
      <c r="G7" s="460" t="str">
        <f>'2015-09b'!$B$7</f>
        <v>Medium</v>
      </c>
      <c r="H7" s="460" t="str">
        <f>'2015-09b'!$B$8</f>
        <v>N/A</v>
      </c>
      <c r="I7" s="460" t="str">
        <f>'2015-09b'!$B$9</f>
        <v>N/A</v>
      </c>
      <c r="J7" s="460" t="str">
        <f>'2015-09b'!$B$10</f>
        <v>N/A</v>
      </c>
      <c r="K7" s="460" t="str">
        <f>'2015-09b'!$B$11</f>
        <v>N/A</v>
      </c>
      <c r="L7" s="460" t="str">
        <f>'2015-09b'!$B$12</f>
        <v>Al McMeekin</v>
      </c>
      <c r="M7" s="460" t="str">
        <f>'2015-09b'!$B$13</f>
        <v>TBD - On Hold</v>
      </c>
      <c r="N7" s="460" t="str">
        <f>'2015-09b'!$B$14</f>
        <v>TBD - On Hold</v>
      </c>
      <c r="O7" s="462">
        <f>'2015-09b'!$B$15</f>
        <v>43418</v>
      </c>
      <c r="P7" s="463"/>
    </row>
    <row r="8" spans="1:16" ht="72" x14ac:dyDescent="0.3">
      <c r="A8" s="469" t="str">
        <f>'2015-10'!$B$1</f>
        <v>2015-10</v>
      </c>
      <c r="B8" s="478" t="str">
        <f>'2015-10'!$B$2</f>
        <v>Single Points of Failure TPL-001</v>
      </c>
      <c r="C8" s="460" t="str">
        <f>'2015-10'!$B$3</f>
        <v>Pending Regulatory Filing</v>
      </c>
      <c r="D8" s="478" t="str">
        <f>'2015-10'!$B$4</f>
        <v>The standard was posted through September 22, 2018 and was approved by industry with a 66.67% vote. The standard was adopted by the NERC Board of Trustees at its November 2018 meeting. Next step is to filing with regulatory authorities.</v>
      </c>
      <c r="E8" s="460" t="str">
        <f>'2015-10'!$B$5</f>
        <v>TPL-001-5</v>
      </c>
      <c r="F8" s="461" t="str">
        <f>'2015-10'!$B$6</f>
        <v>N/A</v>
      </c>
      <c r="G8" s="460" t="str">
        <f>'2015-10'!$B$7</f>
        <v>Footnote 8, High</v>
      </c>
      <c r="H8" s="460" t="str">
        <f>'2015-10'!$B$8</f>
        <v>N/A</v>
      </c>
      <c r="I8" s="460" t="str">
        <f>'2015-10'!$B$9</f>
        <v>2 directives at P40 &amp; P89 (Click this link for FERC Order)</v>
      </c>
      <c r="J8" s="460" t="str">
        <f>'2015-10'!$B$10</f>
        <v>N/A</v>
      </c>
      <c r="K8" s="460" t="str">
        <f>'2015-10'!$B$11</f>
        <v>N/A</v>
      </c>
      <c r="L8" s="460" t="str">
        <f>'2015-10'!$B$12</f>
        <v>Latrice Harkness</v>
      </c>
      <c r="M8" s="460" t="str">
        <f>'2015-10'!$B$13</f>
        <v>Mark Pratt</v>
      </c>
      <c r="N8" s="460" t="str">
        <f>'2015-10'!$B$14</f>
        <v>TPL-001-4</v>
      </c>
      <c r="O8" s="462">
        <f>'2015-10'!$B$15</f>
        <v>43418</v>
      </c>
      <c r="P8" s="463"/>
    </row>
    <row r="9" spans="1:16" s="18" customFormat="1" ht="78" hidden="1" x14ac:dyDescent="0.3">
      <c r="A9" s="468" t="str">
        <f>'2015-INT-01'!$B$1</f>
        <v>2015-INT-01</v>
      </c>
      <c r="B9" s="477" t="str">
        <f>'2015-INT-01'!$B$2</f>
        <v>Interpretation of CIP-002-5.1 for Energy Sector Security Consortium (EnergySec)</v>
      </c>
      <c r="C9" s="113" t="str">
        <f>'2015-INT-01'!$B$3</f>
        <v>Archived</v>
      </c>
      <c r="D9" s="477" t="str">
        <f>'2015-INT-01'!$B$4</f>
        <v>Interpretation passed. FERC Approved, RD docket.</v>
      </c>
      <c r="E9" s="113" t="str">
        <f>'2015-INT-01'!$B$5</f>
        <v>Interpretation CIP-002-5.1</v>
      </c>
      <c r="F9" s="113" t="str">
        <f>'2015-INT-01'!$B$6</f>
        <v>N/A</v>
      </c>
      <c r="G9" s="113" t="str">
        <f>'2015-INT-01'!$B$7</f>
        <v>Low</v>
      </c>
      <c r="H9" s="113" t="str">
        <f>'2015-INT-01'!$B$8</f>
        <v>N/A</v>
      </c>
      <c r="I9" s="113" t="str">
        <f>'2015-INT-01'!$B$9</f>
        <v>N/A</v>
      </c>
      <c r="J9" s="113" t="str">
        <f>'2015-INT-01'!$B$10</f>
        <v>N/A</v>
      </c>
      <c r="K9" s="113" t="str">
        <f>'2015-INT-01'!$B$11</f>
        <v>N/A</v>
      </c>
      <c r="L9" s="113" t="str">
        <f>'2015-INT-01'!$B$12</f>
        <v>Al McMeekin</v>
      </c>
      <c r="M9" s="113" t="str">
        <f>'2015-INT-01'!$B$13</f>
        <v>Brian Murphy and Andrew Gallo</v>
      </c>
      <c r="N9" s="113" t="str">
        <f>'2015-INT-01'!$B$14</f>
        <v>CIP-002-5.1</v>
      </c>
      <c r="O9" s="255">
        <f>'2015-INT-01'!$B$15</f>
        <v>42775</v>
      </c>
      <c r="P9" s="195"/>
    </row>
    <row r="10" spans="1:16" s="18" customFormat="1" ht="124.8" hidden="1" x14ac:dyDescent="0.3">
      <c r="A10" s="467" t="s">
        <v>118</v>
      </c>
      <c r="B10" s="477" t="str">
        <f>'2016-01'!$B$2</f>
        <v>Modifications to TOP and IRO Standards</v>
      </c>
      <c r="C10" s="113" t="str">
        <f>'2016-01'!$B$3</f>
        <v>Archived</v>
      </c>
      <c r="D10" s="477" t="str">
        <f>'2016-01'!$B$4</f>
        <v xml:space="preserve">Preparing for final ballot in Dec 2016. NOPR issued June 18, 2015 (under previous project 2014-03). Final Rule issued November 19, 2015 with three directives with an associated 18 month regulatory filing deadline. The SC authorized posting at the June 2016 SC meeting. Standards passed additional ballot ending October 17 2016 and will be posted for final ballot early December 2016. </v>
      </c>
      <c r="E10" s="113" t="str">
        <f>'2016-01'!$B$5</f>
        <v>TOP/IRO Standards</v>
      </c>
      <c r="F10" s="113" t="str">
        <f>'2016-01'!$B$6</f>
        <v>FERC deadline of July 27, 2017</v>
      </c>
      <c r="G10" s="113" t="str">
        <f>'2016-01'!$B$7</f>
        <v>High</v>
      </c>
      <c r="H10" s="113" t="str">
        <f>'2016-01'!$B$8</f>
        <v>N/A</v>
      </c>
      <c r="I10" s="113" t="str">
        <f>'2016-01'!$B$9</f>
        <v>N/A</v>
      </c>
      <c r="J10" s="113" t="str">
        <f>'2016-01'!$B$10</f>
        <v>N/A</v>
      </c>
      <c r="K10" s="113" t="str">
        <f>'2016-01'!$B$11</f>
        <v>N/A</v>
      </c>
      <c r="L10" s="113" t="str">
        <f>'2016-01'!$B$12</f>
        <v>Mark Olson</v>
      </c>
      <c r="M10" s="113" t="str">
        <f>'2016-01'!$B$13</f>
        <v>Rod Kinard</v>
      </c>
      <c r="N10" s="113" t="str">
        <f>'2016-01'!$B$14</f>
        <v>TOP/IRO Standards</v>
      </c>
      <c r="O10" s="255">
        <f>'2016-01'!$B$15</f>
        <v>42717</v>
      </c>
      <c r="P10" s="195"/>
    </row>
    <row r="11" spans="1:16" ht="78" hidden="1" x14ac:dyDescent="0.3">
      <c r="A11" s="468" t="str">
        <f>'2016-02a'!$B$1</f>
        <v>2016-02</v>
      </c>
      <c r="B11" s="477" t="str">
        <f>'2016-02a'!$B$2</f>
        <v>Modifications to CIP Standards</v>
      </c>
      <c r="C11" s="113" t="str">
        <f>'2016-02a'!$B$3</f>
        <v>Archived</v>
      </c>
      <c r="D11" s="477" t="str">
        <f>'2016-02a'!$B$4</f>
        <v>Petition was filed on March 3, 2017 requesting approval.
TD at Lows resulted in a balloted CIP-003-7(i), which was not captured in the dates. "(i)" was dropped in the BOT presentation and filing and the standard was filed as CIP-003-7</v>
      </c>
      <c r="E11" s="113" t="str">
        <f>'2016-02a'!$B$5</f>
        <v>LERC Definition &amp; CIP-003-7</v>
      </c>
      <c r="F11" s="113" t="str">
        <f>'2016-02a'!$B$6</f>
        <v>Directive: March 31, 2017 (LERC only) (March 31 in SAR)</v>
      </c>
      <c r="G11" s="113" t="str">
        <f>'2016-02a'!$B$7</f>
        <v>High</v>
      </c>
      <c r="H11" s="113" t="str">
        <f>'2016-02a'!$B$8</f>
        <v>N/A</v>
      </c>
      <c r="I11" s="113">
        <f>'2016-02a'!$B$9</f>
        <v>1</v>
      </c>
      <c r="J11" s="113" t="str">
        <f>'2016-02a'!$B$10</f>
        <v>N/A</v>
      </c>
      <c r="K11" s="113" t="str">
        <f>'2016-02a'!$B$11</f>
        <v>N/A</v>
      </c>
      <c r="L11" s="113" t="str">
        <f>'2016-02a'!$B$12</f>
        <v>Al McMeekin</v>
      </c>
      <c r="M11" s="113" t="str">
        <f>'2016-02a'!$B$13</f>
        <v>Ken Lanehome and Ash Mayfield</v>
      </c>
      <c r="N11" s="113" t="str">
        <f>'2016-02a'!$B$14</f>
        <v>CIP-003-7</v>
      </c>
      <c r="O11" s="255">
        <f>'2016-02a'!$B$15</f>
        <v>42836</v>
      </c>
      <c r="P11" s="463"/>
    </row>
    <row r="12" spans="1:16" ht="72" hidden="1" x14ac:dyDescent="0.3">
      <c r="A12" s="486" t="str">
        <f>'2016-02b'!$B$1</f>
        <v>2016-02</v>
      </c>
      <c r="B12" s="478" t="str">
        <f>'2016-02b'!$B$2</f>
        <v>Modifications to CIP Standards</v>
      </c>
      <c r="C12" s="460" t="str">
        <f>'2016-02b'!$B$3</f>
        <v>Archived</v>
      </c>
      <c r="D12" s="478" t="str">
        <f>'2016-02b'!$B$4</f>
        <v>CIP-012-1 was approved by industry and the NERC Board adopted the standard at its August 2018 meeting and filed with regulatory authorities on September 18, 2018.</v>
      </c>
      <c r="E12" s="460" t="str">
        <f>'2016-02b'!$B$5</f>
        <v xml:space="preserve">Directives, Control Center Comm Nets (CIP-012-1)/ Control Center definition </v>
      </c>
      <c r="F12" s="461" t="str">
        <f>'2016-02b'!$B$6</f>
        <v>N/A</v>
      </c>
      <c r="G12" s="460" t="str">
        <f>'2016-02b'!$B$7</f>
        <v>Footnote 8, High</v>
      </c>
      <c r="H12" s="460" t="str">
        <f>'2016-02b'!$B$8</f>
        <v>N/A</v>
      </c>
      <c r="I12" s="460">
        <f>'2016-02b'!$B$9</f>
        <v>2</v>
      </c>
      <c r="J12" s="460" t="str">
        <f>'2016-02b'!$B$10</f>
        <v>N/A</v>
      </c>
      <c r="K12" s="460" t="str">
        <f>'2016-02b'!$B$11</f>
        <v>N/A</v>
      </c>
      <c r="L12" s="460" t="str">
        <f>'2016-02b'!$B$12</f>
        <v>Jordan Mallory</v>
      </c>
      <c r="M12" s="460" t="str">
        <f>'2016-02b'!$B$13</f>
        <v>Ken Lanehome, Ash Mayfield, and Kirk Rosener</v>
      </c>
      <c r="N12" s="460" t="str">
        <f>'2016-02b'!$B$14</f>
        <v>CIP-012-1</v>
      </c>
      <c r="O12" s="462">
        <f>'2016-02b'!$B$15</f>
        <v>43367</v>
      </c>
      <c r="P12" s="463"/>
    </row>
    <row r="13" spans="1:16" ht="72" x14ac:dyDescent="0.3">
      <c r="A13" s="486" t="str">
        <f>'2016-02c'!$B$1</f>
        <v>2016-02</v>
      </c>
      <c r="B13" s="478" t="str">
        <f>'2016-02c'!$B$2</f>
        <v>Modifications to CIP Standards</v>
      </c>
      <c r="C13" s="460" t="str">
        <f>'2016-02c'!$B$3</f>
        <v>Responding to Comment</v>
      </c>
      <c r="D13" s="478" t="str">
        <f>'2016-02c'!$B$4</f>
        <v>The SDT will be meeting with the 2015-9 SOL SDT on November 6-8 to align the CIP-002 standard with the SOL work.</v>
      </c>
      <c r="E13" s="460" t="str">
        <f>'2016-02c'!$B$5</f>
        <v>Address TO Control Centers Performing Transmission Operator (TOP) Obligations.</v>
      </c>
      <c r="F13" s="461" t="str">
        <f>'2016-02c'!$B$6</f>
        <v>N/A</v>
      </c>
      <c r="G13" s="460" t="str">
        <f>'2016-02c'!$B$7</f>
        <v>Footnote 8, High</v>
      </c>
      <c r="H13" s="460" t="str">
        <f>'2016-02c'!$B$8</f>
        <v>N/A</v>
      </c>
      <c r="I13" s="460" t="str">
        <f>'2016-02c'!$B$9</f>
        <v>N/A</v>
      </c>
      <c r="J13" s="460" t="str">
        <f>'2016-02c'!$B$10</f>
        <v>N/A</v>
      </c>
      <c r="K13" s="460" t="str">
        <f>'2016-02c'!$B$11</f>
        <v>N/A</v>
      </c>
      <c r="L13" s="460" t="str">
        <f>'2016-02c'!$B$12</f>
        <v>Jordan Mallory</v>
      </c>
      <c r="M13" s="460" t="str">
        <f>'2016-02c'!$B$13</f>
        <v>Ken Lanehome, Ash Mayfield, and Kirk Rosener</v>
      </c>
      <c r="N13" s="460" t="str">
        <f>'2016-02c'!$B$14</f>
        <v>CIP-002-5.1a</v>
      </c>
      <c r="O13" s="462">
        <f>'2016-02c'!$B$15</f>
        <v>43418</v>
      </c>
      <c r="P13" s="463"/>
    </row>
    <row r="14" spans="1:16" s="18" customFormat="1" ht="144" x14ac:dyDescent="0.3">
      <c r="A14" s="486" t="str">
        <f>'2016-02d'!$B$1</f>
        <v>2016-02</v>
      </c>
      <c r="B14" s="478" t="str">
        <f>'2016-02d'!$B$2</f>
        <v>Modifications to CIP Standards</v>
      </c>
      <c r="C14" s="460" t="str">
        <f>'2016-02d'!$B$3</f>
        <v>Posted</v>
      </c>
      <c r="D14" s="478" t="str">
        <f>'2016-02d'!$B$4</f>
        <v>The SDT will be posting for a 45-day informal comment period on November 2 through December 18, 2018.</v>
      </c>
      <c r="E14" s="460" t="str">
        <f>'2016-02d'!$B$5</f>
        <v>Address all remaining V5TAG issues: Cyber Asset and BES CA (BCA) definitions, Network and Externally Accessible Devices (ESP, ERC, IRA), Obligations, Virtualization, and CIP Exceptional Circumstances.</v>
      </c>
      <c r="F14" s="461" t="str">
        <f>'2016-02d'!$B$6</f>
        <v>N/A</v>
      </c>
      <c r="G14" s="460" t="str">
        <f>'2016-02d'!$B$7</f>
        <v>Footnote 8, High</v>
      </c>
      <c r="H14" s="460" t="str">
        <f>'2016-02d'!$B$8</f>
        <v>N/A</v>
      </c>
      <c r="I14" s="460" t="str">
        <f>'2016-02d'!$B$9</f>
        <v>N/A</v>
      </c>
      <c r="J14" s="460" t="str">
        <f>'2016-02d'!$B$10</f>
        <v>N/A</v>
      </c>
      <c r="K14" s="460" t="str">
        <f>'2016-02d'!$B$11</f>
        <v>N/A</v>
      </c>
      <c r="L14" s="460" t="str">
        <f>'2016-02d'!$B$12</f>
        <v>Jordan Mallory</v>
      </c>
      <c r="M14" s="460" t="str">
        <f>'2016-02d'!$B$13</f>
        <v>Ken Lanehome, Ash Mayfield, and Kirk Rosener</v>
      </c>
      <c r="N14" s="460" t="str">
        <f>'2016-02d'!$B$14</f>
        <v>CIP-005, CIP-007 and CIP-010</v>
      </c>
      <c r="O14" s="462">
        <f>'2016-02d'!$B$15</f>
        <v>43418</v>
      </c>
      <c r="P14" s="195"/>
    </row>
    <row r="15" spans="1:16" s="18" customFormat="1" ht="72.599999999999994" thickBot="1" x14ac:dyDescent="0.35">
      <c r="A15" s="634" t="str">
        <f>'2016-02e'!$B$1</f>
        <v>2016-02</v>
      </c>
      <c r="B15" s="497" t="str">
        <f>'2016-02e'!$B$2</f>
        <v>Modifications to CIP Standards</v>
      </c>
      <c r="C15" s="498" t="str">
        <f>'2016-02e'!$B$3</f>
        <v>Responding to Comment</v>
      </c>
      <c r="D15" s="497" t="str">
        <f>'2016-02e'!$B$4</f>
        <v>The CIP-003 standard was posted for comment and initial ballot through October 9, 2018. The ballot passed at 90.06%. The drafting team will meet through November and December to respond to comments and to determine next steps.</v>
      </c>
      <c r="E15" s="498" t="str">
        <f>'2016-02e'!$B$5</f>
        <v>CIP-003-8 (FERC Order No. 843 Malicious Code Example Directive)</v>
      </c>
      <c r="F15" s="499" t="str">
        <f>'2016-02e'!$B$6</f>
        <v>N/A</v>
      </c>
      <c r="G15" s="498" t="str">
        <f>'2016-02e'!$B$7</f>
        <v>Footnote 8, High</v>
      </c>
      <c r="H15" s="498" t="str">
        <f>'2016-02e'!$B$8</f>
        <v>N/A</v>
      </c>
      <c r="I15" s="498" t="str">
        <f>'2016-02e'!$B$9</f>
        <v>N/A</v>
      </c>
      <c r="J15" s="498" t="str">
        <f>'2016-02e'!$B$10</f>
        <v>N/A</v>
      </c>
      <c r="K15" s="498" t="str">
        <f>'2016-02e'!$B$11</f>
        <v>N/A</v>
      </c>
      <c r="L15" s="498" t="str">
        <f>'2016-02e'!$B$12</f>
        <v>Jordan Mallory</v>
      </c>
      <c r="M15" s="498" t="str">
        <f>'2016-02e'!$B$13</f>
        <v>Ken Lanehome, Ash Mayfield, and Kirk Rosener</v>
      </c>
      <c r="N15" s="498" t="str">
        <f>'2016-02e'!$B$14</f>
        <v>CIP-003-7</v>
      </c>
      <c r="O15" s="500">
        <f>'2016-02e'!$B$15</f>
        <v>43418</v>
      </c>
      <c r="P15" s="195"/>
    </row>
    <row r="16" spans="1:16" s="18" customFormat="1" ht="46.8" hidden="1" x14ac:dyDescent="0.3">
      <c r="A16" s="496" t="str">
        <f>'2016-03'!$B$1</f>
        <v>2016-03</v>
      </c>
      <c r="B16" s="477" t="str">
        <f>'2016-03'!$B$2</f>
        <v>Cyber Security Supply Chain Management</v>
      </c>
      <c r="C16" s="113" t="str">
        <f>'2016-03'!$B$3</f>
        <v>Archived</v>
      </c>
      <c r="D16" s="477" t="str">
        <f>'2016-03'!$B$4</f>
        <v>The petition was filed on September 26, 2017.</v>
      </c>
      <c r="E16" s="113" t="str">
        <f>'2016-03'!$B$5</f>
        <v>New and revised Standard(s)</v>
      </c>
      <c r="F16" s="270">
        <f>'2016-03'!$B$6</f>
        <v>43005</v>
      </c>
      <c r="G16" s="113" t="str">
        <f>'2016-03'!$B$7</f>
        <v>Footnote 8, High</v>
      </c>
      <c r="H16" s="113" t="str">
        <f>'2016-03'!$B$8</f>
        <v>N/A</v>
      </c>
      <c r="I16" s="113">
        <f>'2016-03'!$B$9</f>
        <v>1</v>
      </c>
      <c r="J16" s="113" t="str">
        <f>'2016-03'!$B$10</f>
        <v>N/A</v>
      </c>
      <c r="K16" s="113" t="str">
        <f>'2016-03'!$B$11</f>
        <v>N/A</v>
      </c>
      <c r="L16" s="113" t="str">
        <f>'2016-03'!$B$12</f>
        <v>Mark Olson</v>
      </c>
      <c r="M16" s="113" t="str">
        <f>'2016-03'!$B$13</f>
        <v>Brenda Hampton</v>
      </c>
      <c r="N16" s="113" t="str">
        <f>'2016-03'!$B$14</f>
        <v>CIP-005-6, CIP-010-3, and CIP-013-1</v>
      </c>
      <c r="O16" s="270">
        <f>'2016-03'!$B$15</f>
        <v>43011</v>
      </c>
    </row>
    <row r="17" spans="1:16" s="18" customFormat="1" ht="43.2" hidden="1" x14ac:dyDescent="0.3">
      <c r="A17" s="471" t="s">
        <v>263</v>
      </c>
      <c r="B17" s="479" t="str">
        <f>'2016-04'!$B$2</f>
        <v>Modifications to PRC-025-1</v>
      </c>
      <c r="C17" s="310" t="str">
        <f>'2016-04'!$B$3</f>
        <v>Archived</v>
      </c>
      <c r="D17" s="479" t="str">
        <f>'2016-04'!$B$4</f>
        <v>Providing the SC an update on a non-substantive correction (Vlowside to Vhighside) to the Guidelines and Technical Basis before filing.</v>
      </c>
      <c r="E17" s="310" t="str">
        <f>'2016-03'!$B$5</f>
        <v>New and revised Standard(s)</v>
      </c>
      <c r="F17" s="311" t="str">
        <f>'2016-04'!$B$6</f>
        <v>N/A</v>
      </c>
      <c r="G17" s="310" t="str">
        <f>'2016-04'!$B$7</f>
        <v>Footnote 9, Medium</v>
      </c>
      <c r="H17" s="310" t="str">
        <f>'2016-04'!$B$8</f>
        <v>N/A</v>
      </c>
      <c r="I17" s="310" t="str">
        <f>'2016-04'!$B$9</f>
        <v>N/A</v>
      </c>
      <c r="J17" s="310" t="str">
        <f>'2016-04'!$B$10</f>
        <v>N/A</v>
      </c>
      <c r="K17" s="310" t="str">
        <f>'2016-04'!$B$11</f>
        <v>Yes</v>
      </c>
      <c r="L17" s="310" t="str">
        <f>'2016-04'!$B$12</f>
        <v>Scott Barfield-McGinnis</v>
      </c>
      <c r="M17" s="310" t="str">
        <f>'2016-04'!$B$13</f>
        <v>Charles Yeung</v>
      </c>
      <c r="N17" s="310" t="str">
        <f>'2016-04'!$B$14</f>
        <v>PRC-025-1</v>
      </c>
      <c r="O17" s="311">
        <f>'2016-04'!$B$15</f>
        <v>43173</v>
      </c>
    </row>
    <row r="18" spans="1:16" s="18" customFormat="1" ht="140.4" hidden="1" x14ac:dyDescent="0.3">
      <c r="A18" s="470" t="str">
        <f>'2016-EPR-01'!$B$1</f>
        <v>2016-EPR-01</v>
      </c>
      <c r="B18" s="477" t="str">
        <f>'2016-EPR-01'!$B$2</f>
        <v>Enhanced Periodic Review of Personnel Performance, Training, and Qualifications Standards</v>
      </c>
      <c r="C18" s="113" t="str">
        <f>'2016-EPR-01'!$B$3</f>
        <v>Archived</v>
      </c>
      <c r="D18" s="477" t="str">
        <f>'2016-EPR-01'!$B$4</f>
        <v>The team will be requesting the Standards Committee at the June 14, 2017 meeting to accept a SAR to revise a Standard and to activate Project 2017-02.</v>
      </c>
      <c r="E18" s="113" t="str">
        <f>'2016-EPR-01'!$B$5</f>
        <v>PER-003-1 and PER-004-2</v>
      </c>
      <c r="F18" s="113" t="str">
        <f>'2016-EPR-01'!$B$6</f>
        <v>N/A</v>
      </c>
      <c r="G18" s="113" t="str">
        <f>'2016-EPR-01'!$B$7</f>
        <v>Medium</v>
      </c>
      <c r="H18" s="113" t="str">
        <f>'2016-EPR-01'!$B$8</f>
        <v>N/A</v>
      </c>
      <c r="I18" s="113" t="str">
        <f>'2016-EPR-01'!$B$9</f>
        <v>N/A</v>
      </c>
      <c r="J18" s="113" t="str">
        <f>'2016-EPR-01'!$B$10</f>
        <v>N/A</v>
      </c>
      <c r="K18" s="113" t="str">
        <f>'2016-EPR-01'!$B$11</f>
        <v>N/A</v>
      </c>
      <c r="L18" s="113" t="str">
        <f>'2016-EPR-01'!$B$12</f>
        <v>Darrel Richardson</v>
      </c>
      <c r="M18" s="113" t="str">
        <f>'2016-EPR-01'!$B$13</f>
        <v>Mike Brytowski</v>
      </c>
      <c r="N18" s="113" t="str">
        <f>'2016-EPR-01'!$B$14</f>
        <v>PER-003-1 and PER-004-2, but PER-001-0.2 was not evaluated due to retirement on April 17, 2017.</v>
      </c>
      <c r="O18" s="270">
        <f>'2016-EPR-01'!$B$15</f>
        <v>42900</v>
      </c>
    </row>
    <row r="19" spans="1:16" ht="156" hidden="1" x14ac:dyDescent="0.3">
      <c r="A19" s="470" t="str">
        <f>'2016-EPR-02'!$B$1</f>
        <v>2016-EPR-02</v>
      </c>
      <c r="B19" s="477" t="str">
        <f>'2016-EPR-02'!$B$2</f>
        <v>Enhanced Periodic Review of Voltage and Reactive Standards</v>
      </c>
      <c r="C19" s="113" t="str">
        <f>'2016-EPR-02'!$B$3</f>
        <v>Archived</v>
      </c>
      <c r="D19" s="477" t="str">
        <f>'2016-EPR-02'!$B$4</f>
        <v>The periodic review team (PRT) responded to industry comments that affirm the PRT's recommendations. The PRT maintained its initial recommendation that the standards are sufficient to protect reliablity and although some things could be cleaned up, the recommendation is to not open the standards for revisions (i.e., yellow rating). The PRT will present their recommendations for acceptance to the Standards Committee on June 14, 2017 and to re-affirm the two VAR standards.</v>
      </c>
      <c r="E19" s="113" t="str">
        <f>'2016-EPR-02'!$B$5</f>
        <v>VAR-001-4.1 &amp; VAR-002-4</v>
      </c>
      <c r="F19" s="113" t="str">
        <f>'2016-EPR-02'!$B$6</f>
        <v>N/A</v>
      </c>
      <c r="G19" s="113" t="str">
        <f>'2016-EPR-02'!$B$7</f>
        <v>Medium</v>
      </c>
      <c r="H19" s="113" t="str">
        <f>'2016-EPR-02'!$B$8</f>
        <v>N/A</v>
      </c>
      <c r="I19" s="113" t="str">
        <f>'2016-EPR-02'!$B$9</f>
        <v>N/A</v>
      </c>
      <c r="J19" s="113" t="str">
        <f>'2016-EPR-02'!$B$10</f>
        <v>N/A</v>
      </c>
      <c r="K19" s="113" t="str">
        <f>'2016-EPR-02'!$B$11</f>
        <v>N/A</v>
      </c>
      <c r="L19" s="113" t="str">
        <f>'2016-EPR-02'!$B$12</f>
        <v>Scott Barfield-McGinnis</v>
      </c>
      <c r="M19" s="113" t="str">
        <f>'2016-EPR-02'!$B$13</f>
        <v>Amy Casuscelli</v>
      </c>
      <c r="N19" s="113" t="str">
        <f>'2016-EPR-02'!$B$14</f>
        <v>VAR-001-4.1 &amp; VAR-002-4</v>
      </c>
      <c r="O19" s="270">
        <f>'2016-EPR-02'!$B$15</f>
        <v>42900</v>
      </c>
    </row>
    <row r="20" spans="1:16" ht="60" customHeight="1" x14ac:dyDescent="0.3">
      <c r="A20" s="487" t="str">
        <f>'2017-01'!$B1</f>
        <v>2017-01</v>
      </c>
      <c r="B20" s="478" t="str">
        <f>'2017-01'!$B2</f>
        <v>Modifications to BAL-003-1.1</v>
      </c>
      <c r="C20" s="464" t="str">
        <f>'2017-01'!$B3</f>
        <v>Pending SC Action</v>
      </c>
      <c r="D20" s="478" t="str">
        <f>'2017-01'!$B4</f>
        <v>The SDT held a conference call on October 19 to finalize documentation for authorization of a formal posting for comment and initial ballot to the SC at its November meeting.</v>
      </c>
      <c r="E20" s="464" t="str">
        <f>'2017-01'!$B5</f>
        <v>BAL-003-2</v>
      </c>
      <c r="F20" s="488" t="str">
        <f>'2017-01'!$B$6</f>
        <v>N/A</v>
      </c>
      <c r="G20" s="464" t="str">
        <f>'2017-01'!$B$7</f>
        <v>Footnote 8, Medium</v>
      </c>
      <c r="H20" s="464" t="str">
        <f>'2017-01'!$B$8</f>
        <v>N/A</v>
      </c>
      <c r="I20" s="464" t="str">
        <f>'2017-01'!$B$9</f>
        <v>N/A</v>
      </c>
      <c r="J20" s="464" t="str">
        <f>'2017-01'!$B$10</f>
        <v>N/A</v>
      </c>
      <c r="K20" s="464" t="str">
        <f>'2017-01'!$B$11</f>
        <v>N/A</v>
      </c>
      <c r="L20" s="464" t="str">
        <f>'2017-01'!$B$12</f>
        <v>Laura Anderson</v>
      </c>
      <c r="M20" s="464" t="str">
        <f>'2017-01'!$B$13</f>
        <v>Amy Casuscelli &amp; Linda Lynch</v>
      </c>
      <c r="N20" s="464" t="str">
        <f>'2017-01'!$B$14</f>
        <v>BAL-003-1.1</v>
      </c>
      <c r="O20" s="461">
        <f>'2017-01'!$B$15</f>
        <v>43418</v>
      </c>
    </row>
    <row r="21" spans="1:16" ht="28.8" hidden="1" x14ac:dyDescent="0.3">
      <c r="A21" s="487" t="str">
        <f>'2017-02'!$B1</f>
        <v>2017-02</v>
      </c>
      <c r="B21" s="478" t="str">
        <f>'2017-02'!$B2</f>
        <v xml:space="preserve">Modifications to Personnel Performance, Training, and Qualifications Standards </v>
      </c>
      <c r="C21" s="464" t="str">
        <f>'2017-02'!$B3</f>
        <v>Archived</v>
      </c>
      <c r="D21" s="482" t="str">
        <f>'2017-02'!$B4</f>
        <v>NERC filed a petition for approval of PER-003 on July 23, 2018. Project archived by PMOS on Spetmber 13, 2018.</v>
      </c>
      <c r="E21" s="464" t="str">
        <f>'2017-02'!$B5</f>
        <v>PER-003-2, retire PER-004-2</v>
      </c>
      <c r="F21" s="488" t="str">
        <f>'2017-02'!$B$6</f>
        <v>N/A</v>
      </c>
      <c r="G21" s="464" t="str">
        <f>'2017-02'!$B$7</f>
        <v>Footnote 8, Medium</v>
      </c>
      <c r="H21" s="464" t="str">
        <f>'2017-02'!$B$8</f>
        <v>N/A</v>
      </c>
      <c r="I21" s="464" t="str">
        <f>'2017-02'!$B$9</f>
        <v>N/A</v>
      </c>
      <c r="J21" s="464" t="str">
        <f>'2017-02'!$B$10</f>
        <v>N/A</v>
      </c>
      <c r="K21" s="464" t="str">
        <f>'2017-02'!$B$11</f>
        <v>N/A</v>
      </c>
      <c r="L21" s="464" t="str">
        <f>'2017-02'!$B$12</f>
        <v>Darrel Richardson</v>
      </c>
      <c r="M21" s="464" t="str">
        <f>'2017-02'!$B$13</f>
        <v>Mike Brytowski</v>
      </c>
      <c r="N21" s="464" t="str">
        <f>'2017-02'!$B$14</f>
        <v>PER-003-1 &amp; PER-004-2</v>
      </c>
      <c r="O21" s="461">
        <f>'2017-02'!$B$15</f>
        <v>43356</v>
      </c>
    </row>
    <row r="22" spans="1:16" ht="103.2" customHeight="1" x14ac:dyDescent="0.3">
      <c r="A22" s="487" t="str">
        <f>'2017-03'!$B1</f>
        <v>2017-03</v>
      </c>
      <c r="B22" s="478" t="str">
        <f>'2017-03'!$B2</f>
        <v>Periodic Review of FAC-008-3 Standard</v>
      </c>
      <c r="C22" s="464" t="str">
        <f>'2017-03'!$B3</f>
        <v>On Hold</v>
      </c>
      <c r="D22" s="478" t="str">
        <f>'2017-03'!$B4</f>
        <v>The periodic review team delivered their review recommendation to the SC in March 2018. The recommendation is to reaffirm with an action to revise, but at a later time. No action will be taken or archiving of the PTS item until the Standards Efficiency Reviews are complete.</v>
      </c>
      <c r="E22" s="464" t="str">
        <f>'2017-03'!$B5</f>
        <v>PR Recommendations</v>
      </c>
      <c r="F22" s="488" t="str">
        <f>'2017-03'!$B$6</f>
        <v>N/A</v>
      </c>
      <c r="G22" s="464" t="str">
        <f>'2017-03'!$B$7</f>
        <v>Footnote 9, Low (was Medium previously)</v>
      </c>
      <c r="H22" s="464" t="str">
        <f>'2017-03'!$B$8</f>
        <v>N/A</v>
      </c>
      <c r="I22" s="464" t="str">
        <f>'2017-03'!$B$9</f>
        <v>N/A</v>
      </c>
      <c r="J22" s="464" t="str">
        <f>'2017-03'!$B$10</f>
        <v>N/A</v>
      </c>
      <c r="K22" s="464" t="str">
        <f>'2017-03'!$B$11</f>
        <v>N/A</v>
      </c>
      <c r="L22" s="464" t="str">
        <f>'2017-03'!$B$12</f>
        <v>Al McMeekin</v>
      </c>
      <c r="M22" s="464" t="str">
        <f>'2017-03'!$B$13</f>
        <v>Mark Pratt</v>
      </c>
      <c r="N22" s="464" t="str">
        <f>'2017-03'!$B$14</f>
        <v>FAC-008-3</v>
      </c>
      <c r="O22" s="461">
        <f>'2017-03'!$B$15</f>
        <v>43418</v>
      </c>
    </row>
    <row r="23" spans="1:16" ht="205.8" customHeight="1" x14ac:dyDescent="0.3">
      <c r="A23" s="487" t="str">
        <f>'2017-04'!$B1</f>
        <v>2017-04</v>
      </c>
      <c r="B23" s="478" t="str">
        <f>'2017-04'!$B2</f>
        <v>Periodic Review of Interchange Scheduling and Coordination Standards</v>
      </c>
      <c r="C23" s="464" t="str">
        <f>'2017-04'!$B3</f>
        <v>On Hold</v>
      </c>
      <c r="D23" s="478" t="str">
        <f>'2017-04'!$B4</f>
        <v xml:space="preserve">The response to comments are complete. Comments were in favor of the recommendations being made by the team which is to retire one standard and drop terms which are unclear in the standards. Periodic Review of subset INT Standards will provide the Standards Efficiency Review Team (SER)  (Gary Nolan is the contact person) with the initial recommendations of the INT periodic review team, as well as all associated documents this week. No future meetings or postings expected for now. Project 2017-04 will then be placed on hold pending Standards Efficiency Review team recommendations/findings. No recommendations have been made to the Standards Committee.
</v>
      </c>
      <c r="E23" s="464" t="str">
        <f>'2017-04'!$B5</f>
        <v>PR Recommendations</v>
      </c>
      <c r="F23" s="488" t="str">
        <f>'2017-04'!$B$6</f>
        <v>N/A</v>
      </c>
      <c r="G23" s="464" t="str">
        <f>'2017-04'!$B$7</f>
        <v>Footnote 9, Low (was Medium previously)</v>
      </c>
      <c r="H23" s="464" t="str">
        <f>'2017-04'!$B$8</f>
        <v>N/A</v>
      </c>
      <c r="I23" s="464" t="str">
        <f>'2017-04'!$B$9</f>
        <v>N/A</v>
      </c>
      <c r="J23" s="464" t="str">
        <f>'2017-04'!$B$10</f>
        <v>N/A</v>
      </c>
      <c r="K23" s="464" t="str">
        <f>'2017-04'!$B$11</f>
        <v>N/A</v>
      </c>
      <c r="L23" s="464" t="str">
        <f>'2017-04'!$B$12</f>
        <v>Laura Anderson</v>
      </c>
      <c r="M23" s="464" t="str">
        <f>'2017-04'!$B$13</f>
        <v>Charles Yeung</v>
      </c>
      <c r="N23" s="464" t="str">
        <f>'2017-04'!$B$14</f>
        <v>INT-004, INT-006, INT-009, and INT-010</v>
      </c>
      <c r="O23" s="461">
        <f>'2017-04'!$B$15</f>
        <v>43418</v>
      </c>
    </row>
    <row r="24" spans="1:16" ht="164.4" customHeight="1" x14ac:dyDescent="0.3">
      <c r="A24" s="487" t="str">
        <f>'2017-05'!$B1</f>
        <v>2017-05</v>
      </c>
      <c r="B24" s="478" t="str">
        <f>'2017-05'!$B2</f>
        <v>Periodic Review NUC-001-3</v>
      </c>
      <c r="C24" s="464" t="str">
        <f>'2017-05'!$B3</f>
        <v>On Hold</v>
      </c>
      <c r="D24" s="478" t="str">
        <f>'2017-05'!$B4</f>
        <v>The review template 45-day posting for preliminary recommendations ended January 29, 2018. There is a meeting scheduled for March 19 to review industry comments and discuss the team’s final recommendation. Given the overwhelming industry support for the team’s Preliminary Recommendation (Yellow-Revise), they do not anticipate a change in the recommended “color” of the standard. The PRT recommends to reaffirm the standard and has placed the project on hold pending the Standards Efficiency Reivew outcomes.</v>
      </c>
      <c r="E24" s="464" t="str">
        <f>'2017-05'!$B5</f>
        <v>PR Recommendations</v>
      </c>
      <c r="F24" s="488" t="str">
        <f>'2017-05'!$B$6</f>
        <v>N/A</v>
      </c>
      <c r="G24" s="464" t="str">
        <f>'2017-05'!$B$7</f>
        <v>Footnote 9, Low (was Medium previously)</v>
      </c>
      <c r="H24" s="464" t="str">
        <f>'2017-05'!$B$8</f>
        <v>N/A</v>
      </c>
      <c r="I24" s="464" t="str">
        <f>'2017-05'!$B$9</f>
        <v>N/A</v>
      </c>
      <c r="J24" s="464" t="str">
        <f>'2017-05'!$B$10</f>
        <v>N/A</v>
      </c>
      <c r="K24" s="464" t="str">
        <f>'2017-05'!$B$11</f>
        <v>N/A</v>
      </c>
      <c r="L24" s="464" t="str">
        <f>'2017-05'!$B$12</f>
        <v>Mat Bunch</v>
      </c>
      <c r="M24" s="464" t="str">
        <f>'2017-05'!$B$13</f>
        <v>Amy Casuscelli and Colby Bellville</v>
      </c>
      <c r="N24" s="464" t="str">
        <f>'2017-05'!$B$14</f>
        <v>NUC-001-3</v>
      </c>
      <c r="O24" s="461">
        <f>'2017-05'!$B$15</f>
        <v>43418</v>
      </c>
    </row>
    <row r="25" spans="1:16" ht="28.8" hidden="1" x14ac:dyDescent="0.3">
      <c r="A25" s="472" t="str">
        <f>'2017-06'!$B$1</f>
        <v>2017-06</v>
      </c>
      <c r="B25" s="478" t="str">
        <f>'2017-06'!$B$2</f>
        <v>Project 2017-06 Modifications to BAL-002-2</v>
      </c>
      <c r="C25" s="465" t="str">
        <f>'2017-06'!$B$3</f>
        <v>Archived</v>
      </c>
      <c r="D25" s="482" t="str">
        <f>'2017-06'!$B$4</f>
        <v>NERC filed a petition for approval on August 17, 2018. The project was archived by the PMOS on September 13, 2018.</v>
      </c>
      <c r="E25" s="465" t="str">
        <f>'2017-06'!$B$5</f>
        <v>BAL-002-3</v>
      </c>
      <c r="F25" s="466" t="str">
        <f>'2017-06'!$B$6</f>
        <v>N/A</v>
      </c>
      <c r="G25" s="464" t="str">
        <f>'2017-06'!$B$7</f>
        <v>Footnote 8, Medium</v>
      </c>
      <c r="H25" s="465" t="str">
        <f>'2017-06'!$B$8</f>
        <v>N/A</v>
      </c>
      <c r="I25" s="465" t="str">
        <f>'2017-06'!$B$9</f>
        <v>N/A</v>
      </c>
      <c r="J25" s="465" t="str">
        <f>'2017-06'!$B$10</f>
        <v>N/A</v>
      </c>
      <c r="K25" s="465" t="str">
        <f>'2017-06'!$B$11</f>
        <v>N/A</v>
      </c>
      <c r="L25" s="464" t="str">
        <f>'2017-06'!$B$12</f>
        <v>Darrel Richardson</v>
      </c>
      <c r="M25" s="464" t="str">
        <f>'2017-06'!$B$13</f>
        <v>Ken Lanehome</v>
      </c>
      <c r="N25" s="464" t="str">
        <f>'2017-06'!$B$14</f>
        <v>BAL-002-2</v>
      </c>
      <c r="O25" s="461">
        <f>'2017-06'!$B$15</f>
        <v>43356</v>
      </c>
    </row>
    <row r="26" spans="1:16" ht="151.80000000000001" customHeight="1" x14ac:dyDescent="0.3">
      <c r="A26" s="487" t="str">
        <f>'2017-07'!$B$1</f>
        <v>2017-07</v>
      </c>
      <c r="B26" s="478" t="str">
        <f>'2017-07'!$B$2</f>
        <v>Stds Alignment with Registration</v>
      </c>
      <c r="C26" s="464" t="str">
        <f>'2017-07'!$B$3</f>
        <v>On Hold</v>
      </c>
      <c r="D26" s="478" t="str">
        <f>'2017-07'!$B$4</f>
        <v xml:space="preserve">The project is on a temporary hold for coordination with other projects (such as Standards Efficiency Review and CIP) because many of the requirements that address these functional entities, are being considered for retirement. The project is not as simple as just removing a requirement with PSE, IA or LSE.  The removal of the requirement may create a gap that would need to be addressed by another functional entity such as Distribution Provider (DP) or Transmission Owner (TO). This project is not addressing a reliability issue and has a low priority in the RSDP; therefore, the project is in a holding pattern in the interim.   
</v>
      </c>
      <c r="E26" s="464" t="str">
        <f>'2017-07'!$B$5</f>
        <v>Standards with PSE, IA, or LSE</v>
      </c>
      <c r="F26" s="488">
        <f>'2017-07'!$B$6</f>
        <v>0</v>
      </c>
      <c r="G26" s="464" t="str">
        <f>'2017-07'!$B$7</f>
        <v>Footnote 9, Low</v>
      </c>
      <c r="H26" s="464" t="str">
        <f>'2017-07'!$B$8</f>
        <v>N/A</v>
      </c>
      <c r="I26" s="464" t="str">
        <f>'2017-07'!$B$9</f>
        <v>N/A</v>
      </c>
      <c r="J26" s="464" t="str">
        <f>'2017-07'!$B$10</f>
        <v>N/A</v>
      </c>
      <c r="K26" s="464" t="str">
        <f>'2017-07'!$B$11</f>
        <v>N/A</v>
      </c>
      <c r="L26" s="464" t="str">
        <f>'2017-07'!$B$12</f>
        <v>Laura Anderson</v>
      </c>
      <c r="M26" s="464" t="str">
        <f>'2017-07'!$B$13</f>
        <v>Mike Brytowski</v>
      </c>
      <c r="N26" s="464" t="str">
        <f>'2017-07'!$B$14</f>
        <v>Standards with PSE, IA, or LSE</v>
      </c>
      <c r="O26" s="461">
        <f>'2017-07'!$B$15</f>
        <v>43418</v>
      </c>
    </row>
    <row r="27" spans="1:16" ht="27" hidden="1" customHeight="1" x14ac:dyDescent="0.3">
      <c r="A27" s="467" t="str">
        <f>'2017-08'!$B$1</f>
        <v>2017-08</v>
      </c>
      <c r="B27" s="476" t="str">
        <f>'2017-08'!$B$2</f>
        <v>Open - Available</v>
      </c>
      <c r="C27" s="495" t="str">
        <f>'2017-08'!$B$3</f>
        <v>Inactive</v>
      </c>
      <c r="D27" s="481">
        <f>'2017-08'!$B$4</f>
        <v>0</v>
      </c>
      <c r="E27" s="495" t="str">
        <f>'2017-08'!$B$5</f>
        <v>CIP-014-4</v>
      </c>
      <c r="F27" s="30">
        <f>'2017-08'!$B$6</f>
        <v>0</v>
      </c>
      <c r="G27" s="495">
        <f>'2017-08'!$B$7</f>
        <v>0</v>
      </c>
      <c r="H27" s="495">
        <f>'2017-08'!$B$8</f>
        <v>0</v>
      </c>
      <c r="I27" s="495">
        <f>'2017-08'!$B$9</f>
        <v>0</v>
      </c>
      <c r="J27" s="495">
        <f>'2017-08'!$B$10</f>
        <v>0</v>
      </c>
      <c r="K27" s="495">
        <f>'2017-08'!$B$11</f>
        <v>0</v>
      </c>
      <c r="L27" s="495" t="str">
        <f>'2017-08'!$B$12</f>
        <v>Mat Bunch</v>
      </c>
      <c r="M27" s="495">
        <f>'2017-08'!$B$13</f>
        <v>0</v>
      </c>
      <c r="N27" s="277">
        <f>'2017-08'!$B$14</f>
        <v>0</v>
      </c>
      <c r="O27" s="255">
        <f>'2017-08'!$B$15</f>
        <v>42933</v>
      </c>
      <c r="P27" s="463"/>
    </row>
    <row r="28" spans="1:16" s="494" customFormat="1" ht="53.4" customHeight="1" x14ac:dyDescent="0.3">
      <c r="A28" s="569" t="str">
        <f>'2018-01'!$B1</f>
        <v>2018-01</v>
      </c>
      <c r="B28" s="478" t="str">
        <f>'2018-01'!$B2</f>
        <v>Canadian-specific Revisions to TPL-007-2</v>
      </c>
      <c r="C28" s="464" t="str">
        <f>'2018-01'!$B3</f>
        <v>Posted</v>
      </c>
      <c r="D28" s="478" t="str">
        <f>'2018-01'!$B4</f>
        <v>The team met in September to respond to stakeholder comments. The standard is posted for a 45-day initial comment period and initial ballot through November 15, 2018.</v>
      </c>
      <c r="E28" s="464" t="str">
        <f>'2018-01'!$B5</f>
        <v>TPL-007-3</v>
      </c>
      <c r="F28" s="488" t="str">
        <f>'2018-01'!$B$6</f>
        <v>N/A</v>
      </c>
      <c r="G28" s="464" t="str">
        <f>'2018-01'!$B$7</f>
        <v>Footnote 10, Medium</v>
      </c>
      <c r="H28" s="464" t="str">
        <f>'2018-01'!$B$8</f>
        <v>N/A</v>
      </c>
      <c r="I28" s="464" t="str">
        <f>'2018-01'!$B$9</f>
        <v>N/A</v>
      </c>
      <c r="J28" s="464" t="str">
        <f>'2018-01'!$B$10</f>
        <v>N/A</v>
      </c>
      <c r="K28" s="464" t="str">
        <f>'2018-01'!$B$11</f>
        <v>N/A</v>
      </c>
      <c r="L28" s="464" t="str">
        <f>'2018-01'!$B$12</f>
        <v>Mat Bunch</v>
      </c>
      <c r="M28" s="464" t="str">
        <f>'2018-01'!$B$13</f>
        <v>Charles Yeung</v>
      </c>
      <c r="N28" s="464" t="str">
        <f>'2018-01'!$B$14</f>
        <v>TPL-007-2</v>
      </c>
      <c r="O28" s="483">
        <f>'2018-01'!$B$15</f>
        <v>43418</v>
      </c>
      <c r="P28" s="463"/>
    </row>
    <row r="29" spans="1:16" s="538" customFormat="1" ht="94.8" customHeight="1" x14ac:dyDescent="0.3">
      <c r="A29" s="569" t="str">
        <f>'2018-02'!$B$1</f>
        <v>2018-02</v>
      </c>
      <c r="B29" s="478" t="str">
        <f>'2018-02'!$B$2</f>
        <v>Modifications to CIP-008 Cyber Security Incident Reporting</v>
      </c>
      <c r="C29" s="464" t="str">
        <f>'2018-02'!$B$3</f>
        <v>Posted</v>
      </c>
      <c r="D29" s="478" t="str">
        <f>'2018-02'!$B$4</f>
        <v>The abbreviated comment period and initial ballot ended on October 22, 2018. The ballot failed considerably at 20.02%. NOTE: The second posting is scheduled for November 14, 2018. The comment period and ballot period considerably shorter to be able to work toward the January 2019 deadline.</v>
      </c>
      <c r="E29" s="488" t="str">
        <f>'2018-02'!$B$5</f>
        <v>CIP-008-6</v>
      </c>
      <c r="F29" s="488">
        <f>'2018-02'!$B$6</f>
        <v>43484</v>
      </c>
      <c r="G29" s="464" t="str">
        <f>'2018-02'!$B$7</f>
        <v>Footnote 10, High</v>
      </c>
      <c r="H29" s="464" t="str">
        <f>'2018-02'!$B$8</f>
        <v>N/A</v>
      </c>
      <c r="I29" s="464" t="str">
        <f>'2018-02'!$B$9</f>
        <v>Order No. 848 (1 Directive, 4 elements)</v>
      </c>
      <c r="J29" s="464" t="str">
        <f>'2018-02'!$B$10</f>
        <v>N/A</v>
      </c>
      <c r="K29" s="464" t="str">
        <f>'2018-02'!$B$11</f>
        <v>N/A</v>
      </c>
      <c r="L29" s="464" t="str">
        <f>'2018-02'!$B$12</f>
        <v>Alison Oswald</v>
      </c>
      <c r="M29" s="464" t="str">
        <f>'2018-02'!$B$13</f>
        <v>Colby Bellville &amp; Amy Casuscelli</v>
      </c>
      <c r="N29" s="464" t="str">
        <f>'2018-02'!$B$14</f>
        <v>CIP-008-5</v>
      </c>
      <c r="O29" s="483">
        <f>'2018-02'!$B$15</f>
        <v>43418</v>
      </c>
      <c r="P29" s="463"/>
    </row>
    <row r="30" spans="1:16" s="561" customFormat="1" ht="43.2" x14ac:dyDescent="0.3">
      <c r="A30" s="569" t="str">
        <f>'2018-03'!$B$1</f>
        <v>2018-03</v>
      </c>
      <c r="B30" s="478" t="str">
        <f>'2018-03'!$B$2</f>
        <v>Standards Efficiency Review - Phase I</v>
      </c>
      <c r="C30" s="464" t="str">
        <f>'2018-03'!$B$3</f>
        <v>Nominations</v>
      </c>
      <c r="D30" s="478">
        <f>'2018-03'!$B$4</f>
        <v>0</v>
      </c>
      <c r="E30" s="488" t="str">
        <f>'2018-03'!$B$5</f>
        <v>Retirements Only</v>
      </c>
      <c r="F30" s="488">
        <f>'2018-03'!$B$6</f>
        <v>0</v>
      </c>
      <c r="G30" s="464" t="str">
        <f>'2018-03'!$B$7</f>
        <v>N/A</v>
      </c>
      <c r="H30" s="464" t="str">
        <f>'2018-03'!$B$8</f>
        <v>N/A</v>
      </c>
      <c r="I30" s="464" t="str">
        <f>'2018-03'!$B$9</f>
        <v>N/A</v>
      </c>
      <c r="J30" s="464" t="str">
        <f>'2018-03'!$B$10</f>
        <v>N/A</v>
      </c>
      <c r="K30" s="464" t="str">
        <f>'2018-03'!$B$11</f>
        <v>N/A</v>
      </c>
      <c r="L30" s="464" t="str">
        <f>'2018-03'!$B$12</f>
        <v>Laura Anderson</v>
      </c>
      <c r="M30" s="464" t="str">
        <f>'2018-03'!$B$13</f>
        <v>Mark Pratt &amp; Michael Brytowski</v>
      </c>
      <c r="N30" s="464" t="str">
        <f>'2018-03'!$B$14</f>
        <v>Various</v>
      </c>
      <c r="O30" s="483">
        <f>'2018-03'!$B$15</f>
        <v>43418</v>
      </c>
      <c r="P30" s="463"/>
    </row>
    <row r="31" spans="1:16" s="561" customFormat="1" ht="30" hidden="1" customHeight="1" x14ac:dyDescent="0.3">
      <c r="A31" s="569" t="str">
        <f>'2018-04'!$B$1</f>
        <v>2018-04</v>
      </c>
      <c r="B31" s="478" t="str">
        <f>'2018-04'!$B$2</f>
        <v>PRC-024-2 and Inverter Based Resources</v>
      </c>
      <c r="C31" s="464" t="str">
        <f>'2018-04'!$B$3</f>
        <v>Inactive</v>
      </c>
      <c r="D31" s="482" t="str">
        <f>'2018-04'!$B$4</f>
        <v>The two SARs were presented to the SC on September 13, 2018. Both SARs were rejected by the SC due to other industry work that is underway. A rejection letter was sent to CAISO by the SC Chair on September 21, 2018.</v>
      </c>
      <c r="E31" s="488" t="str">
        <f>'2018-04'!$B$5</f>
        <v>TBD</v>
      </c>
      <c r="F31" s="488">
        <f>'2018-04'!$B$6</f>
        <v>0</v>
      </c>
      <c r="G31" s="464" t="str">
        <f>'2018-04'!$B$7</f>
        <v>N/A</v>
      </c>
      <c r="H31" s="464" t="str">
        <f>'2018-04'!$B$8</f>
        <v>N/A</v>
      </c>
      <c r="I31" s="464" t="str">
        <f>'2018-04'!$B$9</f>
        <v>N/A</v>
      </c>
      <c r="J31" s="464" t="str">
        <f>'2018-04'!$B$10</f>
        <v>N/A</v>
      </c>
      <c r="K31" s="464" t="str">
        <f>'2018-04'!$B$11</f>
        <v>N/A</v>
      </c>
      <c r="L31" s="464" t="str">
        <f>'2018-04'!$B$12</f>
        <v>TBD</v>
      </c>
      <c r="M31" s="464" t="str">
        <f>'2018-04'!$B$13</f>
        <v>TBD</v>
      </c>
      <c r="N31" s="464" t="str">
        <f>'2018-04'!$B$14</f>
        <v>PRC-024-2</v>
      </c>
      <c r="O31" s="483">
        <f>'2018-03'!$B$15</f>
        <v>43418</v>
      </c>
      <c r="P31" s="463"/>
    </row>
    <row r="32" spans="1:16" s="605" customFormat="1" ht="72" x14ac:dyDescent="0.3">
      <c r="A32" s="569" t="str">
        <f>SER_Ph1!$B$1</f>
        <v>Standards Efficiency Review</v>
      </c>
      <c r="B32" s="478" t="str">
        <f>SER_Ph1!$B$2</f>
        <v>Phase 1</v>
      </c>
      <c r="C32" s="464" t="str">
        <f>SER_Ph1!$B$3</f>
        <v>SAR</v>
      </c>
      <c r="D32" s="478" t="str">
        <f>SER_Ph1!$B$4</f>
        <v xml:space="preserve">The Standards Authorization Request was posted through September 26, 2018. The drafting team will be having the kick-off meeting on November 6, 2018, see the NERC calendar for details. </v>
      </c>
      <c r="E32" s="488" t="str">
        <f>SER_Ph1!$B$5</f>
        <v>Retirement of various requirements</v>
      </c>
      <c r="F32" s="488" t="str">
        <f>SER_Ph1!$B$6</f>
        <v>N/A</v>
      </c>
      <c r="G32" s="464" t="str">
        <f>SER_Ph1!$B$7</f>
        <v>N/A, not priorized in the RSDP</v>
      </c>
      <c r="H32" s="464" t="str">
        <f>SER_Ph1!$B$8</f>
        <v>(Ops Plan) Amy Casuscelli &amp; Charles Yeung</v>
      </c>
      <c r="I32" s="464" t="str">
        <f>SER_Ph1!$B$9</f>
        <v>(RT Ops) Mike Brytowski</v>
      </c>
      <c r="J32" s="464" t="str">
        <f>SER_Ph1!$B$10</f>
        <v>(LT Plan) Linda Lynch</v>
      </c>
      <c r="K32" s="464" t="str">
        <f>SER_Ph1!$B$11</f>
        <v>N/A</v>
      </c>
      <c r="L32" s="464" t="str">
        <f>SER_Ph1!$B$12</f>
        <v>Chris Larson</v>
      </c>
      <c r="M32" s="464" t="str">
        <f>SER_Ph1!$B$13</f>
        <v>Mark Pratt &amp; Michael Brytowski</v>
      </c>
      <c r="N32" s="464" t="str">
        <f>SER_Ph1!$B$14</f>
        <v>See SAR (too many to list)</v>
      </c>
      <c r="O32" s="483">
        <f>SER_Ph1!$B$15</f>
        <v>43418</v>
      </c>
      <c r="P32" s="463"/>
    </row>
  </sheetData>
  <sheetProtection formatCells="0" formatColumns="0" formatRows="0" sort="0" autoFilter="0"/>
  <autoFilter ref="A2:O32">
    <filterColumn colId="2">
      <filters>
        <filter val="Nominations"/>
        <filter val="On Hold"/>
        <filter val="Pending Regulatory Filing"/>
        <filter val="Pending SC Action"/>
        <filter val="Posted"/>
        <filter val="Responding to Comment"/>
        <filter val="SAR"/>
        <filter val="Working to Additional Ballot"/>
      </filters>
    </filterColumn>
    <sortState ref="A6:O31">
      <sortCondition ref="A2:A31"/>
    </sortState>
  </autoFilter>
  <customSheetViews>
    <customSheetView guid="{1320E5F0-9854-46BA-9165-0D2D126E5847}" scale="70" showPageBreaks="1" zeroValues="0" fitToPage="1" printArea="1" showAutoFilter="1" hiddenRows="1">
      <pane xSplit="2" ySplit="2" topLeftCell="C3" activePane="bottomRight" state="frozen"/>
      <selection pane="bottomRight" activeCell="M1" sqref="M1"/>
      <pageMargins left="0.7" right="0.7" top="0.75" bottom="0.75" header="0.3" footer="0.3"/>
      <pageSetup scale="43" orientation="landscape" horizontalDpi="1200" verticalDpi="1200" r:id="rId1"/>
      <headerFooter>
        <oddHeader>&amp;F</oddHeader>
        <oddFooter>&amp;L&amp;BNorth American Electric Reliability Corporation Confidential&amp;B&amp;C&amp;D&amp;RPage &amp;P</oddFooter>
      </headerFooter>
      <autoFilter ref="A2:M22">
        <sortState ref="A3:M22">
          <sortCondition ref="A2:A22"/>
        </sortState>
      </autoFilter>
    </customSheetView>
  </customSheetViews>
  <conditionalFormatting sqref="O1">
    <cfRule type="cellIs" dxfId="303" priority="68" operator="greaterThan">
      <formula>NOW()-15</formula>
    </cfRule>
    <cfRule type="cellIs" dxfId="302" priority="69" stopIfTrue="1" operator="lessThan">
      <formula>NOW()-30</formula>
    </cfRule>
    <cfRule type="cellIs" dxfId="301" priority="70" operator="lessThan">
      <formula>"now()-15"</formula>
    </cfRule>
  </conditionalFormatting>
  <conditionalFormatting sqref="O3:O11 O13:O25">
    <cfRule type="cellIs" dxfId="300" priority="71" operator="greaterThan">
      <formula>NOW()-15</formula>
    </cfRule>
    <cfRule type="cellIs" dxfId="299" priority="72" stopIfTrue="1" operator="lessThan">
      <formula>NOW()-30</formula>
    </cfRule>
    <cfRule type="cellIs" dxfId="298" priority="73" operator="lessThan">
      <formula>"now()-15"</formula>
    </cfRule>
    <cfRule type="cellIs" dxfId="297" priority="74" operator="greaterThan">
      <formula>NOW()-15</formula>
    </cfRule>
    <cfRule type="cellIs" dxfId="296" priority="75" stopIfTrue="1" operator="lessThan">
      <formula>NOW()-30</formula>
    </cfRule>
    <cfRule type="cellIs" dxfId="295" priority="76" operator="lessThan">
      <formula>"now()-15"</formula>
    </cfRule>
  </conditionalFormatting>
  <conditionalFormatting sqref="O12">
    <cfRule type="cellIs" dxfId="294" priority="61" operator="greaterThan">
      <formula>NOW()-15</formula>
    </cfRule>
    <cfRule type="cellIs" dxfId="293" priority="62" stopIfTrue="1" operator="lessThan">
      <formula>NOW()-30</formula>
    </cfRule>
    <cfRule type="cellIs" dxfId="292" priority="63" operator="lessThan">
      <formula>"now()-15"</formula>
    </cfRule>
    <cfRule type="cellIs" dxfId="291" priority="64" operator="greaterThan">
      <formula>NOW()-15</formula>
    </cfRule>
    <cfRule type="cellIs" dxfId="290" priority="65" stopIfTrue="1" operator="lessThan">
      <formula>NOW()-30</formula>
    </cfRule>
    <cfRule type="cellIs" dxfId="289" priority="66" operator="lessThan">
      <formula>"now()-15"</formula>
    </cfRule>
  </conditionalFormatting>
  <conditionalFormatting sqref="O26">
    <cfRule type="cellIs" dxfId="288" priority="49" operator="greaterThan">
      <formula>NOW()-15</formula>
    </cfRule>
    <cfRule type="cellIs" dxfId="287" priority="50" stopIfTrue="1" operator="lessThan">
      <formula>NOW()-30</formula>
    </cfRule>
    <cfRule type="cellIs" dxfId="286" priority="51" operator="lessThan">
      <formula>"now()-15"</formula>
    </cfRule>
    <cfRule type="cellIs" dxfId="285" priority="52" operator="greaterThan">
      <formula>NOW()-15</formula>
    </cfRule>
    <cfRule type="cellIs" dxfId="284" priority="53" stopIfTrue="1" operator="lessThan">
      <formula>NOW()-30</formula>
    </cfRule>
    <cfRule type="cellIs" dxfId="283" priority="54" operator="lessThan">
      <formula>"now()-15"</formula>
    </cfRule>
  </conditionalFormatting>
  <conditionalFormatting sqref="O27">
    <cfRule type="cellIs" dxfId="282" priority="43" operator="greaterThan">
      <formula>NOW()-15</formula>
    </cfRule>
    <cfRule type="cellIs" dxfId="281" priority="44" stopIfTrue="1" operator="lessThan">
      <formula>NOW()-30</formula>
    </cfRule>
    <cfRule type="cellIs" dxfId="280" priority="45" operator="lessThan">
      <formula>"now()-15"</formula>
    </cfRule>
    <cfRule type="cellIs" dxfId="279" priority="46" operator="greaterThan">
      <formula>NOW()-15</formula>
    </cfRule>
    <cfRule type="cellIs" dxfId="278" priority="47" stopIfTrue="1" operator="lessThan">
      <formula>NOW()-30</formula>
    </cfRule>
    <cfRule type="cellIs" dxfId="277" priority="48" operator="lessThan">
      <formula>"now()-15"</formula>
    </cfRule>
  </conditionalFormatting>
  <conditionalFormatting sqref="O28">
    <cfRule type="cellIs" dxfId="276" priority="37" operator="greaterThan">
      <formula>NOW()-15</formula>
    </cfRule>
    <cfRule type="cellIs" dxfId="275" priority="38" stopIfTrue="1" operator="lessThan">
      <formula>NOW()-30</formula>
    </cfRule>
    <cfRule type="cellIs" dxfId="274" priority="39" operator="lessThan">
      <formula>"now()-15"</formula>
    </cfRule>
    <cfRule type="cellIs" dxfId="273" priority="40" operator="greaterThan">
      <formula>NOW()-15</formula>
    </cfRule>
    <cfRule type="cellIs" dxfId="272" priority="41" stopIfTrue="1" operator="lessThan">
      <formula>NOW()-30</formula>
    </cfRule>
    <cfRule type="cellIs" dxfId="271" priority="42" operator="lessThan">
      <formula>"now()-15"</formula>
    </cfRule>
  </conditionalFormatting>
  <conditionalFormatting sqref="O29">
    <cfRule type="cellIs" dxfId="270" priority="31" operator="greaterThan">
      <formula>NOW()-15</formula>
    </cfRule>
    <cfRule type="cellIs" dxfId="269" priority="32" stopIfTrue="1" operator="lessThan">
      <formula>NOW()-30</formula>
    </cfRule>
    <cfRule type="cellIs" dxfId="268" priority="33" operator="lessThan">
      <formula>"now()-15"</formula>
    </cfRule>
    <cfRule type="cellIs" dxfId="267" priority="34" operator="greaterThan">
      <formula>NOW()-15</formula>
    </cfRule>
    <cfRule type="cellIs" dxfId="266" priority="35" stopIfTrue="1" operator="lessThan">
      <formula>NOW()-30</formula>
    </cfRule>
    <cfRule type="cellIs" dxfId="265" priority="36" operator="lessThan">
      <formula>"now()-15"</formula>
    </cfRule>
  </conditionalFormatting>
  <conditionalFormatting sqref="O30">
    <cfRule type="cellIs" dxfId="264" priority="25" operator="greaterThan">
      <formula>NOW()-15</formula>
    </cfRule>
    <cfRule type="cellIs" dxfId="263" priority="26" stopIfTrue="1" operator="lessThan">
      <formula>NOW()-30</formula>
    </cfRule>
    <cfRule type="cellIs" dxfId="262" priority="27" operator="lessThan">
      <formula>"now()-15"</formula>
    </cfRule>
    <cfRule type="cellIs" dxfId="261" priority="28" operator="greaterThan">
      <formula>NOW()-15</formula>
    </cfRule>
    <cfRule type="cellIs" dxfId="260" priority="29" stopIfTrue="1" operator="lessThan">
      <formula>NOW()-30</formula>
    </cfRule>
    <cfRule type="cellIs" dxfId="259" priority="30" operator="lessThan">
      <formula>"now()-15"</formula>
    </cfRule>
  </conditionalFormatting>
  <conditionalFormatting sqref="O31">
    <cfRule type="cellIs" dxfId="258" priority="13" operator="greaterThan">
      <formula>NOW()-15</formula>
    </cfRule>
    <cfRule type="cellIs" dxfId="257" priority="14" stopIfTrue="1" operator="lessThan">
      <formula>NOW()-30</formula>
    </cfRule>
    <cfRule type="cellIs" dxfId="256" priority="15" operator="lessThan">
      <formula>"now()-15"</formula>
    </cfRule>
    <cfRule type="cellIs" dxfId="255" priority="16" operator="greaterThan">
      <formula>NOW()-15</formula>
    </cfRule>
    <cfRule type="cellIs" dxfId="254" priority="17" stopIfTrue="1" operator="lessThan">
      <formula>NOW()-30</formula>
    </cfRule>
    <cfRule type="cellIs" dxfId="253" priority="18" operator="lessThan">
      <formula>"now()-15"</formula>
    </cfRule>
  </conditionalFormatting>
  <conditionalFormatting sqref="O32">
    <cfRule type="cellIs" dxfId="252" priority="1" operator="greaterThan">
      <formula>NOW()-15</formula>
    </cfRule>
    <cfRule type="cellIs" dxfId="251" priority="2" stopIfTrue="1" operator="lessThan">
      <formula>NOW()-30</formula>
    </cfRule>
    <cfRule type="cellIs" dxfId="250" priority="3" operator="lessThan">
      <formula>"now()-15"</formula>
    </cfRule>
    <cfRule type="cellIs" dxfId="249" priority="4" operator="greaterThan">
      <formula>NOW()-15</formula>
    </cfRule>
    <cfRule type="cellIs" dxfId="248" priority="5" stopIfTrue="1" operator="lessThan">
      <formula>NOW()-30</formula>
    </cfRule>
    <cfRule type="cellIs" dxfId="247" priority="6" operator="lessThan">
      <formula>"now()-15"</formula>
    </cfRule>
  </conditionalFormatting>
  <hyperlinks>
    <hyperlink ref="O2" location="Home!A1" display="HOME"/>
    <hyperlink ref="A3" location="'2013-03'!A1" display="'2013-03'!A1"/>
    <hyperlink ref="A4" location="'2015-08a'!A1" display="'2015-08a'!A1"/>
    <hyperlink ref="A5" location="'2015-08b'!A1" display="'2015-08b'!A1"/>
    <hyperlink ref="A6" location="'2015-09'!A1" display="'2015-09'!A1"/>
    <hyperlink ref="A8" location="'2015-10'!A1" display="'2015-10'!A1"/>
    <hyperlink ref="A11" location="'2016-02a'!A1" display="'2016-02a'!A1"/>
    <hyperlink ref="A9" location="'2015-INT-01'!A1" display="'2015-INT-01'!A1"/>
    <hyperlink ref="A18" location="'2016-EPR-01'!A1" display="'2016-EPR-01'!A1"/>
    <hyperlink ref="A19" location="'2016-EPR-02'!A1" display="'2016-EPR-02'!A1"/>
    <hyperlink ref="A16" location="'2016-03'!A1" display="'2016-03'!A1"/>
    <hyperlink ref="A17" location="'2016-04'!A1" display="2016-04"/>
    <hyperlink ref="G1" location="Footnotes!A1" display="Footnotes!A1"/>
    <hyperlink ref="J1" location="Footnotes!A1" display="Footnotes!A1"/>
    <hyperlink ref="K1" location="Footnotes!A1" display="Footnotes!A1"/>
    <hyperlink ref="A12" location="'2016-02b'!A1" display="'2016-02b'!A1"/>
    <hyperlink ref="A13" location="'2016-02c'!A1" display="'2016-02c'!A1"/>
    <hyperlink ref="A10" location="'2016-01'!A1" display="2016-01"/>
    <hyperlink ref="A20" location="'2017-01'!A1" display="'2017-01'!A1"/>
    <hyperlink ref="A21" location="'2017-02'!A1" display="'2017-02'!A1"/>
    <hyperlink ref="A22" location="'2017-03'!A1" display="'2017-03'!A1"/>
    <hyperlink ref="A23" location="'2017-04'!A1" display="'2017-04'!A1"/>
    <hyperlink ref="A24" location="'2017-05'!A1" display="'2017-05'!A1"/>
    <hyperlink ref="A25" location="'2017-06'!A1" display="'2017-06'!A1"/>
    <hyperlink ref="A26" location="'2017-07'!A1" display="'2017-07'!A1"/>
    <hyperlink ref="A27" location="'2017-08'!A1" display="'2017-08'!A1"/>
    <hyperlink ref="A14" location="'2016-02d'!A1" display="'2016-02d'!A1"/>
    <hyperlink ref="A7" location="'2015-09b'!A1" display="'2015-09b'!A1"/>
    <hyperlink ref="A28" location="'2018-01'!A1" display="'2018-01'!A1"/>
    <hyperlink ref="A15" location="'2016-02e'!A1" display="'2016-02e'!A1"/>
    <hyperlink ref="A29" location="'2018-02'!A1" display="'2018-02'!A1"/>
    <hyperlink ref="A30" location="'2018-03'!A1" display="'2018-03'!A1"/>
    <hyperlink ref="A31" location="'2018-04'!A1" display="'2018-04'!A1"/>
    <hyperlink ref="A32" location="SER_Ph1!A1" display="SER_Ph1!A1"/>
  </hyperlinks>
  <pageMargins left="0.7" right="0.7" top="0.75" bottom="0.75" header="0.3" footer="0.3"/>
  <pageSetup paperSize="5" scale="40" orientation="landscape" horizontalDpi="1200" verticalDpi="1200" r:id="rId2"/>
  <headerFooter>
    <oddHeader>&amp;F</oddHeader>
    <oddFooter>&amp;L&amp;"-,Bold"North American Electric Reliability Corporation&amp;C&amp;D&amp;RPage &amp;P</oddFooter>
  </headerFooter>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Zeros="0" zoomScaleNormal="100" workbookViewId="0">
      <pane ySplit="1" topLeftCell="A2" activePane="bottomLeft" state="frozen"/>
      <selection pane="bottomLeft" activeCell="A7" sqref="A7"/>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126</v>
      </c>
      <c r="C1" s="644"/>
      <c r="D1" s="644"/>
      <c r="E1" s="644"/>
      <c r="F1" s="644"/>
      <c r="G1" s="644"/>
      <c r="H1" s="106" t="s">
        <v>89</v>
      </c>
    </row>
    <row r="2" spans="1:13" s="16" customFormat="1" ht="15" customHeight="1" x14ac:dyDescent="0.35">
      <c r="A2" s="38" t="str">
        <f>Template!A2</f>
        <v>Project Name</v>
      </c>
      <c r="B2" s="657" t="s">
        <v>178</v>
      </c>
      <c r="C2" s="657"/>
      <c r="D2" s="657"/>
      <c r="E2" s="657"/>
      <c r="F2" s="657"/>
      <c r="G2" s="657"/>
      <c r="H2" s="15"/>
    </row>
    <row r="3" spans="1:13" s="16" customFormat="1" ht="15" customHeight="1" x14ac:dyDescent="0.35">
      <c r="A3" s="38" t="str">
        <f>Template!A3</f>
        <v>Status</v>
      </c>
      <c r="B3" s="647" t="s">
        <v>83</v>
      </c>
      <c r="C3" s="647"/>
      <c r="D3" s="647"/>
      <c r="E3" s="647"/>
      <c r="F3" s="647"/>
      <c r="G3" s="647"/>
      <c r="H3" s="15"/>
    </row>
    <row r="4" spans="1:13" s="16" customFormat="1" ht="18" x14ac:dyDescent="0.35">
      <c r="A4" s="38" t="str">
        <f>Template!A4</f>
        <v>Comments</v>
      </c>
      <c r="B4" s="646" t="s">
        <v>205</v>
      </c>
      <c r="C4" s="646"/>
      <c r="D4" s="646"/>
      <c r="E4" s="646"/>
      <c r="F4" s="646"/>
      <c r="G4" s="646"/>
      <c r="H4" s="15"/>
    </row>
    <row r="5" spans="1:13" ht="14.4" customHeight="1" x14ac:dyDescent="0.3">
      <c r="A5" s="38" t="str">
        <f>Template!A5</f>
        <v>Deliverable</v>
      </c>
      <c r="B5" s="648" t="s">
        <v>182</v>
      </c>
      <c r="C5" s="648"/>
      <c r="D5" s="648"/>
      <c r="E5" s="648"/>
      <c r="F5" s="648"/>
      <c r="G5" s="648"/>
      <c r="H5" s="89"/>
    </row>
    <row r="6" spans="1:13" x14ac:dyDescent="0.3">
      <c r="A6" s="38" t="str">
        <f>Template!A6</f>
        <v>Deadline</v>
      </c>
      <c r="B6" s="642" t="s">
        <v>18</v>
      </c>
      <c r="C6" s="642"/>
      <c r="D6" s="642"/>
      <c r="E6" s="642"/>
      <c r="F6" s="642"/>
      <c r="G6" s="642"/>
      <c r="H6" s="89"/>
    </row>
    <row r="7" spans="1:13" ht="28.8" x14ac:dyDescent="0.3">
      <c r="A7" s="268" t="str">
        <f>Template!A7</f>
        <v>Priority in RSDP, click to see applicable Footnote</v>
      </c>
      <c r="B7" s="642" t="s">
        <v>18</v>
      </c>
      <c r="C7" s="642"/>
      <c r="D7" s="642"/>
      <c r="E7" s="642"/>
      <c r="F7" s="642"/>
      <c r="G7" s="642"/>
      <c r="H7" s="89"/>
    </row>
    <row r="8" spans="1:13" x14ac:dyDescent="0.3">
      <c r="A8" s="38" t="str">
        <f>Template!A8</f>
        <v>P81 Req (2013)</v>
      </c>
      <c r="B8" s="642" t="s">
        <v>18</v>
      </c>
      <c r="C8" s="642"/>
      <c r="D8" s="642"/>
      <c r="E8" s="642"/>
      <c r="F8" s="642"/>
      <c r="G8" s="642"/>
      <c r="H8" s="89"/>
    </row>
    <row r="9" spans="1:13" x14ac:dyDescent="0.3">
      <c r="A9" s="38" t="str">
        <f>Template!A9</f>
        <v>Number of Directives</v>
      </c>
      <c r="B9" s="642" t="s">
        <v>18</v>
      </c>
      <c r="C9" s="642"/>
      <c r="D9" s="642"/>
      <c r="E9" s="642"/>
      <c r="F9" s="642"/>
      <c r="G9" s="642"/>
      <c r="H9" s="89"/>
    </row>
    <row r="10" spans="1:13" x14ac:dyDescent="0.3">
      <c r="A10" s="104" t="str">
        <f>Template!A10</f>
        <v>No. of Guidances (see Note 2)</v>
      </c>
      <c r="B10" s="642" t="s">
        <v>18</v>
      </c>
      <c r="C10" s="642"/>
      <c r="D10" s="642"/>
      <c r="E10" s="642"/>
      <c r="F10" s="642"/>
      <c r="G10" s="642"/>
      <c r="H10" s="89"/>
    </row>
    <row r="11" spans="1:13" ht="28.8" x14ac:dyDescent="0.3">
      <c r="A11" s="104" t="str">
        <f>Template!A11</f>
        <v>Directionally consistent with IERP findings (See Note 5)</v>
      </c>
      <c r="B11" s="642" t="s">
        <v>18</v>
      </c>
      <c r="C11" s="642"/>
      <c r="D11" s="642"/>
      <c r="E11" s="642"/>
      <c r="F11" s="642"/>
      <c r="G11" s="642"/>
      <c r="H11" s="88"/>
      <c r="K11" s="2"/>
      <c r="L11" s="2"/>
      <c r="M11" s="2"/>
    </row>
    <row r="12" spans="1:13" x14ac:dyDescent="0.3">
      <c r="A12" s="38" t="str">
        <f>Template!A12</f>
        <v>Developer</v>
      </c>
      <c r="B12" s="641" t="s">
        <v>148</v>
      </c>
      <c r="C12" s="641"/>
      <c r="D12" s="641"/>
      <c r="E12" s="641"/>
      <c r="F12" s="641"/>
      <c r="G12" s="641"/>
      <c r="H12" s="88"/>
    </row>
    <row r="13" spans="1:13" x14ac:dyDescent="0.3">
      <c r="A13" s="38" t="str">
        <f>Template!A13</f>
        <v>PMOS Liaison</v>
      </c>
      <c r="B13" s="641" t="s">
        <v>170</v>
      </c>
      <c r="C13" s="641"/>
      <c r="D13" s="641"/>
      <c r="E13" s="641"/>
      <c r="F13" s="641"/>
      <c r="G13" s="641"/>
      <c r="H13" s="88"/>
    </row>
    <row r="14" spans="1:13" x14ac:dyDescent="0.3">
      <c r="A14" s="38" t="str">
        <f>Template!A14</f>
        <v>Affected Standards</v>
      </c>
      <c r="B14" s="645" t="s">
        <v>182</v>
      </c>
      <c r="C14" s="645"/>
      <c r="D14" s="645"/>
      <c r="E14" s="645"/>
      <c r="F14" s="645"/>
      <c r="G14" s="645"/>
      <c r="H14" s="89"/>
    </row>
    <row r="15" spans="1:13" x14ac:dyDescent="0.3">
      <c r="A15" s="5"/>
      <c r="B15" s="88"/>
      <c r="C15" s="89"/>
      <c r="D15" s="89"/>
      <c r="E15" s="89"/>
      <c r="F15" s="89"/>
      <c r="G15" s="89"/>
      <c r="H15" s="89"/>
    </row>
    <row r="16" spans="1:13" x14ac:dyDescent="0.3">
      <c r="A16" s="5"/>
      <c r="B16" s="88"/>
      <c r="C16" s="89"/>
      <c r="D16" s="89"/>
      <c r="E16" s="89"/>
      <c r="F16" s="89"/>
      <c r="G16" s="89"/>
      <c r="H16" s="89"/>
    </row>
    <row r="17" spans="1:11" ht="15" thickBot="1" x14ac:dyDescent="0.35">
      <c r="A17" s="7"/>
      <c r="B17" s="89"/>
      <c r="C17" s="89"/>
      <c r="D17" s="89"/>
      <c r="E17" s="89"/>
      <c r="F17" s="89"/>
      <c r="G17" s="89"/>
      <c r="H17" s="89"/>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3"/>
      <c r="C19" s="133"/>
      <c r="D19" s="27"/>
      <c r="E19" s="27"/>
      <c r="F19" s="70">
        <f t="shared" ref="F19:F34" si="0">IF(D19-B19&gt;DATE(2007,1,1),0,D19-B19)</f>
        <v>0</v>
      </c>
      <c r="G19" s="142"/>
      <c r="H19" s="148"/>
      <c r="I19" s="123">
        <v>1</v>
      </c>
      <c r="J19" s="14"/>
      <c r="K19" s="14"/>
    </row>
    <row r="20" spans="1:11" x14ac:dyDescent="0.3">
      <c r="A20" s="50" t="str">
        <f>'Lookup Lists'!C4</f>
        <v>Nominations - DT</v>
      </c>
      <c r="B20" s="134"/>
      <c r="C20" s="134"/>
      <c r="D20" s="19"/>
      <c r="E20" s="17"/>
      <c r="F20" s="71">
        <f t="shared" si="0"/>
        <v>0</v>
      </c>
      <c r="G20" s="143"/>
      <c r="H20" s="149"/>
      <c r="I20" s="124">
        <v>2</v>
      </c>
      <c r="J20" s="14"/>
      <c r="K20" s="14"/>
    </row>
    <row r="21" spans="1:11" x14ac:dyDescent="0.3">
      <c r="A21" s="50" t="str">
        <f>'Lookup Lists'!C5</f>
        <v>QR - Quality Review</v>
      </c>
      <c r="B21" s="134"/>
      <c r="C21" s="134"/>
      <c r="D21" s="19"/>
      <c r="E21" s="17"/>
      <c r="F21" s="71">
        <f t="shared" si="0"/>
        <v>0</v>
      </c>
      <c r="G21" s="143"/>
      <c r="H21" s="149"/>
      <c r="I21" s="125">
        <v>3</v>
      </c>
      <c r="J21" s="14"/>
      <c r="K21" s="14"/>
    </row>
    <row r="22" spans="1:11" x14ac:dyDescent="0.3">
      <c r="A22" s="48" t="str">
        <f>'Lookup Lists'!C6</f>
        <v>SP1 - SAR/PR/WP Posting 1</v>
      </c>
      <c r="B22" s="134"/>
      <c r="C22" s="134"/>
      <c r="D22" s="19">
        <v>42505</v>
      </c>
      <c r="E22" s="17">
        <f>D22+30</f>
        <v>42535</v>
      </c>
      <c r="F22" s="71">
        <f t="shared" si="0"/>
        <v>0</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49"/>
      <c r="I25" s="125">
        <v>7</v>
      </c>
      <c r="J25" s="14"/>
      <c r="K25" s="14"/>
    </row>
    <row r="26" spans="1:11" x14ac:dyDescent="0.3">
      <c r="A26" s="53" t="str">
        <f>'Lookup Lists'!C10</f>
        <v>CIB - Com/Ballot 1 (Initial)</v>
      </c>
      <c r="B26" s="163"/>
      <c r="C26" s="163"/>
      <c r="D26" s="19">
        <v>42628</v>
      </c>
      <c r="E26" s="17">
        <f>D26+45</f>
        <v>42673</v>
      </c>
      <c r="F26" s="71">
        <f t="shared" si="0"/>
        <v>0</v>
      </c>
      <c r="G26" s="143"/>
      <c r="H26" s="164"/>
      <c r="I26" s="124">
        <v>8</v>
      </c>
      <c r="J26" s="14"/>
      <c r="K26" s="14"/>
    </row>
    <row r="27" spans="1:11" x14ac:dyDescent="0.3">
      <c r="A27" s="53" t="str">
        <f>'Lookup Lists'!C11</f>
        <v xml:space="preserve">CAB - Com/Add Ballot 2 </v>
      </c>
      <c r="B27" s="163"/>
      <c r="C27" s="163"/>
      <c r="D27" s="76"/>
      <c r="E27" s="77"/>
      <c r="F27" s="71">
        <f t="shared" si="0"/>
        <v>0</v>
      </c>
      <c r="G27" s="143"/>
      <c r="H27" s="164"/>
      <c r="I27" s="125">
        <v>9</v>
      </c>
    </row>
    <row r="28" spans="1:11" x14ac:dyDescent="0.3">
      <c r="A28" s="53" t="str">
        <f>'Lookup Lists'!C12</f>
        <v>CAB - Com/Add Ballot 3</v>
      </c>
      <c r="B28" s="134"/>
      <c r="C28" s="134"/>
      <c r="D28" s="19"/>
      <c r="E28" s="17"/>
      <c r="F28" s="71">
        <f t="shared" si="0"/>
        <v>0</v>
      </c>
      <c r="G28" s="143"/>
      <c r="H28" s="149"/>
      <c r="I28" s="124">
        <v>10</v>
      </c>
    </row>
    <row r="29" spans="1:11" x14ac:dyDescent="0.3">
      <c r="A29" s="53" t="str">
        <f>'Lookup Lists'!C13</f>
        <v>CAB - Com/Add Ballot 4</v>
      </c>
      <c r="B29" s="134"/>
      <c r="C29" s="134"/>
      <c r="D29" s="19"/>
      <c r="E29" s="17"/>
      <c r="F29" s="71">
        <f t="shared" si="0"/>
        <v>0</v>
      </c>
      <c r="G29" s="143"/>
      <c r="H29" s="149"/>
      <c r="I29" s="125">
        <v>11</v>
      </c>
    </row>
    <row r="30" spans="1:11" x14ac:dyDescent="0.3">
      <c r="A30" s="53" t="str">
        <f>'Lookup Lists'!C14</f>
        <v>CAB - Com/Add Ballot 5</v>
      </c>
      <c r="B30" s="134"/>
      <c r="C30" s="134"/>
      <c r="D30" s="19"/>
      <c r="E30" s="17"/>
      <c r="F30" s="71">
        <f t="shared" si="0"/>
        <v>0</v>
      </c>
      <c r="G30" s="143"/>
      <c r="H30" s="149"/>
      <c r="I30" s="124">
        <v>12</v>
      </c>
    </row>
    <row r="31" spans="1:11" x14ac:dyDescent="0.3">
      <c r="A31" s="54" t="str">
        <f>'Lookup Lists'!C15</f>
        <v>FB - Final Ballot</v>
      </c>
      <c r="B31" s="163"/>
      <c r="C31" s="163"/>
      <c r="D31" s="76"/>
      <c r="E31" s="77"/>
      <c r="F31" s="71">
        <f t="shared" si="0"/>
        <v>0</v>
      </c>
      <c r="G31" s="143"/>
      <c r="H31" s="149"/>
      <c r="I31" s="125">
        <v>13</v>
      </c>
    </row>
    <row r="32" spans="1:11" x14ac:dyDescent="0.3">
      <c r="A32" s="55" t="str">
        <f>'Lookup Lists'!C16</f>
        <v>PTB - Present to BOT</v>
      </c>
      <c r="B32" s="163"/>
      <c r="C32" s="163"/>
      <c r="D32" s="76"/>
      <c r="E32" s="77"/>
      <c r="F32" s="71">
        <f t="shared" si="0"/>
        <v>0</v>
      </c>
      <c r="G32" s="143"/>
      <c r="H32" s="149"/>
      <c r="I32" s="124">
        <v>14</v>
      </c>
    </row>
    <row r="33" spans="1:9" x14ac:dyDescent="0.3">
      <c r="A33" s="56" t="str">
        <f>'Lookup Lists'!C17</f>
        <v>Filing - Filing with Regulators</v>
      </c>
      <c r="B33" s="134"/>
      <c r="C33" s="134"/>
      <c r="D33" s="19"/>
      <c r="E33" s="17"/>
      <c r="F33" s="71">
        <f t="shared" si="0"/>
        <v>0</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57" t="s">
        <v>222</v>
      </c>
      <c r="B38" s="158">
        <v>42564</v>
      </c>
      <c r="C38" s="666" t="s">
        <v>238</v>
      </c>
      <c r="D38" s="666"/>
      <c r="E38" s="666"/>
      <c r="F38" s="666"/>
      <c r="G38" s="666"/>
      <c r="H38" s="667"/>
    </row>
    <row r="39" spans="1:9" x14ac:dyDescent="0.3">
      <c r="A39" s="165"/>
      <c r="B39" s="166"/>
      <c r="C39" s="677"/>
      <c r="D39" s="677"/>
      <c r="E39" s="677"/>
      <c r="F39" s="677"/>
      <c r="G39" s="677"/>
      <c r="H39" s="678"/>
    </row>
    <row r="40" spans="1:9" x14ac:dyDescent="0.3">
      <c r="A40" s="165"/>
      <c r="B40" s="167"/>
      <c r="C40" s="677"/>
      <c r="D40" s="677"/>
      <c r="E40" s="677"/>
      <c r="F40" s="677"/>
      <c r="G40" s="677"/>
      <c r="H40" s="678"/>
    </row>
    <row r="41" spans="1:9" ht="15" thickBot="1" x14ac:dyDescent="0.35">
      <c r="A41" s="159"/>
      <c r="B41" s="160"/>
      <c r="C41" s="668"/>
      <c r="D41" s="668"/>
      <c r="E41" s="668"/>
      <c r="F41" s="668"/>
      <c r="G41" s="668"/>
      <c r="H41" s="669"/>
    </row>
  </sheetData>
  <autoFilter ref="A18:I34"/>
  <customSheetViews>
    <customSheetView guid="{1320E5F0-9854-46BA-9165-0D2D126E5847}" showPageBreaks="1" zeroValues="0" printArea="1" showAutoFilter="1" hiddenColumns="1" state="hidden">
      <pane ySplit="1" topLeftCell="A2" activePane="bottomLeft" state="frozen"/>
      <selection pane="bottomLeft"/>
      <pageMargins left="0.7" right="0.7" top="0.75" bottom="0.75" header="0.3" footer="0.3"/>
      <pageSetup orientation="landscape" horizontalDpi="1200" verticalDpi="1200" r:id="rId1"/>
      <autoFilter ref="A18:I34"/>
    </customSheetView>
  </customSheetViews>
  <mergeCells count="19">
    <mergeCell ref="B12:G12"/>
    <mergeCell ref="B1:G1"/>
    <mergeCell ref="B2:G2"/>
    <mergeCell ref="B3:G3"/>
    <mergeCell ref="B4:G4"/>
    <mergeCell ref="B5:G5"/>
    <mergeCell ref="B6:G6"/>
    <mergeCell ref="B7:G7"/>
    <mergeCell ref="B8:G8"/>
    <mergeCell ref="B9:G9"/>
    <mergeCell ref="B10:G10"/>
    <mergeCell ref="B11:G11"/>
    <mergeCell ref="C40:H40"/>
    <mergeCell ref="C41:H41"/>
    <mergeCell ref="B13:G13"/>
    <mergeCell ref="B14:G14"/>
    <mergeCell ref="C37:H37"/>
    <mergeCell ref="C38:H38"/>
    <mergeCell ref="C39:H39"/>
  </mergeCells>
  <conditionalFormatting sqref="F19:F34">
    <cfRule type="cellIs" dxfId="157" priority="2" operator="lessThan">
      <formula>-90</formula>
    </cfRule>
    <cfRule type="cellIs" dxfId="156" priority="3" operator="lessThan">
      <formula>-45</formula>
    </cfRule>
    <cfRule type="cellIs" dxfId="155" priority="4" operator="greaterThan">
      <formula>-45</formula>
    </cfRule>
  </conditionalFormatting>
  <conditionalFormatting sqref="B19:C34">
    <cfRule type="expression" dxfId="154" priority="1">
      <formula>AND($B19&lt;=NOW(),$C19&gt;=NOW())</formula>
    </cfRule>
  </conditionalFormatting>
  <dataValidations count="2">
    <dataValidation type="list" allowBlank="1" showInputMessage="1" showErrorMessage="1" sqref="G19:G34 H34">
      <formula1>Delays</formula1>
    </dataValidation>
    <dataValidation type="list" allowBlank="1" showInputMessage="1" showErrorMessage="1" sqref="B3:G3">
      <formula1>Status</formula1>
    </dataValidation>
  </dataValidations>
  <hyperlinks>
    <hyperlink ref="B2" r:id="rId2" display="Phase 2 System Protection Coordination"/>
    <hyperlink ref="H1" location="Home!A1" display="Return to Home"/>
    <hyperlink ref="B2:G2" r:id="rId3" display="Interpretation of CIP-007-5 for Foxguard Solutions"/>
    <hyperlink ref="B12:G12" r:id="rId4" display="Lacey Ourso"/>
    <hyperlink ref="B13:G13" r:id="rId5" display="Brian Murphy"/>
    <hyperlink ref="A11" location="Footnotes!A1" display="Footnotes!A1"/>
    <hyperlink ref="A10" location="Footnotes!A1" display="Footnotes!A1"/>
  </hyperlinks>
  <pageMargins left="0.7" right="0.7" top="0.75" bottom="0.75" header="0.3" footer="0.3"/>
  <pageSetup orientation="landscape" horizontalDpi="1200" verticalDpi="1200" r:id="rId6"/>
  <extLst>
    <ext xmlns:x14="http://schemas.microsoft.com/office/spreadsheetml/2009/9/main" uri="{78C0D931-6437-407d-A8EE-F0AAD7539E65}">
      <x14:conditionalFormattings>
        <x14:conditionalFormatting xmlns:xm="http://schemas.microsoft.com/office/excel/2006/main">
          <x14:cfRule type="expression" priority="5" id="{84317369-6FEC-4763-AA3B-619D5A16F4AF}">
            <xm:f>IF($B$20=Home!$H$5,$A$24,)</xm:f>
            <x14:dxf/>
          </x14:cfRule>
          <xm:sqref>I10:ABK10</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Zeros="0" zoomScaleNormal="100" workbookViewId="0">
      <pane ySplit="1" topLeftCell="A2" activePane="bottomLeft" state="frozen"/>
      <selection pane="bottomLeft" activeCell="B8" sqref="B8:G8"/>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127</v>
      </c>
      <c r="C1" s="644"/>
      <c r="D1" s="644"/>
      <c r="E1" s="644"/>
      <c r="F1" s="644"/>
      <c r="G1" s="644"/>
      <c r="H1" s="106" t="s">
        <v>89</v>
      </c>
    </row>
    <row r="2" spans="1:13" s="16" customFormat="1" ht="15" customHeight="1" x14ac:dyDescent="0.35">
      <c r="A2" s="38" t="str">
        <f>Template!A2</f>
        <v>Project Name</v>
      </c>
      <c r="B2" s="657" t="s">
        <v>179</v>
      </c>
      <c r="C2" s="657"/>
      <c r="D2" s="657"/>
      <c r="E2" s="657"/>
      <c r="F2" s="657"/>
      <c r="G2" s="657"/>
      <c r="H2" s="15"/>
    </row>
    <row r="3" spans="1:13" s="16" customFormat="1" ht="15" customHeight="1" x14ac:dyDescent="0.35">
      <c r="A3" s="38" t="str">
        <f>Template!A3</f>
        <v>Status</v>
      </c>
      <c r="B3" s="647" t="s">
        <v>83</v>
      </c>
      <c r="C3" s="647"/>
      <c r="D3" s="647"/>
      <c r="E3" s="647"/>
      <c r="F3" s="647"/>
      <c r="G3" s="647"/>
      <c r="H3" s="15"/>
    </row>
    <row r="4" spans="1:13" s="16" customFormat="1" ht="30" customHeight="1" x14ac:dyDescent="0.35">
      <c r="A4" s="38" t="str">
        <f>Template!A4</f>
        <v>Comments</v>
      </c>
      <c r="B4" s="646" t="s">
        <v>204</v>
      </c>
      <c r="C4" s="646"/>
      <c r="D4" s="646"/>
      <c r="E4" s="646"/>
      <c r="F4" s="646"/>
      <c r="G4" s="646"/>
      <c r="H4" s="15"/>
    </row>
    <row r="5" spans="1:13" x14ac:dyDescent="0.3">
      <c r="A5" s="38" t="str">
        <f>Template!A5</f>
        <v>Deliverable</v>
      </c>
      <c r="B5" s="648" t="s">
        <v>184</v>
      </c>
      <c r="C5" s="648"/>
      <c r="D5" s="648"/>
      <c r="E5" s="648"/>
      <c r="F5" s="648"/>
      <c r="G5" s="648"/>
      <c r="H5" s="89"/>
    </row>
    <row r="6" spans="1:13" x14ac:dyDescent="0.3">
      <c r="A6" s="38" t="str">
        <f>Template!A6</f>
        <v>Deadline</v>
      </c>
      <c r="B6" s="648" t="s">
        <v>18</v>
      </c>
      <c r="C6" s="648"/>
      <c r="D6" s="648"/>
      <c r="E6" s="648"/>
      <c r="F6" s="648"/>
      <c r="G6" s="648"/>
      <c r="H6" s="89"/>
    </row>
    <row r="7" spans="1:13" ht="28.8" x14ac:dyDescent="0.3">
      <c r="A7" s="104" t="str">
        <f>Template!A7</f>
        <v>Priority in RSDP, click to see applicable Footnote</v>
      </c>
      <c r="B7" s="648" t="s">
        <v>307</v>
      </c>
      <c r="C7" s="648"/>
      <c r="D7" s="648"/>
      <c r="E7" s="648"/>
      <c r="F7" s="648"/>
      <c r="G7" s="648"/>
      <c r="H7" s="89"/>
    </row>
    <row r="8" spans="1:13" x14ac:dyDescent="0.3">
      <c r="A8" s="38" t="str">
        <f>Template!A8</f>
        <v>P81 Req (2013)</v>
      </c>
      <c r="B8" s="648" t="s">
        <v>18</v>
      </c>
      <c r="C8" s="648"/>
      <c r="D8" s="648"/>
      <c r="E8" s="648"/>
      <c r="F8" s="648"/>
      <c r="G8" s="648"/>
      <c r="H8" s="89"/>
    </row>
    <row r="9" spans="1:13" x14ac:dyDescent="0.3">
      <c r="A9" s="38" t="str">
        <f>Template!A9</f>
        <v>Number of Directives</v>
      </c>
      <c r="B9" s="648" t="s">
        <v>18</v>
      </c>
      <c r="C9" s="648"/>
      <c r="D9" s="648"/>
      <c r="E9" s="648"/>
      <c r="F9" s="648"/>
      <c r="G9" s="648"/>
      <c r="H9" s="89"/>
    </row>
    <row r="10" spans="1:13" x14ac:dyDescent="0.3">
      <c r="A10" s="104" t="str">
        <f>Template!A10</f>
        <v>No. of Guidances (see Note 2)</v>
      </c>
      <c r="B10" s="648" t="s">
        <v>18</v>
      </c>
      <c r="C10" s="648"/>
      <c r="D10" s="648"/>
      <c r="E10" s="648"/>
      <c r="F10" s="648"/>
      <c r="G10" s="648"/>
      <c r="H10" s="89"/>
    </row>
    <row r="11" spans="1:13" ht="28.8" x14ac:dyDescent="0.3">
      <c r="A11" s="104" t="str">
        <f>Template!A11</f>
        <v>Directionally consistent with IERP findings (See Note 5)</v>
      </c>
      <c r="B11" s="648" t="s">
        <v>18</v>
      </c>
      <c r="C11" s="648"/>
      <c r="D11" s="648"/>
      <c r="E11" s="648"/>
      <c r="F11" s="648"/>
      <c r="G11" s="648"/>
      <c r="H11" s="88"/>
      <c r="K11" s="2"/>
      <c r="L11" s="2"/>
      <c r="M11" s="2"/>
    </row>
    <row r="12" spans="1:13" x14ac:dyDescent="0.3">
      <c r="A12" s="38" t="str">
        <f>Template!A12</f>
        <v>Developer</v>
      </c>
      <c r="B12" s="641" t="s">
        <v>148</v>
      </c>
      <c r="C12" s="641"/>
      <c r="D12" s="641"/>
      <c r="E12" s="641"/>
      <c r="F12" s="641"/>
      <c r="G12" s="641"/>
      <c r="H12" s="88"/>
    </row>
    <row r="13" spans="1:13" x14ac:dyDescent="0.3">
      <c r="A13" s="38" t="str">
        <f>Template!A13</f>
        <v>PMOS Liaison</v>
      </c>
      <c r="B13" s="641" t="s">
        <v>170</v>
      </c>
      <c r="C13" s="641"/>
      <c r="D13" s="641"/>
      <c r="E13" s="641"/>
      <c r="F13" s="641"/>
      <c r="G13" s="641"/>
      <c r="H13" s="88"/>
    </row>
    <row r="14" spans="1:13" x14ac:dyDescent="0.3">
      <c r="A14" s="38" t="str">
        <f>Template!A14</f>
        <v>Affected Standards</v>
      </c>
      <c r="B14" s="645" t="s">
        <v>184</v>
      </c>
      <c r="C14" s="645"/>
      <c r="D14" s="645"/>
      <c r="E14" s="645"/>
      <c r="F14" s="645"/>
      <c r="G14" s="645"/>
      <c r="H14" s="89"/>
    </row>
    <row r="15" spans="1:13" x14ac:dyDescent="0.3">
      <c r="A15" s="5"/>
      <c r="B15" s="88"/>
      <c r="C15" s="89"/>
      <c r="D15" s="89"/>
      <c r="E15" s="89"/>
      <c r="F15" s="89"/>
      <c r="G15" s="89"/>
      <c r="H15" s="89"/>
    </row>
    <row r="16" spans="1:13" x14ac:dyDescent="0.3">
      <c r="A16" s="5"/>
      <c r="B16" s="88"/>
      <c r="C16" s="89"/>
      <c r="D16" s="89"/>
      <c r="E16" s="89"/>
      <c r="F16" s="89"/>
      <c r="G16" s="89"/>
      <c r="H16" s="89"/>
    </row>
    <row r="17" spans="1:11" ht="15" thickBot="1" x14ac:dyDescent="0.35">
      <c r="A17" s="7"/>
      <c r="B17" s="89"/>
      <c r="C17" s="89"/>
      <c r="D17" s="89"/>
      <c r="E17" s="89"/>
      <c r="F17" s="89"/>
      <c r="G17" s="89"/>
      <c r="H17" s="89"/>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4"/>
      <c r="C19" s="134"/>
      <c r="D19" s="27"/>
      <c r="E19" s="27"/>
      <c r="F19" s="70">
        <f t="shared" ref="F19:F34" si="0">IF(D19-B19&gt;DATE(2007,1,1),0,D19-B19)</f>
        <v>0</v>
      </c>
      <c r="G19" s="142"/>
      <c r="H19" s="148"/>
      <c r="I19" s="123">
        <v>1</v>
      </c>
      <c r="J19" s="14"/>
      <c r="K19" s="14"/>
    </row>
    <row r="20" spans="1:11" x14ac:dyDescent="0.3">
      <c r="A20" s="50" t="str">
        <f>'Lookup Lists'!C4</f>
        <v>Nominations - DT</v>
      </c>
      <c r="B20" s="134">
        <v>42353</v>
      </c>
      <c r="C20" s="134">
        <v>42374</v>
      </c>
      <c r="D20" s="19">
        <v>42353</v>
      </c>
      <c r="E20" s="19">
        <v>42374</v>
      </c>
      <c r="F20" s="71">
        <f t="shared" si="0"/>
        <v>0</v>
      </c>
      <c r="G20" s="143"/>
      <c r="H20" s="149"/>
      <c r="I20" s="124">
        <v>2</v>
      </c>
      <c r="J20" s="14"/>
      <c r="K20" s="14"/>
    </row>
    <row r="21" spans="1:11" x14ac:dyDescent="0.3">
      <c r="A21" s="50" t="str">
        <f>'Lookup Lists'!C5</f>
        <v>QR - Quality Review</v>
      </c>
      <c r="B21" s="134"/>
      <c r="C21" s="134"/>
      <c r="D21" s="19"/>
      <c r="E21" s="17"/>
      <c r="F21" s="71">
        <f t="shared" si="0"/>
        <v>0</v>
      </c>
      <c r="G21" s="143"/>
      <c r="H21" s="149"/>
      <c r="I21" s="125">
        <v>3</v>
      </c>
      <c r="J21" s="14"/>
      <c r="K21" s="14"/>
    </row>
    <row r="22" spans="1:11" x14ac:dyDescent="0.3">
      <c r="A22" s="48" t="str">
        <f>'Lookup Lists'!C6</f>
        <v>SP1 - SAR/PR/WP Posting 1</v>
      </c>
      <c r="B22" s="134"/>
      <c r="C22" s="134"/>
      <c r="D22" s="19"/>
      <c r="E22" s="17"/>
      <c r="F22" s="71">
        <f t="shared" si="0"/>
        <v>0</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49"/>
      <c r="I25" s="125">
        <v>7</v>
      </c>
      <c r="J25" s="14"/>
      <c r="K25" s="14"/>
    </row>
    <row r="26" spans="1:11" x14ac:dyDescent="0.3">
      <c r="A26" s="53" t="str">
        <f>'Lookup Lists'!C10</f>
        <v>CIB - Com/Ballot 1 (Initial)</v>
      </c>
      <c r="B26" s="163"/>
      <c r="C26" s="163"/>
      <c r="D26" s="19">
        <v>42475</v>
      </c>
      <c r="E26" s="17">
        <f>D26+45</f>
        <v>42520</v>
      </c>
      <c r="F26" s="71">
        <f t="shared" si="0"/>
        <v>0</v>
      </c>
      <c r="G26" s="143"/>
      <c r="H26" s="164"/>
      <c r="I26" s="124">
        <v>8</v>
      </c>
      <c r="J26" s="14"/>
      <c r="K26" s="14"/>
    </row>
    <row r="27" spans="1:11" x14ac:dyDescent="0.3">
      <c r="A27" s="53" t="str">
        <f>'Lookup Lists'!C11</f>
        <v xml:space="preserve">CAB - Com/Add Ballot 2 </v>
      </c>
      <c r="B27" s="134"/>
      <c r="C27" s="134"/>
      <c r="D27" s="19"/>
      <c r="E27" s="17"/>
      <c r="F27" s="71">
        <f t="shared" si="0"/>
        <v>0</v>
      </c>
      <c r="G27" s="143"/>
      <c r="H27" s="164"/>
      <c r="I27" s="125">
        <v>9</v>
      </c>
    </row>
    <row r="28" spans="1:11" x14ac:dyDescent="0.3">
      <c r="A28" s="53" t="str">
        <f>'Lookup Lists'!C12</f>
        <v>CAB - Com/Add Ballot 3</v>
      </c>
      <c r="B28" s="134"/>
      <c r="C28" s="134"/>
      <c r="D28" s="19"/>
      <c r="E28" s="17"/>
      <c r="F28" s="71">
        <f t="shared" si="0"/>
        <v>0</v>
      </c>
      <c r="G28" s="143"/>
      <c r="H28" s="149"/>
      <c r="I28" s="124">
        <v>10</v>
      </c>
    </row>
    <row r="29" spans="1:11" x14ac:dyDescent="0.3">
      <c r="A29" s="53" t="str">
        <f>'Lookup Lists'!C13</f>
        <v>CAB - Com/Add Ballot 4</v>
      </c>
      <c r="B29" s="134"/>
      <c r="C29" s="134"/>
      <c r="D29" s="19"/>
      <c r="E29" s="17"/>
      <c r="F29" s="71">
        <f t="shared" si="0"/>
        <v>0</v>
      </c>
      <c r="G29" s="143"/>
      <c r="H29" s="149"/>
      <c r="I29" s="125">
        <v>11</v>
      </c>
    </row>
    <row r="30" spans="1:11" x14ac:dyDescent="0.3">
      <c r="A30" s="53" t="str">
        <f>'Lookup Lists'!C14</f>
        <v>CAB - Com/Add Ballot 5</v>
      </c>
      <c r="B30" s="134"/>
      <c r="C30" s="134"/>
      <c r="D30" s="19"/>
      <c r="E30" s="17"/>
      <c r="F30" s="71">
        <f t="shared" si="0"/>
        <v>0</v>
      </c>
      <c r="G30" s="143"/>
      <c r="H30" s="149"/>
      <c r="I30" s="124">
        <v>12</v>
      </c>
    </row>
    <row r="31" spans="1:11" x14ac:dyDescent="0.3">
      <c r="A31" s="54" t="str">
        <f>'Lookup Lists'!C15</f>
        <v>FB - Final Ballot</v>
      </c>
      <c r="B31" s="163"/>
      <c r="C31" s="163"/>
      <c r="D31" s="76"/>
      <c r="E31" s="77"/>
      <c r="F31" s="71">
        <f t="shared" si="0"/>
        <v>0</v>
      </c>
      <c r="G31" s="143"/>
      <c r="H31" s="149"/>
      <c r="I31" s="125">
        <v>13</v>
      </c>
    </row>
    <row r="32" spans="1:11" x14ac:dyDescent="0.3">
      <c r="A32" s="55" t="str">
        <f>'Lookup Lists'!C16</f>
        <v>PTB - Present to BOT</v>
      </c>
      <c r="B32" s="163"/>
      <c r="C32" s="163"/>
      <c r="D32" s="19">
        <v>42592</v>
      </c>
      <c r="E32" s="17">
        <f>D32+2</f>
        <v>42594</v>
      </c>
      <c r="F32" s="71">
        <f t="shared" si="0"/>
        <v>0</v>
      </c>
      <c r="G32" s="143"/>
      <c r="H32" s="149"/>
      <c r="I32" s="124">
        <v>14</v>
      </c>
    </row>
    <row r="33" spans="1:9" x14ac:dyDescent="0.3">
      <c r="A33" s="56" t="str">
        <f>'Lookup Lists'!C17</f>
        <v>Filing - Filing with Regulators</v>
      </c>
      <c r="B33" s="162"/>
      <c r="C33" s="162"/>
      <c r="D33" s="19"/>
      <c r="E33" s="17"/>
      <c r="F33" s="71">
        <f t="shared" si="0"/>
        <v>0</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57" t="s">
        <v>190</v>
      </c>
      <c r="B38" s="158">
        <v>42401</v>
      </c>
      <c r="C38" s="742" t="s">
        <v>183</v>
      </c>
      <c r="D38" s="743"/>
      <c r="E38" s="743"/>
      <c r="F38" s="743"/>
      <c r="G38" s="743"/>
      <c r="H38" s="744"/>
    </row>
    <row r="39" spans="1:9" ht="15" thickBot="1" x14ac:dyDescent="0.35">
      <c r="A39" s="159"/>
      <c r="B39" s="160"/>
      <c r="C39" s="668"/>
      <c r="D39" s="668"/>
      <c r="E39" s="668"/>
      <c r="F39" s="668"/>
      <c r="G39" s="668"/>
      <c r="H39" s="669"/>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&amp;F</oddFooter>
      </headerFooter>
      <autoFilter ref="A18:I34"/>
    </customSheetView>
  </customSheetViews>
  <mergeCells count="17">
    <mergeCell ref="B12:G12"/>
    <mergeCell ref="B1:G1"/>
    <mergeCell ref="B2:G2"/>
    <mergeCell ref="B3:G3"/>
    <mergeCell ref="B4:G4"/>
    <mergeCell ref="B5:G5"/>
    <mergeCell ref="B6:G6"/>
    <mergeCell ref="B7:G7"/>
    <mergeCell ref="B8:G8"/>
    <mergeCell ref="B9:G9"/>
    <mergeCell ref="B10:G10"/>
    <mergeCell ref="B11:G11"/>
    <mergeCell ref="C39:H39"/>
    <mergeCell ref="B13:G13"/>
    <mergeCell ref="B14:G14"/>
    <mergeCell ref="C37:H37"/>
    <mergeCell ref="C38:H38"/>
  </mergeCells>
  <conditionalFormatting sqref="F19:F34">
    <cfRule type="cellIs" dxfId="153" priority="4" operator="lessThan">
      <formula>-90</formula>
    </cfRule>
    <cfRule type="cellIs" dxfId="152" priority="5" operator="lessThan">
      <formula>-45</formula>
    </cfRule>
    <cfRule type="cellIs" dxfId="151" priority="6" operator="greaterThan">
      <formula>-45</formula>
    </cfRule>
  </conditionalFormatting>
  <conditionalFormatting sqref="D20:E20">
    <cfRule type="expression" dxfId="150" priority="2">
      <formula>AND($B20&lt;=NOW(),$C20&gt;=NOW())</formula>
    </cfRule>
  </conditionalFormatting>
  <conditionalFormatting sqref="B19:C34">
    <cfRule type="expression" dxfId="149" priority="1">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Interpretation of TOP-002-2.1b for FMPP"/>
    <hyperlink ref="B12:G12" r:id="rId4" display="Lacey Ourso"/>
    <hyperlink ref="B13:G13" r:id="rId5" display="Brian Murphy"/>
    <hyperlink ref="A7" location="Footnote_8_2017_2019_RSDP" display="Footnote_8_2017_2019_RSDP"/>
    <hyperlink ref="A10" location="Footnotes!A1" display="Footnotes!A1"/>
    <hyperlink ref="A11" location="Footnotes!A1" display="Footnotes!A1"/>
  </hyperlinks>
  <pageMargins left="0.7" right="0.7" top="0.75" bottom="0.75" header="0.3" footer="0.3"/>
  <pageSetup orientation="landscape" horizontalDpi="1200" verticalDpi="1200" r:id="rId6"/>
  <headerFooter>
    <oddHeader>&amp;F</oddHeader>
    <oddFooter>&amp;F</oddFooter>
  </headerFooter>
  <extLst>
    <ext xmlns:x14="http://schemas.microsoft.com/office/spreadsheetml/2009/9/main" uri="{78C0D931-6437-407d-A8EE-F0AAD7539E65}">
      <x14:conditionalFormattings>
        <x14:conditionalFormatting xmlns:xm="http://schemas.microsoft.com/office/excel/2006/main">
          <x14:cfRule type="expression" priority="7" id="{3EF7D58D-3584-482E-8EED-C6AC2FD98DE3}">
            <xm:f>IF($B$20=Home!$H$5,$A$24,)</xm:f>
            <x14:dxf/>
          </x14:cfRule>
          <xm:sqref>I10:ABK10</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39"/>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118</v>
      </c>
      <c r="C1" s="644"/>
      <c r="D1" s="644"/>
      <c r="E1" s="644"/>
      <c r="F1" s="644"/>
      <c r="G1" s="644"/>
      <c r="H1" s="106" t="s">
        <v>89</v>
      </c>
    </row>
    <row r="2" spans="1:13" s="16" customFormat="1" ht="15" customHeight="1" x14ac:dyDescent="0.35">
      <c r="A2" s="38" t="str">
        <f>Template!A2</f>
        <v>Project Name</v>
      </c>
      <c r="B2" s="657" t="s">
        <v>119</v>
      </c>
      <c r="C2" s="657"/>
      <c r="D2" s="657"/>
      <c r="E2" s="657"/>
      <c r="F2" s="657"/>
      <c r="G2" s="657"/>
      <c r="H2" s="15"/>
    </row>
    <row r="3" spans="1:13" s="16" customFormat="1" ht="15" customHeight="1" x14ac:dyDescent="0.35">
      <c r="A3" s="38" t="str">
        <f>Template!A3</f>
        <v>Status</v>
      </c>
      <c r="B3" s="647" t="s">
        <v>278</v>
      </c>
      <c r="C3" s="647"/>
      <c r="D3" s="647"/>
      <c r="E3" s="647"/>
      <c r="F3" s="647"/>
      <c r="G3" s="647"/>
      <c r="H3" s="15"/>
    </row>
    <row r="4" spans="1:13" s="16" customFormat="1" ht="75.599999999999994" customHeight="1" x14ac:dyDescent="0.35">
      <c r="A4" s="38" t="str">
        <f>Template!A4</f>
        <v>Comments</v>
      </c>
      <c r="B4" s="646" t="s">
        <v>282</v>
      </c>
      <c r="C4" s="646"/>
      <c r="D4" s="646"/>
      <c r="E4" s="646"/>
      <c r="F4" s="646"/>
      <c r="G4" s="646"/>
      <c r="H4" s="15"/>
    </row>
    <row r="5" spans="1:13" x14ac:dyDescent="0.3">
      <c r="A5" s="38" t="str">
        <f>Template!A5</f>
        <v>Deliverable</v>
      </c>
      <c r="B5" s="648" t="s">
        <v>171</v>
      </c>
      <c r="C5" s="648"/>
      <c r="D5" s="648"/>
      <c r="E5" s="648"/>
      <c r="F5" s="648"/>
      <c r="G5" s="648"/>
      <c r="H5" s="59"/>
    </row>
    <row r="6" spans="1:13" x14ac:dyDescent="0.3">
      <c r="A6" s="38" t="str">
        <f>Template!A6</f>
        <v>Deadline</v>
      </c>
      <c r="B6" s="642" t="s">
        <v>257</v>
      </c>
      <c r="C6" s="642"/>
      <c r="D6" s="642"/>
      <c r="E6" s="642"/>
      <c r="F6" s="642"/>
      <c r="G6" s="642"/>
      <c r="H6" s="59"/>
    </row>
    <row r="7" spans="1:13" ht="28.8" x14ac:dyDescent="0.3">
      <c r="A7" s="104" t="str">
        <f>Template!A7</f>
        <v>Priority in RSDP, click to see applicable Footnote</v>
      </c>
      <c r="B7" s="642" t="s">
        <v>167</v>
      </c>
      <c r="C7" s="642"/>
      <c r="D7" s="642"/>
      <c r="E7" s="642"/>
      <c r="F7" s="642"/>
      <c r="G7" s="642"/>
      <c r="H7" s="59"/>
    </row>
    <row r="8" spans="1:13" x14ac:dyDescent="0.3">
      <c r="A8" s="38" t="str">
        <f>Template!A8</f>
        <v>P81 Req (2013)</v>
      </c>
      <c r="B8" s="642" t="s">
        <v>18</v>
      </c>
      <c r="C8" s="642"/>
      <c r="D8" s="642"/>
      <c r="E8" s="642"/>
      <c r="F8" s="642"/>
      <c r="G8" s="642"/>
      <c r="H8" s="59"/>
    </row>
    <row r="9" spans="1:13" x14ac:dyDescent="0.3">
      <c r="A9" s="38" t="str">
        <f>Template!A9</f>
        <v>Number of Directives</v>
      </c>
      <c r="B9" s="642" t="s">
        <v>18</v>
      </c>
      <c r="C9" s="642"/>
      <c r="D9" s="642"/>
      <c r="E9" s="642"/>
      <c r="F9" s="642"/>
      <c r="G9" s="642"/>
      <c r="H9" s="59"/>
    </row>
    <row r="10" spans="1:13" x14ac:dyDescent="0.3">
      <c r="A10" s="104" t="str">
        <f>Template!A10</f>
        <v>No. of Guidances (see Note 2)</v>
      </c>
      <c r="B10" s="642" t="s">
        <v>18</v>
      </c>
      <c r="C10" s="642"/>
      <c r="D10" s="642"/>
      <c r="E10" s="642"/>
      <c r="F10" s="642"/>
      <c r="G10" s="642"/>
      <c r="H10" s="59"/>
    </row>
    <row r="11" spans="1:13" ht="28.8" x14ac:dyDescent="0.3">
      <c r="A11" s="104" t="str">
        <f>Template!A11</f>
        <v>Directionally consistent with IERP findings (See Note 5)</v>
      </c>
      <c r="B11" s="642" t="s">
        <v>18</v>
      </c>
      <c r="C11" s="642"/>
      <c r="D11" s="642"/>
      <c r="E11" s="642"/>
      <c r="F11" s="642"/>
      <c r="G11" s="642"/>
      <c r="H11" s="58"/>
      <c r="K11" s="2"/>
      <c r="L11" s="2"/>
      <c r="M11" s="2"/>
    </row>
    <row r="12" spans="1:13" x14ac:dyDescent="0.3">
      <c r="A12" s="38" t="str">
        <f>Template!A12</f>
        <v>Developer</v>
      </c>
      <c r="B12" s="641" t="s">
        <v>92</v>
      </c>
      <c r="C12" s="641"/>
      <c r="D12" s="641"/>
      <c r="E12" s="641"/>
      <c r="F12" s="641"/>
      <c r="G12" s="641"/>
      <c r="H12" s="58"/>
    </row>
    <row r="13" spans="1:13" x14ac:dyDescent="0.3">
      <c r="A13" s="38" t="str">
        <f>Template!A13</f>
        <v>PMOS Liaison</v>
      </c>
      <c r="B13" s="745" t="s">
        <v>232</v>
      </c>
      <c r="C13" s="745"/>
      <c r="D13" s="745"/>
      <c r="E13" s="745"/>
      <c r="F13" s="745"/>
      <c r="G13" s="745"/>
      <c r="H13" s="58"/>
    </row>
    <row r="14" spans="1:13" x14ac:dyDescent="0.3">
      <c r="A14" s="38" t="str">
        <f>Template!A14</f>
        <v>Affected Standards</v>
      </c>
      <c r="B14" s="645" t="s">
        <v>171</v>
      </c>
      <c r="C14" s="645"/>
      <c r="D14" s="645"/>
      <c r="E14" s="645"/>
      <c r="F14" s="645"/>
      <c r="G14" s="645"/>
      <c r="H14" s="59"/>
    </row>
    <row r="15" spans="1:13" x14ac:dyDescent="0.3">
      <c r="A15" s="38" t="str">
        <f>Template!A15</f>
        <v>Last Updated</v>
      </c>
      <c r="B15" s="256">
        <v>42717</v>
      </c>
      <c r="C15" s="59"/>
      <c r="D15" s="59"/>
      <c r="E15" s="59"/>
      <c r="F15" s="59"/>
      <c r="G15" s="59"/>
      <c r="H15" s="59"/>
    </row>
    <row r="16" spans="1:13" x14ac:dyDescent="0.3">
      <c r="A16" s="5"/>
      <c r="B16" s="58"/>
      <c r="C16" s="59"/>
      <c r="D16" s="59"/>
      <c r="E16" s="59"/>
      <c r="F16" s="59"/>
      <c r="G16" s="59"/>
      <c r="H16" s="59"/>
    </row>
    <row r="17" spans="1:11" ht="15" thickBot="1" x14ac:dyDescent="0.35">
      <c r="A17" s="7"/>
      <c r="B17" s="59"/>
      <c r="C17" s="59"/>
      <c r="D17" s="59"/>
      <c r="E17" s="59"/>
      <c r="F17" s="59"/>
      <c r="G17" s="59"/>
      <c r="H17" s="59"/>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9" t="str">
        <f>Template!I18</f>
        <v>Index</v>
      </c>
      <c r="J18" s="6"/>
    </row>
    <row r="19" spans="1:11" x14ac:dyDescent="0.3">
      <c r="A19" s="49" t="str">
        <f>'Lookup Lists'!C3</f>
        <v>Nominations - SAR / PR</v>
      </c>
      <c r="B19" s="133"/>
      <c r="C19" s="133"/>
      <c r="D19" s="27"/>
      <c r="E19" s="27"/>
      <c r="F19" s="70">
        <f t="shared" ref="F19:F34" si="0">IF(D19-B19&gt;DATE(2007,1,1),0,D19-B19)</f>
        <v>0</v>
      </c>
      <c r="G19" s="142"/>
      <c r="H19" s="148"/>
      <c r="I19" s="123">
        <v>1</v>
      </c>
      <c r="J19" s="14"/>
      <c r="K19" s="14"/>
    </row>
    <row r="20" spans="1:11" x14ac:dyDescent="0.3">
      <c r="A20" s="50" t="str">
        <f>'Lookup Lists'!C4</f>
        <v>Nominations - DT</v>
      </c>
      <c r="B20" s="134">
        <v>42391</v>
      </c>
      <c r="C20" s="134">
        <v>42404</v>
      </c>
      <c r="D20" s="19">
        <v>42478</v>
      </c>
      <c r="E20" s="17">
        <f>D20+14</f>
        <v>42492</v>
      </c>
      <c r="F20" s="71">
        <f t="shared" si="0"/>
        <v>87</v>
      </c>
      <c r="G20" s="143"/>
      <c r="H20" s="149"/>
      <c r="I20" s="124">
        <v>2</v>
      </c>
      <c r="J20" s="14"/>
      <c r="K20" s="14"/>
    </row>
    <row r="21" spans="1:11" x14ac:dyDescent="0.3">
      <c r="A21" s="222" t="str">
        <f>'Lookup Lists'!C5</f>
        <v>QR - Quality Review</v>
      </c>
      <c r="B21" s="162">
        <v>42500</v>
      </c>
      <c r="C21" s="184">
        <v>42513</v>
      </c>
      <c r="D21" s="19">
        <v>42548</v>
      </c>
      <c r="E21" s="17">
        <f>D21+10</f>
        <v>42558</v>
      </c>
      <c r="F21" s="71">
        <f t="shared" si="0"/>
        <v>48</v>
      </c>
      <c r="G21" s="143"/>
      <c r="H21" s="149"/>
      <c r="I21" s="125">
        <v>3</v>
      </c>
      <c r="J21" s="14"/>
      <c r="K21" s="14"/>
    </row>
    <row r="22" spans="1:11" x14ac:dyDescent="0.3">
      <c r="A22" s="48" t="str">
        <f>'Lookup Lists'!C6</f>
        <v>SP1 - SAR/PR/WP Posting 1</v>
      </c>
      <c r="B22" s="134">
        <v>42391</v>
      </c>
      <c r="C22" s="134">
        <v>42422</v>
      </c>
      <c r="D22" s="19">
        <v>42436</v>
      </c>
      <c r="E22" s="17">
        <f>D22+30</f>
        <v>42466</v>
      </c>
      <c r="F22" s="71">
        <f t="shared" si="0"/>
        <v>45</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49"/>
      <c r="I25" s="125">
        <v>7</v>
      </c>
      <c r="J25" s="14"/>
      <c r="K25" s="14"/>
    </row>
    <row r="26" spans="1:11" ht="57.6" x14ac:dyDescent="0.3">
      <c r="A26" s="53" t="str">
        <f>'Lookup Lists'!C10</f>
        <v>CIB - Com/Ballot 1 (Initial)</v>
      </c>
      <c r="B26" s="134">
        <v>42541</v>
      </c>
      <c r="C26" s="134">
        <v>42585</v>
      </c>
      <c r="D26" s="19">
        <v>42562</v>
      </c>
      <c r="E26" s="17">
        <f>D26+45</f>
        <v>42607</v>
      </c>
      <c r="F26" s="71">
        <f t="shared" si="0"/>
        <v>21</v>
      </c>
      <c r="G26" s="143"/>
      <c r="H26" s="151" t="s">
        <v>253</v>
      </c>
      <c r="I26" s="124">
        <v>8</v>
      </c>
      <c r="J26" s="14"/>
      <c r="K26" s="14"/>
    </row>
    <row r="27" spans="1:11" x14ac:dyDescent="0.3">
      <c r="A27" s="53" t="str">
        <f>'Lookup Lists'!C11</f>
        <v xml:space="preserve">CAB - Com/Add Ballot 2 </v>
      </c>
      <c r="B27" s="134">
        <v>42613</v>
      </c>
      <c r="C27" s="146">
        <v>42660</v>
      </c>
      <c r="D27" s="19">
        <v>42667</v>
      </c>
      <c r="E27" s="17">
        <f>D27+45</f>
        <v>42712</v>
      </c>
      <c r="F27" s="71">
        <f t="shared" si="0"/>
        <v>54</v>
      </c>
      <c r="G27" s="143"/>
      <c r="H27" s="164"/>
      <c r="I27" s="125">
        <v>9</v>
      </c>
    </row>
    <row r="28" spans="1:11" x14ac:dyDescent="0.3">
      <c r="A28" s="53" t="str">
        <f>'Lookup Lists'!C12</f>
        <v>CAB - Com/Add Ballot 3</v>
      </c>
      <c r="B28" s="134"/>
      <c r="C28" s="134"/>
      <c r="D28" s="19"/>
      <c r="E28" s="17"/>
      <c r="F28" s="71">
        <f t="shared" si="0"/>
        <v>0</v>
      </c>
      <c r="G28" s="143"/>
      <c r="H28" s="149"/>
      <c r="I28" s="124">
        <v>10</v>
      </c>
    </row>
    <row r="29" spans="1:11" x14ac:dyDescent="0.3">
      <c r="A29" s="53" t="str">
        <f>'Lookup Lists'!C13</f>
        <v>CAB - Com/Add Ballot 4</v>
      </c>
      <c r="B29" s="134"/>
      <c r="C29" s="134"/>
      <c r="D29" s="19"/>
      <c r="E29" s="17"/>
      <c r="F29" s="71">
        <f t="shared" si="0"/>
        <v>0</v>
      </c>
      <c r="G29" s="143"/>
      <c r="H29" s="149"/>
      <c r="I29" s="125">
        <v>11</v>
      </c>
    </row>
    <row r="30" spans="1:11" x14ac:dyDescent="0.3">
      <c r="A30" s="53" t="str">
        <f>'Lookup Lists'!C14</f>
        <v>CAB - Com/Add Ballot 5</v>
      </c>
      <c r="B30" s="134"/>
      <c r="C30" s="134"/>
      <c r="D30" s="19"/>
      <c r="E30" s="17"/>
      <c r="F30" s="71">
        <f t="shared" si="0"/>
        <v>0</v>
      </c>
      <c r="G30" s="143"/>
      <c r="H30" s="149"/>
      <c r="I30" s="124">
        <v>12</v>
      </c>
    </row>
    <row r="31" spans="1:11" x14ac:dyDescent="0.3">
      <c r="A31" s="54" t="str">
        <f>'Lookup Lists'!C15</f>
        <v>FB - Final Ballot</v>
      </c>
      <c r="B31" s="162">
        <v>42706</v>
      </c>
      <c r="C31" s="184">
        <v>42716</v>
      </c>
      <c r="D31" s="94">
        <v>42752</v>
      </c>
      <c r="E31" s="95">
        <f>D31+10</f>
        <v>42762</v>
      </c>
      <c r="F31" s="71">
        <f t="shared" si="0"/>
        <v>46</v>
      </c>
      <c r="G31" s="143"/>
      <c r="H31" s="149"/>
      <c r="I31" s="125">
        <v>13</v>
      </c>
    </row>
    <row r="32" spans="1:11" x14ac:dyDescent="0.3">
      <c r="A32" s="55" t="str">
        <f>'Lookup Lists'!C16</f>
        <v>PTB - Present to BOT</v>
      </c>
      <c r="B32" s="162">
        <v>42773</v>
      </c>
      <c r="C32" s="184">
        <f>B32+2</f>
        <v>42775</v>
      </c>
      <c r="D32" s="94">
        <v>42773</v>
      </c>
      <c r="E32" s="95">
        <f>D32+2</f>
        <v>42775</v>
      </c>
      <c r="F32" s="71">
        <f t="shared" si="0"/>
        <v>0</v>
      </c>
      <c r="G32" s="143"/>
      <c r="H32" s="149"/>
      <c r="I32" s="124">
        <v>14</v>
      </c>
    </row>
    <row r="33" spans="1:9" x14ac:dyDescent="0.3">
      <c r="A33" s="56" t="str">
        <f>'Lookup Lists'!C17</f>
        <v>Filing - Filing with Regulators</v>
      </c>
      <c r="B33" s="162">
        <f>+B32+30</f>
        <v>42803</v>
      </c>
      <c r="C33" s="162">
        <f>+B33+3</f>
        <v>42806</v>
      </c>
      <c r="D33" s="162">
        <f>+D32+30</f>
        <v>42803</v>
      </c>
      <c r="E33" s="162">
        <f>+D33+3</f>
        <v>42806</v>
      </c>
      <c r="F33" s="71">
        <f t="shared" si="0"/>
        <v>0</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68" t="s">
        <v>258</v>
      </c>
      <c r="B38" s="158">
        <v>42603</v>
      </c>
      <c r="C38" s="666" t="s">
        <v>259</v>
      </c>
      <c r="D38" s="666"/>
      <c r="E38" s="666"/>
      <c r="F38" s="666"/>
      <c r="G38" s="666"/>
      <c r="H38" s="667"/>
    </row>
    <row r="39" spans="1:9" ht="15" thickBot="1" x14ac:dyDescent="0.35">
      <c r="A39" s="173" t="s">
        <v>283</v>
      </c>
      <c r="B39" s="261">
        <v>42717</v>
      </c>
      <c r="C39" s="668" t="s">
        <v>284</v>
      </c>
      <c r="D39" s="668"/>
      <c r="E39" s="668"/>
      <c r="F39" s="668"/>
      <c r="G39" s="668"/>
      <c r="H39" s="669"/>
    </row>
  </sheetData>
  <autoFilter ref="A18:I34"/>
  <customSheetViews>
    <customSheetView guid="{1320E5F0-9854-46BA-9165-0D2D126E5847}" showPageBreaks="1" zeroValues="0" printArea="1" showAutoFilter="1" hiddenColumns="1">
      <pane ySplit="1" topLeftCell="A2" activePane="bottomLeft" state="frozen"/>
      <selection pane="bottomLeft" activeCell="H1" sqref="H1"/>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7">
    <mergeCell ref="B12:G12"/>
    <mergeCell ref="B1:G1"/>
    <mergeCell ref="B2:G2"/>
    <mergeCell ref="B3:G3"/>
    <mergeCell ref="B4:G4"/>
    <mergeCell ref="B5:G5"/>
    <mergeCell ref="B6:G6"/>
    <mergeCell ref="B7:G7"/>
    <mergeCell ref="B8:G8"/>
    <mergeCell ref="B9:G9"/>
    <mergeCell ref="B10:G10"/>
    <mergeCell ref="B11:G11"/>
    <mergeCell ref="C39:H39"/>
    <mergeCell ref="B13:G13"/>
    <mergeCell ref="B14:G14"/>
    <mergeCell ref="C37:H37"/>
    <mergeCell ref="C38:H38"/>
  </mergeCells>
  <conditionalFormatting sqref="F19:F34">
    <cfRule type="cellIs" dxfId="148" priority="7" operator="lessThan">
      <formula>-90</formula>
    </cfRule>
    <cfRule type="cellIs" dxfId="147" priority="8" operator="lessThan">
      <formula>-45</formula>
    </cfRule>
    <cfRule type="cellIs" dxfId="146" priority="9" operator="greaterThan">
      <formula>-45</formula>
    </cfRule>
  </conditionalFormatting>
  <conditionalFormatting sqref="B19:C20 B28:C30 B33:C34 B22:C25">
    <cfRule type="expression" dxfId="145" priority="6">
      <formula>AND($B19&lt;=NOW(),$C19&gt;=NOW())</formula>
    </cfRule>
  </conditionalFormatting>
  <conditionalFormatting sqref="B19:C34">
    <cfRule type="expression" dxfId="144" priority="5">
      <formula>AND($B19&lt;=NOW(),$C19&gt;=NOW())</formula>
    </cfRule>
  </conditionalFormatting>
  <conditionalFormatting sqref="D33:E33">
    <cfRule type="expression" dxfId="143" priority="2">
      <formula>AND($B33&lt;=NOW(),$C33&gt;=NOW())</formula>
    </cfRule>
  </conditionalFormatting>
  <conditionalFormatting sqref="D33:E33">
    <cfRule type="expression" dxfId="142" priority="1">
      <formula>AND($B33&lt;=NOW(),$C33&gt;=NOW())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Modifications to TOP and IRO Standards"/>
    <hyperlink ref="B12:G12" r:id="rId4" display="Mark Olson"/>
    <hyperlink ref="A7" location="Footnote_8_2017_2019_RSDP" display="Footnote_8_2017_2019_RSDP"/>
    <hyperlink ref="A10" location="Footnotes!A1" display="Footnotes!A1"/>
    <hyperlink ref="A11" location="Footnotes!A1" display="Footnotes!A1"/>
    <hyperlink ref="B13:G13" r:id="rId5" display="Rod Kinard"/>
    <hyperlink ref="H26" r:id="rId6" display="https://sbs.nerc.net/Ballot/BallotResults"/>
  </hyperlinks>
  <pageMargins left="0.7" right="0.7" top="0.75" bottom="0.75" header="0.3" footer="0.3"/>
  <pageSetup orientation="landscape" horizontalDpi="1200" verticalDpi="1200" r:id="rId7"/>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10" id="{793BF9EC-FA81-45DD-A82E-F89424B2E74B}">
            <xm:f>IF($B$20=Home!$H$5,$A$24,)</xm:f>
            <x14:dxf/>
          </x14:cfRule>
          <xm:sqref>I10:ABK10</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41"/>
  <sheetViews>
    <sheetView showZeros="0" zoomScaleNormal="145" workbookViewId="0">
      <pane ySplit="1" topLeftCell="A2" activePane="bottomLeft" state="frozen"/>
      <selection pane="bottomLeft" activeCell="B1" sqref="B1:G1"/>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 min="13" max="13" width="11.88671875" customWidth="1"/>
    <col min="14" max="14" width="11.5546875" customWidth="1"/>
  </cols>
  <sheetData>
    <row r="1" spans="1:13" s="16" customFormat="1" ht="18" x14ac:dyDescent="0.35">
      <c r="A1" s="37" t="str">
        <f>Template!A1</f>
        <v>Project</v>
      </c>
      <c r="B1" s="643" t="s">
        <v>124</v>
      </c>
      <c r="C1" s="644"/>
      <c r="D1" s="644"/>
      <c r="E1" s="644"/>
      <c r="F1" s="644"/>
      <c r="G1" s="644"/>
      <c r="H1" s="106" t="s">
        <v>89</v>
      </c>
    </row>
    <row r="2" spans="1:13" s="16" customFormat="1" ht="15" customHeight="1" x14ac:dyDescent="0.35">
      <c r="A2" s="38" t="str">
        <f>Template!A2</f>
        <v>Project Name</v>
      </c>
      <c r="B2" s="657" t="s">
        <v>172</v>
      </c>
      <c r="C2" s="657"/>
      <c r="D2" s="657"/>
      <c r="E2" s="657"/>
      <c r="F2" s="657"/>
      <c r="G2" s="657"/>
      <c r="H2" s="15"/>
    </row>
    <row r="3" spans="1:13" s="16" customFormat="1" ht="15" customHeight="1" x14ac:dyDescent="0.35">
      <c r="A3" s="38" t="str">
        <f>Template!A3</f>
        <v>Status</v>
      </c>
      <c r="B3" s="647" t="s">
        <v>278</v>
      </c>
      <c r="C3" s="647"/>
      <c r="D3" s="647"/>
      <c r="E3" s="647"/>
      <c r="F3" s="647"/>
      <c r="G3" s="647"/>
      <c r="H3" s="15"/>
    </row>
    <row r="4" spans="1:13" s="16" customFormat="1" ht="47.4" customHeight="1" x14ac:dyDescent="0.35">
      <c r="A4" s="38" t="str">
        <f>Template!A4</f>
        <v>Comments</v>
      </c>
      <c r="B4" s="646" t="s">
        <v>311</v>
      </c>
      <c r="C4" s="646"/>
      <c r="D4" s="646"/>
      <c r="E4" s="646"/>
      <c r="F4" s="646"/>
      <c r="G4" s="646"/>
      <c r="H4" s="15"/>
    </row>
    <row r="5" spans="1:13" x14ac:dyDescent="0.3">
      <c r="A5" s="38" t="str">
        <f>Template!A5</f>
        <v>Deliverable</v>
      </c>
      <c r="B5" s="645" t="s">
        <v>312</v>
      </c>
      <c r="C5" s="645"/>
      <c r="D5" s="645"/>
      <c r="E5" s="645"/>
      <c r="F5" s="645"/>
      <c r="G5" s="645"/>
      <c r="H5" s="79"/>
    </row>
    <row r="6" spans="1:13" x14ac:dyDescent="0.3">
      <c r="A6" s="38" t="str">
        <f>Template!A6</f>
        <v>Deadline</v>
      </c>
      <c r="B6" s="642" t="s">
        <v>255</v>
      </c>
      <c r="C6" s="642"/>
      <c r="D6" s="642"/>
      <c r="E6" s="642"/>
      <c r="F6" s="642"/>
      <c r="G6" s="642"/>
      <c r="H6" s="79"/>
    </row>
    <row r="7" spans="1:13" ht="28.8" x14ac:dyDescent="0.3">
      <c r="A7" s="104" t="str">
        <f>Template!A7</f>
        <v>Priority in RSDP, click to see applicable Footnote</v>
      </c>
      <c r="B7" s="642" t="s">
        <v>167</v>
      </c>
      <c r="C7" s="642"/>
      <c r="D7" s="642"/>
      <c r="E7" s="642"/>
      <c r="F7" s="642"/>
      <c r="G7" s="642"/>
      <c r="H7" s="79"/>
    </row>
    <row r="8" spans="1:13" x14ac:dyDescent="0.3">
      <c r="A8" s="38" t="str">
        <f>Template!A8</f>
        <v>P81 Req (2013)</v>
      </c>
      <c r="B8" s="642" t="s">
        <v>18</v>
      </c>
      <c r="C8" s="642"/>
      <c r="D8" s="642"/>
      <c r="E8" s="642"/>
      <c r="F8" s="642"/>
      <c r="G8" s="642"/>
      <c r="H8" s="79"/>
    </row>
    <row r="9" spans="1:13" x14ac:dyDescent="0.3">
      <c r="A9" s="38" t="str">
        <f>Template!A9</f>
        <v>Number of Directives</v>
      </c>
      <c r="B9" s="642">
        <v>1</v>
      </c>
      <c r="C9" s="642"/>
      <c r="D9" s="642"/>
      <c r="E9" s="642"/>
      <c r="F9" s="642"/>
      <c r="G9" s="642"/>
      <c r="H9" s="79"/>
    </row>
    <row r="10" spans="1:13" x14ac:dyDescent="0.3">
      <c r="A10" s="104" t="str">
        <f>Template!A10</f>
        <v>No. of Guidances (see Note 2)</v>
      </c>
      <c r="B10" s="642" t="s">
        <v>18</v>
      </c>
      <c r="C10" s="642"/>
      <c r="D10" s="642"/>
      <c r="E10" s="642"/>
      <c r="F10" s="642"/>
      <c r="G10" s="642"/>
      <c r="H10" s="79"/>
    </row>
    <row r="11" spans="1:13" ht="28.8" x14ac:dyDescent="0.3">
      <c r="A11" s="104" t="str">
        <f>Template!A11</f>
        <v>Directionally consistent with IERP findings (See Note 5)</v>
      </c>
      <c r="B11" s="645" t="s">
        <v>18</v>
      </c>
      <c r="C11" s="645"/>
      <c r="D11" s="645"/>
      <c r="E11" s="645"/>
      <c r="F11" s="645"/>
      <c r="G11" s="645"/>
      <c r="H11" s="78"/>
      <c r="K11" s="2"/>
      <c r="L11" s="2"/>
      <c r="M11" s="2"/>
    </row>
    <row r="12" spans="1:13" x14ac:dyDescent="0.3">
      <c r="A12" s="38" t="str">
        <f>Template!A12</f>
        <v>Developer</v>
      </c>
      <c r="B12" s="641" t="s">
        <v>254</v>
      </c>
      <c r="C12" s="641"/>
      <c r="D12" s="641"/>
      <c r="E12" s="641"/>
      <c r="F12" s="641"/>
      <c r="G12" s="641"/>
      <c r="H12" s="78"/>
    </row>
    <row r="13" spans="1:13" x14ac:dyDescent="0.3">
      <c r="A13" s="38" t="str">
        <f>Template!A13</f>
        <v>PMOS Liaison</v>
      </c>
      <c r="B13" s="641" t="s">
        <v>318</v>
      </c>
      <c r="C13" s="641"/>
      <c r="D13" s="641"/>
      <c r="E13" s="641"/>
      <c r="F13" s="641"/>
      <c r="G13" s="641"/>
      <c r="H13" s="78"/>
    </row>
    <row r="14" spans="1:13" x14ac:dyDescent="0.3">
      <c r="A14" s="38" t="str">
        <f>Template!A14</f>
        <v>Affected Standards</v>
      </c>
      <c r="B14" s="645" t="s">
        <v>289</v>
      </c>
      <c r="C14" s="645"/>
      <c r="D14" s="645"/>
      <c r="E14" s="645"/>
      <c r="F14" s="645"/>
      <c r="G14" s="645"/>
      <c r="H14" s="79"/>
    </row>
    <row r="15" spans="1:13" x14ac:dyDescent="0.3">
      <c r="A15" s="38" t="str">
        <f>Template!A15</f>
        <v>Last Updated</v>
      </c>
      <c r="B15" s="256">
        <v>42836</v>
      </c>
      <c r="C15" s="79"/>
      <c r="D15" s="79"/>
      <c r="E15" s="79"/>
      <c r="F15" s="79"/>
      <c r="G15" s="79"/>
      <c r="H15" s="79"/>
    </row>
    <row r="16" spans="1:13" x14ac:dyDescent="0.3">
      <c r="A16" s="5"/>
      <c r="B16" s="78"/>
      <c r="C16" s="79"/>
      <c r="D16" s="79"/>
      <c r="E16" s="79"/>
      <c r="F16" s="79"/>
      <c r="G16" s="79"/>
      <c r="H16" s="79"/>
    </row>
    <row r="17" spans="1:14" ht="15" thickBot="1" x14ac:dyDescent="0.35">
      <c r="A17" s="7"/>
      <c r="B17" s="79"/>
      <c r="C17" s="79"/>
      <c r="D17" s="79"/>
      <c r="E17" s="79"/>
      <c r="F17" s="79"/>
      <c r="G17" s="79"/>
      <c r="H17" s="79"/>
    </row>
    <row r="18" spans="1:14"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01" t="str">
        <f>Template!I18</f>
        <v>Index</v>
      </c>
      <c r="J18" s="6"/>
      <c r="K18" s="119"/>
      <c r="L18" s="119"/>
      <c r="M18" s="119"/>
      <c r="N18" s="119"/>
    </row>
    <row r="19" spans="1:14" x14ac:dyDescent="0.3">
      <c r="A19" s="130" t="str">
        <f>'Lookup Lists'!C3</f>
        <v>Nominations - SAR / PR</v>
      </c>
      <c r="B19" s="134"/>
      <c r="C19" s="134"/>
      <c r="D19" s="131"/>
      <c r="E19" s="131"/>
      <c r="F19" s="132">
        <f t="shared" ref="F19:F34" si="0">IF(D19-B19&gt;DATE(2007,1,1),0,D19-B19)</f>
        <v>0</v>
      </c>
      <c r="G19" s="189"/>
      <c r="H19" s="190"/>
      <c r="I19" s="123">
        <v>1</v>
      </c>
      <c r="J19" s="14"/>
      <c r="K19" s="120"/>
      <c r="L19" s="120"/>
      <c r="M19" s="120"/>
      <c r="N19" s="120"/>
    </row>
    <row r="20" spans="1:14" x14ac:dyDescent="0.3">
      <c r="A20" s="50" t="str">
        <f>'Lookup Lists'!C4</f>
        <v>Nominations - DT</v>
      </c>
      <c r="B20" s="134">
        <v>42439</v>
      </c>
      <c r="C20" s="134">
        <f>B20+14</f>
        <v>42453</v>
      </c>
      <c r="D20" s="94">
        <v>42439</v>
      </c>
      <c r="E20" s="94">
        <f>D20+14</f>
        <v>42453</v>
      </c>
      <c r="F20" s="71">
        <f t="shared" si="0"/>
        <v>0</v>
      </c>
      <c r="G20" s="143"/>
      <c r="H20" s="149"/>
      <c r="I20" s="124">
        <v>2</v>
      </c>
      <c r="J20" s="14"/>
      <c r="K20" s="121"/>
      <c r="L20" s="121"/>
      <c r="M20" s="121"/>
      <c r="N20" s="120"/>
    </row>
    <row r="21" spans="1:14" x14ac:dyDescent="0.3">
      <c r="A21" s="222" t="str">
        <f>'Lookup Lists'!C5</f>
        <v>QR - Quality Review</v>
      </c>
      <c r="B21" s="134">
        <v>42551</v>
      </c>
      <c r="C21" s="134">
        <v>42557</v>
      </c>
      <c r="D21" s="94">
        <v>42551</v>
      </c>
      <c r="E21" s="95">
        <f>D21+7</f>
        <v>42558</v>
      </c>
      <c r="F21" s="71">
        <f t="shared" si="0"/>
        <v>0</v>
      </c>
      <c r="G21" s="143"/>
      <c r="H21" s="149"/>
      <c r="I21" s="125">
        <v>3</v>
      </c>
      <c r="J21" s="14"/>
      <c r="K21" s="121"/>
      <c r="L21" s="120"/>
      <c r="M21" s="121"/>
      <c r="N21" s="120"/>
    </row>
    <row r="22" spans="1:14" x14ac:dyDescent="0.3">
      <c r="A22" s="48" t="str">
        <f>'Lookup Lists'!C6</f>
        <v>SP1 - SAR/PR/WP Posting 1</v>
      </c>
      <c r="B22" s="134">
        <v>42452</v>
      </c>
      <c r="C22" s="134">
        <v>42481</v>
      </c>
      <c r="D22" s="220">
        <v>42452</v>
      </c>
      <c r="E22" s="94">
        <f>D22+29</f>
        <v>42481</v>
      </c>
      <c r="F22" s="71">
        <f t="shared" si="0"/>
        <v>0</v>
      </c>
      <c r="G22" s="143"/>
      <c r="H22" s="149"/>
      <c r="I22" s="124">
        <v>4</v>
      </c>
      <c r="J22" s="14"/>
      <c r="K22" s="121"/>
      <c r="L22" s="121"/>
      <c r="M22" s="121"/>
      <c r="N22" s="120"/>
    </row>
    <row r="23" spans="1:14" x14ac:dyDescent="0.3">
      <c r="A23" s="48" t="str">
        <f>'Lookup Lists'!C7</f>
        <v>SP2 - SAR/PR/WP Posting 2</v>
      </c>
      <c r="B23" s="134">
        <v>42522</v>
      </c>
      <c r="C23" s="134">
        <v>42551</v>
      </c>
      <c r="D23" s="94">
        <v>42522</v>
      </c>
      <c r="E23" s="94">
        <f>D23+30</f>
        <v>42552</v>
      </c>
      <c r="F23" s="71">
        <f t="shared" si="0"/>
        <v>0</v>
      </c>
      <c r="G23" s="143" t="s">
        <v>230</v>
      </c>
      <c r="H23" s="149"/>
      <c r="I23" s="125">
        <v>5</v>
      </c>
      <c r="J23" s="14"/>
      <c r="K23" s="121"/>
      <c r="L23" s="121"/>
      <c r="M23" s="121"/>
      <c r="N23" s="120"/>
    </row>
    <row r="24" spans="1:14" x14ac:dyDescent="0.3">
      <c r="A24" s="51" t="str">
        <f>'Lookup Lists'!C8</f>
        <v>CP1 - Comment Period 1</v>
      </c>
      <c r="B24" s="134"/>
      <c r="C24" s="134"/>
      <c r="D24" s="19"/>
      <c r="E24" s="17"/>
      <c r="F24" s="71">
        <f t="shared" si="0"/>
        <v>0</v>
      </c>
      <c r="G24" s="143"/>
      <c r="H24" s="149"/>
      <c r="I24" s="124">
        <v>6</v>
      </c>
      <c r="J24" s="14"/>
      <c r="K24" s="121"/>
      <c r="L24" s="121"/>
      <c r="M24" s="121"/>
      <c r="N24" s="120"/>
    </row>
    <row r="25" spans="1:14" x14ac:dyDescent="0.3">
      <c r="A25" s="51" t="str">
        <f>'Lookup Lists'!C9</f>
        <v>CP2 - Comment Period 2</v>
      </c>
      <c r="B25" s="134"/>
      <c r="C25" s="134"/>
      <c r="D25" s="19"/>
      <c r="E25" s="17"/>
      <c r="F25" s="71">
        <f t="shared" si="0"/>
        <v>0</v>
      </c>
      <c r="G25" s="143"/>
      <c r="H25" s="149"/>
      <c r="I25" s="125">
        <v>7</v>
      </c>
      <c r="J25" s="14"/>
      <c r="K25" s="121"/>
      <c r="L25" s="121"/>
      <c r="M25" s="121"/>
      <c r="N25" s="120"/>
    </row>
    <row r="26" spans="1:14" x14ac:dyDescent="0.3">
      <c r="A26" s="53" t="str">
        <f>'Lookup Lists'!C10</f>
        <v>CIB - Com/Ballot 1 (Initial)</v>
      </c>
      <c r="B26" s="134">
        <v>42572</v>
      </c>
      <c r="C26" s="134">
        <v>42619</v>
      </c>
      <c r="D26" s="19">
        <v>42576</v>
      </c>
      <c r="E26" s="17">
        <f>D26+45</f>
        <v>42621</v>
      </c>
      <c r="F26" s="71">
        <f t="shared" si="0"/>
        <v>4</v>
      </c>
      <c r="G26" s="143"/>
      <c r="H26" s="164"/>
      <c r="I26" s="124">
        <v>8</v>
      </c>
      <c r="J26" s="14"/>
      <c r="K26" s="121"/>
      <c r="L26" s="120"/>
      <c r="M26" s="121"/>
      <c r="N26" s="120"/>
    </row>
    <row r="27" spans="1:14" x14ac:dyDescent="0.3">
      <c r="A27" s="53" t="str">
        <f>'Lookup Lists'!C11</f>
        <v xml:space="preserve">CAB - Com/Add Ballot 2 </v>
      </c>
      <c r="B27" s="134">
        <v>42664</v>
      </c>
      <c r="C27" s="134">
        <v>42709</v>
      </c>
      <c r="D27" s="19">
        <v>42660</v>
      </c>
      <c r="E27" s="17">
        <f>D27+45</f>
        <v>42705</v>
      </c>
      <c r="F27" s="71">
        <f t="shared" si="0"/>
        <v>-4</v>
      </c>
      <c r="G27" s="143"/>
      <c r="H27" s="164"/>
      <c r="I27" s="125">
        <v>9</v>
      </c>
      <c r="K27" s="121"/>
      <c r="L27" s="120"/>
      <c r="M27" s="121"/>
      <c r="N27" s="120"/>
    </row>
    <row r="28" spans="1:14" x14ac:dyDescent="0.3">
      <c r="A28" s="53" t="str">
        <f>'Lookup Lists'!C12</f>
        <v>CAB - Com/Add Ballot 3</v>
      </c>
      <c r="B28" s="134"/>
      <c r="C28" s="134"/>
      <c r="D28" s="19"/>
      <c r="E28" s="17"/>
      <c r="F28" s="71">
        <f t="shared" si="0"/>
        <v>0</v>
      </c>
      <c r="G28" s="143"/>
      <c r="H28" s="149"/>
      <c r="I28" s="124">
        <v>10</v>
      </c>
      <c r="K28" s="121"/>
      <c r="L28" s="120"/>
      <c r="M28" s="121"/>
      <c r="N28" s="120"/>
    </row>
    <row r="29" spans="1:14" x14ac:dyDescent="0.3">
      <c r="A29" s="53" t="str">
        <f>'Lookup Lists'!C13</f>
        <v>CAB - Com/Add Ballot 4</v>
      </c>
      <c r="B29" s="134"/>
      <c r="C29" s="134"/>
      <c r="D29" s="19"/>
      <c r="E29" s="17"/>
      <c r="F29" s="71">
        <f t="shared" si="0"/>
        <v>0</v>
      </c>
      <c r="G29" s="143"/>
      <c r="H29" s="149"/>
      <c r="I29" s="125">
        <v>11</v>
      </c>
      <c r="K29" s="121"/>
      <c r="L29" s="120"/>
      <c r="M29" s="121"/>
      <c r="N29" s="120"/>
    </row>
    <row r="30" spans="1:14" x14ac:dyDescent="0.3">
      <c r="A30" s="53" t="str">
        <f>'Lookup Lists'!C14</f>
        <v>CAB - Com/Add Ballot 5</v>
      </c>
      <c r="B30" s="134"/>
      <c r="C30" s="134"/>
      <c r="D30" s="19"/>
      <c r="E30" s="17"/>
      <c r="F30" s="71">
        <f t="shared" si="0"/>
        <v>0</v>
      </c>
      <c r="G30" s="143"/>
      <c r="H30" s="149"/>
      <c r="I30" s="124">
        <v>12</v>
      </c>
      <c r="K30" s="121"/>
      <c r="L30" s="120"/>
      <c r="M30" s="121"/>
      <c r="N30" s="120"/>
    </row>
    <row r="31" spans="1:14" x14ac:dyDescent="0.3">
      <c r="A31" s="54" t="str">
        <f>'Lookup Lists'!C15</f>
        <v>FB - Final Ballot</v>
      </c>
      <c r="B31" s="134">
        <v>42713</v>
      </c>
      <c r="C31" s="134">
        <v>42723</v>
      </c>
      <c r="D31" s="19">
        <v>42740</v>
      </c>
      <c r="E31" s="17">
        <f>D31+10</f>
        <v>42750</v>
      </c>
      <c r="F31" s="71">
        <f t="shared" si="0"/>
        <v>27</v>
      </c>
      <c r="G31" s="143"/>
      <c r="H31" s="154">
        <v>0.87949999999999995</v>
      </c>
      <c r="I31" s="125">
        <v>13</v>
      </c>
      <c r="K31" s="121"/>
      <c r="L31" s="120"/>
      <c r="M31" s="121"/>
      <c r="N31" s="120"/>
    </row>
    <row r="32" spans="1:14" x14ac:dyDescent="0.3">
      <c r="A32" s="55" t="str">
        <f>'Lookup Lists'!C16</f>
        <v>PTB - Present to BOT</v>
      </c>
      <c r="B32" s="134">
        <v>42774</v>
      </c>
      <c r="C32" s="134">
        <f>+B32+2</f>
        <v>42776</v>
      </c>
      <c r="D32" s="134">
        <v>42774</v>
      </c>
      <c r="E32" s="134">
        <f>+D32+2</f>
        <v>42776</v>
      </c>
      <c r="F32" s="71">
        <f t="shared" si="0"/>
        <v>0</v>
      </c>
      <c r="G32" s="143"/>
      <c r="H32" s="149"/>
      <c r="I32" s="124">
        <v>14</v>
      </c>
      <c r="K32" s="121"/>
      <c r="L32" s="120"/>
      <c r="M32" s="121"/>
      <c r="N32" s="120"/>
    </row>
    <row r="33" spans="1:14" x14ac:dyDescent="0.3">
      <c r="A33" s="56" t="str">
        <f>'Lookup Lists'!C17</f>
        <v>Filing - Filing with Regulators</v>
      </c>
      <c r="B33" s="94">
        <v>42797</v>
      </c>
      <c r="C33" s="95">
        <f>B33+3</f>
        <v>42800</v>
      </c>
      <c r="D33" s="94">
        <v>42822</v>
      </c>
      <c r="E33" s="95">
        <f>D33+3</f>
        <v>42825</v>
      </c>
      <c r="F33" s="71">
        <f t="shared" si="0"/>
        <v>25</v>
      </c>
      <c r="G33" s="143"/>
      <c r="H33" s="149"/>
      <c r="I33" s="125">
        <v>15</v>
      </c>
      <c r="K33" s="121"/>
      <c r="L33" s="120"/>
      <c r="M33" s="121"/>
      <c r="N33" s="120"/>
    </row>
    <row r="34" spans="1:14" ht="15" thickBot="1" x14ac:dyDescent="0.35">
      <c r="A34" s="57" t="str">
        <f>'Lookup Lists'!C18</f>
        <v>PT - Post Approval Training</v>
      </c>
      <c r="B34" s="135"/>
      <c r="C34" s="135"/>
      <c r="D34" s="23"/>
      <c r="E34" s="24"/>
      <c r="F34" s="72">
        <f t="shared" si="0"/>
        <v>0</v>
      </c>
      <c r="G34" s="144"/>
      <c r="H34" s="153"/>
      <c r="I34" s="126">
        <v>16</v>
      </c>
      <c r="K34" s="121"/>
      <c r="L34" s="121"/>
      <c r="M34" s="121"/>
      <c r="N34" s="120"/>
    </row>
    <row r="35" spans="1:14" x14ac:dyDescent="0.3">
      <c r="A35" s="6"/>
      <c r="B35" s="11"/>
      <c r="C35" s="11"/>
      <c r="D35" s="11"/>
      <c r="E35" s="11"/>
      <c r="F35" s="11"/>
      <c r="G35" s="11"/>
      <c r="H35" s="11"/>
      <c r="K35" s="119"/>
      <c r="L35" s="119"/>
      <c r="M35" s="119"/>
      <c r="N35" s="119"/>
    </row>
    <row r="36" spans="1:14" ht="15" thickBot="1" x14ac:dyDescent="0.35">
      <c r="A36" s="36" t="s">
        <v>73</v>
      </c>
      <c r="F36" s="11"/>
      <c r="G36" s="11"/>
      <c r="H36" s="11"/>
    </row>
    <row r="37" spans="1:14" ht="15" thickBot="1" x14ac:dyDescent="0.35">
      <c r="A37" s="127" t="s">
        <v>74</v>
      </c>
      <c r="B37" s="127" t="s">
        <v>72</v>
      </c>
      <c r="C37" s="654" t="s">
        <v>75</v>
      </c>
      <c r="D37" s="654"/>
      <c r="E37" s="654"/>
      <c r="F37" s="654"/>
      <c r="G37" s="654"/>
      <c r="H37" s="654"/>
    </row>
    <row r="38" spans="1:14" ht="88.8" customHeight="1" x14ac:dyDescent="0.3">
      <c r="A38" s="136" t="s">
        <v>215</v>
      </c>
      <c r="B38" s="137">
        <v>42531</v>
      </c>
      <c r="C38" s="655" t="s">
        <v>173</v>
      </c>
      <c r="D38" s="655"/>
      <c r="E38" s="655"/>
      <c r="F38" s="655"/>
      <c r="G38" s="655"/>
      <c r="H38" s="656"/>
    </row>
    <row r="39" spans="1:14" ht="28.8" x14ac:dyDescent="0.3">
      <c r="A39" s="185" t="s">
        <v>216</v>
      </c>
      <c r="B39" s="181">
        <v>42571</v>
      </c>
      <c r="C39" s="697" t="s">
        <v>234</v>
      </c>
      <c r="D39" s="697"/>
      <c r="E39" s="697"/>
      <c r="F39" s="697"/>
      <c r="G39" s="697"/>
      <c r="H39" s="698"/>
    </row>
    <row r="40" spans="1:14" x14ac:dyDescent="0.3">
      <c r="A40" s="138" t="s">
        <v>316</v>
      </c>
      <c r="B40" s="139">
        <v>42809</v>
      </c>
      <c r="C40" s="652" t="s">
        <v>317</v>
      </c>
      <c r="D40" s="652"/>
      <c r="E40" s="652"/>
      <c r="F40" s="652"/>
      <c r="G40" s="652"/>
      <c r="H40" s="653"/>
    </row>
    <row r="41" spans="1:14" ht="15" thickBot="1" x14ac:dyDescent="0.35">
      <c r="A41" s="140" t="s">
        <v>278</v>
      </c>
      <c r="B41" s="272">
        <v>42826</v>
      </c>
      <c r="C41" s="650" t="s">
        <v>327</v>
      </c>
      <c r="D41" s="650"/>
      <c r="E41" s="650"/>
      <c r="F41" s="650"/>
      <c r="G41" s="650"/>
      <c r="H41" s="651"/>
    </row>
  </sheetData>
  <autoFilter ref="A18:I34"/>
  <customSheetViews>
    <customSheetView guid="{1320E5F0-9854-46BA-9165-0D2D126E5847}" showPageBreaks="1" zeroValues="0" printArea="1" showAutoFilter="1" hiddenColumns="1">
      <pane ySplit="1" topLeftCell="A2" activePane="bottomLeft" state="frozen"/>
      <selection pane="bottomLeft" activeCell="H1" sqref="H1"/>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9">
    <mergeCell ref="C39:H39"/>
    <mergeCell ref="C40:H40"/>
    <mergeCell ref="C41:H41"/>
    <mergeCell ref="B13:G13"/>
    <mergeCell ref="B14:G14"/>
    <mergeCell ref="C37:H37"/>
    <mergeCell ref="C38:H38"/>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141" priority="9" operator="lessThan">
      <formula>-90</formula>
    </cfRule>
    <cfRule type="cellIs" dxfId="140" priority="10" operator="lessThan">
      <formula>-45</formula>
    </cfRule>
    <cfRule type="cellIs" dxfId="139" priority="11" operator="greaterThan">
      <formula>-45</formula>
    </cfRule>
  </conditionalFormatting>
  <conditionalFormatting sqref="K19:L20 K22:L25 K34:L34">
    <cfRule type="expression" dxfId="138" priority="7">
      <formula>AND($B19&lt;=NOW(),$C19&gt;=NOW())</formula>
    </cfRule>
  </conditionalFormatting>
  <conditionalFormatting sqref="D22:E22">
    <cfRule type="expression" dxfId="137" priority="6">
      <formula>AND($B22&lt;=NOW(),$C22&gt;=NOW())</formula>
    </cfRule>
  </conditionalFormatting>
  <conditionalFormatting sqref="D20:E20">
    <cfRule type="expression" dxfId="136" priority="4">
      <formula>AND($B20&lt;=NOW(),$C20&gt;=NOW())</formula>
    </cfRule>
  </conditionalFormatting>
  <conditionalFormatting sqref="D23:E23">
    <cfRule type="expression" dxfId="135" priority="3">
      <formula>AND($B23&lt;=NOW(),$C23&gt;=NOW())</formula>
    </cfRule>
  </conditionalFormatting>
  <conditionalFormatting sqref="B19:C32 B34:C34">
    <cfRule type="expression" dxfId="134" priority="2">
      <formula>AND($B19&lt;=NOW(),$C19&gt;=NOW())</formula>
    </cfRule>
  </conditionalFormatting>
  <conditionalFormatting sqref="D32:E32">
    <cfRule type="expression" dxfId="133" priority="1">
      <formula>AND($B32&lt;=NOW(),$C32&gt;=NOW())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Modifications to CIP Standards"/>
    <hyperlink ref="B12:G12" r:id="rId4" display="Al McMeekin"/>
    <hyperlink ref="A10" location="Footnotes!A1" display="Footnotes!A1"/>
    <hyperlink ref="A7" location="Footnote_8_2017_2019_RSDP" display="Footnote_8_2017_2019_RSDP"/>
    <hyperlink ref="A11" location="Footnotes!A1" display="Footnotes!A1"/>
    <hyperlink ref="H31" r:id="rId5" display="https://sbs.nerc.net/BallotResults/Index/177"/>
    <hyperlink ref="B13:G13" r:id="rId6" display="Ken Lanehome and Ash Mayfield"/>
  </hyperlinks>
  <pageMargins left="0.7" right="0.7" top="0.75" bottom="0.75" header="0.3" footer="0.3"/>
  <pageSetup orientation="landscape" horizontalDpi="1200" verticalDpi="1200" r:id="rId7"/>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12" id="{D80D637B-2605-4633-AFCE-75EEFBFD352C}">
            <xm:f>IF($B$20=Home!$H$5,$A$24,)</xm:f>
            <x14:dxf/>
          </x14:cfRule>
          <xm:sqref>I10:ABK10</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5"/>
  <sheetViews>
    <sheetView showZeros="0" zoomScale="110" zoomScaleNormal="110" workbookViewId="0">
      <pane ySplit="1" topLeftCell="A2" activePane="bottomLeft" state="frozen"/>
      <selection pane="bottomLeft" activeCell="H1" sqref="H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0.554687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tr">
        <f>Template!A1</f>
        <v>Project</v>
      </c>
      <c r="B1" s="714" t="s">
        <v>124</v>
      </c>
      <c r="C1" s="715"/>
      <c r="D1" s="715"/>
      <c r="E1" s="715"/>
      <c r="F1" s="715"/>
      <c r="G1" s="715"/>
      <c r="H1" s="320" t="s">
        <v>89</v>
      </c>
    </row>
    <row r="2" spans="1:13" s="322" customFormat="1" ht="15" customHeight="1" x14ac:dyDescent="0.35">
      <c r="A2" s="323" t="str">
        <f>Template!A2</f>
        <v>Project Name</v>
      </c>
      <c r="B2" s="716" t="s">
        <v>172</v>
      </c>
      <c r="C2" s="716"/>
      <c r="D2" s="716"/>
      <c r="E2" s="716"/>
      <c r="F2" s="716"/>
      <c r="G2" s="716"/>
      <c r="H2" s="324"/>
    </row>
    <row r="3" spans="1:13" s="322" customFormat="1" ht="15" customHeight="1" x14ac:dyDescent="0.35">
      <c r="A3" s="323" t="str">
        <f>Template!A3</f>
        <v>Status</v>
      </c>
      <c r="B3" s="647" t="s">
        <v>278</v>
      </c>
      <c r="C3" s="647"/>
      <c r="D3" s="647"/>
      <c r="E3" s="647"/>
      <c r="F3" s="647"/>
      <c r="G3" s="647"/>
      <c r="H3" s="324"/>
    </row>
    <row r="4" spans="1:13" s="322" customFormat="1" ht="49.8" customHeight="1" x14ac:dyDescent="0.35">
      <c r="A4" s="323" t="str">
        <f>Template!A4</f>
        <v>Comments</v>
      </c>
      <c r="B4" s="646" t="s">
        <v>525</v>
      </c>
      <c r="C4" s="646"/>
      <c r="D4" s="646"/>
      <c r="E4" s="646"/>
      <c r="F4" s="646"/>
      <c r="G4" s="646"/>
      <c r="H4" s="324"/>
    </row>
    <row r="5" spans="1:13" x14ac:dyDescent="0.3">
      <c r="A5" s="323" t="str">
        <f>Template!A5</f>
        <v>Deliverable</v>
      </c>
      <c r="B5" s="707" t="s">
        <v>444</v>
      </c>
      <c r="C5" s="707"/>
      <c r="D5" s="707"/>
      <c r="E5" s="707"/>
      <c r="F5" s="707"/>
      <c r="G5" s="707"/>
      <c r="H5" s="325"/>
    </row>
    <row r="6" spans="1:13" x14ac:dyDescent="0.3">
      <c r="A6" s="323" t="str">
        <f>Template!A6</f>
        <v>Deadline</v>
      </c>
      <c r="B6" s="707" t="s">
        <v>18</v>
      </c>
      <c r="C6" s="707"/>
      <c r="D6" s="707"/>
      <c r="E6" s="707"/>
      <c r="F6" s="707"/>
      <c r="G6" s="707"/>
      <c r="H6" s="325"/>
    </row>
    <row r="7" spans="1:13" ht="28.8" x14ac:dyDescent="0.3">
      <c r="A7" s="327" t="str">
        <f>Template!A7</f>
        <v>Priority in RSDP, click to see applicable Footnote</v>
      </c>
      <c r="B7" s="708" t="s">
        <v>381</v>
      </c>
      <c r="C7" s="708"/>
      <c r="D7" s="708"/>
      <c r="E7" s="708"/>
      <c r="F7" s="708"/>
      <c r="G7" s="708"/>
      <c r="H7" s="325"/>
    </row>
    <row r="8" spans="1:13" x14ac:dyDescent="0.3">
      <c r="A8" s="323" t="str">
        <f>Template!A8</f>
        <v>P81 Req (2013)</v>
      </c>
      <c r="B8" s="708" t="s">
        <v>18</v>
      </c>
      <c r="C8" s="708"/>
      <c r="D8" s="708"/>
      <c r="E8" s="708"/>
      <c r="F8" s="708"/>
      <c r="G8" s="708"/>
      <c r="H8" s="325"/>
    </row>
    <row r="9" spans="1:13" x14ac:dyDescent="0.3">
      <c r="A9" s="323" t="str">
        <f>Template!A9</f>
        <v>Number of Directives</v>
      </c>
      <c r="B9" s="746">
        <v>2</v>
      </c>
      <c r="C9" s="746"/>
      <c r="D9" s="746"/>
      <c r="E9" s="746"/>
      <c r="F9" s="746"/>
      <c r="G9" s="746"/>
      <c r="H9" s="325"/>
    </row>
    <row r="10" spans="1:13" x14ac:dyDescent="0.3">
      <c r="A10" s="327" t="str">
        <f>Template!A10</f>
        <v>No. of Guidances (see Note 2)</v>
      </c>
      <c r="B10" s="708" t="s">
        <v>18</v>
      </c>
      <c r="C10" s="708"/>
      <c r="D10" s="708"/>
      <c r="E10" s="708"/>
      <c r="F10" s="708"/>
      <c r="G10" s="708"/>
      <c r="H10" s="325"/>
    </row>
    <row r="11" spans="1:13" ht="28.8" x14ac:dyDescent="0.3">
      <c r="A11" s="327" t="str">
        <f>Template!A11</f>
        <v>Directionally consistent with IERP findings (See Note 5)</v>
      </c>
      <c r="B11" s="707" t="s">
        <v>18</v>
      </c>
      <c r="C11" s="707"/>
      <c r="D11" s="707"/>
      <c r="E11" s="707"/>
      <c r="F11" s="707"/>
      <c r="G11" s="707"/>
      <c r="H11" s="328"/>
      <c r="K11" s="329"/>
      <c r="L11" s="329"/>
      <c r="M11" s="329"/>
    </row>
    <row r="12" spans="1:13" ht="14.4" customHeight="1" x14ac:dyDescent="0.3">
      <c r="A12" s="323" t="str">
        <f>Template!A12</f>
        <v>Developer</v>
      </c>
      <c r="B12" s="710" t="s">
        <v>472</v>
      </c>
      <c r="C12" s="710"/>
      <c r="D12" s="710"/>
      <c r="E12" s="710"/>
      <c r="F12" s="710"/>
      <c r="G12" s="710"/>
      <c r="H12" s="328"/>
    </row>
    <row r="13" spans="1:13" ht="14.4" customHeight="1" x14ac:dyDescent="0.3">
      <c r="A13" s="323" t="str">
        <f>Template!A13</f>
        <v>PMOS Liaison</v>
      </c>
      <c r="B13" s="710" t="s">
        <v>425</v>
      </c>
      <c r="C13" s="710"/>
      <c r="D13" s="710"/>
      <c r="E13" s="710"/>
      <c r="F13" s="710"/>
      <c r="G13" s="710"/>
      <c r="H13" s="328"/>
    </row>
    <row r="14" spans="1:13" ht="14.4" customHeight="1" x14ac:dyDescent="0.3">
      <c r="A14" s="323" t="str">
        <f>Template!A14</f>
        <v>Affected Standards</v>
      </c>
      <c r="B14" s="707" t="s">
        <v>436</v>
      </c>
      <c r="C14" s="707"/>
      <c r="D14" s="707"/>
      <c r="E14" s="707"/>
      <c r="F14" s="707"/>
      <c r="G14" s="707"/>
      <c r="H14" s="325"/>
    </row>
    <row r="15" spans="1:13" x14ac:dyDescent="0.3">
      <c r="A15" s="323" t="str">
        <f>Template!A15</f>
        <v>Last Updated</v>
      </c>
      <c r="B15" s="256">
        <v>43367</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
        <v>35</v>
      </c>
      <c r="B18" s="332" t="s">
        <v>69</v>
      </c>
      <c r="C18" s="332" t="s">
        <v>70</v>
      </c>
      <c r="D18" s="332" t="s">
        <v>206</v>
      </c>
      <c r="E18" s="332" t="s">
        <v>207</v>
      </c>
      <c r="F18" s="332" t="s">
        <v>27</v>
      </c>
      <c r="G18" s="332" t="s">
        <v>197</v>
      </c>
      <c r="H18" s="332" t="s">
        <v>71</v>
      </c>
      <c r="I18" s="394" t="s">
        <v>63</v>
      </c>
      <c r="J18" s="334"/>
    </row>
    <row r="19" spans="1:11" x14ac:dyDescent="0.3">
      <c r="A19" s="335" t="str">
        <f>'Lookup Lists'!C3</f>
        <v>Nominations - SAR / PR</v>
      </c>
      <c r="B19" s="336"/>
      <c r="C19" s="336"/>
      <c r="D19" s="337"/>
      <c r="E19" s="337"/>
      <c r="F19" s="338">
        <f t="shared" ref="F19:F34" si="0">IF(D19-B19&gt;DATE(2007,1,1),0,D19-B19)</f>
        <v>0</v>
      </c>
      <c r="G19" s="339"/>
      <c r="H19" s="405"/>
      <c r="I19" s="341">
        <v>1</v>
      </c>
      <c r="J19" s="342"/>
      <c r="K19" s="342"/>
    </row>
    <row r="20" spans="1:11" x14ac:dyDescent="0.3">
      <c r="A20" s="343" t="str">
        <f>'Lookup Lists'!C4</f>
        <v>Nominations - DT</v>
      </c>
      <c r="B20" s="336"/>
      <c r="C20" s="336"/>
      <c r="D20" s="220"/>
      <c r="E20" s="397"/>
      <c r="F20" s="345">
        <f t="shared" si="0"/>
        <v>0</v>
      </c>
      <c r="G20" s="346"/>
      <c r="H20" s="406"/>
      <c r="I20" s="348">
        <v>2</v>
      </c>
      <c r="J20" s="342"/>
      <c r="K20" s="342"/>
    </row>
    <row r="21" spans="1:11" x14ac:dyDescent="0.3">
      <c r="A21" s="349" t="str">
        <f>'Lookup Lists'!C5</f>
        <v>QR - Quality Review</v>
      </c>
      <c r="B21" s="336">
        <v>42663</v>
      </c>
      <c r="C21" s="336">
        <f>B21+10</f>
        <v>42673</v>
      </c>
      <c r="D21" s="220">
        <v>42663</v>
      </c>
      <c r="E21" s="397">
        <f>D21+10</f>
        <v>42673</v>
      </c>
      <c r="F21" s="345">
        <f t="shared" si="0"/>
        <v>0</v>
      </c>
      <c r="G21" s="346"/>
      <c r="H21" s="406"/>
      <c r="I21" s="350">
        <v>3</v>
      </c>
      <c r="J21" s="342"/>
      <c r="K21" s="342"/>
    </row>
    <row r="22" spans="1:11" x14ac:dyDescent="0.3">
      <c r="A22" s="351" t="str">
        <f>'Lookup Lists'!C6</f>
        <v>SP1 - SAR/PR/WP Posting 1</v>
      </c>
      <c r="B22" s="336"/>
      <c r="C22" s="336"/>
      <c r="D22" s="220"/>
      <c r="E22" s="397"/>
      <c r="F22" s="345">
        <f t="shared" si="0"/>
        <v>0</v>
      </c>
      <c r="G22" s="346"/>
      <c r="H22" s="406"/>
      <c r="I22" s="348">
        <v>4</v>
      </c>
      <c r="J22" s="342"/>
      <c r="K22" s="342"/>
    </row>
    <row r="23" spans="1:11" x14ac:dyDescent="0.3">
      <c r="A23" s="351" t="str">
        <f>'Lookup Lists'!C7</f>
        <v>SP2 - SAR/PR/WP Posting 2</v>
      </c>
      <c r="B23" s="336"/>
      <c r="C23" s="336"/>
      <c r="D23" s="220"/>
      <c r="E23" s="397"/>
      <c r="F23" s="345">
        <f t="shared" si="0"/>
        <v>0</v>
      </c>
      <c r="G23" s="346"/>
      <c r="H23" s="406"/>
      <c r="I23" s="350">
        <v>5</v>
      </c>
      <c r="J23" s="342"/>
      <c r="K23" s="342"/>
    </row>
    <row r="24" spans="1:11" x14ac:dyDescent="0.3">
      <c r="A24" s="352" t="str">
        <f>'Lookup Lists'!C8</f>
        <v>CP1 - Comment Period 1</v>
      </c>
      <c r="B24" s="336">
        <v>42776</v>
      </c>
      <c r="C24" s="336">
        <v>42807</v>
      </c>
      <c r="D24" s="336"/>
      <c r="E24" s="344"/>
      <c r="F24" s="345"/>
      <c r="G24" s="346"/>
      <c r="H24" s="406"/>
      <c r="I24" s="348">
        <v>6</v>
      </c>
      <c r="J24" s="342"/>
      <c r="K24" s="342"/>
    </row>
    <row r="25" spans="1:11" ht="43.2" x14ac:dyDescent="0.3">
      <c r="A25" s="352" t="str">
        <f>'Lookup Lists'!C9</f>
        <v>CP2 - Comment Period 2</v>
      </c>
      <c r="B25" s="336">
        <v>42961</v>
      </c>
      <c r="C25" s="336">
        <v>42990</v>
      </c>
      <c r="D25" s="336">
        <v>42706</v>
      </c>
      <c r="E25" s="344">
        <f>D25+45</f>
        <v>42751</v>
      </c>
      <c r="F25" s="345">
        <f t="shared" si="0"/>
        <v>-255</v>
      </c>
      <c r="G25" s="346"/>
      <c r="H25" s="407" t="s">
        <v>420</v>
      </c>
      <c r="I25" s="350">
        <v>7</v>
      </c>
      <c r="J25" s="342"/>
      <c r="K25" s="342"/>
    </row>
    <row r="26" spans="1:11" x14ac:dyDescent="0.3">
      <c r="A26" s="353" t="str">
        <f>'Lookup Lists'!C10</f>
        <v>CIB - Com/Ballot 1 (Initial)</v>
      </c>
      <c r="B26" s="336">
        <v>42943</v>
      </c>
      <c r="C26" s="336">
        <v>42989</v>
      </c>
      <c r="D26" s="336">
        <v>42825</v>
      </c>
      <c r="E26" s="344">
        <f>D26+45</f>
        <v>42870</v>
      </c>
      <c r="F26" s="345">
        <f t="shared" si="0"/>
        <v>-118</v>
      </c>
      <c r="G26" s="346"/>
      <c r="H26" s="406"/>
      <c r="I26" s="348">
        <v>8</v>
      </c>
      <c r="J26" s="342"/>
      <c r="K26" s="342"/>
    </row>
    <row r="27" spans="1:11" ht="162" customHeight="1" x14ac:dyDescent="0.3">
      <c r="A27" s="353" t="str">
        <f>'Lookup Lists'!C11</f>
        <v xml:space="preserve">CAB - Com/Add Ballot 2 </v>
      </c>
      <c r="B27" s="336">
        <v>43035</v>
      </c>
      <c r="C27" s="336">
        <v>43080</v>
      </c>
      <c r="D27" s="336">
        <v>42962</v>
      </c>
      <c r="E27" s="344">
        <f>D27+45</f>
        <v>43007</v>
      </c>
      <c r="F27" s="345">
        <f t="shared" si="0"/>
        <v>-73</v>
      </c>
      <c r="G27" s="346"/>
      <c r="H27" s="407" t="s">
        <v>435</v>
      </c>
      <c r="I27" s="350">
        <v>9</v>
      </c>
    </row>
    <row r="28" spans="1:11" x14ac:dyDescent="0.3">
      <c r="A28" s="353" t="str">
        <f>'Lookup Lists'!C12</f>
        <v>CAB - Com/Add Ballot 3</v>
      </c>
      <c r="B28" s="336">
        <v>43175</v>
      </c>
      <c r="C28" s="336">
        <v>43220</v>
      </c>
      <c r="D28" s="336"/>
      <c r="E28" s="344"/>
      <c r="F28" s="345"/>
      <c r="G28" s="346"/>
      <c r="H28" s="406"/>
      <c r="I28" s="348">
        <v>10</v>
      </c>
    </row>
    <row r="29" spans="1:11" x14ac:dyDescent="0.3">
      <c r="A29" s="353" t="str">
        <f>'Lookup Lists'!C13</f>
        <v>CAB - Com/Add Ballot 4</v>
      </c>
      <c r="B29" s="134">
        <v>43238</v>
      </c>
      <c r="C29" s="134">
        <v>43283</v>
      </c>
      <c r="D29" s="336"/>
      <c r="E29" s="344"/>
      <c r="F29" s="345"/>
      <c r="G29" s="346"/>
      <c r="H29" s="406"/>
      <c r="I29" s="350">
        <v>11</v>
      </c>
    </row>
    <row r="30" spans="1:11" x14ac:dyDescent="0.3">
      <c r="A30" s="353" t="str">
        <f>'Lookup Lists'!C14</f>
        <v>CAB - Com/Add Ballot 5</v>
      </c>
      <c r="B30" s="134"/>
      <c r="C30" s="134"/>
      <c r="D30" s="336"/>
      <c r="E30" s="344"/>
      <c r="F30" s="345">
        <f t="shared" si="0"/>
        <v>0</v>
      </c>
      <c r="G30" s="346"/>
      <c r="H30" s="406"/>
      <c r="I30" s="348">
        <v>12</v>
      </c>
    </row>
    <row r="31" spans="1:11" x14ac:dyDescent="0.3">
      <c r="A31" s="356" t="str">
        <f>'Lookup Lists'!C15</f>
        <v>FB - Final Ballot</v>
      </c>
      <c r="B31" s="134">
        <v>43314</v>
      </c>
      <c r="C31" s="134">
        <v>43321</v>
      </c>
      <c r="D31" s="220">
        <v>43025</v>
      </c>
      <c r="E31" s="397">
        <f>D31+10</f>
        <v>43035</v>
      </c>
      <c r="F31" s="345">
        <f t="shared" si="0"/>
        <v>-289</v>
      </c>
      <c r="G31" s="346"/>
      <c r="H31" s="408"/>
      <c r="I31" s="350">
        <v>13</v>
      </c>
    </row>
    <row r="32" spans="1:11" x14ac:dyDescent="0.3">
      <c r="A32" s="357" t="str">
        <f>'Lookup Lists'!C16</f>
        <v>PTB - Present to BOT</v>
      </c>
      <c r="B32" s="134">
        <v>43410</v>
      </c>
      <c r="C32" s="134">
        <f>B32+2</f>
        <v>43412</v>
      </c>
      <c r="D32" s="220">
        <v>43046</v>
      </c>
      <c r="E32" s="397">
        <f>D32+2</f>
        <v>43048</v>
      </c>
      <c r="F32" s="345">
        <f t="shared" si="0"/>
        <v>-364</v>
      </c>
      <c r="G32" s="346"/>
      <c r="H32" s="406"/>
      <c r="I32" s="348">
        <v>14</v>
      </c>
    </row>
    <row r="33" spans="1:9" x14ac:dyDescent="0.3">
      <c r="A33" s="358" t="str">
        <f>'Lookup Lists'!C17</f>
        <v>Filing - Filing with Regulators</v>
      </c>
      <c r="B33" s="162">
        <v>43435</v>
      </c>
      <c r="C33" s="162">
        <f>+B33+3</f>
        <v>43438</v>
      </c>
      <c r="D33" s="220">
        <v>43097</v>
      </c>
      <c r="E33" s="220">
        <f>+D33+3</f>
        <v>43100</v>
      </c>
      <c r="F33" s="345">
        <f t="shared" si="0"/>
        <v>-338</v>
      </c>
      <c r="G33" s="346"/>
      <c r="H33" s="406"/>
      <c r="I33" s="350">
        <v>15</v>
      </c>
    </row>
    <row r="34" spans="1:9" ht="15" thickBot="1" x14ac:dyDescent="0.35">
      <c r="A34" s="359" t="str">
        <f>'Lookup Lists'!C18</f>
        <v>PT - Post Approval Training</v>
      </c>
      <c r="B34" s="135"/>
      <c r="C34" s="135"/>
      <c r="D34" s="360"/>
      <c r="E34" s="361"/>
      <c r="F34" s="362">
        <f t="shared" si="0"/>
        <v>0</v>
      </c>
      <c r="G34" s="363"/>
      <c r="H34" s="409"/>
      <c r="I34" s="36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573" t="s">
        <v>74</v>
      </c>
      <c r="B37" s="368" t="s">
        <v>72</v>
      </c>
      <c r="C37" s="712" t="s">
        <v>75</v>
      </c>
      <c r="D37" s="712"/>
      <c r="E37" s="712"/>
      <c r="F37" s="712"/>
      <c r="G37" s="712"/>
      <c r="H37" s="712"/>
    </row>
    <row r="38" spans="1:9" ht="91.2" customHeight="1" x14ac:dyDescent="0.3">
      <c r="A38" s="388" t="s">
        <v>215</v>
      </c>
      <c r="B38" s="410">
        <v>42531</v>
      </c>
      <c r="C38" s="751" t="s">
        <v>173</v>
      </c>
      <c r="D38" s="751"/>
      <c r="E38" s="751"/>
      <c r="F38" s="751"/>
      <c r="G38" s="751"/>
      <c r="H38" s="752"/>
    </row>
    <row r="39" spans="1:9" x14ac:dyDescent="0.3">
      <c r="A39" s="390" t="s">
        <v>216</v>
      </c>
      <c r="B39" s="411">
        <v>42571</v>
      </c>
      <c r="C39" s="718" t="s">
        <v>235</v>
      </c>
      <c r="D39" s="718"/>
      <c r="E39" s="718"/>
      <c r="F39" s="718"/>
      <c r="G39" s="718"/>
      <c r="H39" s="753"/>
    </row>
    <row r="40" spans="1:9" x14ac:dyDescent="0.3">
      <c r="A40" s="390" t="s">
        <v>316</v>
      </c>
      <c r="B40" s="372">
        <v>42809</v>
      </c>
      <c r="C40" s="709" t="s">
        <v>317</v>
      </c>
      <c r="D40" s="709"/>
      <c r="E40" s="709"/>
      <c r="F40" s="709"/>
      <c r="G40" s="709"/>
      <c r="H40" s="731"/>
    </row>
    <row r="41" spans="1:9" x14ac:dyDescent="0.3">
      <c r="A41" s="412" t="s">
        <v>324</v>
      </c>
      <c r="B41" s="413">
        <v>42826</v>
      </c>
      <c r="C41" s="739" t="s">
        <v>325</v>
      </c>
      <c r="D41" s="740"/>
      <c r="E41" s="740"/>
      <c r="F41" s="740"/>
      <c r="G41" s="740"/>
      <c r="H41" s="741"/>
    </row>
    <row r="42" spans="1:9" ht="30" customHeight="1" x14ac:dyDescent="0.3">
      <c r="A42" s="412" t="s">
        <v>33</v>
      </c>
      <c r="B42" s="413">
        <v>42913</v>
      </c>
      <c r="C42" s="739" t="s">
        <v>375</v>
      </c>
      <c r="D42" s="740"/>
      <c r="E42" s="740"/>
      <c r="F42" s="740"/>
      <c r="G42" s="740"/>
      <c r="H42" s="741"/>
    </row>
    <row r="43" spans="1:9" x14ac:dyDescent="0.3">
      <c r="A43" s="390" t="s">
        <v>324</v>
      </c>
      <c r="B43" s="372">
        <v>43145</v>
      </c>
      <c r="C43" s="709" t="s">
        <v>443</v>
      </c>
      <c r="D43" s="709"/>
      <c r="E43" s="709"/>
      <c r="F43" s="709"/>
      <c r="G43" s="709"/>
      <c r="H43" s="731"/>
    </row>
    <row r="44" spans="1:9" x14ac:dyDescent="0.3">
      <c r="A44" s="412" t="s">
        <v>324</v>
      </c>
      <c r="B44" s="580">
        <v>43264</v>
      </c>
      <c r="C44" s="749" t="s">
        <v>480</v>
      </c>
      <c r="D44" s="749"/>
      <c r="E44" s="749"/>
      <c r="F44" s="749"/>
      <c r="G44" s="749"/>
      <c r="H44" s="750"/>
    </row>
    <row r="45" spans="1:9" ht="15" thickBot="1" x14ac:dyDescent="0.35">
      <c r="A45" s="431" t="s">
        <v>291</v>
      </c>
      <c r="B45" s="581">
        <v>43391</v>
      </c>
      <c r="C45" s="747" t="s">
        <v>526</v>
      </c>
      <c r="D45" s="747"/>
      <c r="E45" s="747"/>
      <c r="F45" s="747"/>
      <c r="G45" s="747"/>
      <c r="H45" s="748"/>
    </row>
  </sheetData>
  <sheetProtection selectLockedCells="1"/>
  <autoFilter ref="A18:H34"/>
  <customSheetViews>
    <customSheetView guid="{1320E5F0-9854-46BA-9165-0D2D126E5847}" showPageBreaks="1" zeroValues="0"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H34"/>
    </customSheetView>
  </customSheetViews>
  <mergeCells count="23">
    <mergeCell ref="C45:H45"/>
    <mergeCell ref="C40:H40"/>
    <mergeCell ref="C44:H44"/>
    <mergeCell ref="B13:G13"/>
    <mergeCell ref="B14:G14"/>
    <mergeCell ref="C37:H37"/>
    <mergeCell ref="C38:H38"/>
    <mergeCell ref="C39:H39"/>
    <mergeCell ref="C41:H41"/>
    <mergeCell ref="C42:H42"/>
    <mergeCell ref="C43:H43"/>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132" priority="6" operator="lessThan">
      <formula>-90</formula>
    </cfRule>
    <cfRule type="cellIs" dxfId="131" priority="7" operator="lessThan">
      <formula>-45</formula>
    </cfRule>
    <cfRule type="cellIs" dxfId="130" priority="8" operator="greaterThan">
      <formula>-45</formula>
    </cfRule>
  </conditionalFormatting>
  <conditionalFormatting sqref="B19:C34">
    <cfRule type="expression" dxfId="129" priority="2">
      <formula>AND($B19&lt;=NOW(),$C19&gt;=NOW())</formula>
    </cfRule>
  </conditionalFormatting>
  <conditionalFormatting sqref="D19:E34">
    <cfRule type="expression" dxfId="128" priority="1">
      <formula>AND($D19&lt;=NOW(),$E19&gt;=NOW())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B2" r:id="rId2" display="Phase 2 System Protection Coordination"/>
    <hyperlink ref="B2:G2" r:id="rId3" display="Modifications to CIP Standards"/>
    <hyperlink ref="A10" location="Footnotes!A1" display="Footnotes!A1"/>
    <hyperlink ref="A7" location="Footnote_8_2017_2019_RSDP" display="Footnote_8_2017_2019_RSDP"/>
    <hyperlink ref="A11" location="Footnotes!A1" display="Footnotes!A1"/>
    <hyperlink ref="B12:G12" r:id="rId4" display="Jordan Mallory"/>
    <hyperlink ref="B13:G13" r:id="rId5" display="Ken Lanehome, Ash Mayfield, and Kirk Rosener"/>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9" id="{94E78478-5E11-44BC-8ACF-31629A7C412E}">
            <xm:f>IF($B$20=Home!$H$5,$A$24,)</xm:f>
            <x14:dxf/>
          </x14:cfRule>
          <xm:sqref>I10:ABK10</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6"/>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2.4414062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
        <v>13</v>
      </c>
      <c r="B1" s="714" t="s">
        <v>124</v>
      </c>
      <c r="C1" s="715"/>
      <c r="D1" s="715"/>
      <c r="E1" s="715"/>
      <c r="F1" s="715"/>
      <c r="G1" s="715"/>
      <c r="H1" s="320" t="s">
        <v>89</v>
      </c>
    </row>
    <row r="2" spans="1:13" s="322" customFormat="1" ht="15" customHeight="1" x14ac:dyDescent="0.35">
      <c r="A2" s="323" t="str">
        <f>Template!A2</f>
        <v>Project Name</v>
      </c>
      <c r="B2" s="716" t="s">
        <v>172</v>
      </c>
      <c r="C2" s="716"/>
      <c r="D2" s="716"/>
      <c r="E2" s="716"/>
      <c r="F2" s="716"/>
      <c r="G2" s="716"/>
      <c r="H2" s="324"/>
    </row>
    <row r="3" spans="1:13" s="322" customFormat="1" ht="15" customHeight="1" x14ac:dyDescent="0.35">
      <c r="A3" s="323" t="str">
        <f>Template!A3</f>
        <v>Status</v>
      </c>
      <c r="B3" s="647" t="s">
        <v>298</v>
      </c>
      <c r="C3" s="647"/>
      <c r="D3" s="647"/>
      <c r="E3" s="647"/>
      <c r="F3" s="647"/>
      <c r="G3" s="647"/>
      <c r="H3" s="324"/>
    </row>
    <row r="4" spans="1:13" s="322" customFormat="1" ht="78" customHeight="1" x14ac:dyDescent="0.35">
      <c r="A4" s="323" t="str">
        <f>Template!A4</f>
        <v>Comments</v>
      </c>
      <c r="B4" s="646" t="s">
        <v>553</v>
      </c>
      <c r="C4" s="646"/>
      <c r="D4" s="646"/>
      <c r="E4" s="646"/>
      <c r="F4" s="646"/>
      <c r="G4" s="646"/>
      <c r="H4" s="324"/>
    </row>
    <row r="5" spans="1:13" ht="19.8" customHeight="1" x14ac:dyDescent="0.3">
      <c r="A5" s="323" t="str">
        <f>Template!A5</f>
        <v>Deliverable</v>
      </c>
      <c r="B5" s="707" t="s">
        <v>394</v>
      </c>
      <c r="C5" s="707"/>
      <c r="D5" s="707"/>
      <c r="E5" s="707"/>
      <c r="F5" s="707"/>
      <c r="G5" s="707"/>
      <c r="H5" s="325"/>
    </row>
    <row r="6" spans="1:13" x14ac:dyDescent="0.3">
      <c r="A6" s="323" t="str">
        <f>Template!A6</f>
        <v>Deadline</v>
      </c>
      <c r="B6" s="708" t="s">
        <v>18</v>
      </c>
      <c r="C6" s="708"/>
      <c r="D6" s="708"/>
      <c r="E6" s="708"/>
      <c r="F6" s="708"/>
      <c r="G6" s="708"/>
      <c r="H6" s="325"/>
    </row>
    <row r="7" spans="1:13" ht="28.8" x14ac:dyDescent="0.3">
      <c r="A7" s="323" t="str">
        <f>Template!A7</f>
        <v>Priority in RSDP, click to see applicable Footnote</v>
      </c>
      <c r="B7" s="708" t="s">
        <v>381</v>
      </c>
      <c r="C7" s="708"/>
      <c r="D7" s="708"/>
      <c r="E7" s="708"/>
      <c r="F7" s="708"/>
      <c r="G7" s="708"/>
      <c r="H7" s="325"/>
    </row>
    <row r="8" spans="1:13" x14ac:dyDescent="0.3">
      <c r="A8" s="323" t="str">
        <f>Template!A8</f>
        <v>P81 Req (2013)</v>
      </c>
      <c r="B8" s="708" t="s">
        <v>18</v>
      </c>
      <c r="C8" s="708"/>
      <c r="D8" s="708"/>
      <c r="E8" s="708"/>
      <c r="F8" s="708"/>
      <c r="G8" s="708"/>
      <c r="H8" s="325"/>
    </row>
    <row r="9" spans="1:13" x14ac:dyDescent="0.3">
      <c r="A9" s="323" t="str">
        <f>Template!A9</f>
        <v>Number of Directives</v>
      </c>
      <c r="B9" s="708" t="s">
        <v>18</v>
      </c>
      <c r="C9" s="708"/>
      <c r="D9" s="708"/>
      <c r="E9" s="708"/>
      <c r="F9" s="708"/>
      <c r="G9" s="708"/>
      <c r="H9" s="325"/>
    </row>
    <row r="10" spans="1:13" x14ac:dyDescent="0.3">
      <c r="A10" s="323" t="str">
        <f>Template!A10</f>
        <v>No. of Guidances (see Note 2)</v>
      </c>
      <c r="B10" s="708" t="s">
        <v>18</v>
      </c>
      <c r="C10" s="708"/>
      <c r="D10" s="708"/>
      <c r="E10" s="708"/>
      <c r="F10" s="708"/>
      <c r="G10" s="708"/>
      <c r="H10" s="325"/>
    </row>
    <row r="11" spans="1:13" ht="28.8" x14ac:dyDescent="0.3">
      <c r="A11" s="323" t="str">
        <f>Template!A11</f>
        <v>Directionally consistent with IERP findings (See Note 5)</v>
      </c>
      <c r="B11" s="707" t="s">
        <v>18</v>
      </c>
      <c r="C11" s="707"/>
      <c r="D11" s="707"/>
      <c r="E11" s="707"/>
      <c r="F11" s="707"/>
      <c r="G11" s="707"/>
      <c r="H11" s="328"/>
      <c r="K11" s="329"/>
      <c r="L11" s="329"/>
      <c r="M11" s="329"/>
    </row>
    <row r="12" spans="1:13" ht="14.4" customHeight="1" x14ac:dyDescent="0.3">
      <c r="A12" s="323" t="str">
        <f>Template!A12</f>
        <v>Developer</v>
      </c>
      <c r="B12" s="710" t="s">
        <v>472</v>
      </c>
      <c r="C12" s="710"/>
      <c r="D12" s="710"/>
      <c r="E12" s="710"/>
      <c r="F12" s="710"/>
      <c r="G12" s="710"/>
      <c r="H12" s="328"/>
    </row>
    <row r="13" spans="1:13" ht="14.4" customHeight="1" x14ac:dyDescent="0.3">
      <c r="A13" s="323" t="str">
        <f>Template!A13</f>
        <v>PMOS Liaison</v>
      </c>
      <c r="B13" s="710" t="s">
        <v>425</v>
      </c>
      <c r="C13" s="710"/>
      <c r="D13" s="710"/>
      <c r="E13" s="710"/>
      <c r="F13" s="710"/>
      <c r="G13" s="710"/>
      <c r="H13" s="328"/>
    </row>
    <row r="14" spans="1:13" ht="14.4" customHeight="1" x14ac:dyDescent="0.3">
      <c r="A14" s="323" t="str">
        <f>Template!A14</f>
        <v>Affected Standards</v>
      </c>
      <c r="B14" s="756" t="s">
        <v>433</v>
      </c>
      <c r="C14" s="756"/>
      <c r="D14" s="756"/>
      <c r="E14" s="756"/>
      <c r="F14" s="756"/>
      <c r="G14" s="756"/>
      <c r="H14" s="325"/>
    </row>
    <row r="15" spans="1:13" x14ac:dyDescent="0.3">
      <c r="A15" s="323" t="str">
        <f>Template!A15</f>
        <v>Last Updated</v>
      </c>
      <c r="B15" s="256">
        <v>43418</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
        <v>35</v>
      </c>
      <c r="B18" s="332" t="s">
        <v>69</v>
      </c>
      <c r="C18" s="332" t="s">
        <v>70</v>
      </c>
      <c r="D18" s="332" t="s">
        <v>206</v>
      </c>
      <c r="E18" s="332" t="s">
        <v>207</v>
      </c>
      <c r="F18" s="332" t="s">
        <v>27</v>
      </c>
      <c r="G18" s="332" t="s">
        <v>197</v>
      </c>
      <c r="H18" s="332" t="s">
        <v>71</v>
      </c>
      <c r="I18" s="394" t="s">
        <v>63</v>
      </c>
      <c r="J18" s="334"/>
    </row>
    <row r="19" spans="1:11" x14ac:dyDescent="0.3">
      <c r="A19" s="335" t="str">
        <f>'Lookup Lists'!C3</f>
        <v>Nominations - SAR / PR</v>
      </c>
      <c r="B19" s="336"/>
      <c r="C19" s="336"/>
      <c r="D19" s="337"/>
      <c r="E19" s="337"/>
      <c r="F19" s="338">
        <f t="shared" ref="F19:F34" si="0">IF(D19-B19&gt;DATE(2007,1,1),0,D19-B19)</f>
        <v>0</v>
      </c>
      <c r="G19" s="339"/>
      <c r="H19" s="340"/>
      <c r="I19" s="341">
        <v>1</v>
      </c>
      <c r="J19" s="342"/>
      <c r="K19" s="342"/>
    </row>
    <row r="20" spans="1:11" x14ac:dyDescent="0.3">
      <c r="A20" s="343" t="str">
        <f>'Lookup Lists'!C4</f>
        <v>Nominations - DT</v>
      </c>
      <c r="B20" s="336"/>
      <c r="C20" s="336"/>
      <c r="D20" s="220"/>
      <c r="E20" s="397"/>
      <c r="F20" s="345">
        <f t="shared" si="0"/>
        <v>0</v>
      </c>
      <c r="G20" s="346"/>
      <c r="H20" s="347"/>
      <c r="I20" s="348">
        <v>2</v>
      </c>
      <c r="J20" s="342"/>
      <c r="K20" s="342"/>
    </row>
    <row r="21" spans="1:11" x14ac:dyDescent="0.3">
      <c r="A21" s="349" t="str">
        <f>'Lookup Lists'!C5</f>
        <v>QR - Quality Review</v>
      </c>
      <c r="B21" s="336">
        <v>42663</v>
      </c>
      <c r="C21" s="336">
        <f>B21+10</f>
        <v>42673</v>
      </c>
      <c r="D21" s="220">
        <v>42663</v>
      </c>
      <c r="E21" s="397">
        <f>D21+10</f>
        <v>42673</v>
      </c>
      <c r="F21" s="345">
        <f t="shared" si="0"/>
        <v>0</v>
      </c>
      <c r="G21" s="346"/>
      <c r="H21" s="347"/>
      <c r="I21" s="350">
        <v>3</v>
      </c>
      <c r="J21" s="342"/>
      <c r="K21" s="342"/>
    </row>
    <row r="22" spans="1:11" x14ac:dyDescent="0.3">
      <c r="A22" s="351" t="str">
        <f>'Lookup Lists'!C6</f>
        <v>SP1 - SAR/PR/WP Posting 1</v>
      </c>
      <c r="B22" s="336"/>
      <c r="C22" s="336"/>
      <c r="D22" s="220"/>
      <c r="E22" s="397"/>
      <c r="F22" s="345">
        <f t="shared" si="0"/>
        <v>0</v>
      </c>
      <c r="G22" s="346"/>
      <c r="H22" s="347"/>
      <c r="I22" s="348">
        <v>4</v>
      </c>
      <c r="J22" s="342"/>
      <c r="K22" s="342"/>
    </row>
    <row r="23" spans="1:11" x14ac:dyDescent="0.3">
      <c r="A23" s="351" t="str">
        <f>'Lookup Lists'!C7</f>
        <v>SP2 - SAR/PR/WP Posting 2</v>
      </c>
      <c r="B23" s="336"/>
      <c r="C23" s="336"/>
      <c r="D23" s="220"/>
      <c r="E23" s="397"/>
      <c r="F23" s="345">
        <f t="shared" si="0"/>
        <v>0</v>
      </c>
      <c r="G23" s="346"/>
      <c r="H23" s="347"/>
      <c r="I23" s="350">
        <v>5</v>
      </c>
      <c r="J23" s="342"/>
      <c r="K23" s="342"/>
    </row>
    <row r="24" spans="1:11" ht="100.8" x14ac:dyDescent="0.3">
      <c r="A24" s="352" t="str">
        <f>'Lookup Lists'!C8</f>
        <v>CP1 - Comment Period 1</v>
      </c>
      <c r="B24" s="336">
        <v>42808</v>
      </c>
      <c r="C24" s="336">
        <v>42836</v>
      </c>
      <c r="D24" s="336"/>
      <c r="E24" s="336"/>
      <c r="F24" s="345"/>
      <c r="G24" s="346"/>
      <c r="H24" s="396" t="s">
        <v>313</v>
      </c>
      <c r="I24" s="348">
        <v>6</v>
      </c>
      <c r="J24" s="342"/>
      <c r="K24" s="342"/>
    </row>
    <row r="25" spans="1:11" ht="33.6" customHeight="1" x14ac:dyDescent="0.3">
      <c r="A25" s="352" t="str">
        <f>'Lookup Lists'!C9</f>
        <v>CP2 - Comment Period 2</v>
      </c>
      <c r="B25" s="336">
        <v>43265</v>
      </c>
      <c r="C25" s="336">
        <v>43294</v>
      </c>
      <c r="D25" s="336"/>
      <c r="E25" s="344"/>
      <c r="F25" s="345"/>
      <c r="G25" s="346"/>
      <c r="H25" s="396" t="s">
        <v>479</v>
      </c>
      <c r="I25" s="350">
        <v>7</v>
      </c>
      <c r="J25" s="342"/>
      <c r="K25" s="342"/>
    </row>
    <row r="26" spans="1:11" ht="43.2" x14ac:dyDescent="0.3">
      <c r="A26" s="353" t="str">
        <f>'Lookup Lists'!C10</f>
        <v>CIB - Com/Ballot 1 (Initial)</v>
      </c>
      <c r="B26" s="336">
        <v>42992</v>
      </c>
      <c r="C26" s="336">
        <v>43038</v>
      </c>
      <c r="D26" s="336">
        <v>42706</v>
      </c>
      <c r="E26" s="344">
        <f>D26+44</f>
        <v>42750</v>
      </c>
      <c r="F26" s="345">
        <f t="shared" si="0"/>
        <v>-286</v>
      </c>
      <c r="G26" s="346"/>
      <c r="H26" s="354" t="s">
        <v>409</v>
      </c>
      <c r="I26" s="348">
        <v>8</v>
      </c>
      <c r="J26" s="342"/>
      <c r="K26" s="342"/>
    </row>
    <row r="27" spans="1:11" x14ac:dyDescent="0.3">
      <c r="A27" s="353" t="str">
        <f>'Lookup Lists'!C11</f>
        <v xml:space="preserve">CAB - Com/Add Ballot 2 </v>
      </c>
      <c r="B27" s="220">
        <v>43074</v>
      </c>
      <c r="C27" s="220">
        <f t="shared" ref="C27" si="1">B27+44</f>
        <v>43118</v>
      </c>
      <c r="D27" s="336">
        <v>42825</v>
      </c>
      <c r="E27" s="344">
        <f t="shared" ref="E27:E28" si="2">D27+44</f>
        <v>42869</v>
      </c>
      <c r="F27" s="345">
        <f t="shared" si="0"/>
        <v>-249</v>
      </c>
      <c r="G27" s="346"/>
      <c r="H27" s="355"/>
      <c r="I27" s="350">
        <v>9</v>
      </c>
    </row>
    <row r="28" spans="1:11" ht="43.2" x14ac:dyDescent="0.3">
      <c r="A28" s="353" t="str">
        <f>'Lookup Lists'!C12</f>
        <v>CAB - Com/Add Ballot 3</v>
      </c>
      <c r="B28" s="220">
        <v>43335</v>
      </c>
      <c r="C28" s="220">
        <v>43382</v>
      </c>
      <c r="D28" s="336">
        <v>42962</v>
      </c>
      <c r="E28" s="344">
        <f t="shared" si="2"/>
        <v>43006</v>
      </c>
      <c r="F28" s="345">
        <f t="shared" si="0"/>
        <v>-373</v>
      </c>
      <c r="G28" s="346"/>
      <c r="H28" s="493" t="s">
        <v>487</v>
      </c>
      <c r="I28" s="348">
        <v>10</v>
      </c>
    </row>
    <row r="29" spans="1:11" x14ac:dyDescent="0.3">
      <c r="A29" s="353" t="str">
        <f>'Lookup Lists'!C13</f>
        <v>CAB - Com/Add Ballot 4</v>
      </c>
      <c r="B29" s="134"/>
      <c r="C29" s="134"/>
      <c r="D29" s="336"/>
      <c r="E29" s="344"/>
      <c r="F29" s="345"/>
      <c r="G29" s="346"/>
      <c r="H29" s="347"/>
      <c r="I29" s="350">
        <v>11</v>
      </c>
    </row>
    <row r="30" spans="1:11" x14ac:dyDescent="0.3">
      <c r="A30" s="353" t="str">
        <f>'Lookup Lists'!C14</f>
        <v>CAB - Com/Add Ballot 5</v>
      </c>
      <c r="B30" s="134"/>
      <c r="C30" s="134"/>
      <c r="D30" s="336"/>
      <c r="E30" s="344"/>
      <c r="F30" s="345"/>
      <c r="G30" s="346"/>
      <c r="H30" s="347"/>
      <c r="I30" s="348">
        <v>12</v>
      </c>
    </row>
    <row r="31" spans="1:11" x14ac:dyDescent="0.3">
      <c r="A31" s="356" t="str">
        <f>'Lookup Lists'!C15</f>
        <v>FB - Final Ballot</v>
      </c>
      <c r="B31" s="134">
        <v>43490</v>
      </c>
      <c r="C31" s="134">
        <v>43146</v>
      </c>
      <c r="D31" s="220">
        <v>43025</v>
      </c>
      <c r="E31" s="397">
        <f>D31+10</f>
        <v>43035</v>
      </c>
      <c r="F31" s="345">
        <f t="shared" si="0"/>
        <v>-465</v>
      </c>
      <c r="G31" s="346"/>
      <c r="H31" s="347"/>
      <c r="I31" s="350">
        <v>13</v>
      </c>
    </row>
    <row r="32" spans="1:11" x14ac:dyDescent="0.3">
      <c r="A32" s="357" t="str">
        <f>'Lookup Lists'!C16</f>
        <v>PTB - Present to BOT</v>
      </c>
      <c r="B32" s="134">
        <v>43502</v>
      </c>
      <c r="C32" s="134">
        <f>B32+2</f>
        <v>43504</v>
      </c>
      <c r="D32" s="220">
        <v>43046</v>
      </c>
      <c r="E32" s="397">
        <f>D32+2</f>
        <v>43048</v>
      </c>
      <c r="F32" s="345">
        <f t="shared" si="0"/>
        <v>-456</v>
      </c>
      <c r="G32" s="346"/>
      <c r="H32" s="347"/>
      <c r="I32" s="348">
        <v>14</v>
      </c>
    </row>
    <row r="33" spans="1:9" x14ac:dyDescent="0.3">
      <c r="A33" s="358" t="str">
        <f>'Lookup Lists'!C17</f>
        <v>Filing - Filing with Regulators</v>
      </c>
      <c r="B33" s="162">
        <v>43556</v>
      </c>
      <c r="C33" s="162">
        <f>+B33+3</f>
        <v>43559</v>
      </c>
      <c r="D33" s="220">
        <v>43097</v>
      </c>
      <c r="E33" s="220">
        <f>+D33+3</f>
        <v>43100</v>
      </c>
      <c r="F33" s="345">
        <f t="shared" si="0"/>
        <v>-459</v>
      </c>
      <c r="G33" s="346"/>
      <c r="H33" s="347"/>
      <c r="I33" s="350">
        <v>15</v>
      </c>
    </row>
    <row r="34" spans="1:9" ht="15" thickBot="1" x14ac:dyDescent="0.35">
      <c r="A34" s="359" t="str">
        <f>'Lookup Lists'!C18</f>
        <v>PT - Post Approval Training</v>
      </c>
      <c r="B34" s="135"/>
      <c r="C34" s="135"/>
      <c r="D34" s="360"/>
      <c r="E34" s="361"/>
      <c r="F34" s="362">
        <f t="shared" si="0"/>
        <v>0</v>
      </c>
      <c r="G34" s="363"/>
      <c r="H34" s="364"/>
      <c r="I34" s="36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414" t="s">
        <v>74</v>
      </c>
      <c r="B37" s="414" t="s">
        <v>72</v>
      </c>
      <c r="C37" s="757" t="s">
        <v>75</v>
      </c>
      <c r="D37" s="757"/>
      <c r="E37" s="757"/>
      <c r="F37" s="757"/>
      <c r="G37" s="757"/>
      <c r="H37" s="757"/>
    </row>
    <row r="38" spans="1:9" ht="90.6" customHeight="1" x14ac:dyDescent="0.3">
      <c r="A38" s="388" t="s">
        <v>215</v>
      </c>
      <c r="B38" s="410">
        <v>42531</v>
      </c>
      <c r="C38" s="751" t="s">
        <v>173</v>
      </c>
      <c r="D38" s="751"/>
      <c r="E38" s="751"/>
      <c r="F38" s="751"/>
      <c r="G38" s="751"/>
      <c r="H38" s="752"/>
    </row>
    <row r="39" spans="1:9" x14ac:dyDescent="0.3">
      <c r="A39" s="390" t="s">
        <v>216</v>
      </c>
      <c r="B39" s="411">
        <v>42571</v>
      </c>
      <c r="C39" s="718" t="s">
        <v>235</v>
      </c>
      <c r="D39" s="718"/>
      <c r="E39" s="718"/>
      <c r="F39" s="718"/>
      <c r="G39" s="718"/>
      <c r="H39" s="753"/>
    </row>
    <row r="40" spans="1:9" x14ac:dyDescent="0.3">
      <c r="A40" s="390" t="s">
        <v>316</v>
      </c>
      <c r="B40" s="372">
        <v>42809</v>
      </c>
      <c r="C40" s="709" t="s">
        <v>317</v>
      </c>
      <c r="D40" s="709"/>
      <c r="E40" s="709"/>
      <c r="F40" s="709"/>
      <c r="G40" s="709"/>
      <c r="H40" s="731"/>
    </row>
    <row r="41" spans="1:9" x14ac:dyDescent="0.3">
      <c r="A41" s="412" t="s">
        <v>324</v>
      </c>
      <c r="B41" s="413">
        <v>42826</v>
      </c>
      <c r="C41" s="739" t="s">
        <v>325</v>
      </c>
      <c r="D41" s="740"/>
      <c r="E41" s="740"/>
      <c r="F41" s="740"/>
      <c r="G41" s="740"/>
      <c r="H41" s="741"/>
    </row>
    <row r="42" spans="1:9" x14ac:dyDescent="0.3">
      <c r="A42" s="415" t="s">
        <v>388</v>
      </c>
      <c r="B42" s="565">
        <v>42957</v>
      </c>
      <c r="C42" s="760" t="s">
        <v>405</v>
      </c>
      <c r="D42" s="760"/>
      <c r="E42" s="760"/>
      <c r="F42" s="760"/>
      <c r="G42" s="760"/>
      <c r="H42" s="761"/>
    </row>
    <row r="43" spans="1:9" x14ac:dyDescent="0.3">
      <c r="A43" s="390" t="s">
        <v>388</v>
      </c>
      <c r="B43" s="411">
        <v>42972</v>
      </c>
      <c r="C43" s="718" t="s">
        <v>410</v>
      </c>
      <c r="D43" s="718"/>
      <c r="E43" s="718"/>
      <c r="F43" s="718"/>
      <c r="G43" s="718"/>
      <c r="H43" s="753"/>
    </row>
    <row r="44" spans="1:9" x14ac:dyDescent="0.3">
      <c r="A44" s="390" t="s">
        <v>324</v>
      </c>
      <c r="B44" s="372">
        <v>43145</v>
      </c>
      <c r="C44" s="709" t="s">
        <v>443</v>
      </c>
      <c r="D44" s="709"/>
      <c r="E44" s="709"/>
      <c r="F44" s="709"/>
      <c r="G44" s="709"/>
      <c r="H44" s="731"/>
    </row>
    <row r="45" spans="1:9" x14ac:dyDescent="0.3">
      <c r="A45" s="416" t="s">
        <v>473</v>
      </c>
      <c r="B45" s="404">
        <v>43264</v>
      </c>
      <c r="C45" s="758" t="s">
        <v>474</v>
      </c>
      <c r="D45" s="758"/>
      <c r="E45" s="758"/>
      <c r="F45" s="758"/>
      <c r="G45" s="758"/>
      <c r="H45" s="759"/>
    </row>
    <row r="46" spans="1:9" ht="15" thickBot="1" x14ac:dyDescent="0.35">
      <c r="A46" s="417" t="s">
        <v>324</v>
      </c>
      <c r="B46" s="491">
        <v>43264</v>
      </c>
      <c r="C46" s="754" t="s">
        <v>480</v>
      </c>
      <c r="D46" s="754"/>
      <c r="E46" s="754"/>
      <c r="F46" s="754"/>
      <c r="G46" s="754"/>
      <c r="H46" s="755"/>
    </row>
  </sheetData>
  <sheetProtection selectLockedCells="1"/>
  <autoFilter ref="A18:H34"/>
  <customSheetViews>
    <customSheetView guid="{1320E5F0-9854-46BA-9165-0D2D126E5847}" showPageBreaks="1" zeroValues="0"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customSheetView>
  </customSheetViews>
  <mergeCells count="24">
    <mergeCell ref="C46:H46"/>
    <mergeCell ref="B13:G13"/>
    <mergeCell ref="B14:G14"/>
    <mergeCell ref="C37:H37"/>
    <mergeCell ref="C38:H38"/>
    <mergeCell ref="C39:H39"/>
    <mergeCell ref="C44:H44"/>
    <mergeCell ref="C45:H45"/>
    <mergeCell ref="C40:H40"/>
    <mergeCell ref="C41:H41"/>
    <mergeCell ref="C42:H42"/>
    <mergeCell ref="C43:H43"/>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127" priority="9" operator="lessThan">
      <formula>-90</formula>
    </cfRule>
    <cfRule type="cellIs" dxfId="126" priority="10" operator="lessThan">
      <formula>-45</formula>
    </cfRule>
    <cfRule type="cellIs" dxfId="125" priority="11" operator="greaterThan">
      <formula>-45</formula>
    </cfRule>
  </conditionalFormatting>
  <conditionalFormatting sqref="B19:C34">
    <cfRule type="expression" dxfId="124" priority="6">
      <formula>AND($B19&lt;=NOW(),$C19&gt;=NOW())</formula>
    </cfRule>
  </conditionalFormatting>
  <conditionalFormatting sqref="D19:E34">
    <cfRule type="expression" dxfId="123" priority="4">
      <formula>AND($D19&lt;=NOW(),$E19&gt;=NOW())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B2" r:id="rId2" display="Phase 2 System Protection Coordination"/>
    <hyperlink ref="B2:G2" r:id="rId3" display="Modifications to CIP Standards"/>
    <hyperlink ref="B12:G12" r:id="rId4" display="Jordan Mallory"/>
    <hyperlink ref="B13:G13" r:id="rId5" display="Ken Lanehome, Ash Mayfield, and Kirk Rosener"/>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12" id="{F8017A09-35A1-4E7E-BCBE-AD03F610D730}">
            <xm:f>IF($B$20=Home!$H$5,$A$24,)</xm:f>
            <x14:dxf/>
          </x14:cfRule>
          <xm:sqref>I10:ABK10</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2"/>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4" customWidth="1"/>
    <col min="2" max="2" width="12.6640625" style="96" customWidth="1"/>
    <col min="3" max="3" width="11.88671875" style="96" customWidth="1"/>
    <col min="4" max="4" width="11" style="96" customWidth="1"/>
    <col min="5" max="5" width="10.5546875" style="96" customWidth="1"/>
    <col min="6" max="6" width="11.77734375" style="96" customWidth="1"/>
    <col min="7" max="7" width="19.44140625" style="96" customWidth="1"/>
    <col min="8" max="8" width="10.44140625" style="96" customWidth="1"/>
    <col min="9" max="9" width="7.6640625" style="96" hidden="1" customWidth="1"/>
    <col min="10" max="10" width="19.21875" style="96" customWidth="1"/>
    <col min="11" max="12" width="10.33203125" style="96" bestFit="1" customWidth="1"/>
    <col min="13" max="16384" width="8.88671875" style="96"/>
  </cols>
  <sheetData>
    <row r="1" spans="1:13" s="16" customFormat="1" ht="18" x14ac:dyDescent="0.35">
      <c r="A1" s="37" t="str">
        <f>Template!A1</f>
        <v>Project</v>
      </c>
      <c r="B1" s="643" t="s">
        <v>128</v>
      </c>
      <c r="C1" s="644"/>
      <c r="D1" s="644"/>
      <c r="E1" s="644"/>
      <c r="F1" s="644"/>
      <c r="G1" s="644"/>
      <c r="H1" s="106" t="s">
        <v>89</v>
      </c>
    </row>
    <row r="2" spans="1:13" s="16" customFormat="1" ht="15" customHeight="1" x14ac:dyDescent="0.35">
      <c r="A2" s="38" t="str">
        <f>Template!A2</f>
        <v>Project Name</v>
      </c>
      <c r="B2" s="657" t="s">
        <v>192</v>
      </c>
      <c r="C2" s="657"/>
      <c r="D2" s="657"/>
      <c r="E2" s="657"/>
      <c r="F2" s="657"/>
      <c r="G2" s="657"/>
      <c r="H2" s="15"/>
    </row>
    <row r="3" spans="1:13" s="16" customFormat="1" ht="15" customHeight="1" x14ac:dyDescent="0.35">
      <c r="A3" s="38" t="str">
        <f>Template!A3</f>
        <v>Status</v>
      </c>
      <c r="B3" s="647" t="s">
        <v>278</v>
      </c>
      <c r="C3" s="647"/>
      <c r="D3" s="647"/>
      <c r="E3" s="647"/>
      <c r="F3" s="647"/>
      <c r="G3" s="647"/>
      <c r="H3" s="15"/>
    </row>
    <row r="4" spans="1:13" s="16" customFormat="1" ht="32.4" customHeight="1" x14ac:dyDescent="0.35">
      <c r="A4" s="38" t="str">
        <f>Template!A4</f>
        <v>Comments</v>
      </c>
      <c r="B4" s="646" t="s">
        <v>354</v>
      </c>
      <c r="C4" s="646"/>
      <c r="D4" s="646"/>
      <c r="E4" s="646"/>
      <c r="F4" s="646"/>
      <c r="G4" s="646"/>
      <c r="H4" s="15"/>
    </row>
    <row r="5" spans="1:13" x14ac:dyDescent="0.3">
      <c r="A5" s="38" t="str">
        <f>Template!A5</f>
        <v>Deliverable</v>
      </c>
      <c r="B5" s="648" t="s">
        <v>293</v>
      </c>
      <c r="C5" s="648"/>
      <c r="D5" s="648"/>
      <c r="E5" s="648"/>
      <c r="F5" s="648"/>
      <c r="G5" s="648"/>
      <c r="H5" s="98"/>
    </row>
    <row r="6" spans="1:13" x14ac:dyDescent="0.3">
      <c r="A6" s="38" t="str">
        <f>Template!A6</f>
        <v>Deadline</v>
      </c>
      <c r="B6" s="642" t="s">
        <v>18</v>
      </c>
      <c r="C6" s="642"/>
      <c r="D6" s="642"/>
      <c r="E6" s="642"/>
      <c r="F6" s="642"/>
      <c r="G6" s="642"/>
      <c r="H6" s="98"/>
    </row>
    <row r="7" spans="1:13" ht="28.8" x14ac:dyDescent="0.3">
      <c r="A7" s="104" t="str">
        <f>Template!A7</f>
        <v>Priority in RSDP, click to see applicable Footnote</v>
      </c>
      <c r="B7" s="642" t="s">
        <v>156</v>
      </c>
      <c r="C7" s="642"/>
      <c r="D7" s="642"/>
      <c r="E7" s="642"/>
      <c r="F7" s="642"/>
      <c r="G7" s="642"/>
      <c r="H7" s="98"/>
    </row>
    <row r="8" spans="1:13" x14ac:dyDescent="0.3">
      <c r="A8" s="38" t="str">
        <f>Template!A8</f>
        <v>P81 Req (2013)</v>
      </c>
      <c r="B8" s="642" t="s">
        <v>18</v>
      </c>
      <c r="C8" s="642"/>
      <c r="D8" s="642"/>
      <c r="E8" s="642"/>
      <c r="F8" s="642"/>
      <c r="G8" s="642"/>
      <c r="H8" s="98"/>
    </row>
    <row r="9" spans="1:13" x14ac:dyDescent="0.3">
      <c r="A9" s="38" t="str">
        <f>Template!A9</f>
        <v>Number of Directives</v>
      </c>
      <c r="B9" s="642" t="s">
        <v>18</v>
      </c>
      <c r="C9" s="642"/>
      <c r="D9" s="642"/>
      <c r="E9" s="642"/>
      <c r="F9" s="642"/>
      <c r="G9" s="642"/>
      <c r="H9" s="98"/>
    </row>
    <row r="10" spans="1:13" x14ac:dyDescent="0.3">
      <c r="A10" s="104" t="str">
        <f>Template!A10</f>
        <v>No. of Guidances (see Note 2)</v>
      </c>
      <c r="B10" s="642" t="s">
        <v>18</v>
      </c>
      <c r="C10" s="642"/>
      <c r="D10" s="642"/>
      <c r="E10" s="642"/>
      <c r="F10" s="642"/>
      <c r="G10" s="642"/>
      <c r="H10" s="98"/>
    </row>
    <row r="11" spans="1:13" ht="28.8" x14ac:dyDescent="0.3">
      <c r="A11" s="104" t="str">
        <f>Template!A11</f>
        <v>Directionally consistent with IERP findings (See Note 5)</v>
      </c>
      <c r="B11" s="645" t="s">
        <v>18</v>
      </c>
      <c r="C11" s="645"/>
      <c r="D11" s="645"/>
      <c r="E11" s="645"/>
      <c r="F11" s="645"/>
      <c r="G11" s="645"/>
      <c r="H11" s="97"/>
      <c r="K11" s="2"/>
      <c r="L11" s="2"/>
      <c r="M11" s="2"/>
    </row>
    <row r="12" spans="1:13" x14ac:dyDescent="0.3">
      <c r="A12" s="38" t="str">
        <f>Template!A12</f>
        <v>Developer</v>
      </c>
      <c r="B12" s="641" t="s">
        <v>151</v>
      </c>
      <c r="C12" s="641"/>
      <c r="D12" s="641"/>
      <c r="E12" s="641"/>
      <c r="F12" s="641"/>
      <c r="G12" s="641"/>
      <c r="H12" s="97"/>
    </row>
    <row r="13" spans="1:13" x14ac:dyDescent="0.3">
      <c r="A13" s="38" t="str">
        <f>Template!A13</f>
        <v>PMOS Liaison</v>
      </c>
      <c r="B13" s="641" t="s">
        <v>191</v>
      </c>
      <c r="C13" s="641"/>
      <c r="D13" s="641"/>
      <c r="E13" s="641"/>
      <c r="F13" s="641"/>
      <c r="G13" s="641"/>
      <c r="H13" s="97"/>
    </row>
    <row r="14" spans="1:13" ht="29.4" customHeight="1" x14ac:dyDescent="0.3">
      <c r="A14" s="38" t="str">
        <f>Template!A14</f>
        <v>Affected Standards</v>
      </c>
      <c r="B14" s="645" t="s">
        <v>290</v>
      </c>
      <c r="C14" s="645"/>
      <c r="D14" s="645"/>
      <c r="E14" s="645"/>
      <c r="F14" s="645"/>
      <c r="G14" s="645"/>
      <c r="H14" s="98"/>
    </row>
    <row r="15" spans="1:13" x14ac:dyDescent="0.3">
      <c r="A15" s="38" t="str">
        <f>Template!A15</f>
        <v>Last Updated</v>
      </c>
      <c r="B15" s="256">
        <v>42900</v>
      </c>
      <c r="C15" s="98"/>
      <c r="D15" s="98"/>
      <c r="E15" s="98"/>
      <c r="F15" s="98"/>
      <c r="G15" s="98"/>
      <c r="H15" s="98"/>
    </row>
    <row r="16" spans="1:13" x14ac:dyDescent="0.3">
      <c r="A16" s="38"/>
      <c r="B16" s="97"/>
      <c r="C16" s="98"/>
      <c r="D16" s="98"/>
      <c r="E16" s="98"/>
      <c r="F16" s="98"/>
      <c r="G16" s="98"/>
      <c r="H16" s="98"/>
    </row>
    <row r="17" spans="1:11" ht="15" thickBot="1" x14ac:dyDescent="0.35">
      <c r="A17" s="7"/>
      <c r="B17" s="98"/>
      <c r="C17" s="98"/>
      <c r="D17" s="98"/>
      <c r="E17" s="98"/>
      <c r="F17" s="98"/>
      <c r="G17" s="98"/>
      <c r="H17" s="98"/>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3">
        <v>42410</v>
      </c>
      <c r="C19" s="133">
        <v>42423</v>
      </c>
      <c r="D19" s="133">
        <v>42410</v>
      </c>
      <c r="E19" s="133">
        <v>42423</v>
      </c>
      <c r="F19" s="70">
        <f t="shared" ref="F19:F34" si="0">IF(D19-B19&gt;DATE(2007,1,1),0,D19-B19)</f>
        <v>0</v>
      </c>
      <c r="G19" s="142"/>
      <c r="H19" s="148"/>
      <c r="I19" s="123">
        <v>1</v>
      </c>
      <c r="J19" s="14"/>
      <c r="K19" s="14"/>
    </row>
    <row r="20" spans="1:11" x14ac:dyDescent="0.3">
      <c r="A20" s="50" t="str">
        <f>'Lookup Lists'!C4</f>
        <v>Nominations - DT</v>
      </c>
      <c r="B20" s="134"/>
      <c r="C20" s="133"/>
      <c r="D20" s="19"/>
      <c r="E20" s="27"/>
      <c r="F20" s="71">
        <f t="shared" si="0"/>
        <v>0</v>
      </c>
      <c r="G20" s="143"/>
      <c r="H20" s="149"/>
      <c r="I20" s="124">
        <v>2</v>
      </c>
      <c r="J20" s="14"/>
      <c r="K20" s="14"/>
    </row>
    <row r="21" spans="1:11" x14ac:dyDescent="0.3">
      <c r="A21" s="222" t="str">
        <f>'Lookup Lists'!C5</f>
        <v>QR - Quality Review</v>
      </c>
      <c r="B21" s="134"/>
      <c r="C21" s="133"/>
      <c r="D21" s="19"/>
      <c r="E21" s="27"/>
      <c r="F21" s="71">
        <f t="shared" si="0"/>
        <v>0</v>
      </c>
      <c r="G21" s="143"/>
      <c r="H21" s="149"/>
      <c r="I21" s="125">
        <v>3</v>
      </c>
      <c r="J21" s="14"/>
      <c r="K21" s="14"/>
    </row>
    <row r="22" spans="1:11" x14ac:dyDescent="0.3">
      <c r="A22" s="48" t="str">
        <f>'Lookup Lists'!C6</f>
        <v>SP1 - SAR/PR/WP Posting 1</v>
      </c>
      <c r="B22" s="134">
        <v>42745</v>
      </c>
      <c r="C22" s="134">
        <v>42789</v>
      </c>
      <c r="D22" s="134">
        <v>42758</v>
      </c>
      <c r="E22" s="133">
        <f>+D22+44</f>
        <v>42802</v>
      </c>
      <c r="F22" s="71">
        <f t="shared" si="0"/>
        <v>13</v>
      </c>
      <c r="G22" s="143"/>
      <c r="H22" s="149"/>
      <c r="I22" s="124">
        <v>4</v>
      </c>
      <c r="J22" s="14"/>
      <c r="K22" s="14"/>
    </row>
    <row r="23" spans="1:11" x14ac:dyDescent="0.3">
      <c r="A23" s="48" t="str">
        <f>'Lookup Lists'!C7</f>
        <v>SP2 - SAR/PR/WP Posting 2</v>
      </c>
      <c r="B23" s="134"/>
      <c r="C23" s="134"/>
      <c r="D23" s="19"/>
      <c r="E23" s="19"/>
      <c r="F23" s="71">
        <f t="shared" si="0"/>
        <v>0</v>
      </c>
      <c r="G23" s="143"/>
      <c r="H23" s="149"/>
      <c r="I23" s="125">
        <v>5</v>
      </c>
      <c r="J23" s="14"/>
      <c r="K23" s="14"/>
    </row>
    <row r="24" spans="1:11" x14ac:dyDescent="0.3">
      <c r="A24" s="51" t="str">
        <f>'Lookup Lists'!C8</f>
        <v>CP1 - Comment Period 1</v>
      </c>
      <c r="B24" s="134"/>
      <c r="C24" s="134"/>
      <c r="D24" s="19"/>
      <c r="E24" s="19"/>
      <c r="F24" s="71">
        <f t="shared" si="0"/>
        <v>0</v>
      </c>
      <c r="G24" s="143"/>
      <c r="H24" s="149"/>
      <c r="I24" s="124">
        <v>6</v>
      </c>
      <c r="J24" s="14"/>
      <c r="K24" s="14"/>
    </row>
    <row r="25" spans="1:11" x14ac:dyDescent="0.3">
      <c r="A25" s="51" t="str">
        <f>'Lookup Lists'!C9</f>
        <v>CP2 - Comment Period 2</v>
      </c>
      <c r="B25" s="134"/>
      <c r="C25" s="134"/>
      <c r="D25" s="19"/>
      <c r="E25" s="19"/>
      <c r="F25" s="71">
        <f t="shared" si="0"/>
        <v>0</v>
      </c>
      <c r="G25" s="143"/>
      <c r="H25" s="149"/>
      <c r="I25" s="125">
        <v>7</v>
      </c>
      <c r="J25" s="14"/>
      <c r="K25" s="14"/>
    </row>
    <row r="26" spans="1:11" x14ac:dyDescent="0.3">
      <c r="A26" s="53" t="str">
        <f>'Lookup Lists'!C10</f>
        <v>CIB - Com/Ballot 1 (Initial)</v>
      </c>
      <c r="B26" s="134"/>
      <c r="C26" s="134"/>
      <c r="D26" s="19"/>
      <c r="E26" s="19"/>
      <c r="F26" s="71">
        <f t="shared" si="0"/>
        <v>0</v>
      </c>
      <c r="G26" s="143"/>
      <c r="H26" s="164"/>
      <c r="I26" s="124">
        <v>8</v>
      </c>
      <c r="J26" s="14"/>
      <c r="K26" s="14"/>
    </row>
    <row r="27" spans="1:11" x14ac:dyDescent="0.3">
      <c r="A27" s="53" t="str">
        <f>'Lookup Lists'!C11</f>
        <v xml:space="preserve">CAB - Com/Add Ballot 2 </v>
      </c>
      <c r="B27" s="134"/>
      <c r="C27" s="134"/>
      <c r="D27" s="19"/>
      <c r="E27" s="19"/>
      <c r="F27" s="71">
        <f t="shared" si="0"/>
        <v>0</v>
      </c>
      <c r="G27" s="143"/>
      <c r="H27" s="164"/>
      <c r="I27" s="125">
        <v>9</v>
      </c>
    </row>
    <row r="28" spans="1:11" x14ac:dyDescent="0.3">
      <c r="A28" s="53" t="str">
        <f>'Lookup Lists'!C12</f>
        <v>CAB - Com/Add Ballot 3</v>
      </c>
      <c r="B28" s="134"/>
      <c r="C28" s="134"/>
      <c r="D28" s="19"/>
      <c r="E28" s="19"/>
      <c r="F28" s="71">
        <f t="shared" si="0"/>
        <v>0</v>
      </c>
      <c r="G28" s="143"/>
      <c r="H28" s="149"/>
      <c r="I28" s="124">
        <v>10</v>
      </c>
    </row>
    <row r="29" spans="1:11" x14ac:dyDescent="0.3">
      <c r="A29" s="53" t="str">
        <f>'Lookup Lists'!C13</f>
        <v>CAB - Com/Add Ballot 4</v>
      </c>
      <c r="B29" s="134"/>
      <c r="C29" s="134"/>
      <c r="D29" s="19"/>
      <c r="E29" s="19"/>
      <c r="F29" s="71">
        <f t="shared" si="0"/>
        <v>0</v>
      </c>
      <c r="G29" s="143"/>
      <c r="H29" s="149"/>
      <c r="I29" s="125">
        <v>11</v>
      </c>
    </row>
    <row r="30" spans="1:11" x14ac:dyDescent="0.3">
      <c r="A30" s="53" t="str">
        <f>'Lookup Lists'!C14</f>
        <v>CAB - Com/Add Ballot 5</v>
      </c>
      <c r="B30" s="134"/>
      <c r="C30" s="134"/>
      <c r="D30" s="19"/>
      <c r="E30" s="19"/>
      <c r="F30" s="71">
        <f t="shared" si="0"/>
        <v>0</v>
      </c>
      <c r="G30" s="143"/>
      <c r="H30" s="149"/>
      <c r="I30" s="124">
        <v>12</v>
      </c>
    </row>
    <row r="31" spans="1:11" x14ac:dyDescent="0.3">
      <c r="A31" s="54" t="str">
        <f>'Lookup Lists'!C15</f>
        <v>FB - Final Ballot</v>
      </c>
      <c r="B31" s="134"/>
      <c r="C31" s="134"/>
      <c r="D31" s="19"/>
      <c r="E31" s="19"/>
      <c r="F31" s="71">
        <f t="shared" si="0"/>
        <v>0</v>
      </c>
      <c r="G31" s="143"/>
      <c r="H31" s="149"/>
      <c r="I31" s="125">
        <v>13</v>
      </c>
    </row>
    <row r="32" spans="1:11" x14ac:dyDescent="0.3">
      <c r="A32" s="55" t="str">
        <f>'Lookup Lists'!C16</f>
        <v>PTB - Present to BOT</v>
      </c>
      <c r="B32" s="134"/>
      <c r="C32" s="134"/>
      <c r="D32" s="19"/>
      <c r="E32" s="19"/>
      <c r="F32" s="71">
        <f t="shared" si="0"/>
        <v>0</v>
      </c>
      <c r="G32" s="143"/>
      <c r="H32" s="149"/>
      <c r="I32" s="124">
        <v>14</v>
      </c>
    </row>
    <row r="33" spans="1:9" x14ac:dyDescent="0.3">
      <c r="A33" s="56" t="str">
        <f>'Lookup Lists'!C17</f>
        <v>Filing - Filing with Regulators</v>
      </c>
      <c r="B33" s="134"/>
      <c r="C33" s="134"/>
      <c r="D33" s="19"/>
      <c r="E33" s="19"/>
      <c r="F33" s="71">
        <f t="shared" si="0"/>
        <v>0</v>
      </c>
      <c r="G33" s="143"/>
      <c r="H33" s="149"/>
      <c r="I33" s="125">
        <v>15</v>
      </c>
    </row>
    <row r="34" spans="1:9" ht="15" thickBot="1" x14ac:dyDescent="0.35">
      <c r="A34" s="57" t="str">
        <f>'Lookup Lists'!C18</f>
        <v>PT - Post Approval Training</v>
      </c>
      <c r="B34" s="135"/>
      <c r="C34" s="135"/>
      <c r="D34" s="23"/>
      <c r="E34" s="23"/>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68" t="s">
        <v>287</v>
      </c>
      <c r="B38" s="158">
        <v>43082</v>
      </c>
      <c r="C38" s="666" t="s">
        <v>288</v>
      </c>
      <c r="D38" s="666"/>
      <c r="E38" s="666"/>
      <c r="F38" s="666"/>
      <c r="G38" s="666"/>
      <c r="H38" s="667"/>
    </row>
    <row r="39" spans="1:9" x14ac:dyDescent="0.3">
      <c r="A39" s="279" t="s">
        <v>291</v>
      </c>
      <c r="B39" s="280">
        <v>42900</v>
      </c>
      <c r="C39" s="675" t="s">
        <v>353</v>
      </c>
      <c r="D39" s="675"/>
      <c r="E39" s="675"/>
      <c r="F39" s="675"/>
      <c r="G39" s="675"/>
      <c r="H39" s="676"/>
    </row>
    <row r="40" spans="1:9" x14ac:dyDescent="0.3">
      <c r="A40" s="170"/>
      <c r="B40" s="166"/>
      <c r="C40" s="677"/>
      <c r="D40" s="677"/>
      <c r="E40" s="677"/>
      <c r="F40" s="677"/>
      <c r="G40" s="677"/>
      <c r="H40" s="678"/>
    </row>
    <row r="41" spans="1:9" x14ac:dyDescent="0.3">
      <c r="A41" s="170"/>
      <c r="B41" s="166"/>
      <c r="C41" s="677"/>
      <c r="D41" s="677"/>
      <c r="E41" s="677"/>
      <c r="F41" s="677"/>
      <c r="G41" s="677"/>
      <c r="H41" s="678"/>
    </row>
    <row r="42" spans="1:9" ht="15" thickBot="1" x14ac:dyDescent="0.35">
      <c r="A42" s="173"/>
      <c r="B42" s="160"/>
      <c r="C42" s="668"/>
      <c r="D42" s="668"/>
      <c r="E42" s="668"/>
      <c r="F42" s="668"/>
      <c r="G42" s="668"/>
      <c r="H42" s="669"/>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20">
    <mergeCell ref="B12:G12"/>
    <mergeCell ref="B1:G1"/>
    <mergeCell ref="B2:G2"/>
    <mergeCell ref="B3:G3"/>
    <mergeCell ref="B4:G4"/>
    <mergeCell ref="B5:G5"/>
    <mergeCell ref="B6:G6"/>
    <mergeCell ref="B7:G7"/>
    <mergeCell ref="B8:G8"/>
    <mergeCell ref="B9:G9"/>
    <mergeCell ref="B10:G10"/>
    <mergeCell ref="B11:G11"/>
    <mergeCell ref="C40:H40"/>
    <mergeCell ref="C41:H41"/>
    <mergeCell ref="C42:H42"/>
    <mergeCell ref="B13:G13"/>
    <mergeCell ref="B14:G14"/>
    <mergeCell ref="C37:H37"/>
    <mergeCell ref="C38:H38"/>
    <mergeCell ref="C39:H39"/>
  </mergeCells>
  <conditionalFormatting sqref="F19:F34">
    <cfRule type="cellIs" dxfId="122" priority="9" operator="lessThan">
      <formula>-90</formula>
    </cfRule>
    <cfRule type="cellIs" dxfId="121" priority="10" operator="lessThan">
      <formula>-45</formula>
    </cfRule>
    <cfRule type="cellIs" dxfId="120" priority="11" operator="greaterThan">
      <formula>-45</formula>
    </cfRule>
  </conditionalFormatting>
  <conditionalFormatting sqref="D20:E21 D23:E34">
    <cfRule type="expression" dxfId="119" priority="5">
      <formula>AND($B20&lt;=NOW(),$C20&gt;=NOW())</formula>
    </cfRule>
  </conditionalFormatting>
  <conditionalFormatting sqref="B19:C21 B23:C34">
    <cfRule type="expression" dxfId="118" priority="6">
      <formula>AND($B19&lt;=NOW(),$C19&gt;=NOW())</formula>
    </cfRule>
  </conditionalFormatting>
  <conditionalFormatting sqref="D19:E19">
    <cfRule type="expression" dxfId="117" priority="4">
      <formula>AND($B19&lt;=NOW(),$C19&gt;=NOW())</formula>
    </cfRule>
  </conditionalFormatting>
  <conditionalFormatting sqref="D22:E22">
    <cfRule type="expression" dxfId="116" priority="3">
      <formula>AND($B22&lt;=NOW(),$C22&gt;=NOW())</formula>
    </cfRule>
  </conditionalFormatting>
  <conditionalFormatting sqref="B22:C22">
    <cfRule type="expression" dxfId="115" priority="1">
      <formula>AND($B22&lt;=NOW(),$C22&gt;=NOW())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Enhanced Periodic Review of Personnel Performance, Training, and Qualifications Standards"/>
    <hyperlink ref="B12:G12" r:id="rId4" display="Darrel Richardson"/>
    <hyperlink ref="B13:G13" r:id="rId5" display="Mike Brytowski"/>
    <hyperlink ref="A7" location="Footnote_8_2017_2019_RSDP" display="Footnote_8_2017_2019_RSDP"/>
    <hyperlink ref="A10" location="Footnotes!A1" display="Footnotes!A1"/>
    <hyperlink ref="A11" location="Footnotes!A1" display="Footnotes!A1"/>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12" id="{810AA89C-412B-44B4-892A-8DFFF19A014A}">
            <xm:f>IF($B$20=Home!$H$5,$A$24,)</xm:f>
            <x14:dxf/>
          </x14:cfRule>
          <xm:sqref>I10:ABK10</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activeCell="A16" sqref="A16"/>
      <selection pane="bottomLeft" activeCell="B1" sqref="B1:G1"/>
    </sheetView>
  </sheetViews>
  <sheetFormatPr defaultRowHeight="14.4" x14ac:dyDescent="0.3"/>
  <cols>
    <col min="1" max="1" width="28.21875" style="4" customWidth="1"/>
    <col min="2" max="2" width="12.6640625" style="96" customWidth="1"/>
    <col min="3" max="3" width="11.88671875" style="96" customWidth="1"/>
    <col min="4" max="4" width="11" style="96" customWidth="1"/>
    <col min="5" max="5" width="10.5546875" style="96" customWidth="1"/>
    <col min="6" max="6" width="11.77734375" style="96" customWidth="1"/>
    <col min="7" max="7" width="19.44140625" style="96" customWidth="1"/>
    <col min="8" max="8" width="10.44140625" style="96" customWidth="1"/>
    <col min="9" max="9" width="7.6640625" style="96" hidden="1" customWidth="1"/>
    <col min="10" max="10" width="19.21875" style="96" customWidth="1"/>
    <col min="11" max="12" width="10.33203125" style="96" bestFit="1" customWidth="1"/>
    <col min="13" max="16384" width="8.88671875" style="96"/>
  </cols>
  <sheetData>
    <row r="1" spans="1:13" s="16" customFormat="1" ht="18" x14ac:dyDescent="0.35">
      <c r="A1" s="37" t="str">
        <f>Template!A1</f>
        <v>Project</v>
      </c>
      <c r="B1" s="643" t="s">
        <v>129</v>
      </c>
      <c r="C1" s="644"/>
      <c r="D1" s="644"/>
      <c r="E1" s="644"/>
      <c r="F1" s="644"/>
      <c r="G1" s="644"/>
      <c r="H1" s="106" t="s">
        <v>89</v>
      </c>
    </row>
    <row r="2" spans="1:13" s="16" customFormat="1" ht="15" customHeight="1" x14ac:dyDescent="0.35">
      <c r="A2" s="38" t="str">
        <f>Template!A2</f>
        <v>Project Name</v>
      </c>
      <c r="B2" s="657" t="s">
        <v>193</v>
      </c>
      <c r="C2" s="657"/>
      <c r="D2" s="657"/>
      <c r="E2" s="657"/>
      <c r="F2" s="657"/>
      <c r="G2" s="657"/>
      <c r="H2" s="15"/>
    </row>
    <row r="3" spans="1:13" s="16" customFormat="1" ht="15" customHeight="1" x14ac:dyDescent="0.35">
      <c r="A3" s="38" t="str">
        <f>Template!A3</f>
        <v>Status</v>
      </c>
      <c r="B3" s="647" t="s">
        <v>278</v>
      </c>
      <c r="C3" s="647"/>
      <c r="D3" s="647"/>
      <c r="E3" s="647"/>
      <c r="F3" s="647"/>
      <c r="G3" s="647"/>
      <c r="H3" s="15"/>
    </row>
    <row r="4" spans="1:13" s="16" customFormat="1" ht="91.8" customHeight="1" x14ac:dyDescent="0.35">
      <c r="A4" s="38" t="str">
        <f>Template!A4</f>
        <v>Comments</v>
      </c>
      <c r="B4" s="646" t="s">
        <v>355</v>
      </c>
      <c r="C4" s="646"/>
      <c r="D4" s="646"/>
      <c r="E4" s="646"/>
      <c r="F4" s="646"/>
      <c r="G4" s="646"/>
      <c r="H4" s="15"/>
    </row>
    <row r="5" spans="1:13" x14ac:dyDescent="0.3">
      <c r="A5" s="38" t="str">
        <f>Template!A5</f>
        <v>Deliverable</v>
      </c>
      <c r="B5" s="648" t="s">
        <v>240</v>
      </c>
      <c r="C5" s="648"/>
      <c r="D5" s="648"/>
      <c r="E5" s="648"/>
      <c r="F5" s="648"/>
      <c r="G5" s="648"/>
      <c r="H5" s="98"/>
    </row>
    <row r="6" spans="1:13" x14ac:dyDescent="0.3">
      <c r="A6" s="38" t="str">
        <f>Template!A6</f>
        <v>Deadline</v>
      </c>
      <c r="B6" s="642" t="s">
        <v>18</v>
      </c>
      <c r="C6" s="642"/>
      <c r="D6" s="642"/>
      <c r="E6" s="642"/>
      <c r="F6" s="642"/>
      <c r="G6" s="642"/>
      <c r="H6" s="98"/>
    </row>
    <row r="7" spans="1:13" ht="28.8" x14ac:dyDescent="0.3">
      <c r="A7" s="104" t="str">
        <f>Template!A7</f>
        <v>Priority in RSDP, click to see applicable Footnote</v>
      </c>
      <c r="B7" s="642" t="s">
        <v>156</v>
      </c>
      <c r="C7" s="642"/>
      <c r="D7" s="642"/>
      <c r="E7" s="642"/>
      <c r="F7" s="642"/>
      <c r="G7" s="642"/>
      <c r="H7" s="98"/>
    </row>
    <row r="8" spans="1:13" x14ac:dyDescent="0.3">
      <c r="A8" s="38" t="str">
        <f>Template!A8</f>
        <v>P81 Req (2013)</v>
      </c>
      <c r="B8" s="642" t="s">
        <v>18</v>
      </c>
      <c r="C8" s="642"/>
      <c r="D8" s="642"/>
      <c r="E8" s="642"/>
      <c r="F8" s="642"/>
      <c r="G8" s="642"/>
      <c r="H8" s="98"/>
    </row>
    <row r="9" spans="1:13" x14ac:dyDescent="0.3">
      <c r="A9" s="38" t="str">
        <f>Template!A9</f>
        <v>Number of Directives</v>
      </c>
      <c r="B9" s="642" t="s">
        <v>18</v>
      </c>
      <c r="C9" s="642"/>
      <c r="D9" s="642"/>
      <c r="E9" s="642"/>
      <c r="F9" s="642"/>
      <c r="G9" s="642"/>
      <c r="H9" s="98"/>
    </row>
    <row r="10" spans="1:13" x14ac:dyDescent="0.3">
      <c r="A10" s="104" t="str">
        <f>Template!A10</f>
        <v>No. of Guidances (see Note 2)</v>
      </c>
      <c r="B10" s="642" t="s">
        <v>18</v>
      </c>
      <c r="C10" s="642"/>
      <c r="D10" s="642"/>
      <c r="E10" s="642"/>
      <c r="F10" s="642"/>
      <c r="G10" s="642"/>
      <c r="H10" s="98"/>
    </row>
    <row r="11" spans="1:13" ht="28.8" x14ac:dyDescent="0.3">
      <c r="A11" s="104" t="str">
        <f>Template!A11</f>
        <v>Directionally consistent with IERP findings (See Note 5)</v>
      </c>
      <c r="B11" s="645" t="s">
        <v>18</v>
      </c>
      <c r="C11" s="645"/>
      <c r="D11" s="645"/>
      <c r="E11" s="645"/>
      <c r="F11" s="645"/>
      <c r="G11" s="645"/>
      <c r="H11" s="97"/>
      <c r="K11" s="2"/>
      <c r="L11" s="2"/>
      <c r="M11" s="2"/>
    </row>
    <row r="12" spans="1:13" x14ac:dyDescent="0.3">
      <c r="A12" s="38" t="str">
        <f>Template!A12</f>
        <v>Developer</v>
      </c>
      <c r="B12" s="641" t="s">
        <v>25</v>
      </c>
      <c r="C12" s="641"/>
      <c r="D12" s="641"/>
      <c r="E12" s="641"/>
      <c r="F12" s="641"/>
      <c r="G12" s="641"/>
      <c r="H12" s="97"/>
    </row>
    <row r="13" spans="1:13" x14ac:dyDescent="0.3">
      <c r="A13" s="38" t="str">
        <f>Template!A13</f>
        <v>PMOS Liaison</v>
      </c>
      <c r="B13" s="641" t="s">
        <v>194</v>
      </c>
      <c r="C13" s="641"/>
      <c r="D13" s="641"/>
      <c r="E13" s="641"/>
      <c r="F13" s="641"/>
      <c r="G13" s="641"/>
      <c r="H13" s="97"/>
    </row>
    <row r="14" spans="1:13" ht="14.4" customHeight="1" x14ac:dyDescent="0.3">
      <c r="A14" s="38" t="str">
        <f>Template!A14</f>
        <v>Affected Standards</v>
      </c>
      <c r="B14" s="648" t="s">
        <v>240</v>
      </c>
      <c r="C14" s="648"/>
      <c r="D14" s="648"/>
      <c r="E14" s="648"/>
      <c r="F14" s="648"/>
      <c r="G14" s="648"/>
      <c r="H14" s="98"/>
    </row>
    <row r="15" spans="1:13" x14ac:dyDescent="0.3">
      <c r="A15" s="38" t="str">
        <f>Template!A15</f>
        <v>Last Updated</v>
      </c>
      <c r="B15" s="256">
        <v>42900</v>
      </c>
      <c r="C15" s="98"/>
      <c r="D15" s="98"/>
      <c r="E15" s="98"/>
      <c r="F15" s="98"/>
      <c r="G15" s="98"/>
      <c r="H15" s="98"/>
    </row>
    <row r="16" spans="1:13" x14ac:dyDescent="0.3">
      <c r="A16" s="5"/>
      <c r="B16" s="97"/>
      <c r="C16" s="98"/>
      <c r="D16" s="98"/>
      <c r="E16" s="98"/>
      <c r="F16" s="98"/>
      <c r="G16" s="98"/>
      <c r="H16" s="98"/>
    </row>
    <row r="17" spans="1:11" ht="15" thickBot="1" x14ac:dyDescent="0.35">
      <c r="A17" s="7"/>
      <c r="B17" s="98"/>
      <c r="C17" s="98"/>
      <c r="D17" s="98"/>
      <c r="E17" s="98"/>
      <c r="F17" s="98"/>
      <c r="G17" s="98"/>
      <c r="H17" s="98"/>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3">
        <v>42410</v>
      </c>
      <c r="C19" s="133">
        <v>42423</v>
      </c>
      <c r="D19" s="27">
        <v>42410</v>
      </c>
      <c r="E19" s="27">
        <f>+D19+13</f>
        <v>42423</v>
      </c>
      <c r="F19" s="70">
        <f t="shared" ref="F19:F34" si="0">IF(D19-B19&gt;DATE(2007,1,1),0,D19-B19)</f>
        <v>0</v>
      </c>
      <c r="G19" s="142"/>
      <c r="H19" s="148"/>
      <c r="I19" s="123">
        <v>1</v>
      </c>
      <c r="J19" s="14"/>
      <c r="K19" s="14"/>
    </row>
    <row r="20" spans="1:11" x14ac:dyDescent="0.3">
      <c r="A20" s="50" t="str">
        <f>'Lookup Lists'!C4</f>
        <v>Nominations - DT</v>
      </c>
      <c r="B20" s="134"/>
      <c r="C20" s="133"/>
      <c r="D20" s="19"/>
      <c r="E20" s="27"/>
      <c r="F20" s="71">
        <f t="shared" si="0"/>
        <v>0</v>
      </c>
      <c r="G20" s="143"/>
      <c r="H20" s="149"/>
      <c r="I20" s="124">
        <v>2</v>
      </c>
      <c r="J20" s="14"/>
      <c r="K20" s="14"/>
    </row>
    <row r="21" spans="1:11" x14ac:dyDescent="0.3">
      <c r="A21" s="222" t="str">
        <f>'Lookup Lists'!C5</f>
        <v>QR - Quality Review</v>
      </c>
      <c r="B21" s="134"/>
      <c r="C21" s="133"/>
      <c r="D21" s="19"/>
      <c r="E21" s="27"/>
      <c r="F21" s="71">
        <f t="shared" si="0"/>
        <v>0</v>
      </c>
      <c r="G21" s="143"/>
      <c r="H21" s="149"/>
      <c r="I21" s="125">
        <v>3</v>
      </c>
      <c r="J21" s="14"/>
      <c r="K21" s="14"/>
    </row>
    <row r="22" spans="1:11" x14ac:dyDescent="0.3">
      <c r="A22" s="48" t="str">
        <f>'Lookup Lists'!C6</f>
        <v>SP1 - SAR/PR/WP Posting 1</v>
      </c>
      <c r="B22" s="134">
        <v>42794</v>
      </c>
      <c r="C22" s="133">
        <v>42838</v>
      </c>
      <c r="D22" s="134">
        <v>42766</v>
      </c>
      <c r="E22" s="133">
        <f>+D22+45</f>
        <v>42811</v>
      </c>
      <c r="F22" s="71">
        <f t="shared" si="0"/>
        <v>-28</v>
      </c>
      <c r="G22" s="143" t="s">
        <v>226</v>
      </c>
      <c r="H22" s="149"/>
      <c r="I22" s="124">
        <v>4</v>
      </c>
      <c r="J22" s="14"/>
      <c r="K22" s="14"/>
    </row>
    <row r="23" spans="1:11" x14ac:dyDescent="0.3">
      <c r="A23" s="48" t="str">
        <f>'Lookup Lists'!C7</f>
        <v>SP2 - SAR/PR/WP Posting 2</v>
      </c>
      <c r="B23" s="134"/>
      <c r="C23" s="134"/>
      <c r="D23" s="19"/>
      <c r="E23" s="19"/>
      <c r="F23" s="71">
        <f t="shared" si="0"/>
        <v>0</v>
      </c>
      <c r="G23" s="143"/>
      <c r="H23" s="149"/>
      <c r="I23" s="125">
        <v>5</v>
      </c>
      <c r="J23" s="14"/>
      <c r="K23" s="14"/>
    </row>
    <row r="24" spans="1:11" x14ac:dyDescent="0.3">
      <c r="A24" s="51" t="str">
        <f>'Lookup Lists'!C8</f>
        <v>CP1 - Comment Period 1</v>
      </c>
      <c r="B24" s="134"/>
      <c r="C24" s="133"/>
      <c r="D24" s="19"/>
      <c r="E24" s="27"/>
      <c r="F24" s="71">
        <f t="shared" si="0"/>
        <v>0</v>
      </c>
      <c r="G24" s="143"/>
      <c r="H24" s="149"/>
      <c r="I24" s="124">
        <v>6</v>
      </c>
      <c r="J24" s="14"/>
      <c r="K24" s="14"/>
    </row>
    <row r="25" spans="1:11" x14ac:dyDescent="0.3">
      <c r="A25" s="51" t="str">
        <f>'Lookup Lists'!C9</f>
        <v>CP2 - Comment Period 2</v>
      </c>
      <c r="B25" s="134"/>
      <c r="C25" s="134"/>
      <c r="D25" s="19"/>
      <c r="E25" s="19"/>
      <c r="F25" s="71">
        <f t="shared" si="0"/>
        <v>0</v>
      </c>
      <c r="G25" s="143"/>
      <c r="H25" s="149"/>
      <c r="I25" s="125">
        <v>7</v>
      </c>
      <c r="J25" s="14"/>
      <c r="K25" s="14"/>
    </row>
    <row r="26" spans="1:11" x14ac:dyDescent="0.3">
      <c r="A26" s="53" t="str">
        <f>'Lookup Lists'!C10</f>
        <v>CIB - Com/Ballot 1 (Initial)</v>
      </c>
      <c r="B26" s="134"/>
      <c r="C26" s="133"/>
      <c r="D26" s="19"/>
      <c r="E26" s="27"/>
      <c r="F26" s="71">
        <f t="shared" si="0"/>
        <v>0</v>
      </c>
      <c r="G26" s="143"/>
      <c r="H26" s="164"/>
      <c r="I26" s="124">
        <v>8</v>
      </c>
      <c r="J26" s="14"/>
      <c r="K26" s="14"/>
    </row>
    <row r="27" spans="1:11" x14ac:dyDescent="0.3">
      <c r="A27" s="53" t="str">
        <f>'Lookup Lists'!C11</f>
        <v xml:space="preserve">CAB - Com/Add Ballot 2 </v>
      </c>
      <c r="B27" s="134"/>
      <c r="C27" s="133"/>
      <c r="D27" s="19"/>
      <c r="E27" s="27"/>
      <c r="F27" s="71">
        <f t="shared" si="0"/>
        <v>0</v>
      </c>
      <c r="G27" s="143"/>
      <c r="H27" s="164"/>
      <c r="I27" s="125">
        <v>9</v>
      </c>
    </row>
    <row r="28" spans="1:11" x14ac:dyDescent="0.3">
      <c r="A28" s="53" t="str">
        <f>'Lookup Lists'!C12</f>
        <v>CAB - Com/Add Ballot 3</v>
      </c>
      <c r="B28" s="134"/>
      <c r="C28" s="134"/>
      <c r="D28" s="19"/>
      <c r="E28" s="19"/>
      <c r="F28" s="71">
        <f t="shared" si="0"/>
        <v>0</v>
      </c>
      <c r="G28" s="143"/>
      <c r="H28" s="149"/>
      <c r="I28" s="124">
        <v>10</v>
      </c>
    </row>
    <row r="29" spans="1:11" x14ac:dyDescent="0.3">
      <c r="A29" s="53" t="str">
        <f>'Lookup Lists'!C13</f>
        <v>CAB - Com/Add Ballot 4</v>
      </c>
      <c r="B29" s="134"/>
      <c r="C29" s="134"/>
      <c r="D29" s="19"/>
      <c r="E29" s="19"/>
      <c r="F29" s="71">
        <f t="shared" si="0"/>
        <v>0</v>
      </c>
      <c r="G29" s="143"/>
      <c r="H29" s="149"/>
      <c r="I29" s="125">
        <v>11</v>
      </c>
    </row>
    <row r="30" spans="1:11" x14ac:dyDescent="0.3">
      <c r="A30" s="53" t="str">
        <f>'Lookup Lists'!C14</f>
        <v>CAB - Com/Add Ballot 5</v>
      </c>
      <c r="B30" s="134"/>
      <c r="C30" s="134"/>
      <c r="D30" s="19"/>
      <c r="E30" s="19"/>
      <c r="F30" s="71">
        <f t="shared" si="0"/>
        <v>0</v>
      </c>
      <c r="G30" s="143"/>
      <c r="H30" s="149"/>
      <c r="I30" s="124">
        <v>12</v>
      </c>
    </row>
    <row r="31" spans="1:11" x14ac:dyDescent="0.3">
      <c r="A31" s="54" t="str">
        <f>'Lookup Lists'!C15</f>
        <v>FB - Final Ballot</v>
      </c>
      <c r="B31" s="134"/>
      <c r="C31" s="134"/>
      <c r="D31" s="19"/>
      <c r="E31" s="19"/>
      <c r="F31" s="71">
        <f t="shared" si="0"/>
        <v>0</v>
      </c>
      <c r="G31" s="143"/>
      <c r="H31" s="149"/>
      <c r="I31" s="125">
        <v>13</v>
      </c>
    </row>
    <row r="32" spans="1:11" x14ac:dyDescent="0.3">
      <c r="A32" s="55" t="str">
        <f>'Lookup Lists'!C16</f>
        <v>PTB - Present to BOT</v>
      </c>
      <c r="B32" s="134"/>
      <c r="C32" s="134"/>
      <c r="D32" s="19"/>
      <c r="E32" s="19"/>
      <c r="F32" s="71">
        <f t="shared" si="0"/>
        <v>0</v>
      </c>
      <c r="G32" s="143"/>
      <c r="H32" s="149"/>
      <c r="I32" s="124">
        <v>14</v>
      </c>
    </row>
    <row r="33" spans="1:9" x14ac:dyDescent="0.3">
      <c r="A33" s="56" t="str">
        <f>'Lookup Lists'!C17</f>
        <v>Filing - Filing with Regulators</v>
      </c>
      <c r="B33" s="134"/>
      <c r="C33" s="134"/>
      <c r="D33" s="19"/>
      <c r="E33" s="19"/>
      <c r="F33" s="71">
        <f t="shared" si="0"/>
        <v>0</v>
      </c>
      <c r="G33" s="143"/>
      <c r="H33" s="149"/>
      <c r="I33" s="125">
        <v>15</v>
      </c>
    </row>
    <row r="34" spans="1:9" ht="15" thickBot="1" x14ac:dyDescent="0.35">
      <c r="A34" s="57" t="str">
        <f>'Lookup Lists'!C18</f>
        <v>PT - Post Approval Training</v>
      </c>
      <c r="B34" s="135"/>
      <c r="C34" s="135"/>
      <c r="D34" s="23"/>
      <c r="E34" s="23"/>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68" t="s">
        <v>287</v>
      </c>
      <c r="B38" s="158">
        <v>43082</v>
      </c>
      <c r="C38" s="666" t="s">
        <v>288</v>
      </c>
      <c r="D38" s="666"/>
      <c r="E38" s="666"/>
      <c r="F38" s="666"/>
      <c r="G38" s="666"/>
      <c r="H38" s="667"/>
    </row>
    <row r="39" spans="1:9" ht="42.6" customHeight="1" x14ac:dyDescent="0.3">
      <c r="A39" s="170" t="s">
        <v>302</v>
      </c>
      <c r="B39" s="166">
        <v>42774</v>
      </c>
      <c r="C39" s="762" t="s">
        <v>303</v>
      </c>
      <c r="D39" s="762"/>
      <c r="E39" s="762"/>
      <c r="F39" s="762"/>
      <c r="G39" s="762"/>
      <c r="H39" s="763"/>
    </row>
    <row r="40" spans="1:9" x14ac:dyDescent="0.3">
      <c r="A40" s="170" t="s">
        <v>291</v>
      </c>
      <c r="B40" s="166">
        <v>42900</v>
      </c>
      <c r="C40" s="675" t="s">
        <v>356</v>
      </c>
      <c r="D40" s="675"/>
      <c r="E40" s="675"/>
      <c r="F40" s="675"/>
      <c r="G40" s="675"/>
      <c r="H40" s="676"/>
    </row>
    <row r="41" spans="1:9" ht="15" thickBot="1" x14ac:dyDescent="0.35">
      <c r="A41" s="173"/>
      <c r="B41" s="160"/>
      <c r="C41" s="668"/>
      <c r="D41" s="668"/>
      <c r="E41" s="668"/>
      <c r="F41" s="668"/>
      <c r="G41" s="668"/>
      <c r="H41" s="669"/>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9">
    <mergeCell ref="B12:G12"/>
    <mergeCell ref="B1:G1"/>
    <mergeCell ref="B2:G2"/>
    <mergeCell ref="B3:G3"/>
    <mergeCell ref="B4:G4"/>
    <mergeCell ref="B5:G5"/>
    <mergeCell ref="B6:G6"/>
    <mergeCell ref="B7:G7"/>
    <mergeCell ref="B8:G8"/>
    <mergeCell ref="B9:G9"/>
    <mergeCell ref="B10:G10"/>
    <mergeCell ref="B11:G11"/>
    <mergeCell ref="C40:H40"/>
    <mergeCell ref="C41:H41"/>
    <mergeCell ref="B13:G13"/>
    <mergeCell ref="B14:G14"/>
    <mergeCell ref="C37:H37"/>
    <mergeCell ref="C38:H38"/>
    <mergeCell ref="C39:H39"/>
  </mergeCells>
  <conditionalFormatting sqref="F19:F34">
    <cfRule type="cellIs" dxfId="114" priority="9" operator="lessThan">
      <formula>-90</formula>
    </cfRule>
    <cfRule type="cellIs" dxfId="113" priority="10" operator="lessThan">
      <formula>-45</formula>
    </cfRule>
    <cfRule type="cellIs" dxfId="112" priority="11" operator="greaterThan">
      <formula>-45</formula>
    </cfRule>
  </conditionalFormatting>
  <conditionalFormatting sqref="D20:E21 D34:E34 D23:E23">
    <cfRule type="expression" dxfId="111" priority="5">
      <formula>AND($B20&lt;=NOW(),$C20&gt;=NOW())</formula>
    </cfRule>
  </conditionalFormatting>
  <conditionalFormatting sqref="B19:C34">
    <cfRule type="expression" dxfId="110" priority="6">
      <formula>AND($B19&lt;=NOW(),$C19&gt;=NOW())</formula>
    </cfRule>
  </conditionalFormatting>
  <conditionalFormatting sqref="D24:E33">
    <cfRule type="expression" dxfId="109" priority="3">
      <formula>AND($B24&lt;=NOW(),$C24&gt;=NOW())</formula>
    </cfRule>
  </conditionalFormatting>
  <conditionalFormatting sqref="D19:E19">
    <cfRule type="expression" dxfId="108" priority="2">
      <formula>AND($B19&lt;=NOW(),$C19&gt;=NOW())</formula>
    </cfRule>
  </conditionalFormatting>
  <conditionalFormatting sqref="D22:E22">
    <cfRule type="expression" dxfId="107" priority="1">
      <formula>AND($B22&lt;=NOW(),$C22&gt;=NOW())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Enhanced Periodic Review of Voltage and Reactive Standards"/>
    <hyperlink ref="B12:G12" r:id="rId4" display="Scott Barfield-McGinnis"/>
    <hyperlink ref="B13:G13" r:id="rId5" display="Amy Casuscelli"/>
    <hyperlink ref="A11" location="Footnotes!A1" display="Footnotes!A1"/>
    <hyperlink ref="A10" location="Footnotes!A1" display="Footnotes!A1"/>
    <hyperlink ref="A7" location="Footnote_8_2017_2019_RSDP" display="Footnote_8_2017_2019_RSDP"/>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12" id="{E4D151F9-FDF7-494F-907A-B3905788AE56}">
            <xm:f>IF($B$20=Home!$H$5,$A$24,)</xm:f>
            <x14:dxf/>
          </x14:cfRule>
          <xm:sqref>I10:ABK10</xm:sqref>
        </x14:conditionalFormatting>
      </x14:conditionalFormatting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3"/>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2.4414062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
        <v>13</v>
      </c>
      <c r="B1" s="714" t="s">
        <v>124</v>
      </c>
      <c r="C1" s="715"/>
      <c r="D1" s="715"/>
      <c r="E1" s="715"/>
      <c r="F1" s="715"/>
      <c r="G1" s="715"/>
      <c r="H1" s="320" t="s">
        <v>89</v>
      </c>
    </row>
    <row r="2" spans="1:13" s="322" customFormat="1" ht="15" customHeight="1" x14ac:dyDescent="0.35">
      <c r="A2" s="323" t="s">
        <v>76</v>
      </c>
      <c r="B2" s="716" t="s">
        <v>172</v>
      </c>
      <c r="C2" s="716"/>
      <c r="D2" s="716"/>
      <c r="E2" s="716"/>
      <c r="F2" s="716"/>
      <c r="G2" s="716"/>
      <c r="H2" s="324"/>
    </row>
    <row r="3" spans="1:13" s="322" customFormat="1" ht="15" customHeight="1" x14ac:dyDescent="0.35">
      <c r="A3" s="323" t="s">
        <v>77</v>
      </c>
      <c r="B3" s="647" t="s">
        <v>239</v>
      </c>
      <c r="C3" s="647"/>
      <c r="D3" s="647"/>
      <c r="E3" s="647"/>
      <c r="F3" s="647"/>
      <c r="G3" s="647"/>
      <c r="H3" s="324"/>
    </row>
    <row r="4" spans="1:13" s="322" customFormat="1" ht="63.6" customHeight="1" x14ac:dyDescent="0.35">
      <c r="A4" s="323" t="s">
        <v>20</v>
      </c>
      <c r="B4" s="646" t="s">
        <v>560</v>
      </c>
      <c r="C4" s="646"/>
      <c r="D4" s="646"/>
      <c r="E4" s="646"/>
      <c r="F4" s="646"/>
      <c r="G4" s="646"/>
      <c r="H4" s="324"/>
    </row>
    <row r="5" spans="1:13" ht="48" customHeight="1" x14ac:dyDescent="0.3">
      <c r="A5" s="331" t="s">
        <v>15</v>
      </c>
      <c r="B5" s="767" t="s">
        <v>402</v>
      </c>
      <c r="C5" s="767"/>
      <c r="D5" s="767"/>
      <c r="E5" s="767"/>
      <c r="F5" s="767"/>
      <c r="G5" s="767"/>
      <c r="H5" s="325"/>
    </row>
    <row r="6" spans="1:13" x14ac:dyDescent="0.3">
      <c r="A6" s="331" t="s">
        <v>17</v>
      </c>
      <c r="B6" s="708" t="s">
        <v>18</v>
      </c>
      <c r="C6" s="708"/>
      <c r="D6" s="708"/>
      <c r="E6" s="708"/>
      <c r="F6" s="708"/>
      <c r="G6" s="708"/>
      <c r="H6" s="325"/>
    </row>
    <row r="7" spans="1:13" ht="28.8" x14ac:dyDescent="0.3">
      <c r="A7" s="378" t="s">
        <v>306</v>
      </c>
      <c r="B7" s="708" t="s">
        <v>381</v>
      </c>
      <c r="C7" s="708"/>
      <c r="D7" s="708"/>
      <c r="E7" s="708"/>
      <c r="F7" s="708"/>
      <c r="G7" s="708"/>
      <c r="H7" s="325"/>
    </row>
    <row r="8" spans="1:13" x14ac:dyDescent="0.3">
      <c r="A8" s="331" t="s">
        <v>19</v>
      </c>
      <c r="B8" s="708" t="s">
        <v>18</v>
      </c>
      <c r="C8" s="708"/>
      <c r="D8" s="708"/>
      <c r="E8" s="708"/>
      <c r="F8" s="708"/>
      <c r="G8" s="708"/>
      <c r="H8" s="325"/>
    </row>
    <row r="9" spans="1:13" x14ac:dyDescent="0.3">
      <c r="A9" s="330" t="s">
        <v>21</v>
      </c>
      <c r="B9" s="708" t="s">
        <v>18</v>
      </c>
      <c r="C9" s="708"/>
      <c r="D9" s="708"/>
      <c r="E9" s="708"/>
      <c r="F9" s="708"/>
      <c r="G9" s="708"/>
      <c r="H9" s="325"/>
    </row>
    <row r="10" spans="1:13" x14ac:dyDescent="0.3">
      <c r="A10" s="379" t="s">
        <v>22</v>
      </c>
      <c r="B10" s="708" t="s">
        <v>18</v>
      </c>
      <c r="C10" s="708"/>
      <c r="D10" s="708"/>
      <c r="E10" s="708"/>
      <c r="F10" s="708"/>
      <c r="G10" s="708"/>
      <c r="H10" s="325"/>
    </row>
    <row r="11" spans="1:13" ht="28.8" x14ac:dyDescent="0.3">
      <c r="A11" s="330" t="s">
        <v>210</v>
      </c>
      <c r="B11" s="708" t="s">
        <v>18</v>
      </c>
      <c r="C11" s="708"/>
      <c r="D11" s="708"/>
      <c r="E11" s="708"/>
      <c r="F11" s="708"/>
      <c r="G11" s="708"/>
      <c r="H11" s="328"/>
      <c r="K11" s="329"/>
      <c r="L11" s="329"/>
      <c r="M11" s="329"/>
    </row>
    <row r="12" spans="1:13" ht="14.4" customHeight="1" x14ac:dyDescent="0.3">
      <c r="A12" s="330" t="s">
        <v>24</v>
      </c>
      <c r="B12" s="710" t="s">
        <v>472</v>
      </c>
      <c r="C12" s="710"/>
      <c r="D12" s="710"/>
      <c r="E12" s="710"/>
      <c r="F12" s="710"/>
      <c r="G12" s="710"/>
      <c r="H12" s="328"/>
    </row>
    <row r="13" spans="1:13" x14ac:dyDescent="0.3">
      <c r="A13" s="330" t="s">
        <v>220</v>
      </c>
      <c r="B13" s="710" t="s">
        <v>425</v>
      </c>
      <c r="C13" s="710"/>
      <c r="D13" s="710"/>
      <c r="E13" s="710"/>
      <c r="F13" s="710"/>
      <c r="G13" s="710"/>
      <c r="H13" s="328"/>
    </row>
    <row r="14" spans="1:13" ht="14.4" customHeight="1" x14ac:dyDescent="0.3">
      <c r="A14" s="330" t="s">
        <v>88</v>
      </c>
      <c r="B14" s="756" t="s">
        <v>488</v>
      </c>
      <c r="C14" s="756"/>
      <c r="D14" s="756"/>
      <c r="E14" s="756"/>
      <c r="F14" s="756"/>
      <c r="G14" s="756"/>
      <c r="H14" s="325"/>
    </row>
    <row r="15" spans="1:13" x14ac:dyDescent="0.3">
      <c r="A15" s="330" t="s">
        <v>272</v>
      </c>
      <c r="B15" s="256">
        <v>43418</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
        <v>35</v>
      </c>
      <c r="B18" s="380" t="s">
        <v>69</v>
      </c>
      <c r="C18" s="332" t="s">
        <v>70</v>
      </c>
      <c r="D18" s="380" t="s">
        <v>206</v>
      </c>
      <c r="E18" s="332" t="s">
        <v>207</v>
      </c>
      <c r="F18" s="380" t="s">
        <v>27</v>
      </c>
      <c r="G18" s="332" t="s">
        <v>197</v>
      </c>
      <c r="H18" s="332" t="s">
        <v>71</v>
      </c>
      <c r="I18" s="332" t="s">
        <v>63</v>
      </c>
      <c r="J18" s="334"/>
    </row>
    <row r="19" spans="1:11" x14ac:dyDescent="0.3">
      <c r="A19" s="335" t="str">
        <f>'Lookup Lists'!C3</f>
        <v>Nominations - SAR / PR</v>
      </c>
      <c r="B19" s="337"/>
      <c r="C19" s="337"/>
      <c r="D19" s="337"/>
      <c r="E19" s="337"/>
      <c r="F19" s="338">
        <f t="shared" ref="F19:F34" si="0">IF(D19-B19&gt;DATE(2007,1,1),0,D19-B19)</f>
        <v>0</v>
      </c>
      <c r="G19" s="339"/>
      <c r="H19" s="339"/>
      <c r="I19" s="381">
        <v>1</v>
      </c>
      <c r="J19" s="342"/>
      <c r="K19" s="342"/>
    </row>
    <row r="20" spans="1:11" x14ac:dyDescent="0.3">
      <c r="A20" s="343" t="str">
        <f>'Lookup Lists'!C4</f>
        <v>Nominations - DT</v>
      </c>
      <c r="B20" s="336"/>
      <c r="C20" s="337"/>
      <c r="D20" s="336"/>
      <c r="E20" s="337"/>
      <c r="F20" s="345">
        <f t="shared" si="0"/>
        <v>0</v>
      </c>
      <c r="G20" s="346"/>
      <c r="H20" s="346"/>
      <c r="I20" s="382">
        <v>2</v>
      </c>
      <c r="J20" s="342"/>
      <c r="K20" s="342"/>
    </row>
    <row r="21" spans="1:11" x14ac:dyDescent="0.3">
      <c r="A21" s="349" t="str">
        <f>'Lookup Lists'!C5</f>
        <v>QR - Quality Review</v>
      </c>
      <c r="B21" s="336">
        <v>42663</v>
      </c>
      <c r="C21" s="336">
        <f>B21+10</f>
        <v>42673</v>
      </c>
      <c r="D21" s="336">
        <v>42663</v>
      </c>
      <c r="E21" s="336">
        <f>D21+10</f>
        <v>42673</v>
      </c>
      <c r="F21" s="345">
        <f t="shared" si="0"/>
        <v>0</v>
      </c>
      <c r="G21" s="346"/>
      <c r="H21" s="346"/>
      <c r="I21" s="383">
        <v>3</v>
      </c>
      <c r="J21" s="342"/>
      <c r="K21" s="342"/>
    </row>
    <row r="22" spans="1:11" x14ac:dyDescent="0.3">
      <c r="A22" s="351" t="str">
        <f>'Lookup Lists'!C6</f>
        <v>SP1 - SAR/PR/WP Posting 1</v>
      </c>
      <c r="B22" s="336"/>
      <c r="C22" s="336"/>
      <c r="D22" s="336"/>
      <c r="E22" s="337"/>
      <c r="F22" s="345">
        <f t="shared" si="0"/>
        <v>0</v>
      </c>
      <c r="G22" s="346"/>
      <c r="H22" s="346"/>
      <c r="I22" s="382">
        <v>4</v>
      </c>
      <c r="J22" s="342"/>
      <c r="K22" s="342"/>
    </row>
    <row r="23" spans="1:11" ht="43.2" x14ac:dyDescent="0.3">
      <c r="A23" s="351" t="str">
        <f>'Lookup Lists'!C7</f>
        <v>SP2 - SAR/PR/WP Posting 2</v>
      </c>
      <c r="B23" s="336">
        <v>43406</v>
      </c>
      <c r="C23" s="336">
        <v>43452</v>
      </c>
      <c r="D23" s="336"/>
      <c r="E23" s="337"/>
      <c r="F23" s="345"/>
      <c r="G23" s="346"/>
      <c r="H23" s="631" t="s">
        <v>554</v>
      </c>
      <c r="I23" s="383">
        <v>5</v>
      </c>
      <c r="J23" s="342"/>
      <c r="K23" s="342"/>
    </row>
    <row r="24" spans="1:11" x14ac:dyDescent="0.3">
      <c r="A24" s="352" t="str">
        <f>'Lookup Lists'!C8</f>
        <v>CP1 - Comment Period 1</v>
      </c>
      <c r="B24" s="336">
        <v>42808</v>
      </c>
      <c r="C24" s="336">
        <v>42836</v>
      </c>
      <c r="D24" s="336">
        <v>42808</v>
      </c>
      <c r="E24" s="336">
        <v>42836</v>
      </c>
      <c r="F24" s="345">
        <f t="shared" si="0"/>
        <v>0</v>
      </c>
      <c r="G24" s="346"/>
      <c r="H24" s="346"/>
      <c r="I24" s="382">
        <v>6</v>
      </c>
      <c r="J24" s="342"/>
      <c r="K24" s="342"/>
    </row>
    <row r="25" spans="1:11" x14ac:dyDescent="0.3">
      <c r="A25" s="352" t="str">
        <f>'Lookup Lists'!C9</f>
        <v>CP2 - Comment Period 2</v>
      </c>
      <c r="B25" s="336">
        <v>43014</v>
      </c>
      <c r="C25" s="336">
        <v>43041</v>
      </c>
      <c r="D25" s="336"/>
      <c r="E25" s="337"/>
      <c r="F25" s="345"/>
      <c r="G25" s="346"/>
      <c r="H25" s="346" t="s">
        <v>419</v>
      </c>
      <c r="I25" s="383">
        <v>7</v>
      </c>
      <c r="J25" s="342"/>
      <c r="K25" s="342"/>
    </row>
    <row r="26" spans="1:11" x14ac:dyDescent="0.3">
      <c r="A26" s="353" t="str">
        <f>'Lookup Lists'!C10</f>
        <v>CIB - Com/Ballot 1 (Initial)</v>
      </c>
      <c r="B26" s="336">
        <v>43356</v>
      </c>
      <c r="C26" s="336">
        <f>+B26+44</f>
        <v>43400</v>
      </c>
      <c r="D26" s="336">
        <v>43356</v>
      </c>
      <c r="E26" s="337">
        <v>43402</v>
      </c>
      <c r="F26" s="345"/>
      <c r="G26" s="346"/>
      <c r="H26" s="384"/>
      <c r="I26" s="382">
        <v>8</v>
      </c>
      <c r="J26" s="342"/>
      <c r="K26" s="342"/>
    </row>
    <row r="27" spans="1:11" x14ac:dyDescent="0.3">
      <c r="A27" s="353" t="str">
        <f>'Lookup Lists'!C11</f>
        <v xml:space="preserve">CAB - Com/Add Ballot 2 </v>
      </c>
      <c r="B27" s="134">
        <v>43448</v>
      </c>
      <c r="C27" s="134">
        <v>43493</v>
      </c>
      <c r="D27" s="336">
        <v>43448</v>
      </c>
      <c r="E27" s="337">
        <v>43493</v>
      </c>
      <c r="F27" s="345">
        <f t="shared" si="0"/>
        <v>0</v>
      </c>
      <c r="G27" s="346"/>
      <c r="H27" s="384"/>
      <c r="I27" s="383">
        <v>9</v>
      </c>
    </row>
    <row r="28" spans="1:11" x14ac:dyDescent="0.3">
      <c r="A28" s="353" t="str">
        <f>'Lookup Lists'!C12</f>
        <v>CAB - Com/Add Ballot 3</v>
      </c>
      <c r="B28" s="134">
        <v>43529</v>
      </c>
      <c r="C28" s="134">
        <v>43574</v>
      </c>
      <c r="D28" s="336">
        <v>43526</v>
      </c>
      <c r="E28" s="337">
        <v>43574</v>
      </c>
      <c r="F28" s="345">
        <f t="shared" si="0"/>
        <v>-3</v>
      </c>
      <c r="G28" s="346"/>
      <c r="H28" s="346"/>
      <c r="I28" s="382">
        <v>10</v>
      </c>
    </row>
    <row r="29" spans="1:11" x14ac:dyDescent="0.3">
      <c r="A29" s="353" t="str">
        <f>'Lookup Lists'!C13</f>
        <v>CAB - Com/Add Ballot 4</v>
      </c>
      <c r="B29" s="134"/>
      <c r="C29" s="134"/>
      <c r="D29" s="336"/>
      <c r="E29" s="337"/>
      <c r="F29" s="345">
        <f t="shared" si="0"/>
        <v>0</v>
      </c>
      <c r="G29" s="346"/>
      <c r="H29" s="346"/>
      <c r="I29" s="383">
        <v>11</v>
      </c>
    </row>
    <row r="30" spans="1:11" x14ac:dyDescent="0.3">
      <c r="A30" s="353" t="str">
        <f>'Lookup Lists'!C14</f>
        <v>CAB - Com/Add Ballot 5</v>
      </c>
      <c r="B30" s="134"/>
      <c r="C30" s="134"/>
      <c r="D30" s="336"/>
      <c r="E30" s="337"/>
      <c r="F30" s="345">
        <f t="shared" si="0"/>
        <v>0</v>
      </c>
      <c r="G30" s="346"/>
      <c r="H30" s="346"/>
      <c r="I30" s="382">
        <v>12</v>
      </c>
    </row>
    <row r="31" spans="1:11" x14ac:dyDescent="0.3">
      <c r="A31" s="356" t="str">
        <f>'Lookup Lists'!C15</f>
        <v>FB - Final Ballot</v>
      </c>
      <c r="B31" s="134">
        <v>43598</v>
      </c>
      <c r="C31" s="134">
        <v>43608</v>
      </c>
      <c r="D31" s="336">
        <v>43598</v>
      </c>
      <c r="E31" s="337">
        <v>43608</v>
      </c>
      <c r="F31" s="345"/>
      <c r="G31" s="346"/>
      <c r="H31" s="346"/>
      <c r="I31" s="383">
        <v>13</v>
      </c>
    </row>
    <row r="32" spans="1:11" x14ac:dyDescent="0.3">
      <c r="A32" s="357" t="str">
        <f>'Lookup Lists'!C16</f>
        <v>PTB - Present to BOT</v>
      </c>
      <c r="B32" s="134">
        <v>43683</v>
      </c>
      <c r="C32" s="134">
        <f>B32+2</f>
        <v>43685</v>
      </c>
      <c r="D32" s="336"/>
      <c r="E32" s="337"/>
      <c r="F32" s="345"/>
      <c r="G32" s="346"/>
      <c r="H32" s="346"/>
      <c r="I32" s="382">
        <v>14</v>
      </c>
    </row>
    <row r="33" spans="1:9" x14ac:dyDescent="0.3">
      <c r="A33" s="358" t="str">
        <f>'Lookup Lists'!C17</f>
        <v>Filing - Filing with Regulators</v>
      </c>
      <c r="B33" s="162">
        <v>43709</v>
      </c>
      <c r="C33" s="162">
        <f>+B33+3</f>
        <v>43712</v>
      </c>
      <c r="D33" s="336"/>
      <c r="E33" s="337"/>
      <c r="F33" s="345"/>
      <c r="G33" s="346"/>
      <c r="H33" s="346"/>
      <c r="I33" s="383">
        <v>15</v>
      </c>
    </row>
    <row r="34" spans="1:9" ht="15" thickBot="1" x14ac:dyDescent="0.35">
      <c r="A34" s="359" t="str">
        <f>'Lookup Lists'!C18</f>
        <v>PT - Post Approval Training</v>
      </c>
      <c r="B34" s="135"/>
      <c r="C34" s="135"/>
      <c r="D34" s="360"/>
      <c r="E34" s="361"/>
      <c r="F34" s="362">
        <f t="shared" si="0"/>
        <v>0</v>
      </c>
      <c r="G34" s="363"/>
      <c r="H34" s="363"/>
      <c r="I34" s="38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86" t="s">
        <v>74</v>
      </c>
      <c r="B37" s="387" t="s">
        <v>72</v>
      </c>
      <c r="C37" s="722" t="s">
        <v>75</v>
      </c>
      <c r="D37" s="722"/>
      <c r="E37" s="722"/>
      <c r="F37" s="722"/>
      <c r="G37" s="722"/>
      <c r="H37" s="723"/>
    </row>
    <row r="38" spans="1:9" ht="48" customHeight="1" x14ac:dyDescent="0.3">
      <c r="A38" s="399" t="s">
        <v>395</v>
      </c>
      <c r="B38" s="418">
        <v>42955</v>
      </c>
      <c r="C38" s="764" t="s">
        <v>396</v>
      </c>
      <c r="D38" s="764"/>
      <c r="E38" s="764"/>
      <c r="F38" s="764"/>
      <c r="G38" s="764"/>
      <c r="H38" s="765"/>
    </row>
    <row r="39" spans="1:9" x14ac:dyDescent="0.3">
      <c r="A39" s="419" t="s">
        <v>351</v>
      </c>
      <c r="B39" s="374">
        <v>43020</v>
      </c>
      <c r="C39" s="717" t="s">
        <v>428</v>
      </c>
      <c r="D39" s="717"/>
      <c r="E39" s="717"/>
      <c r="F39" s="717"/>
      <c r="G39" s="717"/>
      <c r="H39" s="766"/>
    </row>
    <row r="40" spans="1:9" x14ac:dyDescent="0.3">
      <c r="A40" s="390" t="s">
        <v>324</v>
      </c>
      <c r="B40" s="372">
        <v>43145</v>
      </c>
      <c r="C40" s="709" t="s">
        <v>443</v>
      </c>
      <c r="D40" s="709"/>
      <c r="E40" s="709"/>
      <c r="F40" s="709"/>
      <c r="G40" s="709"/>
      <c r="H40" s="731"/>
    </row>
    <row r="41" spans="1:9" ht="15" thickBot="1" x14ac:dyDescent="0.35">
      <c r="A41" s="417" t="s">
        <v>324</v>
      </c>
      <c r="B41" s="491">
        <v>43264</v>
      </c>
      <c r="C41" s="754" t="s">
        <v>480</v>
      </c>
      <c r="D41" s="754"/>
      <c r="E41" s="754"/>
      <c r="F41" s="754"/>
      <c r="G41" s="754"/>
      <c r="H41" s="755"/>
    </row>
    <row r="42" spans="1:9" x14ac:dyDescent="0.3">
      <c r="A42" s="416" t="s">
        <v>464</v>
      </c>
      <c r="B42" s="404">
        <v>43356</v>
      </c>
      <c r="C42" s="758" t="s">
        <v>510</v>
      </c>
      <c r="D42" s="758"/>
      <c r="E42" s="758"/>
      <c r="F42" s="758"/>
      <c r="G42" s="758"/>
      <c r="H42" s="759"/>
    </row>
    <row r="43" spans="1:9" ht="28.8" customHeight="1" thickBot="1" x14ac:dyDescent="0.35">
      <c r="A43" s="417" t="s">
        <v>502</v>
      </c>
      <c r="B43" s="491">
        <v>43344</v>
      </c>
      <c r="C43" s="754" t="s">
        <v>503</v>
      </c>
      <c r="D43" s="754"/>
      <c r="E43" s="754"/>
      <c r="F43" s="754"/>
      <c r="G43" s="754"/>
      <c r="H43" s="755"/>
    </row>
  </sheetData>
  <sheetProtection selectLockedCells="1"/>
  <mergeCells count="21">
    <mergeCell ref="B12:G12"/>
    <mergeCell ref="B1:G1"/>
    <mergeCell ref="B2:G2"/>
    <mergeCell ref="B3:G3"/>
    <mergeCell ref="B4:G4"/>
    <mergeCell ref="B5:G5"/>
    <mergeCell ref="B6:G6"/>
    <mergeCell ref="B7:G7"/>
    <mergeCell ref="B8:G8"/>
    <mergeCell ref="B9:G9"/>
    <mergeCell ref="B10:G10"/>
    <mergeCell ref="B11:G11"/>
    <mergeCell ref="C43:H43"/>
    <mergeCell ref="C42:H42"/>
    <mergeCell ref="B13:G13"/>
    <mergeCell ref="B14:G14"/>
    <mergeCell ref="C37:H37"/>
    <mergeCell ref="C38:H38"/>
    <mergeCell ref="C39:H39"/>
    <mergeCell ref="C40:H40"/>
    <mergeCell ref="C41:H41"/>
  </mergeCells>
  <conditionalFormatting sqref="F19:F34">
    <cfRule type="cellIs" dxfId="106" priority="10" operator="lessThan">
      <formula>-90</formula>
    </cfRule>
    <cfRule type="cellIs" dxfId="105" priority="11" operator="lessThan">
      <formula>-45</formula>
    </cfRule>
    <cfRule type="cellIs" dxfId="104" priority="12" operator="greaterThan">
      <formula>-45</formula>
    </cfRule>
  </conditionalFormatting>
  <conditionalFormatting sqref="D19:E34">
    <cfRule type="expression" dxfId="103" priority="6">
      <formula>AND($D19&lt;=NOW(),$E19&gt;=NOW())</formula>
    </cfRule>
  </conditionalFormatting>
  <conditionalFormatting sqref="B19:C34">
    <cfRule type="expression" dxfId="102" priority="7">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A10" location="Footnotes!A1" display="No. of Guidances (see Note 2)"/>
    <hyperlink ref="B2" r:id="rId1" display="Phase 2 System Protection Coordination"/>
    <hyperlink ref="B2:G2" r:id="rId2" display="Modifications to CIP Standards"/>
    <hyperlink ref="B13:G13" r:id="rId3" display="Ken Lanehome, Ash Mayfield, and Kirk Rosener"/>
    <hyperlink ref="B12:G12" r:id="rId4" display="Jordan Mallory"/>
  </hyperlinks>
  <pageMargins left="0.7" right="0.7" top="0.75" bottom="0.75" header="0.3" footer="0.3"/>
  <pageSetup orientation="landscape" horizontalDpi="1200" verticalDpi="1200" r:id="rId5"/>
  <extLst>
    <ext xmlns:x14="http://schemas.microsoft.com/office/spreadsheetml/2009/9/main" uri="{78C0D931-6437-407d-A8EE-F0AAD7539E65}">
      <x14:conditionalFormattings>
        <x14:conditionalFormatting xmlns:xm="http://schemas.microsoft.com/office/excel/2006/main">
          <x14:cfRule type="expression" priority="13" id="{7D7EA39C-9960-424B-9797-EE4082CC5B2C}">
            <xm:f>IF($B$20=Home!$H$5,$A$24,)</xm:f>
            <x14:dxf/>
          </x14:cfRule>
          <xm:sqref>I10:ABK10</xm:sqref>
        </x14:conditionalFormatting>
      </x14:conditionalFormatting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I44"/>
  <sheetViews>
    <sheetView showZeros="0" zoomScale="160" zoomScaleNormal="160" workbookViewId="0">
      <pane ySplit="1" topLeftCell="A2" activePane="bottomLeft" state="frozen"/>
      <selection pane="bottomLeft" activeCell="A45" sqref="A45"/>
    </sheetView>
  </sheetViews>
  <sheetFormatPr defaultRowHeight="14.4" x14ac:dyDescent="0.3"/>
  <cols>
    <col min="1" max="1" width="28.21875" style="4" customWidth="1"/>
    <col min="2" max="2" width="12.6640625" style="226" customWidth="1"/>
    <col min="3" max="3" width="11.88671875" style="226" customWidth="1"/>
    <col min="4" max="4" width="11" style="226" customWidth="1"/>
    <col min="5" max="5" width="11.6640625" style="226" customWidth="1"/>
    <col min="6" max="6" width="11.77734375" style="226" customWidth="1"/>
    <col min="7" max="7" width="19.44140625" style="226" customWidth="1"/>
    <col min="8" max="8" width="10.44140625" style="226" customWidth="1"/>
    <col min="9" max="9" width="7.6640625" style="226" hidden="1" customWidth="1"/>
    <col min="10" max="16384" width="8.88671875" style="226"/>
  </cols>
  <sheetData>
    <row r="1" spans="1:8" s="16" customFormat="1" ht="18" x14ac:dyDescent="0.35">
      <c r="A1" s="37" t="str">
        <f>Template!A1</f>
        <v>Project</v>
      </c>
      <c r="B1" s="643" t="s">
        <v>247</v>
      </c>
      <c r="C1" s="644"/>
      <c r="D1" s="644"/>
      <c r="E1" s="644"/>
      <c r="F1" s="644"/>
      <c r="G1" s="644"/>
      <c r="H1" s="106" t="s">
        <v>89</v>
      </c>
    </row>
    <row r="2" spans="1:8" s="16" customFormat="1" ht="15" customHeight="1" x14ac:dyDescent="0.35">
      <c r="A2" s="38" t="str">
        <f>Template!A2</f>
        <v>Project Name</v>
      </c>
      <c r="B2" s="657" t="s">
        <v>248</v>
      </c>
      <c r="C2" s="657"/>
      <c r="D2" s="657"/>
      <c r="E2" s="657"/>
      <c r="F2" s="657"/>
      <c r="G2" s="657"/>
      <c r="H2" s="15"/>
    </row>
    <row r="3" spans="1:8" s="16" customFormat="1" ht="15" customHeight="1" x14ac:dyDescent="0.35">
      <c r="A3" s="38" t="str">
        <f>Template!A3</f>
        <v>Status</v>
      </c>
      <c r="B3" s="647" t="s">
        <v>278</v>
      </c>
      <c r="C3" s="647"/>
      <c r="D3" s="647"/>
      <c r="E3" s="647"/>
      <c r="F3" s="647"/>
      <c r="G3" s="647"/>
      <c r="H3" s="15"/>
    </row>
    <row r="4" spans="1:8" s="16" customFormat="1" ht="18" x14ac:dyDescent="0.35">
      <c r="A4" s="38" t="str">
        <f>Template!A4</f>
        <v>Comments</v>
      </c>
      <c r="B4" s="646" t="s">
        <v>421</v>
      </c>
      <c r="C4" s="646"/>
      <c r="D4" s="646"/>
      <c r="E4" s="646"/>
      <c r="F4" s="646"/>
      <c r="G4" s="646"/>
      <c r="H4" s="15"/>
    </row>
    <row r="5" spans="1:8" x14ac:dyDescent="0.3">
      <c r="A5" s="38" t="str">
        <f>Template!A5</f>
        <v>Deliverable</v>
      </c>
      <c r="B5" s="648" t="s">
        <v>250</v>
      </c>
      <c r="C5" s="648"/>
      <c r="D5" s="648"/>
      <c r="E5" s="648"/>
      <c r="F5" s="648"/>
      <c r="G5" s="648"/>
      <c r="H5" s="228"/>
    </row>
    <row r="6" spans="1:8" x14ac:dyDescent="0.3">
      <c r="A6" s="38" t="str">
        <f>Template!A6</f>
        <v>Deadline</v>
      </c>
      <c r="B6" s="671">
        <v>43005</v>
      </c>
      <c r="C6" s="671"/>
      <c r="D6" s="671"/>
      <c r="E6" s="671"/>
      <c r="F6" s="671"/>
      <c r="G6" s="671"/>
      <c r="H6" s="228"/>
    </row>
    <row r="7" spans="1:8" ht="28.8" x14ac:dyDescent="0.3">
      <c r="A7" s="104" t="str">
        <f>Template!A7</f>
        <v>Priority in RSDP, click to see applicable Footnote</v>
      </c>
      <c r="B7" s="642" t="s">
        <v>381</v>
      </c>
      <c r="C7" s="642"/>
      <c r="D7" s="642"/>
      <c r="E7" s="642"/>
      <c r="F7" s="642"/>
      <c r="G7" s="642"/>
      <c r="H7" s="228"/>
    </row>
    <row r="8" spans="1:8" x14ac:dyDescent="0.3">
      <c r="A8" s="38" t="str">
        <f>Template!A8</f>
        <v>P81 Req (2013)</v>
      </c>
      <c r="B8" s="642" t="s">
        <v>18</v>
      </c>
      <c r="C8" s="642"/>
      <c r="D8" s="642"/>
      <c r="E8" s="642"/>
      <c r="F8" s="642"/>
      <c r="G8" s="642"/>
      <c r="H8" s="228"/>
    </row>
    <row r="9" spans="1:8" x14ac:dyDescent="0.3">
      <c r="A9" s="38" t="str">
        <f>Template!A9</f>
        <v>Number of Directives</v>
      </c>
      <c r="B9" s="642">
        <v>1</v>
      </c>
      <c r="C9" s="642"/>
      <c r="D9" s="642"/>
      <c r="E9" s="642"/>
      <c r="F9" s="642"/>
      <c r="G9" s="642"/>
      <c r="H9" s="228"/>
    </row>
    <row r="10" spans="1:8" x14ac:dyDescent="0.3">
      <c r="A10" s="104" t="str">
        <f>Template!A10</f>
        <v>No. of Guidances (see Note 2)</v>
      </c>
      <c r="B10" s="642" t="s">
        <v>18</v>
      </c>
      <c r="C10" s="642"/>
      <c r="D10" s="642"/>
      <c r="E10" s="642"/>
      <c r="F10" s="642"/>
      <c r="G10" s="642"/>
      <c r="H10" s="228"/>
    </row>
    <row r="11" spans="1:8" ht="28.8" x14ac:dyDescent="0.3">
      <c r="A11" s="104" t="str">
        <f>Template!A11</f>
        <v>Directionally consistent with IERP findings (See Note 5)</v>
      </c>
      <c r="B11" s="645" t="s">
        <v>18</v>
      </c>
      <c r="C11" s="645"/>
      <c r="D11" s="645"/>
      <c r="E11" s="645"/>
      <c r="F11" s="645"/>
      <c r="G11" s="645"/>
      <c r="H11" s="227"/>
    </row>
    <row r="12" spans="1:8" ht="14.4" customHeight="1" x14ac:dyDescent="0.3">
      <c r="A12" s="38" t="str">
        <f>Template!A12</f>
        <v>Developer</v>
      </c>
      <c r="B12" s="641" t="s">
        <v>92</v>
      </c>
      <c r="C12" s="641"/>
      <c r="D12" s="641"/>
      <c r="E12" s="641"/>
      <c r="F12" s="641"/>
      <c r="G12" s="641"/>
      <c r="H12" s="227"/>
    </row>
    <row r="13" spans="1:8" x14ac:dyDescent="0.3">
      <c r="A13" s="38" t="str">
        <f>Template!A13</f>
        <v>PMOS Liaison</v>
      </c>
      <c r="B13" s="641" t="s">
        <v>26</v>
      </c>
      <c r="C13" s="641"/>
      <c r="D13" s="641"/>
      <c r="E13" s="641"/>
      <c r="F13" s="641"/>
      <c r="G13" s="641"/>
      <c r="H13" s="227"/>
    </row>
    <row r="14" spans="1:8" ht="14.4" customHeight="1" x14ac:dyDescent="0.3">
      <c r="A14" s="38" t="str">
        <f>Template!A14</f>
        <v>Affected Standards</v>
      </c>
      <c r="B14" s="648" t="s">
        <v>348</v>
      </c>
      <c r="C14" s="648"/>
      <c r="D14" s="648"/>
      <c r="E14" s="648"/>
      <c r="F14" s="648"/>
      <c r="G14" s="648"/>
      <c r="H14" s="228"/>
    </row>
    <row r="15" spans="1:8" x14ac:dyDescent="0.3">
      <c r="A15" s="38" t="str">
        <f>Template!A15</f>
        <v>Last Updated</v>
      </c>
      <c r="B15" s="256">
        <v>43011</v>
      </c>
      <c r="C15" s="228"/>
      <c r="D15" s="228"/>
      <c r="E15" s="228"/>
      <c r="F15" s="228"/>
      <c r="G15" s="228"/>
      <c r="H15" s="228"/>
    </row>
    <row r="16" spans="1:8" x14ac:dyDescent="0.3">
      <c r="A16" s="5"/>
      <c r="B16" s="227"/>
      <c r="C16" s="228"/>
      <c r="D16" s="228"/>
      <c r="E16" s="228"/>
      <c r="F16" s="228"/>
      <c r="G16" s="228"/>
      <c r="H16" s="228"/>
    </row>
    <row r="17" spans="1:9" ht="15" thickBot="1" x14ac:dyDescent="0.35">
      <c r="A17" s="7"/>
      <c r="B17" s="228"/>
      <c r="C17" s="228"/>
      <c r="D17" s="228"/>
      <c r="E17" s="228"/>
      <c r="F17" s="228"/>
      <c r="G17" s="228"/>
      <c r="H17" s="228"/>
    </row>
    <row r="18" spans="1:9" ht="44.4" customHeight="1" thickBot="1" x14ac:dyDescent="0.35">
      <c r="A18" s="101" t="s">
        <v>35</v>
      </c>
      <c r="B18" s="103" t="s">
        <v>69</v>
      </c>
      <c r="C18" s="101" t="s">
        <v>70</v>
      </c>
      <c r="D18" s="103" t="s">
        <v>206</v>
      </c>
      <c r="E18" s="101" t="s">
        <v>207</v>
      </c>
      <c r="F18" s="103" t="s">
        <v>27</v>
      </c>
      <c r="G18" s="101" t="s">
        <v>197</v>
      </c>
      <c r="H18" s="122" t="s">
        <v>71</v>
      </c>
      <c r="I18" s="122" t="s">
        <v>63</v>
      </c>
    </row>
    <row r="19" spans="1:9" x14ac:dyDescent="0.3">
      <c r="A19" s="49" t="str">
        <f>'Lookup Lists'!C3</f>
        <v>Nominations - SAR / PR</v>
      </c>
      <c r="B19" s="133"/>
      <c r="C19" s="133"/>
      <c r="D19" s="27"/>
      <c r="E19" s="27"/>
      <c r="F19" s="70">
        <f t="shared" ref="F19:F34" si="0">IF(D19-B19&gt;DATE(2007,1,1),0,D19-B19)</f>
        <v>0</v>
      </c>
      <c r="G19" s="28"/>
      <c r="H19" s="229"/>
      <c r="I19" s="123">
        <v>1</v>
      </c>
    </row>
    <row r="20" spans="1:9" x14ac:dyDescent="0.3">
      <c r="A20" s="50" t="str">
        <f>'Lookup Lists'!C4</f>
        <v>Nominations - DT</v>
      </c>
      <c r="B20" s="134">
        <v>42580</v>
      </c>
      <c r="C20" s="133">
        <v>42600</v>
      </c>
      <c r="D20" s="19">
        <v>42580</v>
      </c>
      <c r="E20" s="27">
        <v>42600</v>
      </c>
      <c r="F20" s="71">
        <f t="shared" si="0"/>
        <v>0</v>
      </c>
      <c r="G20" s="18"/>
      <c r="H20" s="230"/>
      <c r="I20" s="124">
        <v>2</v>
      </c>
    </row>
    <row r="21" spans="1:9" x14ac:dyDescent="0.3">
      <c r="A21" s="222" t="str">
        <f>'Lookup Lists'!C5</f>
        <v>QR - Quality Review</v>
      </c>
      <c r="B21" s="134"/>
      <c r="C21" s="133"/>
      <c r="D21" s="19"/>
      <c r="E21" s="27"/>
      <c r="F21" s="71">
        <f t="shared" si="0"/>
        <v>0</v>
      </c>
      <c r="G21" s="18"/>
      <c r="H21" s="230"/>
      <c r="I21" s="125">
        <v>3</v>
      </c>
    </row>
    <row r="22" spans="1:9" x14ac:dyDescent="0.3">
      <c r="A22" s="48" t="str">
        <f>'Lookup Lists'!C6</f>
        <v>SP1 - SAR/PR/WP Posting 1</v>
      </c>
      <c r="B22" s="134">
        <v>42663</v>
      </c>
      <c r="C22" s="133">
        <v>42692</v>
      </c>
      <c r="D22" s="19">
        <v>42663</v>
      </c>
      <c r="E22" s="27">
        <f>+D22+32</f>
        <v>42695</v>
      </c>
      <c r="F22" s="71">
        <f t="shared" si="0"/>
        <v>0</v>
      </c>
      <c r="G22" s="18"/>
      <c r="H22" s="230"/>
      <c r="I22" s="124">
        <v>4</v>
      </c>
    </row>
    <row r="23" spans="1:9" x14ac:dyDescent="0.3">
      <c r="A23" s="48" t="str">
        <f>'Lookup Lists'!C7</f>
        <v>SP2 - SAR/PR/WP Posting 2</v>
      </c>
      <c r="B23" s="134"/>
      <c r="C23" s="134"/>
      <c r="D23" s="19"/>
      <c r="E23" s="19"/>
      <c r="F23" s="71">
        <f t="shared" si="0"/>
        <v>0</v>
      </c>
      <c r="G23" s="18"/>
      <c r="H23" s="230"/>
      <c r="I23" s="125">
        <v>5</v>
      </c>
    </row>
    <row r="24" spans="1:9" x14ac:dyDescent="0.3">
      <c r="A24" s="51" t="str">
        <f>'Lookup Lists'!C8</f>
        <v>CP1 - Comment Period 1</v>
      </c>
      <c r="B24" s="134"/>
      <c r="C24" s="134"/>
      <c r="D24" s="19"/>
      <c r="E24" s="19"/>
      <c r="F24" s="71">
        <f t="shared" si="0"/>
        <v>0</v>
      </c>
      <c r="G24" s="18"/>
      <c r="H24" s="230"/>
      <c r="I24" s="124">
        <v>6</v>
      </c>
    </row>
    <row r="25" spans="1:9" x14ac:dyDescent="0.3">
      <c r="A25" s="51" t="str">
        <f>'Lookup Lists'!C9</f>
        <v>CP2 - Comment Period 2</v>
      </c>
      <c r="B25" s="134"/>
      <c r="C25" s="134"/>
      <c r="D25" s="19"/>
      <c r="E25" s="19"/>
      <c r="F25" s="71">
        <f t="shared" si="0"/>
        <v>0</v>
      </c>
      <c r="G25" s="18"/>
      <c r="H25" s="230"/>
      <c r="I25" s="125">
        <v>7</v>
      </c>
    </row>
    <row r="26" spans="1:9" x14ac:dyDescent="0.3">
      <c r="A26" s="53" t="str">
        <f>'Lookup Lists'!C10</f>
        <v>CIB - Com/Ballot 1 (Initial)</v>
      </c>
      <c r="B26" s="134">
        <v>42754</v>
      </c>
      <c r="C26" s="134">
        <v>42800</v>
      </c>
      <c r="D26" s="162">
        <v>42754</v>
      </c>
      <c r="E26" s="162">
        <v>42800</v>
      </c>
      <c r="F26" s="71">
        <f t="shared" si="0"/>
        <v>0</v>
      </c>
      <c r="G26" s="18"/>
      <c r="H26" s="231"/>
      <c r="I26" s="124">
        <v>8</v>
      </c>
    </row>
    <row r="27" spans="1:9" ht="86.4" x14ac:dyDescent="0.3">
      <c r="A27" s="53" t="str">
        <f>'Lookup Lists'!C11</f>
        <v xml:space="preserve">CAB - Com/Add Ballot 2 </v>
      </c>
      <c r="B27" s="134">
        <v>42857</v>
      </c>
      <c r="C27" s="134">
        <v>42901</v>
      </c>
      <c r="D27" s="162">
        <v>42837</v>
      </c>
      <c r="E27" s="162">
        <v>42881</v>
      </c>
      <c r="F27" s="71">
        <f t="shared" si="0"/>
        <v>-20</v>
      </c>
      <c r="G27" s="18"/>
      <c r="H27" s="278" t="s">
        <v>364</v>
      </c>
      <c r="I27" s="125">
        <v>9</v>
      </c>
    </row>
    <row r="28" spans="1:9" x14ac:dyDescent="0.3">
      <c r="A28" s="53" t="str">
        <f>'Lookup Lists'!C12</f>
        <v>CAB - Com/Add Ballot 3</v>
      </c>
      <c r="B28" s="134"/>
      <c r="C28" s="134"/>
      <c r="D28" s="94"/>
      <c r="E28" s="94"/>
      <c r="F28" s="71">
        <f t="shared" si="0"/>
        <v>0</v>
      </c>
      <c r="G28" s="18"/>
      <c r="H28" s="230"/>
      <c r="I28" s="124">
        <v>10</v>
      </c>
    </row>
    <row r="29" spans="1:9" x14ac:dyDescent="0.3">
      <c r="A29" s="53" t="str">
        <f>'Lookup Lists'!C13</f>
        <v>CAB - Com/Add Ballot 4</v>
      </c>
      <c r="B29" s="134"/>
      <c r="C29" s="134"/>
      <c r="D29" s="94"/>
      <c r="E29" s="94"/>
      <c r="F29" s="71">
        <f t="shared" si="0"/>
        <v>0</v>
      </c>
      <c r="G29" s="18"/>
      <c r="H29" s="230"/>
      <c r="I29" s="125">
        <v>11</v>
      </c>
    </row>
    <row r="30" spans="1:9" x14ac:dyDescent="0.3">
      <c r="A30" s="53" t="str">
        <f>'Lookup Lists'!C14</f>
        <v>CAB - Com/Add Ballot 5</v>
      </c>
      <c r="B30" s="134"/>
      <c r="C30" s="134"/>
      <c r="D30" s="94"/>
      <c r="E30" s="94"/>
      <c r="F30" s="71">
        <f t="shared" si="0"/>
        <v>0</v>
      </c>
      <c r="G30" s="18"/>
      <c r="H30" s="230"/>
      <c r="I30" s="124">
        <v>12</v>
      </c>
    </row>
    <row r="31" spans="1:9" ht="86.4" x14ac:dyDescent="0.3">
      <c r="A31" s="54" t="str">
        <f>'Lookup Lists'!C15</f>
        <v>FB - Final Ballot</v>
      </c>
      <c r="B31" s="134">
        <v>42927</v>
      </c>
      <c r="C31" s="134">
        <v>42936</v>
      </c>
      <c r="D31" s="94">
        <v>42907</v>
      </c>
      <c r="E31" s="94">
        <v>42916</v>
      </c>
      <c r="F31" s="71">
        <f t="shared" si="0"/>
        <v>-20</v>
      </c>
      <c r="G31" s="18"/>
      <c r="H31" s="291" t="s">
        <v>385</v>
      </c>
      <c r="I31" s="125">
        <v>13</v>
      </c>
    </row>
    <row r="32" spans="1:9" x14ac:dyDescent="0.3">
      <c r="A32" s="55" t="str">
        <f>'Lookup Lists'!C16</f>
        <v>PTB - Present to BOT</v>
      </c>
      <c r="B32" s="134">
        <v>42956</v>
      </c>
      <c r="C32" s="134">
        <f>+B32+2</f>
        <v>42958</v>
      </c>
      <c r="D32" s="19">
        <v>42956</v>
      </c>
      <c r="E32" s="19">
        <f>+D32+2</f>
        <v>42958</v>
      </c>
      <c r="F32" s="71">
        <f t="shared" si="0"/>
        <v>0</v>
      </c>
      <c r="G32" s="18"/>
      <c r="H32" s="230"/>
      <c r="I32" s="124">
        <v>14</v>
      </c>
    </row>
    <row r="33" spans="1:9" x14ac:dyDescent="0.3">
      <c r="A33" s="56" t="str">
        <f>'Lookup Lists'!C17</f>
        <v>Filing - Filing with Regulators</v>
      </c>
      <c r="B33" s="134">
        <v>43004</v>
      </c>
      <c r="C33" s="134">
        <v>43004</v>
      </c>
      <c r="D33" s="19">
        <v>43002</v>
      </c>
      <c r="E33" s="263">
        <f>+D33+3</f>
        <v>43005</v>
      </c>
      <c r="F33" s="71">
        <f t="shared" si="0"/>
        <v>-2</v>
      </c>
      <c r="G33" s="18"/>
      <c r="H33" s="230"/>
      <c r="I33" s="125">
        <v>15</v>
      </c>
    </row>
    <row r="34" spans="1:9" ht="15" thickBot="1" x14ac:dyDescent="0.35">
      <c r="A34" s="57" t="str">
        <f>'Lookup Lists'!C18</f>
        <v>PT - Post Approval Training</v>
      </c>
      <c r="B34" s="135"/>
      <c r="C34" s="135"/>
      <c r="D34" s="23"/>
      <c r="E34" s="23"/>
      <c r="F34" s="72">
        <f t="shared" si="0"/>
        <v>0</v>
      </c>
      <c r="G34" s="25"/>
      <c r="H34" s="232"/>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35" t="s">
        <v>74</v>
      </c>
      <c r="B37" s="296" t="s">
        <v>72</v>
      </c>
      <c r="C37" s="664" t="s">
        <v>75</v>
      </c>
      <c r="D37" s="664"/>
      <c r="E37" s="664"/>
      <c r="F37" s="664"/>
      <c r="G37" s="664"/>
      <c r="H37" s="665"/>
    </row>
    <row r="38" spans="1:9" x14ac:dyDescent="0.3">
      <c r="A38" s="175" t="s">
        <v>251</v>
      </c>
      <c r="B38" s="297">
        <v>42583</v>
      </c>
      <c r="C38" s="770" t="s">
        <v>252</v>
      </c>
      <c r="D38" s="770"/>
      <c r="E38" s="770"/>
      <c r="F38" s="770"/>
      <c r="G38" s="770"/>
      <c r="H38" s="771"/>
    </row>
    <row r="39" spans="1:9" x14ac:dyDescent="0.3">
      <c r="A39" s="176" t="s">
        <v>258</v>
      </c>
      <c r="B39" s="134">
        <v>42603</v>
      </c>
      <c r="C39" s="772" t="s">
        <v>330</v>
      </c>
      <c r="D39" s="772"/>
      <c r="E39" s="772"/>
      <c r="F39" s="772"/>
      <c r="G39" s="772"/>
      <c r="H39" s="773"/>
    </row>
    <row r="40" spans="1:9" x14ac:dyDescent="0.3">
      <c r="A40" s="176" t="s">
        <v>274</v>
      </c>
      <c r="B40" s="134">
        <v>42704</v>
      </c>
      <c r="C40" s="772" t="s">
        <v>275</v>
      </c>
      <c r="D40" s="772"/>
      <c r="E40" s="772"/>
      <c r="F40" s="772"/>
      <c r="G40" s="772"/>
      <c r="H40" s="773"/>
    </row>
    <row r="41" spans="1:9" s="271" customFormat="1" x14ac:dyDescent="0.3">
      <c r="A41" s="298" t="s">
        <v>276</v>
      </c>
      <c r="B41" s="299">
        <v>42809</v>
      </c>
      <c r="C41" s="774" t="s">
        <v>331</v>
      </c>
      <c r="D41" s="774"/>
      <c r="E41" s="774"/>
      <c r="F41" s="774"/>
      <c r="G41" s="774"/>
      <c r="H41" s="775"/>
    </row>
    <row r="42" spans="1:9" s="271" customFormat="1" x14ac:dyDescent="0.3">
      <c r="A42" s="176" t="s">
        <v>328</v>
      </c>
      <c r="B42" s="300">
        <v>42839</v>
      </c>
      <c r="C42" s="768" t="s">
        <v>329</v>
      </c>
      <c r="D42" s="768"/>
      <c r="E42" s="768"/>
      <c r="F42" s="768"/>
      <c r="G42" s="768"/>
      <c r="H42" s="769"/>
    </row>
    <row r="43" spans="1:9" x14ac:dyDescent="0.3">
      <c r="A43" s="298" t="s">
        <v>328</v>
      </c>
      <c r="B43" s="299">
        <v>42943</v>
      </c>
      <c r="C43" s="774" t="s">
        <v>387</v>
      </c>
      <c r="D43" s="774"/>
      <c r="E43" s="774"/>
      <c r="F43" s="774"/>
      <c r="G43" s="774"/>
      <c r="H43" s="775"/>
    </row>
    <row r="44" spans="1:9" x14ac:dyDescent="0.3">
      <c r="A44" s="306" t="s">
        <v>291</v>
      </c>
      <c r="B44" s="94">
        <v>43020</v>
      </c>
      <c r="C44" s="776" t="s">
        <v>422</v>
      </c>
      <c r="D44" s="776"/>
      <c r="E44" s="776"/>
      <c r="F44" s="776"/>
      <c r="G44" s="776"/>
      <c r="H44" s="776"/>
    </row>
  </sheetData>
  <mergeCells count="22">
    <mergeCell ref="C44:H44"/>
    <mergeCell ref="B12:G12"/>
    <mergeCell ref="B1:G1"/>
    <mergeCell ref="B2:G2"/>
    <mergeCell ref="B3:G3"/>
    <mergeCell ref="B4:G4"/>
    <mergeCell ref="B5:G5"/>
    <mergeCell ref="B6:G6"/>
    <mergeCell ref="B7:G7"/>
    <mergeCell ref="B8:G8"/>
    <mergeCell ref="B9:G9"/>
    <mergeCell ref="B10:G10"/>
    <mergeCell ref="B11:G11"/>
    <mergeCell ref="C40:H40"/>
    <mergeCell ref="C43:H43"/>
    <mergeCell ref="B13:G13"/>
    <mergeCell ref="C42:H42"/>
    <mergeCell ref="B14:G14"/>
    <mergeCell ref="C37:H37"/>
    <mergeCell ref="C38:H38"/>
    <mergeCell ref="C39:H39"/>
    <mergeCell ref="C41:H41"/>
  </mergeCells>
  <conditionalFormatting sqref="F19:F34">
    <cfRule type="cellIs" dxfId="101" priority="25" operator="lessThan">
      <formula>-90</formula>
    </cfRule>
    <cfRule type="cellIs" dxfId="100" priority="26" operator="lessThan">
      <formula>-45</formula>
    </cfRule>
    <cfRule type="cellIs" dxfId="99" priority="27" operator="greaterThan">
      <formula>-45</formula>
    </cfRule>
  </conditionalFormatting>
  <conditionalFormatting sqref="D19:E34">
    <cfRule type="expression" dxfId="98" priority="6">
      <formula>AND($D19&lt;=NOW(),$E19&gt;=NOW())</formula>
    </cfRule>
  </conditionalFormatting>
  <conditionalFormatting sqref="B19:C34">
    <cfRule type="expression" dxfId="97" priority="10">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1" display="Phase 2 System Protection Coordination"/>
    <hyperlink ref="H1" location="Home!A1" display="Return to Home"/>
    <hyperlink ref="B2:G2" r:id="rId2" display="Cyber Security Supply Chain Management"/>
    <hyperlink ref="B13:G13" r:id="rId3" display="Brenda Hampton"/>
    <hyperlink ref="B12:G12" r:id="rId4" display="Mark Olson"/>
    <hyperlink ref="A11" location="Footnotes!A1" display="Footnotes!A1"/>
    <hyperlink ref="A10" location="Footnotes!A1" display="Footnotes!A1"/>
    <hyperlink ref="A7" location="Footnotes!A1" display="Footnotes!A1"/>
  </hyperlinks>
  <pageMargins left="0.7" right="0.7" top="0.75" bottom="0.75" header="0.3" footer="0.3"/>
  <pageSetup orientation="landscape" horizontalDpi="1200" verticalDpi="1200" r:id="rId5"/>
  <headerFooter>
    <oddHeader>&amp;F</oddHeader>
    <oddFooter>&amp;L&amp;"-,Bold"North American Electric Reliability Corporation&amp;C&amp;D&amp;RPage &amp;P</oddFooter>
  </headerFooter>
  <legacyDrawing r:id="rId6"/>
  <extLst>
    <ext xmlns:x14="http://schemas.microsoft.com/office/spreadsheetml/2009/9/main" uri="{78C0D931-6437-407d-A8EE-F0AAD7539E65}">
      <x14:conditionalFormattings>
        <x14:conditionalFormatting xmlns:xm="http://schemas.microsoft.com/office/excel/2006/main">
          <x14:cfRule type="expression" priority="28" id="{BF17585C-3855-4020-84B7-794687FB9AEA}">
            <xm:f>IF($B$20=Home!$H$5,$A$24,)</xm:f>
            <x14:dxf/>
          </x14:cfRule>
          <xm:sqref>I10:ABE10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
  <sheetViews>
    <sheetView zoomScale="70" zoomScaleNormal="70" workbookViewId="0">
      <pane ySplit="2" topLeftCell="A3" activePane="bottomLeft" state="frozen"/>
      <selection pane="bottomLeft"/>
    </sheetView>
  </sheetViews>
  <sheetFormatPr defaultRowHeight="14.4" x14ac:dyDescent="0.3"/>
  <cols>
    <col min="1" max="1" width="13.77734375" customWidth="1"/>
    <col min="2" max="2" width="48" customWidth="1"/>
    <col min="3" max="3" width="16.33203125" customWidth="1"/>
    <col min="4" max="4" width="49" customWidth="1"/>
    <col min="5" max="5" width="30.109375" customWidth="1"/>
    <col min="6" max="10" width="13.77734375" customWidth="1"/>
    <col min="11" max="11" width="21.109375" customWidth="1"/>
    <col min="12" max="13" width="13.77734375" customWidth="1"/>
  </cols>
  <sheetData>
    <row r="1" spans="1:13" s="109" customFormat="1" ht="18.600000000000001" thickBot="1" x14ac:dyDescent="0.35">
      <c r="A1" s="107" t="s">
        <v>244</v>
      </c>
      <c r="C1" s="108" t="s">
        <v>233</v>
      </c>
      <c r="D1" s="108"/>
      <c r="E1" s="108"/>
      <c r="F1" s="108"/>
      <c r="H1" s="108"/>
      <c r="K1" s="108"/>
      <c r="L1" s="110"/>
      <c r="M1" s="111" t="s">
        <v>195</v>
      </c>
    </row>
    <row r="2" spans="1:13" s="118" customFormat="1" ht="87.6" thickBot="1" x14ac:dyDescent="0.35">
      <c r="A2" s="115" t="str">
        <f>Template!$A$1</f>
        <v>Project</v>
      </c>
      <c r="B2" s="198" t="str">
        <f>Template!$A$2</f>
        <v>Project Name</v>
      </c>
      <c r="C2" s="115" t="str">
        <f>Template!$A$3</f>
        <v>Status</v>
      </c>
      <c r="D2" s="115" t="str">
        <f>Template!$A$4</f>
        <v>Comments</v>
      </c>
      <c r="E2" s="115" t="str">
        <f>Template!$A$5</f>
        <v>Deliverable</v>
      </c>
      <c r="F2" s="115" t="str">
        <f>Template!$A$6</f>
        <v>Deadline</v>
      </c>
      <c r="G2" s="116" t="str">
        <f>Template!$A$7</f>
        <v>Priority in RSDP, click to see applicable Footnote</v>
      </c>
      <c r="H2" s="115" t="str">
        <f>Template!$A$8</f>
        <v>P81 Req (2013)</v>
      </c>
      <c r="I2" s="117" t="str">
        <f>Template!$A$9</f>
        <v>Number of Directives</v>
      </c>
      <c r="J2" s="116" t="str">
        <f>Template!$A$10</f>
        <v>No. of Guidances (see Note 2)</v>
      </c>
      <c r="K2" s="116" t="str">
        <f>Template!$A$11</f>
        <v>Directionally consistent with IERP findings (See Note 5)</v>
      </c>
      <c r="L2" s="115" t="str">
        <f>Template!$A$12</f>
        <v>Developer</v>
      </c>
      <c r="M2" s="115" t="str">
        <f>Template!$A$13</f>
        <v>PMOS Liaison</v>
      </c>
    </row>
    <row r="3" spans="1:13" s="28" customFormat="1" ht="124.8" x14ac:dyDescent="0.3">
      <c r="A3" s="201" t="str">
        <f>'2007-06.2'!$B$1</f>
        <v>2007-06.2</v>
      </c>
      <c r="B3" s="199" t="str">
        <f>'2007-06.2'!$B$2</f>
        <v>Phase 2 System Protection Coordination</v>
      </c>
      <c r="C3" s="114" t="str">
        <f>'2007-06.2'!$B$3</f>
        <v>Pending Regulatory Approval</v>
      </c>
      <c r="D3" s="114" t="str">
        <f>'2007-06.2'!$B$4</f>
        <v>The standard passed overwhelmingly along with the definitions. BOT adopted August 11, 2016 and filed with FERC on September 2, 2016.</v>
      </c>
      <c r="E3" s="114" t="str">
        <f>'2007-06.2'!$B$5</f>
        <v>PRC-001-1.1.(Ret), PER-006-1 (New), and revision to definitions of Operational Planning Analysis and Real-time Assessment.</v>
      </c>
      <c r="F3" s="114" t="str">
        <f>'2007-06.2'!$B$6</f>
        <v>NERC-imposed deadline of 12/31/2015</v>
      </c>
      <c r="G3" s="267" t="str">
        <f>'2007-06.2'!$B$7</f>
        <v>N/A</v>
      </c>
      <c r="H3" s="114" t="str">
        <f>'2007-06.2'!$B$8</f>
        <v>1 - Move PRC-001, R1 to Training</v>
      </c>
      <c r="I3" s="114">
        <f>'2007-06.2'!$B$9</f>
        <v>6</v>
      </c>
      <c r="J3" s="114">
        <f>'2007-06.2'!$B$10</f>
        <v>1</v>
      </c>
      <c r="K3" s="114" t="str">
        <f>'2007-06.2'!$B$11</f>
        <v>Yes - PRC-001-1.1(ii), R1 was noted as duplicative of TOP-006-2 R3, but TOP-006 was retired without addressing R1 under TOP/IRO in 2015.</v>
      </c>
      <c r="L3" s="114" t="str">
        <f>'2007-06.2'!$B$12</f>
        <v>Scott Barfield-McGinnis</v>
      </c>
      <c r="M3" s="196" t="str">
        <f>'2007-06.2'!$B$13</f>
        <v>Brenda Hampton</v>
      </c>
    </row>
    <row r="4" spans="1:13" s="18" customFormat="1" ht="46.8" x14ac:dyDescent="0.3">
      <c r="A4" s="202" t="str">
        <f>'2009-02'!$B$1</f>
        <v>2009-02</v>
      </c>
      <c r="B4" s="200" t="str">
        <f>'2009-02'!$B$2</f>
        <v>Real-time Reliability Monitoring and Analysis Capabilities</v>
      </c>
      <c r="C4" s="113" t="str">
        <f>'2009-02'!$B$3</f>
        <v>Pending Regulatory Approval</v>
      </c>
      <c r="D4" s="113">
        <f>'2009-02'!$B$4</f>
        <v>0</v>
      </c>
      <c r="E4" s="113" t="str">
        <f>'2009-02'!$B$5</f>
        <v>New IRO-018-1 and TOP-010-1</v>
      </c>
      <c r="F4" s="113" t="str">
        <f>'2009-02'!$B$6</f>
        <v>N/A</v>
      </c>
      <c r="G4" s="113" t="str">
        <f>'2007-06.2'!$B$7</f>
        <v>N/A</v>
      </c>
      <c r="H4" s="113" t="str">
        <f>'2009-02'!$B$8</f>
        <v>N/A</v>
      </c>
      <c r="I4" s="113">
        <f>'2009-02'!$B$9</f>
        <v>3</v>
      </c>
      <c r="J4" s="113" t="str">
        <f>'2009-02'!$B$10</f>
        <v>N/A</v>
      </c>
      <c r="K4" s="113" t="str">
        <f>'2009-02'!$B$11</f>
        <v>N/A</v>
      </c>
      <c r="L4" s="113" t="str">
        <f>'2009-02'!$B$12</f>
        <v>Mark Olson</v>
      </c>
      <c r="M4" s="197" t="str">
        <f>'2009-02'!$B$13</f>
        <v>Jennifer Sterling</v>
      </c>
    </row>
    <row r="5" spans="1:13" s="18" customFormat="1" ht="46.8" x14ac:dyDescent="0.3">
      <c r="A5" s="202" t="str">
        <f>'2010-14.2.1a'!$B$1</f>
        <v>2010-14.2.1</v>
      </c>
      <c r="B5" s="200" t="str">
        <f>'2010-14.2.1a'!$B$2</f>
        <v>Phase 2 of Balancing Authority Reliability-based Controls – BAL-005, BAL-006, FAC-001</v>
      </c>
      <c r="C5" s="113" t="str">
        <f>'2010-14.2.1a'!$B$3</f>
        <v>Pending Regulatory Filing</v>
      </c>
      <c r="D5" s="113" t="str">
        <f>'2010-14.2.1a'!$B$4</f>
        <v>Passed final ballot with 72% approval February 2016.  Adopted by NERC BOT in February 2016.  Filed with FERC in April 2016.</v>
      </c>
      <c r="E5" s="113" t="str">
        <f>'2010-14.2.1a'!$B$5</f>
        <v>BAL-005</v>
      </c>
      <c r="F5" s="113" t="str">
        <f>'2010-14.2.1a'!$B$6</f>
        <v>N/A</v>
      </c>
      <c r="G5" s="113" t="str">
        <f>'2010-14.2.1a'!$B$7</f>
        <v>N/A</v>
      </c>
      <c r="H5" s="113" t="str">
        <f>'2010-14.2.1a'!$B$8</f>
        <v>N/A</v>
      </c>
      <c r="I5" s="113" t="str">
        <f>'2010-14.2.1a'!$B$9</f>
        <v>N/A</v>
      </c>
      <c r="J5" s="113">
        <f>'2010-14.2.1a'!$B$10</f>
        <v>4</v>
      </c>
      <c r="K5" s="113" t="str">
        <f>'2010-14.2.1a'!$B$11</f>
        <v>N/A</v>
      </c>
      <c r="L5" s="113" t="str">
        <f>'2010-14.2.1a'!$B$12</f>
        <v>Darrel Richardson</v>
      </c>
      <c r="M5" s="197" t="str">
        <f>'2010-14.2.1a'!$B$13</f>
        <v>Ken Goldsmith</v>
      </c>
    </row>
    <row r="6" spans="1:13" s="18" customFormat="1" ht="46.8" x14ac:dyDescent="0.3">
      <c r="A6" s="202" t="str">
        <f>'2010-14.2.1b'!$B$1</f>
        <v>2010-14.2.1</v>
      </c>
      <c r="B6" s="200" t="str">
        <f>'2010-14.2.1b'!$B$2</f>
        <v>Phase 2 of Balancing Authority Reliability-based Controls – BAL-005, BAL-006, FAC-001</v>
      </c>
      <c r="C6" s="113" t="str">
        <f>'2010-14.2.1b'!$B$3</f>
        <v>Pending Regulatory Filing</v>
      </c>
      <c r="D6" s="113" t="str">
        <f>'2010-14.2.1b'!$B$4</f>
        <v>Passed final ballot with 80% approval February 2016.  Adopted by NERC BOT in February 2016.  Filed with FERC in April 2016.</v>
      </c>
      <c r="E6" s="113" t="str">
        <f>'2010-14.2.1b'!$B$5</f>
        <v>FAC-001</v>
      </c>
      <c r="F6" s="113" t="str">
        <f>'2010-14.2.1b'!$B$6</f>
        <v>N/A</v>
      </c>
      <c r="G6" s="113" t="str">
        <f>'2010-14.2.1b'!$B$7</f>
        <v>N/A</v>
      </c>
      <c r="H6" s="113">
        <f>'2010-14.2.1b'!$B$8</f>
        <v>11</v>
      </c>
      <c r="I6" s="113">
        <f>'2010-14.2.1b'!$B$9</f>
        <v>7</v>
      </c>
      <c r="J6" s="113">
        <f>'2010-14.2.1b'!$B$10</f>
        <v>1</v>
      </c>
      <c r="K6" s="113" t="str">
        <f>'2010-14.2.1b'!$B$11</f>
        <v>N/A</v>
      </c>
      <c r="L6" s="113" t="str">
        <f>'2010-14.2.1b'!$B$12</f>
        <v>Darrel Richardson</v>
      </c>
      <c r="M6" s="197" t="str">
        <f>'2010-14.2.1b'!$B$13</f>
        <v>Ken Goldsmith</v>
      </c>
    </row>
    <row r="7" spans="1:13" s="18" customFormat="1" ht="46.8" x14ac:dyDescent="0.3">
      <c r="A7" s="202" t="str">
        <f>'2010-14.2.1c'!$B$1</f>
        <v>2010-14.2.1</v>
      </c>
      <c r="B7" s="200" t="str">
        <f>'2010-14.2.1c'!$B$2</f>
        <v>Phase 2 of Balancing Authority Reliability-based Controls – BAL-005, BAL-006, FAC-001</v>
      </c>
      <c r="C7" s="113" t="str">
        <f>'2010-14.2.1c'!$B$3</f>
        <v>Pending Regulatory Filing</v>
      </c>
      <c r="D7" s="113" t="str">
        <f>'2010-14.2.1c'!$B$4</f>
        <v>Passed final ballot with 94% approval February 2016.  Adopted by NERC BOT in February 2016.  Filed with FERC in April 2016.</v>
      </c>
      <c r="E7" s="113" t="str">
        <f>'2010-14.2.1c'!$B$5</f>
        <v>BAL-006</v>
      </c>
      <c r="F7" s="113" t="str">
        <f>'2010-14.2.1c'!$B$6</f>
        <v>N/A</v>
      </c>
      <c r="G7" s="113" t="str">
        <f>'2010-14.2.1c'!$B$7</f>
        <v>N/A</v>
      </c>
      <c r="H7" s="113" t="str">
        <f>'2010-14.2.1c'!$B$8</f>
        <v>N/A</v>
      </c>
      <c r="I7" s="113" t="str">
        <f>'2010-14.2.1c'!$B$9</f>
        <v>N/A</v>
      </c>
      <c r="J7" s="113" t="str">
        <f>'2010-14.2.1c'!$B$10</f>
        <v>N/A</v>
      </c>
      <c r="K7" s="113" t="str">
        <f>'2010-14.2.1c'!$B$11</f>
        <v>N/A</v>
      </c>
      <c r="L7" s="113" t="str">
        <f>'2010-14.2.1c'!$B$12</f>
        <v>Darrel Richardson</v>
      </c>
      <c r="M7" s="197" t="str">
        <f>'2010-14.2.1c'!$B$13</f>
        <v>Ken Goldsmith</v>
      </c>
    </row>
    <row r="8" spans="1:13" s="18" customFormat="1" ht="46.8" x14ac:dyDescent="0.3">
      <c r="A8" s="202" t="str">
        <f>'2010-14.2.2'!$B$1</f>
        <v>2010-14.2.2</v>
      </c>
      <c r="B8" s="203" t="str">
        <f>'2010-14.2.2'!$B$2</f>
        <v>Phase 2 of Balancing Authority Reliability-based Controls - BAL-004-2</v>
      </c>
      <c r="C8" s="113" t="str">
        <f>'2010-14.2.2'!$B$3</f>
        <v>Pending Regulatory Approval</v>
      </c>
      <c r="D8" s="113" t="str">
        <f>'2010-14.2.2'!$B$4</f>
        <v>Filed with regulators on November 10, 2016.</v>
      </c>
      <c r="E8" s="113" t="str">
        <f>'2010-14.2.2'!$B$5</f>
        <v>BAL-004</v>
      </c>
      <c r="F8" s="113" t="str">
        <f>'2010-14.2.2'!$B$6</f>
        <v>N/A</v>
      </c>
      <c r="G8" s="113" t="str">
        <f>'2010-14.2.2'!$B$7</f>
        <v>N/A</v>
      </c>
      <c r="H8" s="113" t="str">
        <f>'2010-14.2.2'!$B$8</f>
        <v>N/A</v>
      </c>
      <c r="I8" s="113" t="str">
        <f>'2010-14.2.2'!$B$9</f>
        <v>N/A</v>
      </c>
      <c r="J8" s="113">
        <f>'2010-14.2.2'!$B$10</f>
        <v>4</v>
      </c>
      <c r="K8" s="113" t="str">
        <f>'2010-14.2.2'!$B$11</f>
        <v>N/A</v>
      </c>
      <c r="L8" s="113" t="str">
        <f>'2010-14.2.2'!$B$12</f>
        <v>Darrel Richardson</v>
      </c>
      <c r="M8" s="197" t="str">
        <f>'2010-14.2.2'!$B$13</f>
        <v>Ken Goldsmith</v>
      </c>
    </row>
    <row r="9" spans="1:13" s="18" customFormat="1" ht="234.6" thickBot="1" x14ac:dyDescent="0.35">
      <c r="A9" s="202" t="str">
        <f>'2015-04'!$B$1</f>
        <v>2015-04</v>
      </c>
      <c r="B9" s="203" t="str">
        <f>'2015-04'!$B$2</f>
        <v>Alignment of Terms</v>
      </c>
      <c r="C9" s="113" t="str">
        <f>'2015-04'!$B$3</f>
        <v>Other</v>
      </c>
      <c r="D9" s="113" t="str">
        <f>'2015-04'!$B$4</f>
        <v xml:space="preserve">SDT is developing recommendations to present to SC.
The Phase II work was completed in February 2016 and the proposed recommendations were submitted for consideration at the March 2016 meeting.  The item was pulled from the SC agenda based on a request from the SC chair, Brian Murphy.  The SDT reviewed the revisions proposed by the SC chair, and determined to move forward with submitting the recommendations as developed by the SDT. The Phase II recommendation document will be resubmitted for inclusion on the September 2016 SC agenda.  </v>
      </c>
      <c r="E9" s="113" t="str">
        <f>'2015-04'!$B$5</f>
        <v>Report on process (Phase II Improvement Report)</v>
      </c>
      <c r="F9" s="113" t="str">
        <f>'2015-04'!$B$6</f>
        <v>N/A</v>
      </c>
      <c r="G9" s="113" t="str">
        <f>'2015-04'!$B$7</f>
        <v>Low</v>
      </c>
      <c r="H9" s="113" t="str">
        <f>'2015-04'!$B$8</f>
        <v>N/A</v>
      </c>
      <c r="I9" s="113" t="str">
        <f>'2015-04'!$B$9</f>
        <v>N/A</v>
      </c>
      <c r="J9" s="113" t="str">
        <f>'2015-04'!$B$10</f>
        <v>N/A</v>
      </c>
      <c r="K9" s="113" t="str">
        <f>'2015-04'!$B$11</f>
        <v>N/A</v>
      </c>
      <c r="L9" s="113" t="str">
        <f>'2015-04'!$B$12</f>
        <v>Lacey Ourso</v>
      </c>
      <c r="M9" s="197" t="str">
        <f>'2015-04'!$B$13</f>
        <v>Andrew Gallo</v>
      </c>
    </row>
    <row r="10" spans="1:13" ht="46.8" x14ac:dyDescent="0.3">
      <c r="A10" s="259" t="str">
        <f>'2015-07'!$B$1</f>
        <v>2015-07</v>
      </c>
      <c r="B10" s="260" t="str">
        <f>'2015-07'!$B$2</f>
        <v>Internal Communications Capabilities</v>
      </c>
      <c r="C10" s="260" t="str">
        <f>'2015-07'!$B$3</f>
        <v>Pending Regulatory Filing</v>
      </c>
      <c r="D10" s="260" t="str">
        <f>'2015-07'!$B$4</f>
        <v>Filing anticipated in late August.</v>
      </c>
      <c r="E10" s="260" t="str">
        <f>'2015-07'!$B$5</f>
        <v>COM-001-3</v>
      </c>
      <c r="F10" s="260" t="str">
        <f>'2015-07'!$B$6</f>
        <v>N/A</v>
      </c>
      <c r="G10" s="260" t="str">
        <f>'2015-07'!$B$7</f>
        <v>High</v>
      </c>
      <c r="H10" s="260" t="str">
        <f>'2015-07'!$B$8</f>
        <v>N/A</v>
      </c>
      <c r="I10" s="260">
        <f>'2015-07'!$B$9</f>
        <v>1</v>
      </c>
      <c r="J10" s="260" t="str">
        <f>'2015-07'!$B$10</f>
        <v>N/A</v>
      </c>
      <c r="K10" s="260" t="str">
        <f>'2015-07'!$B$11</f>
        <v>N/A</v>
      </c>
      <c r="L10" s="260" t="str">
        <f>'2015-07'!$B$12</f>
        <v>Darrel Richardson</v>
      </c>
      <c r="M10" s="260" t="str">
        <f>'2015-07'!$B$13</f>
        <v>Brenda Hampton</v>
      </c>
    </row>
    <row r="11" spans="1:13" ht="46.8" x14ac:dyDescent="0.3">
      <c r="A11" s="258" t="str">
        <f>'2015-INT-02'!$B$1</f>
        <v>2015-INT-02</v>
      </c>
      <c r="B11" s="113" t="str">
        <f>'2015-INT-02'!$B$2</f>
        <v>Interpretation of CIP-007-5 for Foxguard Solutions</v>
      </c>
      <c r="C11" s="113" t="str">
        <f>'2015-INT-02'!$B$3</f>
        <v>Inactive</v>
      </c>
      <c r="D11" s="113" t="str">
        <f>'2015-INT-02'!$B$4</f>
        <v>Currently on hold. SC approved RFI and for the interpretation drafting team to be formed in April 2016.</v>
      </c>
      <c r="E11" s="113" t="str">
        <f>'2015-INT-02'!$B$5</f>
        <v>CIP-007-5</v>
      </c>
      <c r="F11" s="113" t="str">
        <f>'2015-INT-02'!$B$6</f>
        <v>N/A</v>
      </c>
      <c r="G11" s="113" t="str">
        <f>'2015-INT-02'!$B$7</f>
        <v>N/A</v>
      </c>
      <c r="H11" s="113" t="str">
        <f>'2015-INT-02'!$B$8</f>
        <v>N/A</v>
      </c>
      <c r="I11" s="113" t="str">
        <f>'2015-INT-02'!$B$9</f>
        <v>N/A</v>
      </c>
      <c r="J11" s="113" t="str">
        <f>'2015-INT-02'!$B$10</f>
        <v>N/A</v>
      </c>
      <c r="K11" s="113" t="str">
        <f>'2015-INT-02'!$B$11</f>
        <v>N/A</v>
      </c>
      <c r="L11" s="113" t="str">
        <f>'2015-INT-02'!$B$12</f>
        <v>Lacey Ourso</v>
      </c>
      <c r="M11" s="113" t="str">
        <f>'2015-INT-02'!$B$13</f>
        <v>Brian Murphy</v>
      </c>
    </row>
    <row r="12" spans="1:13" ht="46.8" x14ac:dyDescent="0.3">
      <c r="A12" s="258" t="str">
        <f>'2015-INT-03'!$B$1</f>
        <v>2015-INT-03</v>
      </c>
      <c r="B12" s="113" t="str">
        <f>'2015-INT-03'!$B$2</f>
        <v>Interpretation of TOP-002-2.1b for FMPP</v>
      </c>
      <c r="C12" s="113" t="str">
        <f>'2015-INT-03'!$B$3</f>
        <v>Inactive</v>
      </c>
      <c r="D12" s="113" t="str">
        <f>'2015-INT-03'!$B$4</f>
        <v>Currently on hold. Interpretation drafting team recommendations were submitted to the SC in February 2016.</v>
      </c>
      <c r="E12" s="113" t="str">
        <f>'2015-INT-03'!$B$5</f>
        <v>TOP-002-2.1b</v>
      </c>
      <c r="F12" s="113" t="str">
        <f>'2015-INT-03'!$B$6</f>
        <v>N/A</v>
      </c>
      <c r="G12" s="113" t="str">
        <f>'2015-INT-03'!$B$7</f>
        <v>Low</v>
      </c>
      <c r="H12" s="113" t="str">
        <f>'2015-INT-03'!$B$8</f>
        <v>N/A</v>
      </c>
      <c r="I12" s="113" t="str">
        <f>'2015-INT-03'!$B$9</f>
        <v>N/A</v>
      </c>
      <c r="J12" s="113" t="str">
        <f>'2015-INT-03'!$B$10</f>
        <v>N/A</v>
      </c>
      <c r="K12" s="113" t="str">
        <f>'2015-INT-03'!$B$11</f>
        <v>N/A</v>
      </c>
      <c r="L12" s="113" t="str">
        <f>'2015-INT-03'!$B$12</f>
        <v>Lacey Ourso</v>
      </c>
      <c r="M12" s="113" t="str">
        <f>'2015-INT-03'!$B$13</f>
        <v>Brian Murphy</v>
      </c>
    </row>
    <row r="13" spans="1:13" s="18" customFormat="1" ht="93.6" x14ac:dyDescent="0.3">
      <c r="A13" s="266" t="str">
        <f>'2016-02a'!$B$1</f>
        <v>2016-02</v>
      </c>
      <c r="B13" s="113" t="str">
        <f>'2016-02a'!$B$2</f>
        <v>Modifications to CIP Standards</v>
      </c>
      <c r="C13" s="113" t="str">
        <f>'2016-02a'!$B$3</f>
        <v>Archived</v>
      </c>
      <c r="D13" s="113" t="str">
        <f>'2016-02a'!$B$4</f>
        <v>Petition was filed on March 3, 2017 requesting approval.
TD at Lows resulted in a balloted CIP-003-7(i), which was not captured in the dates. "(i)" was dropped in the BOT presentation and filing and the standard was filed as CIP-003-7</v>
      </c>
      <c r="E13" s="113" t="str">
        <f>'2016-02a'!$B$5</f>
        <v>LERC Definition &amp; CIP-003-7</v>
      </c>
      <c r="F13" s="113" t="str">
        <f>'2016-02a'!$B$6</f>
        <v>Directive: March 31, 2017 (LERC only) (March 31 in SAR)</v>
      </c>
      <c r="G13" s="113" t="str">
        <f>'2016-02a'!$B$7</f>
        <v>High</v>
      </c>
      <c r="H13" s="113" t="str">
        <f>'2016-02a'!$B$8</f>
        <v>N/A</v>
      </c>
      <c r="I13" s="113">
        <f>'2016-02a'!$B$9</f>
        <v>1</v>
      </c>
      <c r="J13" s="113" t="str">
        <f>'2016-02a'!$B$10</f>
        <v>N/A</v>
      </c>
      <c r="K13" s="113" t="str">
        <f>'2016-02a'!$B$11</f>
        <v>N/A</v>
      </c>
      <c r="L13" s="113" t="str">
        <f>'2016-02a'!$B$12</f>
        <v>Al McMeekin</v>
      </c>
      <c r="M13" s="113" t="str">
        <f>'2016-02a'!$B$13</f>
        <v>Ken Lanehome and Ash Mayfield</v>
      </c>
    </row>
  </sheetData>
  <autoFilter ref="A2:M9">
    <sortState ref="A3:M13">
      <sortCondition ref="A2:A9"/>
    </sortState>
  </autoFilter>
  <hyperlinks>
    <hyperlink ref="M1" location="Home!A1" display="HOME"/>
    <hyperlink ref="A3" location="'2007-06.2'!A1" display="'2007-06.2'!A1"/>
    <hyperlink ref="A4" location="'2009-02'!A1" display="'2009-02'!A1"/>
    <hyperlink ref="A5" location="'2010-14.2.1a'!A1" display="'2010-14.2.1a'!A1"/>
    <hyperlink ref="A6" location="'2010-14.2.1b'!A1" display="'2010-14.2.1b'!A1"/>
    <hyperlink ref="A7" location="'2010-14.2.1c'!A1" display="'2010-14.2.1c'!A1"/>
    <hyperlink ref="G2" location="Footnotes!A1" display="Footnotes!A1"/>
    <hyperlink ref="J2" location="Footnotes!A1" display="Footnotes!A1"/>
    <hyperlink ref="K2" location="Footnotes!A1" display="Footnotes!A1"/>
    <hyperlink ref="A11" location="'2015-INT-02'!A1" display="'2015-INT-02'!A1"/>
    <hyperlink ref="A12" location="'2015-INT-03'!A1" display="'2015-INT-03'!A1"/>
    <hyperlink ref="A8" location="'2010-14.2.2'!A1" display="'2010-14.2.2'!A1"/>
    <hyperlink ref="A9" location="'2015-04'!A1" display="'2015-04'!A1"/>
    <hyperlink ref="A10" location="'2015-07'!A1" display="'2015-07'!A1"/>
    <hyperlink ref="A13" location="'2016-02a'!A1" display="'2016-02a'!A1"/>
    <hyperlink ref="G3" location="Footnote_1" display="Footnote_1"/>
  </hyperlinks>
  <pageMargins left="0.7" right="0.7" top="0.75" bottom="0.75" header="0.3" footer="0.3"/>
  <pageSetup scale="43" orientation="landscape" horizontalDpi="1200" verticalDpi="1200" r:id="rId1"/>
  <headerFooter>
    <oddHeader>&amp;F</oddHeader>
    <oddFooter>&amp;L&amp;BNorth American Electric Reliability Corporation Confidential&amp;B&amp;C&amp;D&amp;RPage &amp;P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41"/>
  <sheetViews>
    <sheetView showZeros="0" zoomScaleNormal="100" workbookViewId="0">
      <pane ySplit="1" topLeftCell="A2" activePane="bottomLeft" state="frozen"/>
      <selection pane="bottomLeft" activeCell="B7" sqref="B7:G7"/>
    </sheetView>
  </sheetViews>
  <sheetFormatPr defaultRowHeight="14.4" x14ac:dyDescent="0.3"/>
  <cols>
    <col min="1" max="1" width="28.21875" style="4" customWidth="1"/>
    <col min="2" max="2" width="12.6640625" style="237" customWidth="1"/>
    <col min="3" max="3" width="11.88671875" style="237" customWidth="1"/>
    <col min="4" max="4" width="11" style="237" customWidth="1"/>
    <col min="5" max="5" width="12.33203125" style="237" customWidth="1"/>
    <col min="6" max="6" width="11.77734375" style="237" customWidth="1"/>
    <col min="7" max="7" width="19.44140625" style="237" customWidth="1"/>
    <col min="8" max="8" width="10.44140625" style="237" customWidth="1"/>
    <col min="9" max="9" width="7.6640625" style="237" hidden="1" customWidth="1"/>
    <col min="10" max="10" width="19.21875" style="237" customWidth="1"/>
    <col min="11" max="14" width="11.109375" style="237" customWidth="1"/>
    <col min="15" max="16384" width="8.88671875" style="237"/>
  </cols>
  <sheetData>
    <row r="1" spans="1:8" s="16" customFormat="1" ht="18" x14ac:dyDescent="0.35">
      <c r="A1" s="37" t="str">
        <f>Template!A1</f>
        <v>Project</v>
      </c>
      <c r="B1" s="643" t="s">
        <v>263</v>
      </c>
      <c r="C1" s="644"/>
      <c r="D1" s="644"/>
      <c r="E1" s="644"/>
      <c r="F1" s="644"/>
      <c r="G1" s="644"/>
      <c r="H1" s="106" t="s">
        <v>89</v>
      </c>
    </row>
    <row r="2" spans="1:8" s="16" customFormat="1" ht="15" customHeight="1" x14ac:dyDescent="0.35">
      <c r="A2" s="38" t="str">
        <f>Template!A2</f>
        <v>Project Name</v>
      </c>
      <c r="B2" s="657" t="s">
        <v>264</v>
      </c>
      <c r="C2" s="657"/>
      <c r="D2" s="657"/>
      <c r="E2" s="657"/>
      <c r="F2" s="657"/>
      <c r="G2" s="657"/>
      <c r="H2" s="15"/>
    </row>
    <row r="3" spans="1:8" s="16" customFormat="1" ht="15" customHeight="1" x14ac:dyDescent="0.35">
      <c r="A3" s="38" t="str">
        <f>Template!A3</f>
        <v>Status</v>
      </c>
      <c r="B3" s="647" t="s">
        <v>278</v>
      </c>
      <c r="C3" s="647"/>
      <c r="D3" s="647"/>
      <c r="E3" s="647"/>
      <c r="F3" s="647"/>
      <c r="G3" s="647"/>
      <c r="H3" s="15"/>
    </row>
    <row r="4" spans="1:8" s="16" customFormat="1" ht="31.8" customHeight="1" x14ac:dyDescent="0.35">
      <c r="A4" s="38" t="str">
        <f>Template!A4</f>
        <v>Comments</v>
      </c>
      <c r="B4" s="646" t="s">
        <v>452</v>
      </c>
      <c r="C4" s="646"/>
      <c r="D4" s="646"/>
      <c r="E4" s="646"/>
      <c r="F4" s="646"/>
      <c r="G4" s="646"/>
      <c r="H4" s="15"/>
    </row>
    <row r="5" spans="1:8" x14ac:dyDescent="0.3">
      <c r="A5" s="38" t="str">
        <f>Template!A5</f>
        <v>Deliverable</v>
      </c>
      <c r="B5" s="648" t="s">
        <v>267</v>
      </c>
      <c r="C5" s="648"/>
      <c r="D5" s="648"/>
      <c r="E5" s="648"/>
      <c r="F5" s="648"/>
      <c r="G5" s="648"/>
      <c r="H5" s="238"/>
    </row>
    <row r="6" spans="1:8" ht="16.8" customHeight="1" x14ac:dyDescent="0.3">
      <c r="A6" s="38" t="str">
        <f>Template!A6</f>
        <v>Deadline</v>
      </c>
      <c r="B6" s="648" t="s">
        <v>18</v>
      </c>
      <c r="C6" s="648"/>
      <c r="D6" s="648"/>
      <c r="E6" s="648"/>
      <c r="F6" s="648"/>
      <c r="G6" s="648"/>
      <c r="H6" s="238"/>
    </row>
    <row r="7" spans="1:8" ht="28.8" x14ac:dyDescent="0.3">
      <c r="A7" s="275" t="str">
        <f>Template!A7</f>
        <v>Priority in RSDP, click to see applicable Footnote</v>
      </c>
      <c r="B7" s="642" t="s">
        <v>382</v>
      </c>
      <c r="C7" s="642"/>
      <c r="D7" s="642"/>
      <c r="E7" s="642"/>
      <c r="F7" s="642"/>
      <c r="G7" s="642"/>
      <c r="H7" s="238"/>
    </row>
    <row r="8" spans="1:8" x14ac:dyDescent="0.3">
      <c r="A8" s="38" t="str">
        <f>Template!A8</f>
        <v>P81 Req (2013)</v>
      </c>
      <c r="B8" s="642" t="s">
        <v>18</v>
      </c>
      <c r="C8" s="642"/>
      <c r="D8" s="642"/>
      <c r="E8" s="642"/>
      <c r="F8" s="642"/>
      <c r="G8" s="642"/>
      <c r="H8" s="238"/>
    </row>
    <row r="9" spans="1:8" x14ac:dyDescent="0.3">
      <c r="A9" s="38" t="str">
        <f>Template!A9</f>
        <v>Number of Directives</v>
      </c>
      <c r="B9" s="642" t="s">
        <v>18</v>
      </c>
      <c r="C9" s="642"/>
      <c r="D9" s="642"/>
      <c r="E9" s="642"/>
      <c r="F9" s="642"/>
      <c r="G9" s="642"/>
      <c r="H9" s="238"/>
    </row>
    <row r="10" spans="1:8" x14ac:dyDescent="0.3">
      <c r="A10" s="104" t="str">
        <f>Template!A10</f>
        <v>No. of Guidances (see Note 2)</v>
      </c>
      <c r="B10" s="642" t="s">
        <v>18</v>
      </c>
      <c r="C10" s="642"/>
      <c r="D10" s="642"/>
      <c r="E10" s="642"/>
      <c r="F10" s="642"/>
      <c r="G10" s="642"/>
      <c r="H10" s="238"/>
    </row>
    <row r="11" spans="1:8" ht="28.8" x14ac:dyDescent="0.3">
      <c r="A11" s="104" t="str">
        <f>Template!A11</f>
        <v>Directionally consistent with IERP findings (See Note 5)</v>
      </c>
      <c r="B11" s="645" t="s">
        <v>268</v>
      </c>
      <c r="C11" s="645"/>
      <c r="D11" s="645"/>
      <c r="E11" s="645"/>
      <c r="F11" s="645"/>
      <c r="G11" s="645"/>
      <c r="H11" s="239"/>
    </row>
    <row r="12" spans="1:8" x14ac:dyDescent="0.3">
      <c r="A12" s="38" t="str">
        <f>Template!A12</f>
        <v>Developer</v>
      </c>
      <c r="B12" s="641" t="s">
        <v>25</v>
      </c>
      <c r="C12" s="641"/>
      <c r="D12" s="641"/>
      <c r="E12" s="641"/>
      <c r="F12" s="641"/>
      <c r="G12" s="641"/>
      <c r="H12" s="239"/>
    </row>
    <row r="13" spans="1:8" x14ac:dyDescent="0.3">
      <c r="A13" s="38" t="str">
        <f>Template!A13</f>
        <v>PMOS Liaison</v>
      </c>
      <c r="B13" s="641" t="s">
        <v>271</v>
      </c>
      <c r="C13" s="641"/>
      <c r="D13" s="641"/>
      <c r="E13" s="641"/>
      <c r="F13" s="641"/>
      <c r="G13" s="641"/>
      <c r="H13" s="239"/>
    </row>
    <row r="14" spans="1:8" x14ac:dyDescent="0.3">
      <c r="A14" s="38" t="str">
        <f>Template!A14</f>
        <v>Affected Standards</v>
      </c>
      <c r="B14" s="645" t="s">
        <v>269</v>
      </c>
      <c r="C14" s="645"/>
      <c r="D14" s="645"/>
      <c r="E14" s="645"/>
      <c r="F14" s="645"/>
      <c r="G14" s="645"/>
      <c r="H14" s="238"/>
    </row>
    <row r="15" spans="1:8" x14ac:dyDescent="0.3">
      <c r="A15" s="38" t="str">
        <f>Template!A15</f>
        <v>Last Updated</v>
      </c>
      <c r="B15" s="256">
        <v>43173</v>
      </c>
      <c r="C15" s="238"/>
      <c r="D15" s="238"/>
      <c r="E15" s="238"/>
      <c r="F15" s="238"/>
      <c r="G15" s="238"/>
      <c r="H15" s="238"/>
    </row>
    <row r="16" spans="1:8" x14ac:dyDescent="0.3">
      <c r="A16" s="5"/>
      <c r="B16" s="239"/>
      <c r="C16" s="238"/>
      <c r="D16" s="238"/>
      <c r="E16" s="238"/>
      <c r="F16" s="238"/>
      <c r="G16" s="238"/>
      <c r="H16" s="238"/>
    </row>
    <row r="17" spans="1:14" ht="15" thickBot="1" x14ac:dyDescent="0.35">
      <c r="A17" s="7"/>
      <c r="B17" s="238"/>
      <c r="C17" s="238"/>
      <c r="D17" s="238"/>
      <c r="E17" s="238"/>
      <c r="F17" s="238"/>
      <c r="G17" s="238"/>
      <c r="H17" s="238"/>
    </row>
    <row r="18" spans="1:14" ht="44.4" customHeight="1" thickBot="1" x14ac:dyDescent="0.35">
      <c r="A18" s="101" t="s">
        <v>35</v>
      </c>
      <c r="B18" s="103" t="s">
        <v>69</v>
      </c>
      <c r="C18" s="101" t="s">
        <v>70</v>
      </c>
      <c r="D18" s="103" t="s">
        <v>206</v>
      </c>
      <c r="E18" s="101" t="s">
        <v>207</v>
      </c>
      <c r="F18" s="103" t="s">
        <v>27</v>
      </c>
      <c r="G18" s="101" t="s">
        <v>197</v>
      </c>
      <c r="H18" s="101" t="s">
        <v>71</v>
      </c>
      <c r="I18" s="122" t="s">
        <v>63</v>
      </c>
      <c r="J18" s="6"/>
      <c r="K18" s="3"/>
      <c r="L18" s="3"/>
      <c r="M18" s="3"/>
      <c r="N18" s="3"/>
    </row>
    <row r="19" spans="1:14" x14ac:dyDescent="0.3">
      <c r="A19" s="49" t="str">
        <f>'Lookup Lists'!C3</f>
        <v>Nominations - SAR / PR</v>
      </c>
      <c r="B19" s="133">
        <v>42629</v>
      </c>
      <c r="C19" s="133">
        <v>42641</v>
      </c>
      <c r="D19" s="133">
        <v>42629</v>
      </c>
      <c r="E19" s="133">
        <v>42641</v>
      </c>
      <c r="F19" s="70">
        <f t="shared" ref="F19:F34" si="0">IF(D19-B19&gt;DATE(2007,1,1),0,D19-B19)</f>
        <v>0</v>
      </c>
      <c r="G19" s="28"/>
      <c r="H19" s="229"/>
      <c r="I19" s="123">
        <v>1</v>
      </c>
      <c r="J19" s="14"/>
      <c r="K19" s="251"/>
      <c r="L19" s="251"/>
      <c r="M19" s="251"/>
      <c r="N19" s="251"/>
    </row>
    <row r="20" spans="1:14" x14ac:dyDescent="0.3">
      <c r="A20" s="50" t="str">
        <f>'Lookup Lists'!C4</f>
        <v>Nominations - DT</v>
      </c>
      <c r="B20" s="134"/>
      <c r="C20" s="133"/>
      <c r="D20" s="134"/>
      <c r="E20" s="133"/>
      <c r="F20" s="71">
        <f t="shared" si="0"/>
        <v>0</v>
      </c>
      <c r="G20" s="18"/>
      <c r="H20" s="230"/>
      <c r="I20" s="124">
        <v>2</v>
      </c>
      <c r="J20" s="14"/>
      <c r="K20" s="252"/>
      <c r="L20" s="251"/>
      <c r="M20" s="252"/>
      <c r="N20" s="251"/>
    </row>
    <row r="21" spans="1:14" x14ac:dyDescent="0.3">
      <c r="A21" s="222" t="str">
        <f>'Lookup Lists'!C5</f>
        <v>QR - Quality Review</v>
      </c>
      <c r="B21" s="134"/>
      <c r="C21" s="133"/>
      <c r="D21" s="134"/>
      <c r="E21" s="133"/>
      <c r="F21" s="71">
        <f t="shared" si="0"/>
        <v>0</v>
      </c>
      <c r="G21" s="18"/>
      <c r="H21" s="230"/>
      <c r="I21" s="125">
        <v>3</v>
      </c>
      <c r="J21" s="14"/>
      <c r="K21" s="252"/>
      <c r="L21" s="251"/>
      <c r="M21" s="252"/>
      <c r="N21" s="251"/>
    </row>
    <row r="22" spans="1:14" x14ac:dyDescent="0.3">
      <c r="A22" s="48" t="str">
        <f>'Lookup Lists'!C6</f>
        <v>SP1 - SAR/PR/WP Posting 1</v>
      </c>
      <c r="B22" s="134">
        <v>42629</v>
      </c>
      <c r="C22" s="133">
        <v>42661</v>
      </c>
      <c r="D22" s="134">
        <v>42629</v>
      </c>
      <c r="E22" s="133">
        <v>42661</v>
      </c>
      <c r="F22" s="71">
        <f t="shared" si="0"/>
        <v>0</v>
      </c>
      <c r="G22" s="18"/>
      <c r="H22" s="230"/>
      <c r="I22" s="124">
        <v>4</v>
      </c>
      <c r="J22" s="14"/>
      <c r="K22" s="252"/>
      <c r="L22" s="251"/>
      <c r="M22" s="252"/>
      <c r="N22" s="251"/>
    </row>
    <row r="23" spans="1:14" x14ac:dyDescent="0.3">
      <c r="A23" s="48" t="str">
        <f>'Lookup Lists'!C7</f>
        <v>SP2 - SAR/PR/WP Posting 2</v>
      </c>
      <c r="B23" s="134">
        <v>42814</v>
      </c>
      <c r="C23" s="134">
        <v>42828</v>
      </c>
      <c r="D23" s="134">
        <v>42796</v>
      </c>
      <c r="E23" s="134">
        <f>+D23+30</f>
        <v>42826</v>
      </c>
      <c r="F23" s="71">
        <f t="shared" si="0"/>
        <v>-18</v>
      </c>
      <c r="G23" s="18"/>
      <c r="H23" s="230"/>
      <c r="I23" s="125">
        <v>5</v>
      </c>
      <c r="J23" s="14"/>
      <c r="K23" s="252"/>
      <c r="L23" s="252"/>
      <c r="M23" s="252"/>
      <c r="N23" s="252"/>
    </row>
    <row r="24" spans="1:14" x14ac:dyDescent="0.3">
      <c r="A24" s="51" t="str">
        <f>'Lookup Lists'!C8</f>
        <v>CP1 - Comment Period 1</v>
      </c>
      <c r="B24" s="134"/>
      <c r="C24" s="134"/>
      <c r="D24" s="134"/>
      <c r="E24" s="134"/>
      <c r="F24" s="71">
        <f t="shared" si="0"/>
        <v>0</v>
      </c>
      <c r="G24" s="18"/>
      <c r="H24" s="230"/>
      <c r="I24" s="124">
        <v>6</v>
      </c>
      <c r="J24" s="14"/>
      <c r="K24" s="252"/>
      <c r="L24" s="252"/>
      <c r="M24" s="252"/>
      <c r="N24" s="252"/>
    </row>
    <row r="25" spans="1:14" x14ac:dyDescent="0.3">
      <c r="A25" s="51" t="str">
        <f>'Lookup Lists'!C9</f>
        <v>CP2 - Comment Period 2</v>
      </c>
      <c r="B25" s="134"/>
      <c r="C25" s="134"/>
      <c r="D25" s="134"/>
      <c r="E25" s="134"/>
      <c r="F25" s="71">
        <f t="shared" si="0"/>
        <v>0</v>
      </c>
      <c r="G25" s="18"/>
      <c r="H25" s="230"/>
      <c r="I25" s="125">
        <v>7</v>
      </c>
      <c r="J25" s="14"/>
      <c r="K25" s="252"/>
      <c r="L25" s="252"/>
      <c r="M25" s="252"/>
      <c r="N25" s="252"/>
    </row>
    <row r="26" spans="1:14" x14ac:dyDescent="0.3">
      <c r="A26" s="53" t="str">
        <f>'Lookup Lists'!C10</f>
        <v>CIB - Com/Ballot 1 (Initial)</v>
      </c>
      <c r="B26" s="134">
        <v>42941</v>
      </c>
      <c r="C26" s="134">
        <f>+B26+44</f>
        <v>42985</v>
      </c>
      <c r="D26" s="134">
        <v>42942</v>
      </c>
      <c r="E26" s="134">
        <f>+D26+44</f>
        <v>42986</v>
      </c>
      <c r="F26" s="71">
        <f t="shared" si="0"/>
        <v>1</v>
      </c>
      <c r="G26" s="18"/>
      <c r="H26" s="231"/>
      <c r="I26" s="124">
        <v>8</v>
      </c>
      <c r="J26" s="14"/>
      <c r="K26" s="252"/>
      <c r="L26" s="252"/>
      <c r="M26" s="252"/>
      <c r="N26" s="252"/>
    </row>
    <row r="27" spans="1:14" x14ac:dyDescent="0.3">
      <c r="A27" s="53" t="str">
        <f>'Lookup Lists'!C11</f>
        <v xml:space="preserve">CAB - Com/Add Ballot 2 </v>
      </c>
      <c r="B27" s="134">
        <v>43038</v>
      </c>
      <c r="C27" s="134">
        <f>+B27+45</f>
        <v>43083</v>
      </c>
      <c r="D27" s="134">
        <v>43032</v>
      </c>
      <c r="E27" s="134">
        <f>+D27+44</f>
        <v>43076</v>
      </c>
      <c r="F27" s="71">
        <f t="shared" si="0"/>
        <v>-6</v>
      </c>
      <c r="G27" s="18"/>
      <c r="H27" s="231"/>
      <c r="I27" s="125">
        <v>9</v>
      </c>
      <c r="K27" s="252"/>
      <c r="L27" s="252"/>
      <c r="M27" s="252"/>
      <c r="N27" s="252"/>
    </row>
    <row r="28" spans="1:14" x14ac:dyDescent="0.3">
      <c r="A28" s="53" t="str">
        <f>'Lookup Lists'!C12</f>
        <v>CAB - Com/Add Ballot 3</v>
      </c>
      <c r="B28" s="134"/>
      <c r="C28" s="134"/>
      <c r="D28" s="134"/>
      <c r="E28" s="134"/>
      <c r="F28" s="71">
        <f t="shared" si="0"/>
        <v>0</v>
      </c>
      <c r="G28" s="18"/>
      <c r="H28" s="230"/>
      <c r="I28" s="124">
        <v>10</v>
      </c>
      <c r="K28" s="252"/>
      <c r="L28" s="252"/>
      <c r="M28" s="252"/>
      <c r="N28" s="252"/>
    </row>
    <row r="29" spans="1:14" x14ac:dyDescent="0.3">
      <c r="A29" s="53" t="str">
        <f>'Lookup Lists'!C13</f>
        <v>CAB - Com/Add Ballot 4</v>
      </c>
      <c r="B29" s="134"/>
      <c r="C29" s="134"/>
      <c r="D29" s="134"/>
      <c r="E29" s="134"/>
      <c r="F29" s="71">
        <f t="shared" si="0"/>
        <v>0</v>
      </c>
      <c r="G29" s="18"/>
      <c r="H29" s="230"/>
      <c r="I29" s="125">
        <v>11</v>
      </c>
      <c r="K29" s="252"/>
      <c r="L29" s="252"/>
      <c r="M29" s="252"/>
      <c r="N29" s="252"/>
    </row>
    <row r="30" spans="1:14" x14ac:dyDescent="0.3">
      <c r="A30" s="53" t="str">
        <f>'Lookup Lists'!C14</f>
        <v>CAB - Com/Add Ballot 5</v>
      </c>
      <c r="B30" s="134"/>
      <c r="C30" s="134"/>
      <c r="D30" s="134"/>
      <c r="E30" s="134"/>
      <c r="F30" s="71">
        <f t="shared" si="0"/>
        <v>0</v>
      </c>
      <c r="G30" s="18"/>
      <c r="H30" s="230"/>
      <c r="I30" s="124">
        <v>12</v>
      </c>
      <c r="K30" s="252"/>
      <c r="L30" s="252"/>
      <c r="M30" s="252"/>
      <c r="N30" s="252"/>
    </row>
    <row r="31" spans="1:14" x14ac:dyDescent="0.3">
      <c r="A31" s="54" t="str">
        <f>'Lookup Lists'!C15</f>
        <v>FB - Final Ballot</v>
      </c>
      <c r="B31" s="134">
        <v>43109</v>
      </c>
      <c r="C31" s="134">
        <v>43118</v>
      </c>
      <c r="D31" s="134">
        <v>43109</v>
      </c>
      <c r="E31" s="134">
        <v>43118</v>
      </c>
      <c r="F31" s="71">
        <f t="shared" si="0"/>
        <v>0</v>
      </c>
      <c r="G31" s="18"/>
      <c r="H31" s="230"/>
      <c r="I31" s="125">
        <v>13</v>
      </c>
      <c r="K31" s="252"/>
      <c r="L31" s="252"/>
      <c r="M31" s="252"/>
      <c r="N31" s="252"/>
    </row>
    <row r="32" spans="1:14" x14ac:dyDescent="0.3">
      <c r="A32" s="55" t="str">
        <f>'Lookup Lists'!C16</f>
        <v>PTB - Present to BOT</v>
      </c>
      <c r="B32" s="134">
        <v>43138</v>
      </c>
      <c r="C32" s="134">
        <f>+B32+2</f>
        <v>43140</v>
      </c>
      <c r="D32" s="134">
        <v>43138</v>
      </c>
      <c r="E32" s="134">
        <f>+D32+2</f>
        <v>43140</v>
      </c>
      <c r="F32" s="71">
        <f t="shared" si="0"/>
        <v>0</v>
      </c>
      <c r="G32" s="18"/>
      <c r="H32" s="230"/>
      <c r="I32" s="124">
        <v>14</v>
      </c>
      <c r="K32" s="252"/>
      <c r="L32" s="252"/>
      <c r="M32" s="252"/>
      <c r="N32" s="252"/>
    </row>
    <row r="33" spans="1:14" x14ac:dyDescent="0.3">
      <c r="A33" s="56" t="str">
        <f>'Lookup Lists'!C17</f>
        <v>Filing - Filing with Regulators</v>
      </c>
      <c r="B33" s="134">
        <v>43166</v>
      </c>
      <c r="C33" s="134">
        <f>+B33+3</f>
        <v>43169</v>
      </c>
      <c r="D33" s="134">
        <v>43166</v>
      </c>
      <c r="E33" s="134">
        <f>+D33+3</f>
        <v>43169</v>
      </c>
      <c r="F33" s="71">
        <f t="shared" si="0"/>
        <v>0</v>
      </c>
      <c r="G33" s="18"/>
      <c r="H33" s="230"/>
      <c r="I33" s="125">
        <v>15</v>
      </c>
      <c r="K33" s="252"/>
      <c r="L33" s="252"/>
      <c r="M33" s="252"/>
      <c r="N33" s="252"/>
    </row>
    <row r="34" spans="1:14" ht="15" thickBot="1" x14ac:dyDescent="0.35">
      <c r="A34" s="57" t="str">
        <f>'Lookup Lists'!C18</f>
        <v>PT - Post Approval Training</v>
      </c>
      <c r="B34" s="135"/>
      <c r="C34" s="135"/>
      <c r="D34" s="23"/>
      <c r="E34" s="23"/>
      <c r="F34" s="72">
        <f t="shared" si="0"/>
        <v>0</v>
      </c>
      <c r="G34" s="25"/>
      <c r="H34" s="232"/>
      <c r="I34" s="126">
        <v>16</v>
      </c>
      <c r="K34" s="252"/>
      <c r="L34" s="252"/>
      <c r="M34" s="253"/>
      <c r="N34" s="253"/>
    </row>
    <row r="35" spans="1:14" x14ac:dyDescent="0.3">
      <c r="A35" s="6"/>
      <c r="B35" s="11"/>
      <c r="C35" s="11"/>
      <c r="D35" s="11"/>
      <c r="E35" s="11"/>
      <c r="F35" s="11"/>
      <c r="G35" s="11"/>
      <c r="H35" s="11"/>
    </row>
    <row r="36" spans="1:14" ht="15" thickBot="1" x14ac:dyDescent="0.35">
      <c r="A36" s="36" t="s">
        <v>73</v>
      </c>
      <c r="F36" s="11"/>
      <c r="G36" s="11"/>
      <c r="H36" s="11"/>
    </row>
    <row r="37" spans="1:14" ht="15" thickBot="1" x14ac:dyDescent="0.35">
      <c r="A37" s="35" t="s">
        <v>74</v>
      </c>
      <c r="B37" s="240" t="s">
        <v>72</v>
      </c>
      <c r="C37" s="664" t="s">
        <v>75</v>
      </c>
      <c r="D37" s="664"/>
      <c r="E37" s="664"/>
      <c r="F37" s="664"/>
      <c r="G37" s="664"/>
      <c r="H37" s="665"/>
    </row>
    <row r="38" spans="1:14" x14ac:dyDescent="0.3">
      <c r="A38" s="233" t="s">
        <v>265</v>
      </c>
      <c r="B38" s="34">
        <v>42627</v>
      </c>
      <c r="C38" s="701" t="s">
        <v>266</v>
      </c>
      <c r="D38" s="701"/>
      <c r="E38" s="701"/>
      <c r="F38" s="701"/>
      <c r="G38" s="701"/>
      <c r="H38" s="702"/>
    </row>
    <row r="39" spans="1:14" x14ac:dyDescent="0.3">
      <c r="A39" s="292" t="s">
        <v>321</v>
      </c>
      <c r="B39" s="293">
        <v>42943</v>
      </c>
      <c r="C39" s="777" t="s">
        <v>350</v>
      </c>
      <c r="D39" s="777"/>
      <c r="E39" s="777"/>
      <c r="F39" s="777"/>
      <c r="G39" s="777"/>
      <c r="H39" s="778"/>
    </row>
    <row r="40" spans="1:14" x14ac:dyDescent="0.3">
      <c r="A40" s="294" t="s">
        <v>291</v>
      </c>
      <c r="B40" s="295">
        <v>43173</v>
      </c>
      <c r="C40" s="673" t="s">
        <v>451</v>
      </c>
      <c r="D40" s="673"/>
      <c r="E40" s="673"/>
      <c r="F40" s="673"/>
      <c r="G40" s="673"/>
      <c r="H40" s="674"/>
    </row>
    <row r="41" spans="1:14" ht="15" thickBot="1" x14ac:dyDescent="0.35">
      <c r="A41" s="32"/>
      <c r="B41" s="241"/>
      <c r="C41" s="699"/>
      <c r="D41" s="699"/>
      <c r="E41" s="699"/>
      <c r="F41" s="699"/>
      <c r="G41" s="699"/>
      <c r="H41" s="700"/>
    </row>
  </sheetData>
  <mergeCells count="19">
    <mergeCell ref="C41:H41"/>
    <mergeCell ref="B13:G13"/>
    <mergeCell ref="B14:G14"/>
    <mergeCell ref="C37:H37"/>
    <mergeCell ref="C38:H38"/>
    <mergeCell ref="C39:H39"/>
    <mergeCell ref="C40:H40"/>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96" priority="25" operator="lessThan">
      <formula>-90</formula>
    </cfRule>
    <cfRule type="cellIs" dxfId="95" priority="26" operator="lessThan">
      <formula>-45</formula>
    </cfRule>
    <cfRule type="cellIs" dxfId="94" priority="27" operator="greaterThan">
      <formula>-45</formula>
    </cfRule>
  </conditionalFormatting>
  <conditionalFormatting sqref="K19:L34">
    <cfRule type="expression" dxfId="93" priority="11">
      <formula>AND($B19&lt;=NOW(),$C19&gt;=NOW())</formula>
    </cfRule>
  </conditionalFormatting>
  <conditionalFormatting sqref="M34:N34">
    <cfRule type="expression" dxfId="92" priority="10">
      <formula>AND($B34&lt;=NOW(),$C34&gt;=NOW())</formula>
    </cfRule>
  </conditionalFormatting>
  <conditionalFormatting sqref="M19:N33">
    <cfRule type="expression" dxfId="91" priority="9">
      <formula>AND($B19&lt;=NOW(),$C19&gt;=NOW())</formula>
    </cfRule>
  </conditionalFormatting>
  <conditionalFormatting sqref="D19:E34">
    <cfRule type="expression" dxfId="90" priority="2">
      <formula>AND($D19&lt;=NOW(),$E19&gt;=NOW())</formula>
    </cfRule>
  </conditionalFormatting>
  <conditionalFormatting sqref="B19:C34">
    <cfRule type="expression" dxfId="89" priority="1">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1" display="Phase 2 System Protection Coordination"/>
    <hyperlink ref="H1" location="Home!A1" display="Return to Home"/>
    <hyperlink ref="B2:G2" r:id="rId2" display="Modifications to PRC-025-1"/>
    <hyperlink ref="B12:G12" r:id="rId3" display="Scott Barfield-McGinnis"/>
    <hyperlink ref="B13:G13" r:id="rId4" display="Charles Yeung"/>
    <hyperlink ref="A11" location="Footnotes!A1" display="Footnotes!A1"/>
    <hyperlink ref="A10" location="Footnotes!A1" display="Footnotes!A1"/>
    <hyperlink ref="A7" location="Footnotes!A1" display="Footnotes!A1"/>
  </hyperlinks>
  <pageMargins left="0.7" right="0.7" top="0.75" bottom="0.75" header="0.3" footer="0.3"/>
  <pageSetup orientation="landscape" horizontalDpi="1200" verticalDpi="1200" r:id="rId5"/>
  <headerFoot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28" id="{FAF97D66-29C8-43F4-99BC-E0C54DCAB3D9}">
            <xm:f>IF($B$20=Home!$H$5,$A$24,)</xm:f>
            <x14:dxf/>
          </x14:cfRule>
          <xm:sqref>I10:ABG10</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41"/>
  <sheetViews>
    <sheetView showZeros="0" zoomScaleNormal="100" workbookViewId="0">
      <pane ySplit="1" topLeftCell="A2" activePane="bottomLeft" state="frozen"/>
      <selection pane="bottomLeft" activeCell="H1" sqref="H1"/>
    </sheetView>
  </sheetViews>
  <sheetFormatPr defaultRowHeight="14.4" x14ac:dyDescent="0.3"/>
  <cols>
    <col min="1" max="1" width="25.88671875" style="503" customWidth="1"/>
    <col min="2" max="5" width="11.44140625" style="503" customWidth="1"/>
    <col min="6" max="8" width="8.88671875" style="503"/>
    <col min="9" max="9" width="0" style="503" hidden="1" customWidth="1"/>
    <col min="10" max="16384" width="8.88671875" style="503"/>
  </cols>
  <sheetData>
    <row r="1" spans="1:9" ht="18" x14ac:dyDescent="0.3">
      <c r="A1" s="501" t="s">
        <v>13</v>
      </c>
      <c r="B1" s="789" t="s">
        <v>124</v>
      </c>
      <c r="C1" s="790"/>
      <c r="D1" s="790"/>
      <c r="E1" s="790"/>
      <c r="F1" s="790"/>
      <c r="G1" s="790"/>
      <c r="H1" s="556" t="s">
        <v>89</v>
      </c>
      <c r="I1" s="502"/>
    </row>
    <row r="2" spans="1:9" ht="18" x14ac:dyDescent="0.3">
      <c r="A2" s="504" t="s">
        <v>76</v>
      </c>
      <c r="B2" s="791" t="s">
        <v>172</v>
      </c>
      <c r="C2" s="791"/>
      <c r="D2" s="791"/>
      <c r="E2" s="791"/>
      <c r="F2" s="791"/>
      <c r="G2" s="791"/>
      <c r="H2" s="505"/>
      <c r="I2" s="502"/>
    </row>
    <row r="3" spans="1:9" ht="18" x14ac:dyDescent="0.3">
      <c r="A3" s="506" t="s">
        <v>77</v>
      </c>
      <c r="B3" s="792" t="s">
        <v>298</v>
      </c>
      <c r="C3" s="792"/>
      <c r="D3" s="792"/>
      <c r="E3" s="792"/>
      <c r="F3" s="792"/>
      <c r="G3" s="792"/>
      <c r="H3" s="505"/>
      <c r="I3" s="502"/>
    </row>
    <row r="4" spans="1:9" ht="61.8" customHeight="1" x14ac:dyDescent="0.3">
      <c r="A4" s="506" t="s">
        <v>20</v>
      </c>
      <c r="B4" s="793" t="s">
        <v>555</v>
      </c>
      <c r="C4" s="793"/>
      <c r="D4" s="793"/>
      <c r="E4" s="793"/>
      <c r="F4" s="793"/>
      <c r="G4" s="793"/>
      <c r="H4" s="505"/>
      <c r="I4" s="502"/>
    </row>
    <row r="5" spans="1:9" ht="14.4" customHeight="1" x14ac:dyDescent="0.3">
      <c r="A5" s="507" t="s">
        <v>15</v>
      </c>
      <c r="B5" s="782" t="s">
        <v>549</v>
      </c>
      <c r="C5" s="782"/>
      <c r="D5" s="782"/>
      <c r="E5" s="782"/>
      <c r="F5" s="782"/>
      <c r="G5" s="782"/>
      <c r="H5" s="508"/>
    </row>
    <row r="6" spans="1:9" x14ac:dyDescent="0.3">
      <c r="A6" s="507" t="s">
        <v>17</v>
      </c>
      <c r="B6" s="782" t="s">
        <v>18</v>
      </c>
      <c r="C6" s="782"/>
      <c r="D6" s="782"/>
      <c r="E6" s="782"/>
      <c r="F6" s="782"/>
      <c r="G6" s="782"/>
      <c r="H6" s="508"/>
    </row>
    <row r="7" spans="1:9" ht="28.8" x14ac:dyDescent="0.3">
      <c r="A7" s="509" t="s">
        <v>306</v>
      </c>
      <c r="B7" s="794" t="s">
        <v>381</v>
      </c>
      <c r="C7" s="794"/>
      <c r="D7" s="794"/>
      <c r="E7" s="794"/>
      <c r="F7" s="794"/>
      <c r="G7" s="794"/>
      <c r="H7" s="508"/>
    </row>
    <row r="8" spans="1:9" x14ac:dyDescent="0.3">
      <c r="A8" s="507" t="s">
        <v>19</v>
      </c>
      <c r="B8" s="794" t="s">
        <v>18</v>
      </c>
      <c r="C8" s="794"/>
      <c r="D8" s="794"/>
      <c r="E8" s="794"/>
      <c r="F8" s="794"/>
      <c r="G8" s="794"/>
      <c r="H8" s="508"/>
    </row>
    <row r="9" spans="1:9" x14ac:dyDescent="0.3">
      <c r="A9" s="510" t="s">
        <v>21</v>
      </c>
      <c r="B9" s="794" t="s">
        <v>18</v>
      </c>
      <c r="C9" s="794"/>
      <c r="D9" s="794"/>
      <c r="E9" s="794"/>
      <c r="F9" s="794"/>
      <c r="G9" s="794"/>
      <c r="H9" s="508"/>
    </row>
    <row r="10" spans="1:9" x14ac:dyDescent="0.3">
      <c r="A10" s="511" t="s">
        <v>22</v>
      </c>
      <c r="B10" s="794" t="s">
        <v>18</v>
      </c>
      <c r="C10" s="794"/>
      <c r="D10" s="794"/>
      <c r="E10" s="794"/>
      <c r="F10" s="794"/>
      <c r="G10" s="794"/>
      <c r="H10" s="508"/>
    </row>
    <row r="11" spans="1:9" ht="28.8" x14ac:dyDescent="0.3">
      <c r="A11" s="510" t="s">
        <v>210</v>
      </c>
      <c r="B11" s="794" t="s">
        <v>18</v>
      </c>
      <c r="C11" s="794"/>
      <c r="D11" s="794"/>
      <c r="E11" s="794"/>
      <c r="F11" s="794"/>
      <c r="G11" s="794"/>
      <c r="H11" s="512"/>
    </row>
    <row r="12" spans="1:9" ht="14.4" customHeight="1" x14ac:dyDescent="0.3">
      <c r="A12" s="510" t="s">
        <v>24</v>
      </c>
      <c r="B12" s="781" t="s">
        <v>472</v>
      </c>
      <c r="C12" s="781"/>
      <c r="D12" s="781"/>
      <c r="E12" s="781"/>
      <c r="F12" s="781"/>
      <c r="G12" s="781"/>
      <c r="H12" s="512"/>
    </row>
    <row r="13" spans="1:9" ht="14.4" customHeight="1" x14ac:dyDescent="0.3">
      <c r="A13" s="510" t="s">
        <v>220</v>
      </c>
      <c r="B13" s="781" t="s">
        <v>425</v>
      </c>
      <c r="C13" s="781"/>
      <c r="D13" s="781"/>
      <c r="E13" s="781"/>
      <c r="F13" s="781"/>
      <c r="G13" s="781"/>
      <c r="H13" s="512"/>
    </row>
    <row r="14" spans="1:9" ht="14.4" customHeight="1" x14ac:dyDescent="0.3">
      <c r="A14" s="510" t="s">
        <v>88</v>
      </c>
      <c r="B14" s="782" t="s">
        <v>289</v>
      </c>
      <c r="C14" s="782"/>
      <c r="D14" s="782"/>
      <c r="E14" s="782"/>
      <c r="F14" s="782"/>
      <c r="G14" s="782"/>
      <c r="H14" s="508"/>
    </row>
    <row r="15" spans="1:9" x14ac:dyDescent="0.3">
      <c r="A15" s="510" t="s">
        <v>272</v>
      </c>
      <c r="B15" s="513">
        <v>43418</v>
      </c>
      <c r="C15" s="508"/>
      <c r="D15" s="508"/>
      <c r="E15" s="508"/>
      <c r="F15" s="508"/>
      <c r="G15" s="508"/>
      <c r="H15" s="508"/>
    </row>
    <row r="16" spans="1:9" x14ac:dyDescent="0.3">
      <c r="A16" s="510"/>
      <c r="B16" s="512"/>
      <c r="C16" s="508"/>
      <c r="D16" s="508"/>
      <c r="E16" s="508"/>
      <c r="F16" s="508"/>
      <c r="G16" s="508"/>
      <c r="H16" s="508"/>
    </row>
    <row r="17" spans="1:9" ht="15" thickBot="1" x14ac:dyDescent="0.35">
      <c r="A17" s="507"/>
      <c r="B17" s="508"/>
      <c r="C17" s="508"/>
      <c r="D17" s="508"/>
      <c r="E17" s="508"/>
      <c r="F17" s="508"/>
      <c r="G17" s="508"/>
      <c r="H17" s="508"/>
    </row>
    <row r="18" spans="1:9" ht="58.2" thickBot="1" x14ac:dyDescent="0.35">
      <c r="A18" s="101" t="s">
        <v>35</v>
      </c>
      <c r="B18" s="103" t="s">
        <v>69</v>
      </c>
      <c r="C18" s="101" t="s">
        <v>70</v>
      </c>
      <c r="D18" s="103" t="s">
        <v>206</v>
      </c>
      <c r="E18" s="101" t="s">
        <v>207</v>
      </c>
      <c r="F18" s="103" t="s">
        <v>27</v>
      </c>
      <c r="G18" s="101" t="s">
        <v>197</v>
      </c>
      <c r="H18" s="122" t="s">
        <v>71</v>
      </c>
      <c r="I18" s="122" t="s">
        <v>63</v>
      </c>
    </row>
    <row r="19" spans="1:9" x14ac:dyDescent="0.3">
      <c r="A19" s="49" t="str">
        <f>'Lookup Lists'!C3</f>
        <v>Nominations - SAR / PR</v>
      </c>
      <c r="B19" s="514"/>
      <c r="C19" s="514"/>
      <c r="D19" s="515"/>
      <c r="E19" s="515"/>
      <c r="F19" s="516">
        <f t="shared" ref="F19:F34" si="0">IF(D19-B19&gt;DATE(2007,1,1),0,D19-B19)</f>
        <v>0</v>
      </c>
      <c r="G19" s="517"/>
      <c r="H19" s="518"/>
      <c r="I19" s="519">
        <v>1</v>
      </c>
    </row>
    <row r="20" spans="1:9" x14ac:dyDescent="0.3">
      <c r="A20" s="50" t="str">
        <f>'Lookup Lists'!C4</f>
        <v>Nominations - DT</v>
      </c>
      <c r="B20" s="520"/>
      <c r="C20" s="514"/>
      <c r="D20" s="520"/>
      <c r="E20" s="514"/>
      <c r="F20" s="521">
        <f t="shared" si="0"/>
        <v>0</v>
      </c>
      <c r="G20" s="522"/>
      <c r="H20" s="523"/>
      <c r="I20" s="524">
        <v>2</v>
      </c>
    </row>
    <row r="21" spans="1:9" ht="15" customHeight="1" x14ac:dyDescent="0.3">
      <c r="A21" s="222" t="str">
        <f>'Lookup Lists'!C5</f>
        <v>QR - Quality Review</v>
      </c>
      <c r="B21" s="520"/>
      <c r="C21" s="514"/>
      <c r="D21" s="520"/>
      <c r="E21" s="514"/>
      <c r="F21" s="521">
        <f t="shared" si="0"/>
        <v>0</v>
      </c>
      <c r="G21" s="522"/>
      <c r="H21" s="523"/>
      <c r="I21" s="525">
        <v>3</v>
      </c>
    </row>
    <row r="22" spans="1:9" ht="15" customHeight="1" x14ac:dyDescent="0.3">
      <c r="A22" s="48" t="str">
        <f>'Lookup Lists'!C6</f>
        <v>SP1 - SAR/PR/WP Posting 1</v>
      </c>
      <c r="B22" s="520"/>
      <c r="C22" s="514"/>
      <c r="D22" s="520"/>
      <c r="E22" s="514"/>
      <c r="F22" s="521">
        <f t="shared" si="0"/>
        <v>0</v>
      </c>
      <c r="G22" s="522"/>
      <c r="H22" s="523"/>
      <c r="I22" s="524">
        <v>4</v>
      </c>
    </row>
    <row r="23" spans="1:9" ht="15" customHeight="1" x14ac:dyDescent="0.3">
      <c r="A23" s="48" t="str">
        <f>'Lookup Lists'!C7</f>
        <v>SP2 - SAR/PR/WP Posting 2</v>
      </c>
      <c r="B23" s="520"/>
      <c r="C23" s="520"/>
      <c r="D23" s="520"/>
      <c r="E23" s="514"/>
      <c r="F23" s="521">
        <f t="shared" si="0"/>
        <v>0</v>
      </c>
      <c r="G23" s="522"/>
      <c r="H23" s="523"/>
      <c r="I23" s="525">
        <v>5</v>
      </c>
    </row>
    <row r="24" spans="1:9" ht="15" customHeight="1" x14ac:dyDescent="0.3">
      <c r="A24" s="51" t="str">
        <f>'Lookup Lists'!C8</f>
        <v>CP1 - Comment Period 1</v>
      </c>
      <c r="B24" s="520"/>
      <c r="C24" s="520"/>
      <c r="D24" s="520"/>
      <c r="E24" s="514"/>
      <c r="F24" s="521">
        <f t="shared" si="0"/>
        <v>0</v>
      </c>
      <c r="G24" s="522"/>
      <c r="H24" s="523"/>
      <c r="I24" s="524">
        <v>6</v>
      </c>
    </row>
    <row r="25" spans="1:9" ht="15" customHeight="1" x14ac:dyDescent="0.3">
      <c r="A25" s="51" t="str">
        <f>'Lookup Lists'!C9</f>
        <v>CP2 - Comment Period 2</v>
      </c>
      <c r="B25" s="520"/>
      <c r="C25" s="520"/>
      <c r="D25" s="520"/>
      <c r="E25" s="514"/>
      <c r="F25" s="521">
        <f t="shared" si="0"/>
        <v>0</v>
      </c>
      <c r="G25" s="522"/>
      <c r="H25" s="523"/>
      <c r="I25" s="525">
        <v>7</v>
      </c>
    </row>
    <row r="26" spans="1:9" ht="15" customHeight="1" x14ac:dyDescent="0.3">
      <c r="A26" s="53" t="str">
        <f>'Lookup Lists'!C10</f>
        <v>CIB - Com/Ballot 1 (Initial)</v>
      </c>
      <c r="B26" s="520">
        <v>43335</v>
      </c>
      <c r="C26" s="520">
        <v>43382</v>
      </c>
      <c r="D26" s="520">
        <v>43335</v>
      </c>
      <c r="E26" s="514">
        <f>+D26+45</f>
        <v>43380</v>
      </c>
      <c r="F26" s="521">
        <f t="shared" si="0"/>
        <v>0</v>
      </c>
      <c r="G26" s="522"/>
      <c r="H26" s="526"/>
      <c r="I26" s="524">
        <v>8</v>
      </c>
    </row>
    <row r="27" spans="1:9" ht="15" customHeight="1" x14ac:dyDescent="0.3">
      <c r="A27" s="53" t="str">
        <f>'Lookup Lists'!C11</f>
        <v xml:space="preserve">CAB - Com/Add Ballot 2 </v>
      </c>
      <c r="B27" s="520">
        <v>43426</v>
      </c>
      <c r="C27" s="514">
        <f>+B27+45</f>
        <v>43471</v>
      </c>
      <c r="D27" s="520">
        <v>43426</v>
      </c>
      <c r="E27" s="514">
        <f>+D27+45</f>
        <v>43471</v>
      </c>
      <c r="F27" s="521">
        <f t="shared" si="0"/>
        <v>0</v>
      </c>
      <c r="G27" s="522"/>
      <c r="H27" s="526"/>
      <c r="I27" s="525">
        <v>9</v>
      </c>
    </row>
    <row r="28" spans="1:9" ht="15" customHeight="1" x14ac:dyDescent="0.3">
      <c r="A28" s="53" t="str">
        <f>'Lookup Lists'!C12</f>
        <v>CAB - Com/Add Ballot 3</v>
      </c>
      <c r="B28" s="520"/>
      <c r="C28" s="514"/>
      <c r="D28" s="520"/>
      <c r="E28" s="514"/>
      <c r="F28" s="521">
        <f t="shared" si="0"/>
        <v>0</v>
      </c>
      <c r="G28" s="522"/>
      <c r="H28" s="523"/>
      <c r="I28" s="524">
        <v>10</v>
      </c>
    </row>
    <row r="29" spans="1:9" ht="15" customHeight="1" x14ac:dyDescent="0.3">
      <c r="A29" s="53" t="str">
        <f>'Lookup Lists'!C13</f>
        <v>CAB - Com/Add Ballot 4</v>
      </c>
      <c r="B29" s="520"/>
      <c r="C29" s="514"/>
      <c r="D29" s="520"/>
      <c r="E29" s="514"/>
      <c r="F29" s="521">
        <f t="shared" si="0"/>
        <v>0</v>
      </c>
      <c r="G29" s="522"/>
      <c r="H29" s="523"/>
      <c r="I29" s="525">
        <v>11</v>
      </c>
    </row>
    <row r="30" spans="1:9" ht="15" customHeight="1" x14ac:dyDescent="0.3">
      <c r="A30" s="53" t="str">
        <f>'Lookup Lists'!C14</f>
        <v>CAB - Com/Add Ballot 5</v>
      </c>
      <c r="B30" s="520"/>
      <c r="C30" s="514"/>
      <c r="D30" s="520"/>
      <c r="E30" s="514"/>
      <c r="F30" s="521">
        <f t="shared" si="0"/>
        <v>0</v>
      </c>
      <c r="G30" s="522"/>
      <c r="H30" s="523"/>
      <c r="I30" s="524">
        <v>12</v>
      </c>
    </row>
    <row r="31" spans="1:9" ht="15" customHeight="1" x14ac:dyDescent="0.3">
      <c r="A31" s="54" t="str">
        <f>'Lookup Lists'!C15</f>
        <v>FB - Final Ballot</v>
      </c>
      <c r="B31" s="520">
        <v>43490</v>
      </c>
      <c r="C31" s="514">
        <f>+B31+10</f>
        <v>43500</v>
      </c>
      <c r="D31" s="520">
        <v>43490</v>
      </c>
      <c r="E31" s="514">
        <f>+D31+10</f>
        <v>43500</v>
      </c>
      <c r="F31" s="521">
        <f t="shared" si="0"/>
        <v>0</v>
      </c>
      <c r="G31" s="522"/>
      <c r="H31" s="523"/>
      <c r="I31" s="525">
        <v>13</v>
      </c>
    </row>
    <row r="32" spans="1:9" ht="15" customHeight="1" x14ac:dyDescent="0.3">
      <c r="A32" s="55" t="str">
        <f>'Lookup Lists'!C16</f>
        <v>PTB - Present to BOT</v>
      </c>
      <c r="B32" s="520">
        <v>43502</v>
      </c>
      <c r="C32" s="514">
        <f>+B32+2</f>
        <v>43504</v>
      </c>
      <c r="D32" s="520">
        <v>43502</v>
      </c>
      <c r="E32" s="514">
        <f>+D32+2</f>
        <v>43504</v>
      </c>
      <c r="F32" s="521">
        <f t="shared" si="0"/>
        <v>0</v>
      </c>
      <c r="G32" s="522"/>
      <c r="H32" s="523"/>
      <c r="I32" s="524">
        <v>14</v>
      </c>
    </row>
    <row r="33" spans="1:9" ht="15" customHeight="1" x14ac:dyDescent="0.3">
      <c r="A33" s="56" t="str">
        <f>'Lookup Lists'!C17</f>
        <v>Filing - Filing with Regulators</v>
      </c>
      <c r="B33" s="520">
        <v>43530</v>
      </c>
      <c r="C33" s="520">
        <f>+B33+2</f>
        <v>43532</v>
      </c>
      <c r="D33" s="520">
        <v>43530</v>
      </c>
      <c r="E33" s="520">
        <f>+D33+2</f>
        <v>43532</v>
      </c>
      <c r="F33" s="521">
        <f t="shared" si="0"/>
        <v>0</v>
      </c>
      <c r="G33" s="522"/>
      <c r="H33" s="523"/>
      <c r="I33" s="525">
        <v>15</v>
      </c>
    </row>
    <row r="34" spans="1:9" ht="15" customHeight="1" thickBot="1" x14ac:dyDescent="0.35">
      <c r="A34" s="205" t="str">
        <f>'Lookup Lists'!C18</f>
        <v>PT - Post Approval Training</v>
      </c>
      <c r="B34" s="527"/>
      <c r="C34" s="527"/>
      <c r="D34" s="527"/>
      <c r="E34" s="577"/>
      <c r="F34" s="528">
        <f t="shared" si="0"/>
        <v>0</v>
      </c>
      <c r="G34" s="574"/>
      <c r="H34" s="575"/>
      <c r="I34" s="530">
        <v>16</v>
      </c>
    </row>
    <row r="35" spans="1:9" x14ac:dyDescent="0.3">
      <c r="A35" s="509"/>
    </row>
    <row r="36" spans="1:9" ht="15" thickBot="1" x14ac:dyDescent="0.35">
      <c r="A36" s="531" t="s">
        <v>73</v>
      </c>
    </row>
    <row r="37" spans="1:9" ht="15" thickBot="1" x14ac:dyDescent="0.35">
      <c r="A37" s="532" t="s">
        <v>74</v>
      </c>
      <c r="B37" s="533" t="s">
        <v>72</v>
      </c>
      <c r="C37" s="783" t="s">
        <v>75</v>
      </c>
      <c r="D37" s="783"/>
      <c r="E37" s="783"/>
      <c r="F37" s="783"/>
      <c r="G37" s="783"/>
      <c r="H37" s="784"/>
    </row>
    <row r="38" spans="1:9" x14ac:dyDescent="0.3">
      <c r="A38" s="534" t="s">
        <v>395</v>
      </c>
      <c r="B38" s="535">
        <v>43311</v>
      </c>
      <c r="C38" s="785" t="s">
        <v>489</v>
      </c>
      <c r="D38" s="785"/>
      <c r="E38" s="785"/>
      <c r="F38" s="785"/>
      <c r="G38" s="785"/>
      <c r="H38" s="786"/>
    </row>
    <row r="39" spans="1:9" x14ac:dyDescent="0.3">
      <c r="A39" s="571" t="s">
        <v>440</v>
      </c>
      <c r="B39" s="635">
        <v>43404</v>
      </c>
      <c r="C39" s="787" t="s">
        <v>570</v>
      </c>
      <c r="D39" s="787"/>
      <c r="E39" s="787"/>
      <c r="F39" s="787"/>
      <c r="G39" s="787"/>
      <c r="H39" s="788"/>
    </row>
    <row r="40" spans="1:9" x14ac:dyDescent="0.3">
      <c r="A40" s="571"/>
      <c r="B40" s="522"/>
      <c r="C40" s="787"/>
      <c r="D40" s="787"/>
      <c r="E40" s="787"/>
      <c r="F40" s="787"/>
      <c r="G40" s="787"/>
      <c r="H40" s="788"/>
    </row>
    <row r="41" spans="1:9" ht="15" thickBot="1" x14ac:dyDescent="0.35">
      <c r="A41" s="572"/>
      <c r="B41" s="529"/>
      <c r="C41" s="779"/>
      <c r="D41" s="779"/>
      <c r="E41" s="779"/>
      <c r="F41" s="779"/>
      <c r="G41" s="779"/>
      <c r="H41" s="780"/>
    </row>
  </sheetData>
  <sheetProtection selectLockedCells="1"/>
  <mergeCells count="19">
    <mergeCell ref="B12:G12"/>
    <mergeCell ref="B1:G1"/>
    <mergeCell ref="B2:G2"/>
    <mergeCell ref="B3:G3"/>
    <mergeCell ref="B4:G4"/>
    <mergeCell ref="B5:G5"/>
    <mergeCell ref="B6:G6"/>
    <mergeCell ref="B7:G7"/>
    <mergeCell ref="B8:G8"/>
    <mergeCell ref="B9:G9"/>
    <mergeCell ref="B10:G10"/>
    <mergeCell ref="B11:G11"/>
    <mergeCell ref="C41:H41"/>
    <mergeCell ref="B13:G13"/>
    <mergeCell ref="B14:G14"/>
    <mergeCell ref="C37:H37"/>
    <mergeCell ref="C38:H38"/>
    <mergeCell ref="C39:H39"/>
    <mergeCell ref="C40:H40"/>
  </mergeCells>
  <conditionalFormatting sqref="F19:F34">
    <cfRule type="cellIs" dxfId="88" priority="9" operator="lessThan">
      <formula>-90</formula>
    </cfRule>
    <cfRule type="cellIs" dxfId="87" priority="10" operator="lessThan">
      <formula>-45</formula>
    </cfRule>
    <cfRule type="cellIs" dxfId="86" priority="11" operator="greaterThan">
      <formula>-45</formula>
    </cfRule>
  </conditionalFormatting>
  <conditionalFormatting sqref="D19:E32 D34:E34">
    <cfRule type="expression" dxfId="85" priority="7">
      <formula>AND($D19&lt;=NOW(),$E19&gt;=NOW())</formula>
    </cfRule>
  </conditionalFormatting>
  <conditionalFormatting sqref="B19:C34">
    <cfRule type="expression" dxfId="84" priority="8">
      <formula>AND($B19&lt;=NOW(),$C19&gt;=NOW())</formula>
    </cfRule>
  </conditionalFormatting>
  <conditionalFormatting sqref="D33:E33">
    <cfRule type="expression" dxfId="83" priority="1">
      <formula>AND($B33&lt;=NOW(),$C33&gt;=NOW())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A10" location="Footnotes!A1" display="No. of Guidances (see Note 2)"/>
    <hyperlink ref="B2" r:id="rId1" display="Phase 2 System Protection Coordination"/>
    <hyperlink ref="B2:G2" r:id="rId2" display="Modifications to CIP Standards"/>
    <hyperlink ref="B13:G13" r:id="rId3" display="Ken Lanehome, Ash Mayfield, and Kirk Rosener"/>
    <hyperlink ref="B12:G12" r:id="rId4" display="Jordan Mallory"/>
  </hyperlinks>
  <pageMargins left="0.7" right="0.7" top="0.75" bottom="0.75" header="0.3" footer="0.3"/>
  <pageSetup orientation="landscape" horizontalDpi="1200" verticalDpi="1200" r:id="rId5"/>
  <extLst>
    <ext xmlns:x14="http://schemas.microsoft.com/office/spreadsheetml/2009/9/main" uri="{78C0D931-6437-407d-A8EE-F0AAD7539E65}">
      <x14:conditionalFormattings>
        <x14:conditionalFormatting xmlns:xm="http://schemas.microsoft.com/office/excel/2006/main">
          <x14:cfRule type="expression" priority="12" id="{43A95E88-0D4A-4E22-9D47-F00E853BD30B}">
            <xm:f>IF($B$20=Home!$H$5,$A$24,)</xm:f>
            <x14:dxf/>
          </x14:cfRule>
          <xm:sqref>I10</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42"/>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0.5546875" style="326" customWidth="1"/>
    <col min="6" max="6" width="11.77734375" style="326" customWidth="1"/>
    <col min="7" max="7" width="19.44140625" style="326" customWidth="1"/>
    <col min="8" max="8" width="11.88671875" style="378" customWidth="1"/>
    <col min="9" max="9" width="7.6640625" style="326" hidden="1" customWidth="1"/>
    <col min="10" max="10" width="19.21875" style="326" customWidth="1"/>
    <col min="11" max="16384" width="8.88671875" style="326"/>
  </cols>
  <sheetData>
    <row r="1" spans="1:8" s="322" customFormat="1" ht="18" x14ac:dyDescent="0.35">
      <c r="A1" s="321" t="str">
        <f>Template!A1</f>
        <v>Project</v>
      </c>
      <c r="B1" s="714" t="s">
        <v>334</v>
      </c>
      <c r="C1" s="715"/>
      <c r="D1" s="715"/>
      <c r="E1" s="715"/>
      <c r="F1" s="715"/>
      <c r="G1" s="715"/>
      <c r="H1" s="420" t="s">
        <v>89</v>
      </c>
    </row>
    <row r="2" spans="1:8" s="322" customFormat="1" ht="15" customHeight="1" x14ac:dyDescent="0.35">
      <c r="A2" s="323" t="str">
        <f>Template!A2</f>
        <v>Project Name</v>
      </c>
      <c r="B2" s="711" t="s">
        <v>467</v>
      </c>
      <c r="C2" s="711"/>
      <c r="D2" s="711"/>
      <c r="E2" s="711"/>
      <c r="F2" s="711"/>
      <c r="G2" s="711"/>
      <c r="H2" s="421"/>
    </row>
    <row r="3" spans="1:8" s="322" customFormat="1" ht="15" customHeight="1" x14ac:dyDescent="0.35">
      <c r="A3" s="323" t="str">
        <f>Template!A3</f>
        <v>Status</v>
      </c>
      <c r="B3" s="647" t="s">
        <v>466</v>
      </c>
      <c r="C3" s="647"/>
      <c r="D3" s="647"/>
      <c r="E3" s="647"/>
      <c r="F3" s="647"/>
      <c r="G3" s="647"/>
      <c r="H3" s="421"/>
    </row>
    <row r="4" spans="1:8" s="322" customFormat="1" ht="42" customHeight="1" x14ac:dyDescent="0.35">
      <c r="A4" s="323" t="str">
        <f>Template!A4</f>
        <v>Comments</v>
      </c>
      <c r="B4" s="646" t="s">
        <v>565</v>
      </c>
      <c r="C4" s="646"/>
      <c r="D4" s="646"/>
      <c r="E4" s="646"/>
      <c r="F4" s="646"/>
      <c r="G4" s="646"/>
      <c r="H4" s="421"/>
    </row>
    <row r="5" spans="1:8" x14ac:dyDescent="0.3">
      <c r="A5" s="323" t="str">
        <f>Template!A5</f>
        <v>Deliverable</v>
      </c>
      <c r="B5" s="728" t="s">
        <v>368</v>
      </c>
      <c r="C5" s="728"/>
      <c r="D5" s="728"/>
      <c r="E5" s="728"/>
      <c r="F5" s="728"/>
      <c r="G5" s="728"/>
      <c r="H5" s="422"/>
    </row>
    <row r="6" spans="1:8" x14ac:dyDescent="0.3">
      <c r="A6" s="323" t="str">
        <f>Template!A6</f>
        <v>Deadline</v>
      </c>
      <c r="B6" s="708" t="s">
        <v>18</v>
      </c>
      <c r="C6" s="708"/>
      <c r="D6" s="708"/>
      <c r="E6" s="708"/>
      <c r="F6" s="708"/>
      <c r="G6" s="708"/>
      <c r="H6" s="422"/>
    </row>
    <row r="7" spans="1:8" ht="28.8" x14ac:dyDescent="0.3">
      <c r="A7" s="423" t="str">
        <f>Template!A7</f>
        <v>Priority in RSDP, click to see applicable Footnote</v>
      </c>
      <c r="B7" s="708" t="s">
        <v>333</v>
      </c>
      <c r="C7" s="708"/>
      <c r="D7" s="708"/>
      <c r="E7" s="708"/>
      <c r="F7" s="708"/>
      <c r="G7" s="708"/>
      <c r="H7" s="422"/>
    </row>
    <row r="8" spans="1:8" x14ac:dyDescent="0.3">
      <c r="A8" s="323" t="str">
        <f>Template!A8</f>
        <v>P81 Req (2013)</v>
      </c>
      <c r="B8" s="708" t="s">
        <v>18</v>
      </c>
      <c r="C8" s="708"/>
      <c r="D8" s="708"/>
      <c r="E8" s="708"/>
      <c r="F8" s="708"/>
      <c r="G8" s="708"/>
      <c r="H8" s="422"/>
    </row>
    <row r="9" spans="1:8" x14ac:dyDescent="0.3">
      <c r="A9" s="323" t="str">
        <f>Template!A9</f>
        <v>Number of Directives</v>
      </c>
      <c r="B9" s="708" t="s">
        <v>18</v>
      </c>
      <c r="C9" s="708"/>
      <c r="D9" s="708"/>
      <c r="E9" s="708"/>
      <c r="F9" s="708"/>
      <c r="G9" s="708"/>
      <c r="H9" s="422"/>
    </row>
    <row r="10" spans="1:8" x14ac:dyDescent="0.3">
      <c r="A10" s="327" t="str">
        <f>Template!A10</f>
        <v>No. of Guidances (see Note 2)</v>
      </c>
      <c r="B10" s="708" t="s">
        <v>18</v>
      </c>
      <c r="C10" s="708"/>
      <c r="D10" s="708"/>
      <c r="E10" s="708"/>
      <c r="F10" s="708"/>
      <c r="G10" s="708"/>
      <c r="H10" s="422"/>
    </row>
    <row r="11" spans="1:8" ht="28.8" x14ac:dyDescent="0.3">
      <c r="A11" s="327" t="str">
        <f>Template!A11</f>
        <v>Directionally consistent with IERP findings (See Note 5)</v>
      </c>
      <c r="B11" s="708" t="s">
        <v>18</v>
      </c>
      <c r="C11" s="708"/>
      <c r="D11" s="708"/>
      <c r="E11" s="708"/>
      <c r="F11" s="708"/>
      <c r="G11" s="708"/>
      <c r="H11" s="328"/>
    </row>
    <row r="12" spans="1:8" ht="14.4" customHeight="1" x14ac:dyDescent="0.3">
      <c r="A12" s="323" t="str">
        <f>Template!A12</f>
        <v>Developer</v>
      </c>
      <c r="B12" s="710" t="s">
        <v>155</v>
      </c>
      <c r="C12" s="710"/>
      <c r="D12" s="710"/>
      <c r="E12" s="710"/>
      <c r="F12" s="710"/>
      <c r="G12" s="710"/>
      <c r="H12" s="328"/>
    </row>
    <row r="13" spans="1:8" x14ac:dyDescent="0.3">
      <c r="A13" s="323" t="str">
        <f>Template!A13</f>
        <v>PMOS Liaison</v>
      </c>
      <c r="B13" s="710" t="s">
        <v>423</v>
      </c>
      <c r="C13" s="710"/>
      <c r="D13" s="710"/>
      <c r="E13" s="710"/>
      <c r="F13" s="710"/>
      <c r="G13" s="710"/>
      <c r="H13" s="328"/>
    </row>
    <row r="14" spans="1:8" x14ac:dyDescent="0.3">
      <c r="A14" s="323" t="str">
        <f>Template!A14</f>
        <v>Affected Standards</v>
      </c>
      <c r="B14" s="707" t="s">
        <v>468</v>
      </c>
      <c r="C14" s="707"/>
      <c r="D14" s="707"/>
      <c r="E14" s="707"/>
      <c r="F14" s="707"/>
      <c r="G14" s="707"/>
      <c r="H14" s="422"/>
    </row>
    <row r="15" spans="1:8" x14ac:dyDescent="0.3">
      <c r="A15" s="323" t="str">
        <f>Template!A15</f>
        <v>Last Updated</v>
      </c>
      <c r="B15" s="256">
        <v>43418</v>
      </c>
      <c r="C15" s="325"/>
      <c r="D15" s="325"/>
      <c r="E15" s="325"/>
      <c r="F15" s="325"/>
      <c r="G15" s="325"/>
      <c r="H15" s="422"/>
    </row>
    <row r="16" spans="1:8" x14ac:dyDescent="0.3">
      <c r="A16" s="330"/>
      <c r="B16" s="328"/>
      <c r="C16" s="325"/>
      <c r="D16" s="325"/>
      <c r="E16" s="325"/>
      <c r="F16" s="325"/>
      <c r="G16" s="325"/>
      <c r="H16" s="422"/>
    </row>
    <row r="17" spans="1:10" ht="15" thickBot="1" x14ac:dyDescent="0.35">
      <c r="A17" s="331"/>
      <c r="B17" s="325"/>
      <c r="C17" s="325"/>
      <c r="D17" s="325"/>
      <c r="E17" s="325"/>
      <c r="F17" s="325"/>
      <c r="G17" s="325"/>
      <c r="H17" s="422"/>
    </row>
    <row r="18" spans="1:10" ht="44.4" customHeight="1" thickBot="1" x14ac:dyDescent="0.35">
      <c r="A18" s="332" t="s">
        <v>35</v>
      </c>
      <c r="B18" s="380" t="s">
        <v>69</v>
      </c>
      <c r="C18" s="332" t="s">
        <v>70</v>
      </c>
      <c r="D18" s="380" t="s">
        <v>206</v>
      </c>
      <c r="E18" s="332" t="s">
        <v>207</v>
      </c>
      <c r="F18" s="380" t="s">
        <v>27</v>
      </c>
      <c r="G18" s="332" t="s">
        <v>197</v>
      </c>
      <c r="H18" s="332" t="s">
        <v>71</v>
      </c>
      <c r="I18" s="394" t="s">
        <v>63</v>
      </c>
      <c r="J18" s="334"/>
    </row>
    <row r="19" spans="1:10" x14ac:dyDescent="0.3">
      <c r="A19" s="335" t="str">
        <f>'Lookup Lists'!C3</f>
        <v>Nominations - SAR / PR</v>
      </c>
      <c r="B19" s="336">
        <v>42905</v>
      </c>
      <c r="C19" s="337">
        <v>42919</v>
      </c>
      <c r="D19" s="337">
        <v>42905</v>
      </c>
      <c r="E19" s="337">
        <v>42919</v>
      </c>
      <c r="F19" s="338">
        <f t="shared" ref="F19:F34" si="0">IF(D19-B19&gt;DATE(2007,1,1),0,D19-B19)</f>
        <v>0</v>
      </c>
      <c r="G19" s="339"/>
      <c r="H19" s="424"/>
      <c r="I19" s="381">
        <v>1</v>
      </c>
      <c r="J19" s="342"/>
    </row>
    <row r="20" spans="1:10" ht="43.2" x14ac:dyDescent="0.3">
      <c r="A20" s="343" t="str">
        <f>'Lookup Lists'!C4</f>
        <v>Nominations - DT</v>
      </c>
      <c r="B20" s="336">
        <v>42943</v>
      </c>
      <c r="C20" s="337">
        <v>42956</v>
      </c>
      <c r="D20" s="336">
        <v>42943</v>
      </c>
      <c r="E20" s="337">
        <v>42956</v>
      </c>
      <c r="F20" s="345">
        <f t="shared" si="0"/>
        <v>0</v>
      </c>
      <c r="G20" s="346"/>
      <c r="H20" s="425" t="s">
        <v>386</v>
      </c>
      <c r="I20" s="382">
        <v>2</v>
      </c>
      <c r="J20" s="342"/>
    </row>
    <row r="21" spans="1:10" x14ac:dyDescent="0.3">
      <c r="A21" s="349" t="str">
        <f>'Lookup Lists'!C5</f>
        <v>QR - Quality Review</v>
      </c>
      <c r="B21" s="336"/>
      <c r="C21" s="337"/>
      <c r="D21" s="337"/>
      <c r="E21" s="337"/>
      <c r="F21" s="345">
        <f t="shared" si="0"/>
        <v>0</v>
      </c>
      <c r="G21" s="346"/>
      <c r="H21" s="425"/>
      <c r="I21" s="383">
        <v>3</v>
      </c>
      <c r="J21" s="342"/>
    </row>
    <row r="22" spans="1:10" x14ac:dyDescent="0.3">
      <c r="A22" s="351" t="str">
        <f>'Lookup Lists'!C6</f>
        <v>SP1 - SAR/PR/WP Posting 1</v>
      </c>
      <c r="B22" s="336">
        <v>42905</v>
      </c>
      <c r="C22" s="337">
        <v>42934</v>
      </c>
      <c r="D22" s="337">
        <v>42905</v>
      </c>
      <c r="E22" s="337">
        <v>42934</v>
      </c>
      <c r="F22" s="345">
        <f t="shared" si="0"/>
        <v>0</v>
      </c>
      <c r="G22" s="346"/>
      <c r="H22" s="425" t="s">
        <v>431</v>
      </c>
      <c r="I22" s="382">
        <v>4</v>
      </c>
      <c r="J22" s="342"/>
    </row>
    <row r="23" spans="1:10" ht="29.4" customHeight="1" x14ac:dyDescent="0.3">
      <c r="A23" s="351" t="str">
        <f>'Lookup Lists'!C7</f>
        <v>SP2 - SAR/PR/WP Posting 2</v>
      </c>
      <c r="B23" s="336">
        <v>43041</v>
      </c>
      <c r="C23" s="336">
        <v>43070</v>
      </c>
      <c r="D23" s="336">
        <v>43041</v>
      </c>
      <c r="E23" s="336">
        <v>43070</v>
      </c>
      <c r="F23" s="345">
        <f t="shared" si="0"/>
        <v>0</v>
      </c>
      <c r="G23" s="346"/>
      <c r="H23" s="425" t="s">
        <v>432</v>
      </c>
      <c r="I23" s="383">
        <v>5</v>
      </c>
      <c r="J23" s="342"/>
    </row>
    <row r="24" spans="1:10" ht="28.8" x14ac:dyDescent="0.3">
      <c r="A24" s="352" t="str">
        <f>'Lookup Lists'!C8</f>
        <v>CP1 - Comment Period 1</v>
      </c>
      <c r="B24" s="134">
        <v>43349</v>
      </c>
      <c r="C24" s="134">
        <v>43363</v>
      </c>
      <c r="D24" s="336"/>
      <c r="E24" s="337"/>
      <c r="F24" s="345"/>
      <c r="G24" s="346"/>
      <c r="H24" s="425" t="s">
        <v>501</v>
      </c>
      <c r="I24" s="382">
        <v>6</v>
      </c>
      <c r="J24" s="342"/>
    </row>
    <row r="25" spans="1:10" x14ac:dyDescent="0.3">
      <c r="A25" s="352" t="str">
        <f>'Lookup Lists'!C9</f>
        <v>CP2 - Comment Period 2</v>
      </c>
      <c r="B25" s="134"/>
      <c r="C25" s="134"/>
      <c r="D25" s="336"/>
      <c r="E25" s="337"/>
      <c r="F25" s="345">
        <f t="shared" si="0"/>
        <v>0</v>
      </c>
      <c r="G25" s="346"/>
      <c r="H25" s="425"/>
      <c r="I25" s="383">
        <v>7</v>
      </c>
      <c r="J25" s="342"/>
    </row>
    <row r="26" spans="1:10" x14ac:dyDescent="0.3">
      <c r="A26" s="353" t="str">
        <f>'Lookup Lists'!C10</f>
        <v>CIB - Com/Ballot 1 (Initial)</v>
      </c>
      <c r="B26" s="336">
        <v>43430</v>
      </c>
      <c r="C26" s="337">
        <v>43474</v>
      </c>
      <c r="D26" s="336">
        <v>43410</v>
      </c>
      <c r="E26" s="337">
        <v>43474</v>
      </c>
      <c r="F26" s="345">
        <f t="shared" si="0"/>
        <v>-20</v>
      </c>
      <c r="G26" s="346"/>
      <c r="H26" s="426"/>
      <c r="I26" s="382">
        <v>8</v>
      </c>
      <c r="J26" s="342"/>
    </row>
    <row r="27" spans="1:10" x14ac:dyDescent="0.3">
      <c r="A27" s="353" t="str">
        <f>'Lookup Lists'!C11</f>
        <v xml:space="preserve">CAB - Com/Add Ballot 2 </v>
      </c>
      <c r="B27" s="336">
        <v>43514</v>
      </c>
      <c r="C27" s="337">
        <v>43558</v>
      </c>
      <c r="D27" s="336">
        <v>43514</v>
      </c>
      <c r="E27" s="337">
        <v>43558</v>
      </c>
      <c r="F27" s="345">
        <f t="shared" si="0"/>
        <v>0</v>
      </c>
      <c r="G27" s="346"/>
      <c r="H27" s="426"/>
      <c r="I27" s="383">
        <v>9</v>
      </c>
    </row>
    <row r="28" spans="1:10" x14ac:dyDescent="0.3">
      <c r="A28" s="353" t="str">
        <f>'Lookup Lists'!C12</f>
        <v>CAB - Com/Add Ballot 3</v>
      </c>
      <c r="B28" s="336"/>
      <c r="C28" s="337"/>
      <c r="D28" s="336"/>
      <c r="E28" s="337"/>
      <c r="F28" s="345">
        <f t="shared" si="0"/>
        <v>0</v>
      </c>
      <c r="G28" s="346"/>
      <c r="H28" s="425"/>
      <c r="I28" s="382">
        <v>10</v>
      </c>
    </row>
    <row r="29" spans="1:10" x14ac:dyDescent="0.3">
      <c r="A29" s="353" t="str">
        <f>'Lookup Lists'!C13</f>
        <v>CAB - Com/Add Ballot 4</v>
      </c>
      <c r="B29" s="336"/>
      <c r="C29" s="337"/>
      <c r="D29" s="336"/>
      <c r="E29" s="337"/>
      <c r="F29" s="345">
        <f t="shared" si="0"/>
        <v>0</v>
      </c>
      <c r="G29" s="346"/>
      <c r="H29" s="425"/>
      <c r="I29" s="383">
        <v>11</v>
      </c>
    </row>
    <row r="30" spans="1:10" x14ac:dyDescent="0.3">
      <c r="A30" s="353" t="str">
        <f>'Lookup Lists'!C14</f>
        <v>CAB - Com/Add Ballot 5</v>
      </c>
      <c r="B30" s="336"/>
      <c r="C30" s="337"/>
      <c r="D30" s="336"/>
      <c r="E30" s="337"/>
      <c r="F30" s="345">
        <f t="shared" si="0"/>
        <v>0</v>
      </c>
      <c r="G30" s="346"/>
      <c r="H30" s="425"/>
      <c r="I30" s="382">
        <v>12</v>
      </c>
    </row>
    <row r="31" spans="1:10" x14ac:dyDescent="0.3">
      <c r="A31" s="356" t="str">
        <f>'Lookup Lists'!C15</f>
        <v>FB - Final Ballot</v>
      </c>
      <c r="B31" s="336">
        <v>43571</v>
      </c>
      <c r="C31" s="337">
        <v>43580</v>
      </c>
      <c r="D31" s="336">
        <v>43571</v>
      </c>
      <c r="E31" s="337">
        <v>43580</v>
      </c>
      <c r="F31" s="345">
        <f t="shared" si="0"/>
        <v>0</v>
      </c>
      <c r="G31" s="346"/>
      <c r="H31" s="425"/>
      <c r="I31" s="383">
        <v>13</v>
      </c>
    </row>
    <row r="32" spans="1:10" x14ac:dyDescent="0.3">
      <c r="A32" s="357" t="str">
        <f>'Lookup Lists'!C16</f>
        <v>PTB - Present to BOT</v>
      </c>
      <c r="B32" s="336">
        <v>43594</v>
      </c>
      <c r="C32" s="337">
        <v>43596</v>
      </c>
      <c r="D32" s="336">
        <v>43594</v>
      </c>
      <c r="E32" s="337">
        <v>43596</v>
      </c>
      <c r="F32" s="345">
        <f t="shared" si="0"/>
        <v>0</v>
      </c>
      <c r="G32" s="346"/>
      <c r="H32" s="425"/>
      <c r="I32" s="382">
        <v>14</v>
      </c>
    </row>
    <row r="33" spans="1:9" x14ac:dyDescent="0.3">
      <c r="A33" s="358" t="str">
        <f>'Lookup Lists'!C17</f>
        <v>Filing - Filing with Regulators</v>
      </c>
      <c r="B33" s="336">
        <v>43625</v>
      </c>
      <c r="C33" s="337">
        <v>43632</v>
      </c>
      <c r="D33" s="336">
        <v>43625</v>
      </c>
      <c r="E33" s="337">
        <v>43632</v>
      </c>
      <c r="F33" s="345">
        <f t="shared" si="0"/>
        <v>0</v>
      </c>
      <c r="G33" s="346"/>
      <c r="H33" s="425"/>
      <c r="I33" s="383">
        <v>15</v>
      </c>
    </row>
    <row r="34" spans="1:9" ht="15" thickBot="1" x14ac:dyDescent="0.35">
      <c r="A34" s="359" t="str">
        <f>'Lookup Lists'!C18</f>
        <v>PT - Post Approval Training</v>
      </c>
      <c r="B34" s="135"/>
      <c r="C34" s="135"/>
      <c r="D34" s="360"/>
      <c r="E34" s="361"/>
      <c r="F34" s="362">
        <f t="shared" si="0"/>
        <v>0</v>
      </c>
      <c r="G34" s="363"/>
      <c r="H34" s="427"/>
      <c r="I34" s="385">
        <v>16</v>
      </c>
    </row>
    <row r="35" spans="1:9" x14ac:dyDescent="0.3">
      <c r="A35" s="334"/>
      <c r="B35" s="366"/>
      <c r="C35" s="366"/>
      <c r="D35" s="366"/>
      <c r="E35" s="366"/>
      <c r="F35" s="366"/>
      <c r="G35" s="366"/>
      <c r="H35" s="428"/>
    </row>
    <row r="36" spans="1:9" ht="15" thickBot="1" x14ac:dyDescent="0.35">
      <c r="A36" s="367" t="s">
        <v>73</v>
      </c>
      <c r="F36" s="366"/>
      <c r="G36" s="366"/>
      <c r="H36" s="428"/>
    </row>
    <row r="37" spans="1:9" ht="15" thickBot="1" x14ac:dyDescent="0.35">
      <c r="A37" s="386" t="s">
        <v>74</v>
      </c>
      <c r="B37" s="387" t="s">
        <v>72</v>
      </c>
      <c r="C37" s="722" t="s">
        <v>75</v>
      </c>
      <c r="D37" s="722"/>
      <c r="E37" s="722"/>
      <c r="F37" s="722"/>
      <c r="G37" s="722"/>
      <c r="H37" s="723"/>
    </row>
    <row r="38" spans="1:9" x14ac:dyDescent="0.3">
      <c r="A38" s="429" t="s">
        <v>343</v>
      </c>
      <c r="B38" s="430">
        <v>42865</v>
      </c>
      <c r="C38" s="797" t="s">
        <v>344</v>
      </c>
      <c r="D38" s="797"/>
      <c r="E38" s="797"/>
      <c r="F38" s="797"/>
      <c r="G38" s="797"/>
      <c r="H38" s="798"/>
    </row>
    <row r="39" spans="1:9" x14ac:dyDescent="0.3">
      <c r="A39" s="403" t="s">
        <v>351</v>
      </c>
      <c r="B39" s="376">
        <v>42900</v>
      </c>
      <c r="C39" s="799" t="s">
        <v>398</v>
      </c>
      <c r="D39" s="799"/>
      <c r="E39" s="799"/>
      <c r="F39" s="799"/>
      <c r="G39" s="799"/>
      <c r="H39" s="800"/>
    </row>
    <row r="40" spans="1:9" x14ac:dyDescent="0.3">
      <c r="A40" s="403" t="s">
        <v>351</v>
      </c>
      <c r="B40" s="376">
        <v>43020</v>
      </c>
      <c r="C40" s="801" t="s">
        <v>424</v>
      </c>
      <c r="D40" s="801"/>
      <c r="E40" s="801"/>
      <c r="F40" s="801"/>
      <c r="G40" s="801"/>
      <c r="H40" s="802"/>
    </row>
    <row r="41" spans="1:9" x14ac:dyDescent="0.3">
      <c r="A41" s="484" t="s">
        <v>469</v>
      </c>
      <c r="B41" s="485">
        <v>43257</v>
      </c>
      <c r="C41" s="803" t="s">
        <v>470</v>
      </c>
      <c r="D41" s="804"/>
      <c r="E41" s="804"/>
      <c r="F41" s="804"/>
      <c r="G41" s="804"/>
      <c r="H41" s="805"/>
    </row>
    <row r="42" spans="1:9" ht="15" thickBot="1" x14ac:dyDescent="0.35">
      <c r="A42" s="431" t="s">
        <v>447</v>
      </c>
      <c r="B42" s="489">
        <v>43299</v>
      </c>
      <c r="C42" s="795" t="s">
        <v>448</v>
      </c>
      <c r="D42" s="795"/>
      <c r="E42" s="795"/>
      <c r="F42" s="795"/>
      <c r="G42" s="795"/>
      <c r="H42" s="796"/>
    </row>
  </sheetData>
  <mergeCells count="20">
    <mergeCell ref="C42:H42"/>
    <mergeCell ref="B13:G13"/>
    <mergeCell ref="B14:G14"/>
    <mergeCell ref="C37:H37"/>
    <mergeCell ref="C38:H38"/>
    <mergeCell ref="C39:H39"/>
    <mergeCell ref="C40:H40"/>
    <mergeCell ref="C41:H41"/>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82" priority="22" operator="lessThan">
      <formula>-90</formula>
    </cfRule>
    <cfRule type="cellIs" dxfId="81" priority="23" operator="lessThan">
      <formula>-45</formula>
    </cfRule>
    <cfRule type="cellIs" dxfId="80" priority="24" operator="greaterThan">
      <formula>-45</formula>
    </cfRule>
  </conditionalFormatting>
  <conditionalFormatting sqref="D19:E34">
    <cfRule type="expression" dxfId="79" priority="5">
      <formula>AND($D19&lt;=NOW(),$E19&gt;=NOW())</formula>
    </cfRule>
  </conditionalFormatting>
  <conditionalFormatting sqref="B19:C34">
    <cfRule type="expression" dxfId="78" priority="4">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A11" location="Footnotes!A1" display="Footnotes!A1"/>
    <hyperlink ref="A10" location="Footnotes!A1" display="Footnotes!A1"/>
    <hyperlink ref="A7" location="Footnotes!A1" display="Footnotes!A1"/>
    <hyperlink ref="B2:G2" r:id="rId1" display="Modifications to BAL-003-1"/>
    <hyperlink ref="B13:G13" r:id="rId2" display="Amy Casuscelli &amp; Linda Lynch"/>
  </hyperlinks>
  <pageMargins left="0.7" right="0.7" top="0.75" bottom="0.75" header="0.3" footer="0.3"/>
  <pageSetup orientation="landscape" horizontalDpi="1200" verticalDpi="1200" r:id="rId3"/>
  <extLst>
    <ext xmlns:x14="http://schemas.microsoft.com/office/spreadsheetml/2009/9/main" uri="{78C0D931-6437-407d-A8EE-F0AAD7539E65}">
      <x14:conditionalFormattings>
        <x14:conditionalFormatting xmlns:xm="http://schemas.microsoft.com/office/excel/2006/main">
          <x14:cfRule type="expression" priority="25" id="{D477D4AE-9085-455A-9040-484FEBD76519}">
            <xm:f>IF($B$20=Home!$H$5,$A$24,)</xm:f>
            <x14:dxf/>
          </x14:cfRule>
          <xm:sqref>I10:ABG10</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41"/>
  <sheetViews>
    <sheetView showZeros="0" zoomScale="110" zoomScaleNormal="110" workbookViewId="0">
      <pane ySplit="1" topLeftCell="A2" activePane="bottomLeft" state="frozen"/>
      <selection pane="bottomLeft" activeCell="H1" sqref="H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0.554687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6384" width="8.88671875" style="326"/>
  </cols>
  <sheetData>
    <row r="1" spans="1:8" s="322" customFormat="1" ht="18" x14ac:dyDescent="0.35">
      <c r="A1" s="321" t="str">
        <f>Template!A1</f>
        <v>Project</v>
      </c>
      <c r="B1" s="714" t="s">
        <v>335</v>
      </c>
      <c r="C1" s="715"/>
      <c r="D1" s="715"/>
      <c r="E1" s="715"/>
      <c r="F1" s="715"/>
      <c r="G1" s="715"/>
      <c r="H1" s="320" t="s">
        <v>89</v>
      </c>
    </row>
    <row r="2" spans="1:8" s="322" customFormat="1" ht="15" customHeight="1" x14ac:dyDescent="0.35">
      <c r="A2" s="323" t="str">
        <f>Template!A2</f>
        <v>Project Name</v>
      </c>
      <c r="B2" s="711" t="s">
        <v>336</v>
      </c>
      <c r="C2" s="711"/>
      <c r="D2" s="711"/>
      <c r="E2" s="711"/>
      <c r="F2" s="711"/>
      <c r="G2" s="711"/>
      <c r="H2" s="324"/>
    </row>
    <row r="3" spans="1:8" s="322" customFormat="1" ht="15" customHeight="1" x14ac:dyDescent="0.35">
      <c r="A3" s="323" t="str">
        <f>Template!A3</f>
        <v>Status</v>
      </c>
      <c r="B3" s="647" t="s">
        <v>278</v>
      </c>
      <c r="C3" s="647"/>
      <c r="D3" s="647"/>
      <c r="E3" s="647"/>
      <c r="F3" s="647"/>
      <c r="G3" s="647"/>
      <c r="H3" s="324"/>
    </row>
    <row r="4" spans="1:8" s="322" customFormat="1" ht="33.6" customHeight="1" x14ac:dyDescent="0.35">
      <c r="A4" s="323" t="str">
        <f>Template!A4</f>
        <v>Comments</v>
      </c>
      <c r="B4" s="646" t="s">
        <v>517</v>
      </c>
      <c r="C4" s="646"/>
      <c r="D4" s="646"/>
      <c r="E4" s="646"/>
      <c r="F4" s="646"/>
      <c r="G4" s="646"/>
      <c r="H4" s="324"/>
    </row>
    <row r="5" spans="1:8" x14ac:dyDescent="0.3">
      <c r="A5" s="323" t="str">
        <f>Template!A5</f>
        <v>Deliverable</v>
      </c>
      <c r="B5" s="728" t="s">
        <v>369</v>
      </c>
      <c r="C5" s="728"/>
      <c r="D5" s="728"/>
      <c r="E5" s="728"/>
      <c r="F5" s="728"/>
      <c r="G5" s="728"/>
      <c r="H5" s="325"/>
    </row>
    <row r="6" spans="1:8" x14ac:dyDescent="0.3">
      <c r="A6" s="323" t="str">
        <f>Template!A6</f>
        <v>Deadline</v>
      </c>
      <c r="B6" s="708" t="s">
        <v>18</v>
      </c>
      <c r="C6" s="708"/>
      <c r="D6" s="708"/>
      <c r="E6" s="708"/>
      <c r="F6" s="708"/>
      <c r="G6" s="708"/>
      <c r="H6" s="325"/>
    </row>
    <row r="7" spans="1:8" ht="28.8" x14ac:dyDescent="0.3">
      <c r="A7" s="423" t="str">
        <f>Template!A7</f>
        <v>Priority in RSDP, click to see applicable Footnote</v>
      </c>
      <c r="B7" s="708" t="s">
        <v>333</v>
      </c>
      <c r="C7" s="708"/>
      <c r="D7" s="708"/>
      <c r="E7" s="708"/>
      <c r="F7" s="708"/>
      <c r="G7" s="708"/>
      <c r="H7" s="325"/>
    </row>
    <row r="8" spans="1:8" x14ac:dyDescent="0.3">
      <c r="A8" s="323" t="str">
        <f>Template!A8</f>
        <v>P81 Req (2013)</v>
      </c>
      <c r="B8" s="708" t="s">
        <v>18</v>
      </c>
      <c r="C8" s="708"/>
      <c r="D8" s="708"/>
      <c r="E8" s="708"/>
      <c r="F8" s="708"/>
      <c r="G8" s="708"/>
      <c r="H8" s="325"/>
    </row>
    <row r="9" spans="1:8" x14ac:dyDescent="0.3">
      <c r="A9" s="323" t="str">
        <f>Template!A9</f>
        <v>Number of Directives</v>
      </c>
      <c r="B9" s="708" t="s">
        <v>18</v>
      </c>
      <c r="C9" s="708"/>
      <c r="D9" s="708"/>
      <c r="E9" s="708"/>
      <c r="F9" s="708"/>
      <c r="G9" s="708"/>
      <c r="H9" s="325"/>
    </row>
    <row r="10" spans="1:8" x14ac:dyDescent="0.3">
      <c r="A10" s="327" t="str">
        <f>Template!A10</f>
        <v>No. of Guidances (see Note 2)</v>
      </c>
      <c r="B10" s="708" t="s">
        <v>18</v>
      </c>
      <c r="C10" s="708"/>
      <c r="D10" s="708"/>
      <c r="E10" s="708"/>
      <c r="F10" s="708"/>
      <c r="G10" s="708"/>
      <c r="H10" s="325"/>
    </row>
    <row r="11" spans="1:8" ht="28.8" x14ac:dyDescent="0.3">
      <c r="A11" s="327" t="str">
        <f>Template!A11</f>
        <v>Directionally consistent with IERP findings (See Note 5)</v>
      </c>
      <c r="B11" s="708" t="s">
        <v>18</v>
      </c>
      <c r="C11" s="708"/>
      <c r="D11" s="708"/>
      <c r="E11" s="708"/>
      <c r="F11" s="708"/>
      <c r="G11" s="708"/>
      <c r="H11" s="328"/>
    </row>
    <row r="12" spans="1:8" ht="14.4" customHeight="1" x14ac:dyDescent="0.3">
      <c r="A12" s="323" t="str">
        <f>Template!A12</f>
        <v>Developer</v>
      </c>
      <c r="B12" s="670" t="s">
        <v>151</v>
      </c>
      <c r="C12" s="670"/>
      <c r="D12" s="670"/>
      <c r="E12" s="670"/>
      <c r="F12" s="670"/>
      <c r="G12" s="670"/>
      <c r="H12" s="328"/>
    </row>
    <row r="13" spans="1:8" ht="14.4" customHeight="1" x14ac:dyDescent="0.3">
      <c r="A13" s="323" t="str">
        <f>Template!A13</f>
        <v>PMOS Liaison</v>
      </c>
      <c r="B13" s="806" t="s">
        <v>191</v>
      </c>
      <c r="C13" s="806"/>
      <c r="D13" s="806"/>
      <c r="E13" s="806"/>
      <c r="F13" s="806"/>
      <c r="G13" s="806"/>
      <c r="H13" s="328"/>
    </row>
    <row r="14" spans="1:8" x14ac:dyDescent="0.3">
      <c r="A14" s="323" t="str">
        <f>Template!A14</f>
        <v>Affected Standards</v>
      </c>
      <c r="B14" s="707" t="s">
        <v>337</v>
      </c>
      <c r="C14" s="707"/>
      <c r="D14" s="707"/>
      <c r="E14" s="707"/>
      <c r="F14" s="707"/>
      <c r="G14" s="707"/>
      <c r="H14" s="325"/>
    </row>
    <row r="15" spans="1:8" x14ac:dyDescent="0.3">
      <c r="A15" s="323" t="str">
        <f>Template!A15</f>
        <v>Last Updated</v>
      </c>
      <c r="B15" s="256">
        <v>43356</v>
      </c>
      <c r="C15" s="325"/>
      <c r="D15" s="325"/>
      <c r="E15" s="325"/>
      <c r="F15" s="325"/>
      <c r="G15" s="325"/>
      <c r="H15" s="325"/>
    </row>
    <row r="16" spans="1:8" x14ac:dyDescent="0.3">
      <c r="A16" s="330"/>
      <c r="B16" s="328"/>
      <c r="C16" s="325"/>
      <c r="D16" s="325"/>
      <c r="E16" s="325"/>
      <c r="F16" s="325"/>
      <c r="G16" s="325"/>
      <c r="H16" s="325"/>
    </row>
    <row r="17" spans="1:10" ht="15" thickBot="1" x14ac:dyDescent="0.35">
      <c r="A17" s="331"/>
      <c r="B17" s="325"/>
      <c r="C17" s="325"/>
      <c r="D17" s="325"/>
      <c r="E17" s="325"/>
      <c r="F17" s="325"/>
      <c r="G17" s="325"/>
      <c r="H17" s="325"/>
    </row>
    <row r="18" spans="1:10" ht="44.4" customHeight="1" thickBot="1" x14ac:dyDescent="0.35">
      <c r="A18" s="332" t="s">
        <v>35</v>
      </c>
      <c r="B18" s="380" t="s">
        <v>69</v>
      </c>
      <c r="C18" s="332" t="s">
        <v>70</v>
      </c>
      <c r="D18" s="380" t="s">
        <v>206</v>
      </c>
      <c r="E18" s="332" t="s">
        <v>207</v>
      </c>
      <c r="F18" s="380" t="s">
        <v>27</v>
      </c>
      <c r="G18" s="332" t="s">
        <v>197</v>
      </c>
      <c r="H18" s="332" t="s">
        <v>71</v>
      </c>
      <c r="I18" s="394" t="s">
        <v>63</v>
      </c>
      <c r="J18" s="334"/>
    </row>
    <row r="19" spans="1:10" ht="43.2" x14ac:dyDescent="0.3">
      <c r="A19" s="335" t="str">
        <f>'Lookup Lists'!C3</f>
        <v>Nominations - SAR / PR</v>
      </c>
      <c r="B19" s="336"/>
      <c r="C19" s="337"/>
      <c r="D19" s="336"/>
      <c r="E19" s="337"/>
      <c r="F19" s="338">
        <f t="shared" ref="F19:F34" si="0">IF(D19-B19&gt;DATE(2007,1,1),0,D19-B19)</f>
        <v>0</v>
      </c>
      <c r="G19" s="339"/>
      <c r="H19" s="424" t="s">
        <v>367</v>
      </c>
      <c r="I19" s="381">
        <v>1</v>
      </c>
      <c r="J19" s="342"/>
    </row>
    <row r="20" spans="1:10" x14ac:dyDescent="0.3">
      <c r="A20" s="343" t="str">
        <f>'Lookup Lists'!C4</f>
        <v>Nominations - DT</v>
      </c>
      <c r="B20" s="336"/>
      <c r="C20" s="337"/>
      <c r="D20" s="336"/>
      <c r="E20" s="337"/>
      <c r="F20" s="345">
        <f t="shared" si="0"/>
        <v>0</v>
      </c>
      <c r="G20" s="346"/>
      <c r="H20" s="346"/>
      <c r="I20" s="382">
        <v>2</v>
      </c>
      <c r="J20" s="342"/>
    </row>
    <row r="21" spans="1:10" x14ac:dyDescent="0.3">
      <c r="A21" s="349" t="str">
        <f>'Lookup Lists'!C5</f>
        <v>QR - Quality Review</v>
      </c>
      <c r="B21" s="336"/>
      <c r="C21" s="337"/>
      <c r="D21" s="336"/>
      <c r="E21" s="337"/>
      <c r="F21" s="345">
        <f t="shared" si="0"/>
        <v>0</v>
      </c>
      <c r="G21" s="346"/>
      <c r="H21" s="346"/>
      <c r="I21" s="383">
        <v>3</v>
      </c>
      <c r="J21" s="342"/>
    </row>
    <row r="22" spans="1:10" x14ac:dyDescent="0.3">
      <c r="A22" s="351" t="str">
        <f>'Lookup Lists'!C6</f>
        <v>SP1 - SAR/PR/WP Posting 1</v>
      </c>
      <c r="B22" s="336">
        <v>42907</v>
      </c>
      <c r="C22" s="337">
        <v>42940</v>
      </c>
      <c r="D22" s="336">
        <v>42907</v>
      </c>
      <c r="E22" s="337">
        <v>42940</v>
      </c>
      <c r="F22" s="345">
        <f t="shared" si="0"/>
        <v>0</v>
      </c>
      <c r="G22" s="346"/>
      <c r="H22" s="346"/>
      <c r="I22" s="382">
        <v>4</v>
      </c>
      <c r="J22" s="342"/>
    </row>
    <row r="23" spans="1:10" x14ac:dyDescent="0.3">
      <c r="A23" s="351" t="str">
        <f>'Lookup Lists'!C7</f>
        <v>SP2 - SAR/PR/WP Posting 2</v>
      </c>
      <c r="B23" s="336"/>
      <c r="C23" s="336"/>
      <c r="D23" s="336"/>
      <c r="E23" s="337"/>
      <c r="F23" s="345">
        <f t="shared" si="0"/>
        <v>0</v>
      </c>
      <c r="G23" s="346"/>
      <c r="H23" s="346"/>
      <c r="I23" s="383">
        <v>5</v>
      </c>
      <c r="J23" s="342"/>
    </row>
    <row r="24" spans="1:10" x14ac:dyDescent="0.3">
      <c r="A24" s="352" t="str">
        <f>'Lookup Lists'!C8</f>
        <v>CP1 - Comment Period 1</v>
      </c>
      <c r="B24" s="336"/>
      <c r="C24" s="336"/>
      <c r="D24" s="336"/>
      <c r="E24" s="337"/>
      <c r="F24" s="345">
        <f t="shared" si="0"/>
        <v>0</v>
      </c>
      <c r="G24" s="346"/>
      <c r="H24" s="346"/>
      <c r="I24" s="382">
        <v>6</v>
      </c>
      <c r="J24" s="342"/>
    </row>
    <row r="25" spans="1:10" x14ac:dyDescent="0.3">
      <c r="A25" s="352" t="str">
        <f>'Lookup Lists'!C9</f>
        <v>CP2 - Comment Period 2</v>
      </c>
      <c r="B25" s="336"/>
      <c r="C25" s="336"/>
      <c r="D25" s="336"/>
      <c r="E25" s="337"/>
      <c r="F25" s="345">
        <f t="shared" si="0"/>
        <v>0</v>
      </c>
      <c r="G25" s="346"/>
      <c r="H25" s="346"/>
      <c r="I25" s="383">
        <v>7</v>
      </c>
      <c r="J25" s="342"/>
    </row>
    <row r="26" spans="1:10" x14ac:dyDescent="0.3">
      <c r="A26" s="353" t="str">
        <f>'Lookup Lists'!C10</f>
        <v>CIB - Com/Ballot 1 (Initial)</v>
      </c>
      <c r="B26" s="336">
        <v>43122</v>
      </c>
      <c r="C26" s="336">
        <v>43166</v>
      </c>
      <c r="D26" s="336">
        <v>43122</v>
      </c>
      <c r="E26" s="336">
        <v>43166</v>
      </c>
      <c r="F26" s="345">
        <f t="shared" si="0"/>
        <v>0</v>
      </c>
      <c r="G26" s="346"/>
      <c r="H26" s="384">
        <v>0.97499999999999998</v>
      </c>
      <c r="I26" s="382">
        <v>8</v>
      </c>
      <c r="J26" s="342"/>
    </row>
    <row r="27" spans="1:10" x14ac:dyDescent="0.3">
      <c r="A27" s="353" t="str">
        <f>'Lookup Lists'!C11</f>
        <v xml:space="preserve">CAB - Com/Add Ballot 2 </v>
      </c>
      <c r="B27" s="336"/>
      <c r="C27" s="336"/>
      <c r="D27" s="336"/>
      <c r="E27" s="337"/>
      <c r="F27" s="345">
        <f t="shared" si="0"/>
        <v>0</v>
      </c>
      <c r="G27" s="346"/>
      <c r="H27" s="384"/>
      <c r="I27" s="383">
        <v>9</v>
      </c>
    </row>
    <row r="28" spans="1:10" x14ac:dyDescent="0.3">
      <c r="A28" s="353" t="str">
        <f>'Lookup Lists'!C12</f>
        <v>CAB - Com/Add Ballot 3</v>
      </c>
      <c r="B28" s="336"/>
      <c r="C28" s="336"/>
      <c r="D28" s="336"/>
      <c r="E28" s="337"/>
      <c r="F28" s="345">
        <f t="shared" si="0"/>
        <v>0</v>
      </c>
      <c r="G28" s="346"/>
      <c r="H28" s="346"/>
      <c r="I28" s="382">
        <v>10</v>
      </c>
    </row>
    <row r="29" spans="1:10" x14ac:dyDescent="0.3">
      <c r="A29" s="353" t="str">
        <f>'Lookup Lists'!C13</f>
        <v>CAB - Com/Add Ballot 4</v>
      </c>
      <c r="B29" s="336"/>
      <c r="C29" s="336"/>
      <c r="D29" s="336"/>
      <c r="E29" s="337"/>
      <c r="F29" s="345">
        <f t="shared" si="0"/>
        <v>0</v>
      </c>
      <c r="G29" s="346"/>
      <c r="H29" s="346"/>
      <c r="I29" s="383">
        <v>11</v>
      </c>
    </row>
    <row r="30" spans="1:10" x14ac:dyDescent="0.3">
      <c r="A30" s="353" t="str">
        <f>'Lookup Lists'!C14</f>
        <v>CAB - Com/Add Ballot 5</v>
      </c>
      <c r="B30" s="336"/>
      <c r="C30" s="336"/>
      <c r="D30" s="336"/>
      <c r="E30" s="337"/>
      <c r="F30" s="345">
        <f t="shared" si="0"/>
        <v>0</v>
      </c>
      <c r="G30" s="346"/>
      <c r="H30" s="346"/>
      <c r="I30" s="382">
        <v>12</v>
      </c>
    </row>
    <row r="31" spans="1:10" x14ac:dyDescent="0.3">
      <c r="A31" s="356" t="str">
        <f>'Lookup Lists'!C15</f>
        <v>FB - Final Ballot</v>
      </c>
      <c r="B31" s="336">
        <v>43193</v>
      </c>
      <c r="C31" s="336">
        <v>43202</v>
      </c>
      <c r="D31" s="336">
        <v>43217</v>
      </c>
      <c r="E31" s="336">
        <f>+D31+9</f>
        <v>43226</v>
      </c>
      <c r="F31" s="345">
        <f t="shared" si="0"/>
        <v>24</v>
      </c>
      <c r="G31" s="346"/>
      <c r="H31" s="346"/>
      <c r="I31" s="383">
        <v>13</v>
      </c>
    </row>
    <row r="32" spans="1:10" x14ac:dyDescent="0.3">
      <c r="A32" s="357" t="str">
        <f>'Lookup Lists'!C16</f>
        <v>PTB - Present to BOT</v>
      </c>
      <c r="B32" s="336">
        <v>43229</v>
      </c>
      <c r="C32" s="336">
        <f>+B32+2</f>
        <v>43231</v>
      </c>
      <c r="D32" s="336">
        <v>43229</v>
      </c>
      <c r="E32" s="336">
        <f>+D32+2</f>
        <v>43231</v>
      </c>
      <c r="F32" s="345">
        <f t="shared" si="0"/>
        <v>0</v>
      </c>
      <c r="G32" s="346"/>
      <c r="H32" s="346"/>
      <c r="I32" s="382">
        <v>14</v>
      </c>
    </row>
    <row r="33" spans="1:9" x14ac:dyDescent="0.3">
      <c r="A33" s="358" t="str">
        <f>'Lookup Lists'!C17</f>
        <v>Filing - Filing with Regulators</v>
      </c>
      <c r="B33" s="134">
        <v>43304</v>
      </c>
      <c r="C33" s="134">
        <v>43304</v>
      </c>
      <c r="D33" s="336">
        <v>43260</v>
      </c>
      <c r="E33" s="336">
        <f>+D33+2</f>
        <v>43262</v>
      </c>
      <c r="F33" s="345">
        <f t="shared" si="0"/>
        <v>-44</v>
      </c>
      <c r="G33" s="346"/>
      <c r="H33" s="346"/>
      <c r="I33" s="383">
        <v>15</v>
      </c>
    </row>
    <row r="34" spans="1:9" ht="15" thickBot="1" x14ac:dyDescent="0.35">
      <c r="A34" s="359" t="str">
        <f>'Lookup Lists'!C18</f>
        <v>PT - Post Approval Training</v>
      </c>
      <c r="B34" s="135"/>
      <c r="C34" s="135"/>
      <c r="D34" s="360"/>
      <c r="E34" s="361"/>
      <c r="F34" s="362">
        <f t="shared" si="0"/>
        <v>0</v>
      </c>
      <c r="G34" s="363"/>
      <c r="H34" s="363"/>
      <c r="I34" s="38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86" t="s">
        <v>74</v>
      </c>
      <c r="B37" s="387" t="s">
        <v>72</v>
      </c>
      <c r="C37" s="722" t="s">
        <v>75</v>
      </c>
      <c r="D37" s="722"/>
      <c r="E37" s="722"/>
      <c r="F37" s="722"/>
      <c r="G37" s="722"/>
      <c r="H37" s="723"/>
    </row>
    <row r="38" spans="1:9" x14ac:dyDescent="0.3">
      <c r="A38" s="429" t="s">
        <v>343</v>
      </c>
      <c r="B38" s="430">
        <v>42865</v>
      </c>
      <c r="C38" s="797" t="s">
        <v>344</v>
      </c>
      <c r="D38" s="797"/>
      <c r="E38" s="797"/>
      <c r="F38" s="797"/>
      <c r="G38" s="797"/>
      <c r="H38" s="798"/>
    </row>
    <row r="39" spans="1:9" x14ac:dyDescent="0.3">
      <c r="A39" s="403" t="s">
        <v>351</v>
      </c>
      <c r="B39" s="376">
        <v>42900</v>
      </c>
      <c r="C39" s="799" t="s">
        <v>399</v>
      </c>
      <c r="D39" s="799"/>
      <c r="E39" s="799"/>
      <c r="F39" s="799"/>
      <c r="G39" s="799"/>
      <c r="H39" s="800"/>
    </row>
    <row r="40" spans="1:9" x14ac:dyDescent="0.3">
      <c r="A40" s="403" t="s">
        <v>440</v>
      </c>
      <c r="B40" s="432">
        <v>43131</v>
      </c>
      <c r="C40" s="801" t="s">
        <v>442</v>
      </c>
      <c r="D40" s="801"/>
      <c r="E40" s="801"/>
      <c r="F40" s="801"/>
      <c r="G40" s="801"/>
      <c r="H40" s="802"/>
    </row>
    <row r="41" spans="1:9" ht="15" thickBot="1" x14ac:dyDescent="0.35">
      <c r="A41" s="431" t="s">
        <v>291</v>
      </c>
      <c r="B41" s="489">
        <v>43356</v>
      </c>
      <c r="C41" s="795" t="s">
        <v>485</v>
      </c>
      <c r="D41" s="795"/>
      <c r="E41" s="795"/>
      <c r="F41" s="795"/>
      <c r="G41" s="795"/>
      <c r="H41" s="796"/>
    </row>
  </sheetData>
  <sheetProtection selectLockedCells="1"/>
  <mergeCells count="19">
    <mergeCell ref="C41:H41"/>
    <mergeCell ref="B13:G13"/>
    <mergeCell ref="B14:G14"/>
    <mergeCell ref="C37:H37"/>
    <mergeCell ref="C38:H38"/>
    <mergeCell ref="C39:H39"/>
    <mergeCell ref="C40:H40"/>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77" priority="15" operator="lessThan">
      <formula>-90</formula>
    </cfRule>
    <cfRule type="cellIs" dxfId="76" priority="16" operator="lessThan">
      <formula>-45</formula>
    </cfRule>
    <cfRule type="cellIs" dxfId="75" priority="17" operator="greaterThan">
      <formula>-45</formula>
    </cfRule>
  </conditionalFormatting>
  <conditionalFormatting sqref="D23:E25 D34:E34 D27:E30">
    <cfRule type="expression" dxfId="74" priority="6">
      <formula>AND($D23&lt;=NOW(),$E23&gt;=NOW())</formula>
    </cfRule>
  </conditionalFormatting>
  <conditionalFormatting sqref="B23:C34">
    <cfRule type="expression" dxfId="73" priority="7">
      <formula>AND($B23&lt;=NOW(),$C23&gt;=NOW())</formula>
    </cfRule>
  </conditionalFormatting>
  <conditionalFormatting sqref="D19:E22">
    <cfRule type="expression" dxfId="72" priority="4">
      <formula>AND($D19&lt;=NOW(),$E19&gt;=NOW())</formula>
    </cfRule>
  </conditionalFormatting>
  <conditionalFormatting sqref="B19:C22">
    <cfRule type="expression" dxfId="71" priority="5">
      <formula>AND($B19&lt;=NOW(),$C19&gt;=NOW())</formula>
    </cfRule>
  </conditionalFormatting>
  <conditionalFormatting sqref="D31:E31">
    <cfRule type="expression" dxfId="70" priority="3">
      <formula>AND($B31&lt;=NOW(),$C31&gt;=NOW())</formula>
    </cfRule>
  </conditionalFormatting>
  <conditionalFormatting sqref="D32:E33">
    <cfRule type="expression" dxfId="69" priority="2">
      <formula>AND($B32&lt;=NOW(),$C32&gt;=NOW())</formula>
    </cfRule>
  </conditionalFormatting>
  <conditionalFormatting sqref="D26:E26">
    <cfRule type="expression" dxfId="68" priority="1">
      <formula>AND($B26&lt;=NOW(),$C26&gt;=NOW())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B12:G12" r:id="rId1" display="Darrel Richardson"/>
    <hyperlink ref="A11" location="Footnotes!A1" display="Footnotes!A1"/>
    <hyperlink ref="A10" location="Footnotes!A1" display="Footnotes!A1"/>
    <hyperlink ref="A7" location="Footnotes!A1" display="Footnotes!A1"/>
    <hyperlink ref="B2:G2" r:id="rId2" display="Modifications to Personnel Performance, Training, and Qualifications Standards "/>
    <hyperlink ref="B13:G13" r:id="rId3" display="Mike Brytowski"/>
  </hyperlinks>
  <pageMargins left="0.7" right="0.7" top="0.75" bottom="0.75" header="0.3" footer="0.3"/>
  <pageSetup orientation="landscape" horizontalDpi="1200" verticalDpi="1200" r:id="rId4"/>
  <extLst>
    <ext xmlns:x14="http://schemas.microsoft.com/office/spreadsheetml/2009/9/main" uri="{78C0D931-6437-407d-A8EE-F0AAD7539E65}">
      <x14:conditionalFormattings>
        <x14:conditionalFormatting xmlns:xm="http://schemas.microsoft.com/office/excel/2006/main">
          <x14:cfRule type="expression" priority="18" id="{B4026C55-ABAD-43B4-AE4F-3561C6D40C20}">
            <xm:f>IF($B$20=Home!$H$5,$A$24,)</xm:f>
            <x14:dxf/>
          </x14:cfRule>
          <xm:sqref>I10:ABG10</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5" width="11"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tr">
        <f>Template!A1</f>
        <v>Project</v>
      </c>
      <c r="B1" s="714" t="s">
        <v>366</v>
      </c>
      <c r="C1" s="715"/>
      <c r="D1" s="715"/>
      <c r="E1" s="715"/>
      <c r="F1" s="715"/>
      <c r="G1" s="715"/>
      <c r="H1" s="320" t="s">
        <v>89</v>
      </c>
    </row>
    <row r="2" spans="1:13" s="322" customFormat="1" ht="15" customHeight="1" x14ac:dyDescent="0.35">
      <c r="A2" s="323" t="str">
        <f>Template!A2</f>
        <v>Project Name</v>
      </c>
      <c r="B2" s="716" t="s">
        <v>339</v>
      </c>
      <c r="C2" s="716"/>
      <c r="D2" s="716"/>
      <c r="E2" s="716"/>
      <c r="F2" s="716"/>
      <c r="G2" s="716"/>
      <c r="H2" s="324"/>
    </row>
    <row r="3" spans="1:13" s="322" customFormat="1" ht="15" customHeight="1" x14ac:dyDescent="0.35">
      <c r="A3" s="323" t="str">
        <f>Template!A3</f>
        <v>Status</v>
      </c>
      <c r="B3" s="647" t="s">
        <v>449</v>
      </c>
      <c r="C3" s="647"/>
      <c r="D3" s="647"/>
      <c r="E3" s="647"/>
      <c r="F3" s="647"/>
      <c r="G3" s="647"/>
      <c r="H3" s="324"/>
    </row>
    <row r="4" spans="1:13" s="322" customFormat="1" ht="46.8" customHeight="1" x14ac:dyDescent="0.35">
      <c r="A4" s="323" t="str">
        <f>Template!A4</f>
        <v>Comments</v>
      </c>
      <c r="B4" s="646" t="s">
        <v>458</v>
      </c>
      <c r="C4" s="646"/>
      <c r="D4" s="646"/>
      <c r="E4" s="646"/>
      <c r="F4" s="646"/>
      <c r="G4" s="646"/>
      <c r="H4" s="324"/>
    </row>
    <row r="5" spans="1:13" x14ac:dyDescent="0.3">
      <c r="A5" s="323" t="str">
        <f>Template!A5</f>
        <v>Deliverable</v>
      </c>
      <c r="B5" s="728" t="s">
        <v>527</v>
      </c>
      <c r="C5" s="728"/>
      <c r="D5" s="728"/>
      <c r="E5" s="728"/>
      <c r="F5" s="728"/>
      <c r="G5" s="728"/>
      <c r="H5" s="325"/>
    </row>
    <row r="6" spans="1:13" x14ac:dyDescent="0.3">
      <c r="A6" s="323" t="str">
        <f>Template!A6</f>
        <v>Deadline</v>
      </c>
      <c r="B6" s="708" t="s">
        <v>18</v>
      </c>
      <c r="C6" s="708"/>
      <c r="D6" s="708"/>
      <c r="E6" s="708"/>
      <c r="F6" s="708"/>
      <c r="G6" s="708"/>
      <c r="H6" s="325"/>
    </row>
    <row r="7" spans="1:13" ht="28.8" x14ac:dyDescent="0.3">
      <c r="A7" s="378" t="str">
        <f>Template!A7</f>
        <v>Priority in RSDP, click to see applicable Footnote</v>
      </c>
      <c r="B7" s="708" t="s">
        <v>383</v>
      </c>
      <c r="C7" s="708"/>
      <c r="D7" s="708"/>
      <c r="E7" s="708"/>
      <c r="F7" s="708"/>
      <c r="G7" s="708"/>
      <c r="H7" s="325"/>
    </row>
    <row r="8" spans="1:13" x14ac:dyDescent="0.3">
      <c r="A8" s="323" t="str">
        <f>Template!A8</f>
        <v>P81 Req (2013)</v>
      </c>
      <c r="B8" s="708" t="s">
        <v>18</v>
      </c>
      <c r="C8" s="708"/>
      <c r="D8" s="708"/>
      <c r="E8" s="708"/>
      <c r="F8" s="708"/>
      <c r="G8" s="708"/>
      <c r="H8" s="325"/>
    </row>
    <row r="9" spans="1:13" x14ac:dyDescent="0.3">
      <c r="A9" s="323" t="str">
        <f>Template!A9</f>
        <v>Number of Directives</v>
      </c>
      <c r="B9" s="708" t="s">
        <v>18</v>
      </c>
      <c r="C9" s="708"/>
      <c r="D9" s="708"/>
      <c r="E9" s="708"/>
      <c r="F9" s="708"/>
      <c r="G9" s="708"/>
      <c r="H9" s="325"/>
    </row>
    <row r="10" spans="1:13" x14ac:dyDescent="0.3">
      <c r="A10" s="327" t="str">
        <f>Template!A10</f>
        <v>No. of Guidances (see Note 2)</v>
      </c>
      <c r="B10" s="708" t="s">
        <v>18</v>
      </c>
      <c r="C10" s="708"/>
      <c r="D10" s="708"/>
      <c r="E10" s="708"/>
      <c r="F10" s="708"/>
      <c r="G10" s="708"/>
      <c r="H10" s="325"/>
    </row>
    <row r="11" spans="1:13" ht="28.8" x14ac:dyDescent="0.3">
      <c r="A11" s="327" t="str">
        <f>Template!A11</f>
        <v>Directionally consistent with IERP findings (See Note 5)</v>
      </c>
      <c r="B11" s="708" t="s">
        <v>18</v>
      </c>
      <c r="C11" s="708"/>
      <c r="D11" s="708"/>
      <c r="E11" s="708"/>
      <c r="F11" s="708"/>
      <c r="G11" s="708"/>
      <c r="H11" s="328"/>
      <c r="K11" s="329"/>
      <c r="L11" s="329"/>
      <c r="M11" s="329"/>
    </row>
    <row r="12" spans="1:13" ht="14.4" customHeight="1" x14ac:dyDescent="0.3">
      <c r="A12" s="323" t="str">
        <f>Template!A12</f>
        <v>Developer</v>
      </c>
      <c r="B12" s="710" t="s">
        <v>254</v>
      </c>
      <c r="C12" s="710"/>
      <c r="D12" s="710"/>
      <c r="E12" s="710"/>
      <c r="F12" s="710"/>
      <c r="G12" s="710"/>
      <c r="H12" s="328"/>
    </row>
    <row r="13" spans="1:13" x14ac:dyDescent="0.3">
      <c r="A13" s="323" t="str">
        <f>Template!A13</f>
        <v>PMOS Liaison</v>
      </c>
      <c r="B13" s="710" t="s">
        <v>166</v>
      </c>
      <c r="C13" s="710"/>
      <c r="D13" s="710"/>
      <c r="E13" s="710"/>
      <c r="F13" s="710"/>
      <c r="G13" s="710"/>
      <c r="H13" s="328"/>
    </row>
    <row r="14" spans="1:13" ht="14.4" customHeight="1" x14ac:dyDescent="0.3">
      <c r="A14" s="323" t="str">
        <f>Template!A14</f>
        <v>Affected Standards</v>
      </c>
      <c r="B14" s="707" t="s">
        <v>345</v>
      </c>
      <c r="C14" s="707"/>
      <c r="D14" s="707"/>
      <c r="E14" s="707"/>
      <c r="F14" s="707"/>
      <c r="G14" s="707"/>
      <c r="H14" s="325"/>
    </row>
    <row r="15" spans="1:13" x14ac:dyDescent="0.3">
      <c r="A15" s="323" t="str">
        <f>Template!A15</f>
        <v>Last Updated</v>
      </c>
      <c r="B15" s="256">
        <v>43418</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
        <v>35</v>
      </c>
      <c r="B18" s="380" t="s">
        <v>69</v>
      </c>
      <c r="C18" s="332" t="s">
        <v>70</v>
      </c>
      <c r="D18" s="380" t="s">
        <v>206</v>
      </c>
      <c r="E18" s="332" t="s">
        <v>207</v>
      </c>
      <c r="F18" s="380" t="s">
        <v>27</v>
      </c>
      <c r="G18" s="332" t="s">
        <v>197</v>
      </c>
      <c r="H18" s="332" t="s">
        <v>71</v>
      </c>
      <c r="I18" s="394" t="s">
        <v>63</v>
      </c>
      <c r="J18" s="334"/>
    </row>
    <row r="19" spans="1:11" x14ac:dyDescent="0.3">
      <c r="A19" s="335" t="str">
        <f>'Lookup Lists'!C3</f>
        <v>Nominations - SAR / PR</v>
      </c>
      <c r="B19" s="337">
        <v>42865</v>
      </c>
      <c r="C19" s="337">
        <v>42878</v>
      </c>
      <c r="D19" s="337">
        <v>42865</v>
      </c>
      <c r="E19" s="337">
        <v>42878</v>
      </c>
      <c r="F19" s="338">
        <f t="shared" ref="F19:F34" si="0">IF(D19-B19&gt;DATE(2007,1,1),0,D19-B19)</f>
        <v>0</v>
      </c>
      <c r="G19" s="339"/>
      <c r="H19" s="339"/>
      <c r="I19" s="381">
        <v>1</v>
      </c>
      <c r="J19" s="342"/>
      <c r="K19" s="342"/>
    </row>
    <row r="20" spans="1:11" x14ac:dyDescent="0.3">
      <c r="A20" s="343" t="str">
        <f>'Lookup Lists'!C4</f>
        <v>Nominations - DT</v>
      </c>
      <c r="B20" s="336"/>
      <c r="C20" s="337"/>
      <c r="D20" s="336"/>
      <c r="E20" s="337"/>
      <c r="F20" s="345">
        <f t="shared" si="0"/>
        <v>0</v>
      </c>
      <c r="G20" s="346"/>
      <c r="H20" s="346"/>
      <c r="I20" s="382">
        <v>2</v>
      </c>
      <c r="J20" s="342"/>
      <c r="K20" s="342"/>
    </row>
    <row r="21" spans="1:11" x14ac:dyDescent="0.3">
      <c r="A21" s="349" t="str">
        <f>'Lookup Lists'!C5</f>
        <v>QR - Quality Review</v>
      </c>
      <c r="B21" s="336"/>
      <c r="C21" s="337"/>
      <c r="D21" s="336"/>
      <c r="E21" s="337"/>
      <c r="F21" s="345">
        <f t="shared" si="0"/>
        <v>0</v>
      </c>
      <c r="G21" s="346"/>
      <c r="H21" s="346"/>
      <c r="I21" s="383">
        <v>3</v>
      </c>
      <c r="J21" s="342"/>
      <c r="K21" s="342"/>
    </row>
    <row r="22" spans="1:11" x14ac:dyDescent="0.3">
      <c r="A22" s="351" t="str">
        <f>'Lookup Lists'!C6</f>
        <v>SP1 - SAR/PR/WP Posting 1</v>
      </c>
      <c r="B22" s="336"/>
      <c r="C22" s="337"/>
      <c r="D22" s="336"/>
      <c r="E22" s="337"/>
      <c r="F22" s="345">
        <f t="shared" si="0"/>
        <v>0</v>
      </c>
      <c r="G22" s="346"/>
      <c r="H22" s="346"/>
      <c r="I22" s="382">
        <v>4</v>
      </c>
      <c r="J22" s="342"/>
      <c r="K22" s="342"/>
    </row>
    <row r="23" spans="1:11" x14ac:dyDescent="0.3">
      <c r="A23" s="351" t="str">
        <f>'Lookup Lists'!C7</f>
        <v>SP2 - SAR/PR/WP Posting 2</v>
      </c>
      <c r="B23" s="336"/>
      <c r="C23" s="336"/>
      <c r="D23" s="336"/>
      <c r="E23" s="337"/>
      <c r="F23" s="345">
        <f t="shared" si="0"/>
        <v>0</v>
      </c>
      <c r="G23" s="346"/>
      <c r="H23" s="346"/>
      <c r="I23" s="383">
        <v>5</v>
      </c>
      <c r="J23" s="342"/>
      <c r="K23" s="342"/>
    </row>
    <row r="24" spans="1:11" x14ac:dyDescent="0.3">
      <c r="A24" s="352" t="str">
        <f>'Lookup Lists'!C8</f>
        <v>CP1 - Comment Period 1</v>
      </c>
      <c r="B24" s="336">
        <v>43038</v>
      </c>
      <c r="C24" s="336">
        <v>43082</v>
      </c>
      <c r="D24" s="336">
        <v>43038</v>
      </c>
      <c r="E24" s="336">
        <v>43082</v>
      </c>
      <c r="F24" s="345">
        <f t="shared" si="0"/>
        <v>0</v>
      </c>
      <c r="G24" s="346"/>
      <c r="H24" s="346"/>
      <c r="I24" s="382">
        <v>6</v>
      </c>
      <c r="J24" s="342"/>
      <c r="K24" s="342"/>
    </row>
    <row r="25" spans="1:11" x14ac:dyDescent="0.3">
      <c r="A25" s="352" t="str">
        <f>'Lookup Lists'!C9</f>
        <v>CP2 - Comment Period 2</v>
      </c>
      <c r="B25" s="134"/>
      <c r="C25" s="134"/>
      <c r="D25" s="336"/>
      <c r="E25" s="337"/>
      <c r="F25" s="345">
        <f t="shared" si="0"/>
        <v>0</v>
      </c>
      <c r="G25" s="346"/>
      <c r="H25" s="346"/>
      <c r="I25" s="383">
        <v>7</v>
      </c>
      <c r="J25" s="342"/>
      <c r="K25" s="342"/>
    </row>
    <row r="26" spans="1:11" x14ac:dyDescent="0.3">
      <c r="A26" s="353" t="str">
        <f>'Lookup Lists'!C10</f>
        <v>CIB - Com/Ballot 1 (Initial)</v>
      </c>
      <c r="B26" s="134"/>
      <c r="C26" s="134"/>
      <c r="D26" s="336"/>
      <c r="E26" s="337"/>
      <c r="F26" s="345">
        <f t="shared" si="0"/>
        <v>0</v>
      </c>
      <c r="G26" s="346"/>
      <c r="H26" s="384"/>
      <c r="I26" s="382">
        <v>8</v>
      </c>
      <c r="J26" s="342"/>
      <c r="K26" s="342"/>
    </row>
    <row r="27" spans="1:11" x14ac:dyDescent="0.3">
      <c r="A27" s="353" t="str">
        <f>'Lookup Lists'!C11</f>
        <v xml:space="preserve">CAB - Com/Add Ballot 2 </v>
      </c>
      <c r="B27" s="134"/>
      <c r="C27" s="134"/>
      <c r="D27" s="336"/>
      <c r="E27" s="337"/>
      <c r="F27" s="345">
        <f t="shared" si="0"/>
        <v>0</v>
      </c>
      <c r="G27" s="346"/>
      <c r="H27" s="384"/>
      <c r="I27" s="383">
        <v>9</v>
      </c>
    </row>
    <row r="28" spans="1:11" x14ac:dyDescent="0.3">
      <c r="A28" s="353" t="str">
        <f>'Lookup Lists'!C12</f>
        <v>CAB - Com/Add Ballot 3</v>
      </c>
      <c r="B28" s="134"/>
      <c r="C28" s="134"/>
      <c r="D28" s="336"/>
      <c r="E28" s="337"/>
      <c r="F28" s="345">
        <f t="shared" si="0"/>
        <v>0</v>
      </c>
      <c r="G28" s="346"/>
      <c r="H28" s="346"/>
      <c r="I28" s="382">
        <v>10</v>
      </c>
    </row>
    <row r="29" spans="1:11" x14ac:dyDescent="0.3">
      <c r="A29" s="353" t="str">
        <f>'Lookup Lists'!C13</f>
        <v>CAB - Com/Add Ballot 4</v>
      </c>
      <c r="B29" s="134"/>
      <c r="C29" s="134"/>
      <c r="D29" s="336"/>
      <c r="E29" s="337"/>
      <c r="F29" s="345">
        <f t="shared" si="0"/>
        <v>0</v>
      </c>
      <c r="G29" s="346"/>
      <c r="H29" s="346"/>
      <c r="I29" s="383">
        <v>11</v>
      </c>
    </row>
    <row r="30" spans="1:11" x14ac:dyDescent="0.3">
      <c r="A30" s="353" t="str">
        <f>'Lookup Lists'!C14</f>
        <v>CAB - Com/Add Ballot 5</v>
      </c>
      <c r="B30" s="134"/>
      <c r="C30" s="134"/>
      <c r="D30" s="336"/>
      <c r="E30" s="337"/>
      <c r="F30" s="345">
        <f t="shared" si="0"/>
        <v>0</v>
      </c>
      <c r="G30" s="346"/>
      <c r="H30" s="346"/>
      <c r="I30" s="382">
        <v>12</v>
      </c>
    </row>
    <row r="31" spans="1:11" x14ac:dyDescent="0.3">
      <c r="A31" s="356" t="str">
        <f>'Lookup Lists'!C15</f>
        <v>FB - Final Ballot</v>
      </c>
      <c r="B31" s="134"/>
      <c r="C31" s="134"/>
      <c r="D31" s="336"/>
      <c r="E31" s="337"/>
      <c r="F31" s="345">
        <f t="shared" si="0"/>
        <v>0</v>
      </c>
      <c r="G31" s="346"/>
      <c r="H31" s="346"/>
      <c r="I31" s="383">
        <v>13</v>
      </c>
    </row>
    <row r="32" spans="1:11" x14ac:dyDescent="0.3">
      <c r="A32" s="357" t="str">
        <f>'Lookup Lists'!C16</f>
        <v>PTB - Present to BOT</v>
      </c>
      <c r="B32" s="134"/>
      <c r="C32" s="134"/>
      <c r="D32" s="336"/>
      <c r="E32" s="337"/>
      <c r="F32" s="345">
        <f t="shared" si="0"/>
        <v>0</v>
      </c>
      <c r="G32" s="346"/>
      <c r="H32" s="346"/>
      <c r="I32" s="382">
        <v>14</v>
      </c>
    </row>
    <row r="33" spans="1:9" x14ac:dyDescent="0.3">
      <c r="A33" s="358" t="str">
        <f>'Lookup Lists'!C17</f>
        <v>Filing - Filing with Regulators</v>
      </c>
      <c r="B33" s="134"/>
      <c r="C33" s="134"/>
      <c r="D33" s="336"/>
      <c r="E33" s="337"/>
      <c r="F33" s="345">
        <f t="shared" si="0"/>
        <v>0</v>
      </c>
      <c r="G33" s="346"/>
      <c r="H33" s="346"/>
      <c r="I33" s="383">
        <v>15</v>
      </c>
    </row>
    <row r="34" spans="1:9" ht="15" thickBot="1" x14ac:dyDescent="0.35">
      <c r="A34" s="359" t="str">
        <f>'Lookup Lists'!C18</f>
        <v>PT - Post Approval Training</v>
      </c>
      <c r="B34" s="135"/>
      <c r="C34" s="135"/>
      <c r="D34" s="360"/>
      <c r="E34" s="361"/>
      <c r="F34" s="362">
        <f t="shared" si="0"/>
        <v>0</v>
      </c>
      <c r="G34" s="363"/>
      <c r="H34" s="363"/>
      <c r="I34" s="38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86" t="s">
        <v>74</v>
      </c>
      <c r="B37" s="387" t="s">
        <v>72</v>
      </c>
      <c r="C37" s="722" t="s">
        <v>75</v>
      </c>
      <c r="D37" s="722"/>
      <c r="E37" s="722"/>
      <c r="F37" s="722"/>
      <c r="G37" s="722"/>
      <c r="H37" s="723"/>
    </row>
    <row r="38" spans="1:9" x14ac:dyDescent="0.3">
      <c r="A38" s="429" t="s">
        <v>343</v>
      </c>
      <c r="B38" s="430">
        <v>42865</v>
      </c>
      <c r="C38" s="797" t="s">
        <v>344</v>
      </c>
      <c r="D38" s="797"/>
      <c r="E38" s="797"/>
      <c r="F38" s="797"/>
      <c r="G38" s="797"/>
      <c r="H38" s="798"/>
    </row>
    <row r="39" spans="1:9" x14ac:dyDescent="0.3">
      <c r="A39" s="403" t="s">
        <v>351</v>
      </c>
      <c r="B39" s="376">
        <v>42900</v>
      </c>
      <c r="C39" s="799" t="s">
        <v>400</v>
      </c>
      <c r="D39" s="799"/>
      <c r="E39" s="799"/>
      <c r="F39" s="799"/>
      <c r="G39" s="799"/>
      <c r="H39" s="800"/>
    </row>
    <row r="40" spans="1:9" x14ac:dyDescent="0.3">
      <c r="A40" s="435"/>
      <c r="B40" s="436"/>
      <c r="C40" s="801"/>
      <c r="D40" s="801"/>
      <c r="E40" s="801"/>
      <c r="F40" s="801"/>
      <c r="G40" s="801"/>
      <c r="H40" s="802"/>
    </row>
    <row r="41" spans="1:9" ht="15" thickBot="1" x14ac:dyDescent="0.35">
      <c r="A41" s="433"/>
      <c r="B41" s="434"/>
      <c r="C41" s="795"/>
      <c r="D41" s="795"/>
      <c r="E41" s="795"/>
      <c r="F41" s="795"/>
      <c r="G41" s="795"/>
      <c r="H41" s="796"/>
    </row>
  </sheetData>
  <mergeCells count="19">
    <mergeCell ref="C41:H41"/>
    <mergeCell ref="B13:G13"/>
    <mergeCell ref="B14:G14"/>
    <mergeCell ref="C37:H37"/>
    <mergeCell ref="C38:H38"/>
    <mergeCell ref="C39:H39"/>
    <mergeCell ref="C40:H40"/>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67" priority="11" operator="lessThan">
      <formula>-90</formula>
    </cfRule>
    <cfRule type="cellIs" dxfId="66" priority="12" operator="lessThan">
      <formula>-45</formula>
    </cfRule>
    <cfRule type="cellIs" dxfId="65" priority="13" operator="greaterThan">
      <formula>-45</formula>
    </cfRule>
  </conditionalFormatting>
  <conditionalFormatting sqref="B19:C34">
    <cfRule type="expression" dxfId="64" priority="4">
      <formula>AND($B19&lt;=NOW(),$C19&gt;=NOW())</formula>
    </cfRule>
  </conditionalFormatting>
  <conditionalFormatting sqref="D19:E34">
    <cfRule type="expression" dxfId="63" priority="2">
      <formula>AND($D19&lt;=NOW(),$E19&gt;=NOW())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B2" r:id="rId1" display="Phase 2 System Protection Coordination"/>
    <hyperlink ref="B2:G2" r:id="rId2" display="FAC-008-3 Periodic Review"/>
    <hyperlink ref="A11" location="Footnotes!A1" display="Footnotes!A1"/>
    <hyperlink ref="A10" location="Footnotes!A1" display="Footnotes!A1"/>
    <hyperlink ref="B12:G12" r:id="rId3" display="Al McMeekin"/>
    <hyperlink ref="B13:G13" r:id="rId4" display="Mark Pratt"/>
  </hyperlinks>
  <pageMargins left="0.7" right="0.7" top="0.75" bottom="0.75" header="0.3" footer="0.3"/>
  <pageSetup orientation="landscape" horizontalDpi="1200" verticalDpi="1200" r:id="rId5"/>
  <extLst>
    <ext xmlns:x14="http://schemas.microsoft.com/office/spreadsheetml/2009/9/main" uri="{78C0D931-6437-407d-A8EE-F0AAD7539E65}">
      <x14:conditionalFormattings>
        <x14:conditionalFormatting xmlns:xm="http://schemas.microsoft.com/office/excel/2006/main">
          <x14:cfRule type="expression" priority="14" id="{9FB0E619-527F-47B5-AB5C-61AF438DF781}">
            <xm:f>IF($B$20=Home!$H$5,$A$24,)</xm:f>
            <x14:dxf/>
          </x14:cfRule>
          <xm:sqref>I10:ABK10</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0.554687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tr">
        <f>Template!A1</f>
        <v>Project</v>
      </c>
      <c r="B1" s="714" t="s">
        <v>332</v>
      </c>
      <c r="C1" s="715"/>
      <c r="D1" s="715"/>
      <c r="E1" s="715"/>
      <c r="F1" s="715"/>
      <c r="G1" s="715"/>
      <c r="H1" s="320" t="s">
        <v>89</v>
      </c>
    </row>
    <row r="2" spans="1:13" s="322" customFormat="1" ht="15" customHeight="1" x14ac:dyDescent="0.35">
      <c r="A2" s="323" t="str">
        <f>Template!A2</f>
        <v>Project Name</v>
      </c>
      <c r="B2" s="716" t="s">
        <v>346</v>
      </c>
      <c r="C2" s="716"/>
      <c r="D2" s="716"/>
      <c r="E2" s="716"/>
      <c r="F2" s="716"/>
      <c r="G2" s="716"/>
      <c r="H2" s="324"/>
    </row>
    <row r="3" spans="1:13" s="322" customFormat="1" ht="15" customHeight="1" x14ac:dyDescent="0.35">
      <c r="A3" s="323" t="str">
        <f>Template!A3</f>
        <v>Status</v>
      </c>
      <c r="B3" s="647" t="s">
        <v>449</v>
      </c>
      <c r="C3" s="647"/>
      <c r="D3" s="647"/>
      <c r="E3" s="647"/>
      <c r="F3" s="647"/>
      <c r="G3" s="647"/>
      <c r="H3" s="324"/>
    </row>
    <row r="4" spans="1:13" s="322" customFormat="1" ht="121.2" customHeight="1" x14ac:dyDescent="0.35">
      <c r="A4" s="323" t="str">
        <f>Template!A4</f>
        <v>Comments</v>
      </c>
      <c r="B4" s="646" t="s">
        <v>484</v>
      </c>
      <c r="C4" s="646"/>
      <c r="D4" s="646"/>
      <c r="E4" s="646"/>
      <c r="F4" s="646"/>
      <c r="G4" s="646"/>
      <c r="H4" s="324"/>
    </row>
    <row r="5" spans="1:13" ht="14.4" customHeight="1" x14ac:dyDescent="0.3">
      <c r="A5" s="323" t="str">
        <f>Template!A5</f>
        <v>Deliverable</v>
      </c>
      <c r="B5" s="728" t="s">
        <v>527</v>
      </c>
      <c r="C5" s="728"/>
      <c r="D5" s="728"/>
      <c r="E5" s="728"/>
      <c r="F5" s="728"/>
      <c r="G5" s="728"/>
      <c r="H5" s="325"/>
    </row>
    <row r="6" spans="1:13" x14ac:dyDescent="0.3">
      <c r="A6" s="323" t="str">
        <f>Template!A6</f>
        <v>Deadline</v>
      </c>
      <c r="B6" s="708" t="s">
        <v>18</v>
      </c>
      <c r="C6" s="708"/>
      <c r="D6" s="708"/>
      <c r="E6" s="708"/>
      <c r="F6" s="708"/>
      <c r="G6" s="708"/>
      <c r="H6" s="325"/>
    </row>
    <row r="7" spans="1:13" ht="28.8" x14ac:dyDescent="0.3">
      <c r="A7" s="423" t="str">
        <f>Template!A7</f>
        <v>Priority in RSDP, click to see applicable Footnote</v>
      </c>
      <c r="B7" s="708" t="s">
        <v>383</v>
      </c>
      <c r="C7" s="708"/>
      <c r="D7" s="708"/>
      <c r="E7" s="708"/>
      <c r="F7" s="708"/>
      <c r="G7" s="708"/>
      <c r="H7" s="325"/>
    </row>
    <row r="8" spans="1:13" x14ac:dyDescent="0.3">
      <c r="A8" s="323" t="str">
        <f>Template!A8</f>
        <v>P81 Req (2013)</v>
      </c>
      <c r="B8" s="708" t="s">
        <v>18</v>
      </c>
      <c r="C8" s="708"/>
      <c r="D8" s="708"/>
      <c r="E8" s="708"/>
      <c r="F8" s="708"/>
      <c r="G8" s="708"/>
      <c r="H8" s="325"/>
    </row>
    <row r="9" spans="1:13" x14ac:dyDescent="0.3">
      <c r="A9" s="323" t="str">
        <f>Template!A9</f>
        <v>Number of Directives</v>
      </c>
      <c r="B9" s="708" t="s">
        <v>18</v>
      </c>
      <c r="C9" s="708"/>
      <c r="D9" s="708"/>
      <c r="E9" s="708"/>
      <c r="F9" s="708"/>
      <c r="G9" s="708"/>
      <c r="H9" s="325"/>
    </row>
    <row r="10" spans="1:13" x14ac:dyDescent="0.3">
      <c r="A10" s="327" t="str">
        <f>Template!A10</f>
        <v>No. of Guidances (see Note 2)</v>
      </c>
      <c r="B10" s="708" t="s">
        <v>18</v>
      </c>
      <c r="C10" s="708"/>
      <c r="D10" s="708"/>
      <c r="E10" s="708"/>
      <c r="F10" s="708"/>
      <c r="G10" s="708"/>
      <c r="H10" s="325"/>
    </row>
    <row r="11" spans="1:13" ht="28.8" x14ac:dyDescent="0.3">
      <c r="A11" s="327" t="str">
        <f>Template!A11</f>
        <v>Directionally consistent with IERP findings (See Note 5)</v>
      </c>
      <c r="B11" s="708" t="s">
        <v>18</v>
      </c>
      <c r="C11" s="708"/>
      <c r="D11" s="708"/>
      <c r="E11" s="708"/>
      <c r="F11" s="708"/>
      <c r="G11" s="708"/>
      <c r="H11" s="328"/>
      <c r="K11" s="329"/>
      <c r="L11" s="329"/>
      <c r="M11" s="329"/>
    </row>
    <row r="12" spans="1:13" ht="14.4" customHeight="1" x14ac:dyDescent="0.3">
      <c r="A12" s="323" t="str">
        <f>Template!A12</f>
        <v>Developer</v>
      </c>
      <c r="B12" s="710" t="s">
        <v>155</v>
      </c>
      <c r="C12" s="710"/>
      <c r="D12" s="710"/>
      <c r="E12" s="710"/>
      <c r="F12" s="710"/>
      <c r="G12" s="710"/>
      <c r="H12" s="328"/>
    </row>
    <row r="13" spans="1:13" x14ac:dyDescent="0.3">
      <c r="A13" s="323" t="str">
        <f>Template!A13</f>
        <v>PMOS Liaison</v>
      </c>
      <c r="B13" s="710" t="s">
        <v>271</v>
      </c>
      <c r="C13" s="710"/>
      <c r="D13" s="710"/>
      <c r="E13" s="710"/>
      <c r="F13" s="710"/>
      <c r="G13" s="710"/>
      <c r="H13" s="328"/>
    </row>
    <row r="14" spans="1:13" ht="14.4" customHeight="1" x14ac:dyDescent="0.3">
      <c r="A14" s="323" t="str">
        <f>Template!A14</f>
        <v>Affected Standards</v>
      </c>
      <c r="B14" s="707" t="s">
        <v>338</v>
      </c>
      <c r="C14" s="707"/>
      <c r="D14" s="707"/>
      <c r="E14" s="707"/>
      <c r="F14" s="707"/>
      <c r="G14" s="707"/>
      <c r="H14" s="325"/>
    </row>
    <row r="15" spans="1:13" x14ac:dyDescent="0.3">
      <c r="A15" s="323" t="str">
        <f>Template!A15</f>
        <v>Last Updated</v>
      </c>
      <c r="B15" s="256">
        <v>43418</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
        <v>35</v>
      </c>
      <c r="B18" s="380" t="s">
        <v>69</v>
      </c>
      <c r="C18" s="332" t="s">
        <v>70</v>
      </c>
      <c r="D18" s="380" t="s">
        <v>206</v>
      </c>
      <c r="E18" s="332" t="s">
        <v>207</v>
      </c>
      <c r="F18" s="380" t="s">
        <v>27</v>
      </c>
      <c r="G18" s="332" t="s">
        <v>197</v>
      </c>
      <c r="H18" s="332" t="s">
        <v>71</v>
      </c>
      <c r="I18" s="332" t="s">
        <v>63</v>
      </c>
      <c r="J18" s="334"/>
    </row>
    <row r="19" spans="1:11" x14ac:dyDescent="0.3">
      <c r="A19" s="335" t="str">
        <f>'Lookup Lists'!C3</f>
        <v>Nominations - SAR / PR</v>
      </c>
      <c r="B19" s="337">
        <v>42857</v>
      </c>
      <c r="C19" s="337">
        <v>42870</v>
      </c>
      <c r="D19" s="337">
        <v>42857</v>
      </c>
      <c r="E19" s="337">
        <v>42870</v>
      </c>
      <c r="F19" s="338">
        <f t="shared" ref="F19:F34" si="0">IF(D19-B19&gt;DATE(2007,1,1),0,D19-B19)</f>
        <v>0</v>
      </c>
      <c r="G19" s="339"/>
      <c r="H19" s="339"/>
      <c r="I19" s="381">
        <v>1</v>
      </c>
      <c r="J19" s="342"/>
      <c r="K19" s="342"/>
    </row>
    <row r="20" spans="1:11" x14ac:dyDescent="0.3">
      <c r="A20" s="343" t="str">
        <f>'Lookup Lists'!C4</f>
        <v>Nominations - DT</v>
      </c>
      <c r="B20" s="336"/>
      <c r="C20" s="337"/>
      <c r="D20" s="336"/>
      <c r="E20" s="337"/>
      <c r="F20" s="345">
        <f t="shared" si="0"/>
        <v>0</v>
      </c>
      <c r="G20" s="346"/>
      <c r="H20" s="346"/>
      <c r="I20" s="382">
        <v>2</v>
      </c>
      <c r="J20" s="342"/>
      <c r="K20" s="342"/>
    </row>
    <row r="21" spans="1:11" x14ac:dyDescent="0.3">
      <c r="A21" s="349" t="str">
        <f>'Lookup Lists'!C5</f>
        <v>QR - Quality Review</v>
      </c>
      <c r="B21" s="336"/>
      <c r="C21" s="337"/>
      <c r="D21" s="336"/>
      <c r="E21" s="337"/>
      <c r="F21" s="345">
        <f t="shared" si="0"/>
        <v>0</v>
      </c>
      <c r="G21" s="346"/>
      <c r="H21" s="346"/>
      <c r="I21" s="383">
        <v>3</v>
      </c>
      <c r="J21" s="342"/>
      <c r="K21" s="342"/>
    </row>
    <row r="22" spans="1:11" x14ac:dyDescent="0.3">
      <c r="A22" s="351" t="str">
        <f>'Lookup Lists'!C6</f>
        <v>SP1 - SAR/PR/WP Posting 1</v>
      </c>
      <c r="B22" s="336"/>
      <c r="C22" s="337"/>
      <c r="D22" s="336"/>
      <c r="E22" s="337"/>
      <c r="F22" s="345">
        <f t="shared" si="0"/>
        <v>0</v>
      </c>
      <c r="G22" s="346"/>
      <c r="H22" s="346"/>
      <c r="I22" s="382">
        <v>4</v>
      </c>
      <c r="J22" s="342"/>
      <c r="K22" s="342"/>
    </row>
    <row r="23" spans="1:11" x14ac:dyDescent="0.3">
      <c r="A23" s="351" t="str">
        <f>'Lookup Lists'!C7</f>
        <v>SP2 - SAR/PR/WP Posting 2</v>
      </c>
      <c r="B23" s="336"/>
      <c r="C23" s="336"/>
      <c r="D23" s="336"/>
      <c r="E23" s="337"/>
      <c r="F23" s="345">
        <f t="shared" si="0"/>
        <v>0</v>
      </c>
      <c r="G23" s="346"/>
      <c r="H23" s="346"/>
      <c r="I23" s="383">
        <v>5</v>
      </c>
      <c r="J23" s="342"/>
      <c r="K23" s="342"/>
    </row>
    <row r="24" spans="1:11" x14ac:dyDescent="0.3">
      <c r="A24" s="352" t="str">
        <f>'Lookup Lists'!C8</f>
        <v>CP1 - Comment Period 1</v>
      </c>
      <c r="B24" s="336">
        <v>43110</v>
      </c>
      <c r="C24" s="336">
        <v>43154</v>
      </c>
      <c r="D24" s="336"/>
      <c r="E24" s="337"/>
      <c r="F24" s="345"/>
      <c r="G24" s="346"/>
      <c r="H24" s="346"/>
      <c r="I24" s="382">
        <v>6</v>
      </c>
      <c r="J24" s="342"/>
      <c r="K24" s="342"/>
    </row>
    <row r="25" spans="1:11" x14ac:dyDescent="0.3">
      <c r="A25" s="352" t="str">
        <f>'Lookup Lists'!C9</f>
        <v>CP2 - Comment Period 2</v>
      </c>
      <c r="B25" s="134"/>
      <c r="C25" s="134"/>
      <c r="D25" s="336"/>
      <c r="E25" s="337"/>
      <c r="F25" s="345">
        <f t="shared" si="0"/>
        <v>0</v>
      </c>
      <c r="G25" s="346"/>
      <c r="H25" s="346"/>
      <c r="I25" s="383">
        <v>7</v>
      </c>
      <c r="J25" s="342"/>
      <c r="K25" s="342"/>
    </row>
    <row r="26" spans="1:11" x14ac:dyDescent="0.3">
      <c r="A26" s="353" t="str">
        <f>'Lookup Lists'!C10</f>
        <v>CIB - Com/Ballot 1 (Initial)</v>
      </c>
      <c r="B26" s="134"/>
      <c r="C26" s="134"/>
      <c r="D26" s="336"/>
      <c r="E26" s="337"/>
      <c r="F26" s="345">
        <f t="shared" si="0"/>
        <v>0</v>
      </c>
      <c r="G26" s="346"/>
      <c r="H26" s="384"/>
      <c r="I26" s="382">
        <v>8</v>
      </c>
      <c r="J26" s="342"/>
      <c r="K26" s="342"/>
    </row>
    <row r="27" spans="1:11" x14ac:dyDescent="0.3">
      <c r="A27" s="353" t="str">
        <f>'Lookup Lists'!C11</f>
        <v xml:space="preserve">CAB - Com/Add Ballot 2 </v>
      </c>
      <c r="B27" s="134"/>
      <c r="C27" s="134"/>
      <c r="D27" s="336"/>
      <c r="E27" s="337"/>
      <c r="F27" s="345">
        <f t="shared" si="0"/>
        <v>0</v>
      </c>
      <c r="G27" s="346"/>
      <c r="H27" s="384"/>
      <c r="I27" s="383">
        <v>9</v>
      </c>
    </row>
    <row r="28" spans="1:11" x14ac:dyDescent="0.3">
      <c r="A28" s="353" t="str">
        <f>'Lookup Lists'!C12</f>
        <v>CAB - Com/Add Ballot 3</v>
      </c>
      <c r="B28" s="134"/>
      <c r="C28" s="134"/>
      <c r="D28" s="336"/>
      <c r="E28" s="337"/>
      <c r="F28" s="345">
        <f t="shared" si="0"/>
        <v>0</v>
      </c>
      <c r="G28" s="346"/>
      <c r="H28" s="346"/>
      <c r="I28" s="382">
        <v>10</v>
      </c>
    </row>
    <row r="29" spans="1:11" x14ac:dyDescent="0.3">
      <c r="A29" s="353" t="str">
        <f>'Lookup Lists'!C13</f>
        <v>CAB - Com/Add Ballot 4</v>
      </c>
      <c r="B29" s="134"/>
      <c r="C29" s="134"/>
      <c r="D29" s="336"/>
      <c r="E29" s="337"/>
      <c r="F29" s="345">
        <f t="shared" si="0"/>
        <v>0</v>
      </c>
      <c r="G29" s="346"/>
      <c r="H29" s="346"/>
      <c r="I29" s="383">
        <v>11</v>
      </c>
    </row>
    <row r="30" spans="1:11" x14ac:dyDescent="0.3">
      <c r="A30" s="353" t="str">
        <f>'Lookup Lists'!C14</f>
        <v>CAB - Com/Add Ballot 5</v>
      </c>
      <c r="B30" s="134"/>
      <c r="C30" s="134"/>
      <c r="D30" s="336"/>
      <c r="E30" s="337"/>
      <c r="F30" s="345">
        <f t="shared" si="0"/>
        <v>0</v>
      </c>
      <c r="G30" s="346"/>
      <c r="H30" s="346"/>
      <c r="I30" s="382">
        <v>12</v>
      </c>
    </row>
    <row r="31" spans="1:11" x14ac:dyDescent="0.3">
      <c r="A31" s="356" t="str">
        <f>'Lookup Lists'!C15</f>
        <v>FB - Final Ballot</v>
      </c>
      <c r="B31" s="134"/>
      <c r="C31" s="134"/>
      <c r="D31" s="336"/>
      <c r="E31" s="337"/>
      <c r="F31" s="345">
        <f t="shared" si="0"/>
        <v>0</v>
      </c>
      <c r="G31" s="346"/>
      <c r="H31" s="346"/>
      <c r="I31" s="383">
        <v>13</v>
      </c>
    </row>
    <row r="32" spans="1:11" x14ac:dyDescent="0.3">
      <c r="A32" s="357" t="str">
        <f>'Lookup Lists'!C16</f>
        <v>PTB - Present to BOT</v>
      </c>
      <c r="B32" s="134"/>
      <c r="C32" s="134"/>
      <c r="D32" s="336"/>
      <c r="E32" s="337"/>
      <c r="F32" s="345">
        <f t="shared" si="0"/>
        <v>0</v>
      </c>
      <c r="G32" s="346"/>
      <c r="H32" s="346"/>
      <c r="I32" s="382">
        <v>14</v>
      </c>
    </row>
    <row r="33" spans="1:9" x14ac:dyDescent="0.3">
      <c r="A33" s="358" t="str">
        <f>'Lookup Lists'!C17</f>
        <v>Filing - Filing with Regulators</v>
      </c>
      <c r="B33" s="134"/>
      <c r="C33" s="134"/>
      <c r="D33" s="336"/>
      <c r="E33" s="337"/>
      <c r="F33" s="345">
        <f t="shared" si="0"/>
        <v>0</v>
      </c>
      <c r="G33" s="346"/>
      <c r="H33" s="346"/>
      <c r="I33" s="383">
        <v>15</v>
      </c>
    </row>
    <row r="34" spans="1:9" ht="15" thickBot="1" x14ac:dyDescent="0.35">
      <c r="A34" s="359" t="str">
        <f>'Lookup Lists'!C18</f>
        <v>PT - Post Approval Training</v>
      </c>
      <c r="B34" s="135"/>
      <c r="C34" s="135"/>
      <c r="D34" s="360"/>
      <c r="E34" s="361"/>
      <c r="F34" s="362">
        <f t="shared" si="0"/>
        <v>0</v>
      </c>
      <c r="G34" s="363"/>
      <c r="H34" s="363"/>
      <c r="I34" s="38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86" t="s">
        <v>74</v>
      </c>
      <c r="B37" s="387" t="s">
        <v>72</v>
      </c>
      <c r="C37" s="722" t="s">
        <v>75</v>
      </c>
      <c r="D37" s="722"/>
      <c r="E37" s="722"/>
      <c r="F37" s="722"/>
      <c r="G37" s="722"/>
      <c r="H37" s="723"/>
    </row>
    <row r="38" spans="1:9" x14ac:dyDescent="0.3">
      <c r="A38" s="429" t="s">
        <v>343</v>
      </c>
      <c r="B38" s="430">
        <v>42865</v>
      </c>
      <c r="C38" s="797" t="s">
        <v>344</v>
      </c>
      <c r="D38" s="797"/>
      <c r="E38" s="797"/>
      <c r="F38" s="797"/>
      <c r="G38" s="797"/>
      <c r="H38" s="798"/>
    </row>
    <row r="39" spans="1:9" x14ac:dyDescent="0.3">
      <c r="A39" s="403" t="s">
        <v>351</v>
      </c>
      <c r="B39" s="376">
        <v>42900</v>
      </c>
      <c r="C39" s="799" t="s">
        <v>397</v>
      </c>
      <c r="D39" s="799"/>
      <c r="E39" s="799"/>
      <c r="F39" s="799"/>
      <c r="G39" s="799"/>
      <c r="H39" s="800"/>
    </row>
    <row r="40" spans="1:9" x14ac:dyDescent="0.3">
      <c r="A40" s="435"/>
      <c r="B40" s="436"/>
      <c r="C40" s="801"/>
      <c r="D40" s="801"/>
      <c r="E40" s="801"/>
      <c r="F40" s="801"/>
      <c r="G40" s="801"/>
      <c r="H40" s="802"/>
    </row>
    <row r="41" spans="1:9" ht="15" thickBot="1" x14ac:dyDescent="0.35">
      <c r="A41" s="433"/>
      <c r="B41" s="434"/>
      <c r="C41" s="795"/>
      <c r="D41" s="795"/>
      <c r="E41" s="795"/>
      <c r="F41" s="795"/>
      <c r="G41" s="795"/>
      <c r="H41" s="796"/>
    </row>
  </sheetData>
  <sheetProtection selectLockedCells="1"/>
  <mergeCells count="19">
    <mergeCell ref="C41:H41"/>
    <mergeCell ref="B13:G13"/>
    <mergeCell ref="B14:G14"/>
    <mergeCell ref="C37:H37"/>
    <mergeCell ref="C38:H38"/>
    <mergeCell ref="C39:H39"/>
    <mergeCell ref="C40:H40"/>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62" priority="8" operator="lessThan">
      <formula>-90</formula>
    </cfRule>
    <cfRule type="cellIs" dxfId="61" priority="9" operator="lessThan">
      <formula>-45</formula>
    </cfRule>
    <cfRule type="cellIs" dxfId="60" priority="10" operator="greaterThan">
      <formula>-45</formula>
    </cfRule>
  </conditionalFormatting>
  <conditionalFormatting sqref="D19:E34">
    <cfRule type="expression" dxfId="59" priority="2">
      <formula>AND($D19&lt;=NOW(),$E19&gt;=NOW())</formula>
    </cfRule>
  </conditionalFormatting>
  <conditionalFormatting sqref="B19:C34">
    <cfRule type="expression" dxfId="58" priority="3">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A11" location="Footnotes!A1" display="Footnotes!A1"/>
    <hyperlink ref="A10" location="Footnotes!A1" display="Footnotes!A1"/>
    <hyperlink ref="B2:G2" r:id="rId1" display="Peridioc Reivew of INT-004, INT-006, INT-009, INT-010 Standards"/>
    <hyperlink ref="A7" location="Footnotes!A1" display="Footnotes!A1"/>
    <hyperlink ref="B12:G12" r:id="rId2" display="Laura Anderson"/>
    <hyperlink ref="B13:G13" r:id="rId3" display="Charles Yeung"/>
  </hyperlinks>
  <pageMargins left="0.7" right="0.7" top="0.75" bottom="0.75" header="0.3" footer="0.3"/>
  <pageSetup orientation="landscape" horizontalDpi="1200" verticalDpi="1200" r:id="rId4"/>
  <extLst>
    <ext xmlns:x14="http://schemas.microsoft.com/office/spreadsheetml/2009/9/main" uri="{78C0D931-6437-407d-A8EE-F0AAD7539E65}">
      <x14:conditionalFormattings>
        <x14:conditionalFormatting xmlns:xm="http://schemas.microsoft.com/office/excel/2006/main">
          <x14:cfRule type="expression" priority="11" id="{36810BFC-0B43-4478-B8E8-9B2747D9A65B}">
            <xm:f>IF($B$20=Home!$H$5,$A$24,)</xm:f>
            <x14:dxf/>
          </x14:cfRule>
          <xm:sqref>I10:ABK10</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0.554687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tr">
        <f>Template!A1</f>
        <v>Project</v>
      </c>
      <c r="B1" s="714" t="s">
        <v>340</v>
      </c>
      <c r="C1" s="715"/>
      <c r="D1" s="715"/>
      <c r="E1" s="715"/>
      <c r="F1" s="715"/>
      <c r="G1" s="715"/>
      <c r="H1" s="320" t="s">
        <v>89</v>
      </c>
    </row>
    <row r="2" spans="1:13" s="322" customFormat="1" ht="15" customHeight="1" x14ac:dyDescent="0.35">
      <c r="A2" s="323" t="str">
        <f>Template!A2</f>
        <v>Project Name</v>
      </c>
      <c r="B2" s="716" t="s">
        <v>548</v>
      </c>
      <c r="C2" s="716"/>
      <c r="D2" s="716"/>
      <c r="E2" s="716"/>
      <c r="F2" s="716"/>
      <c r="G2" s="716"/>
      <c r="H2" s="324"/>
    </row>
    <row r="3" spans="1:13" s="322" customFormat="1" ht="15" customHeight="1" x14ac:dyDescent="0.35">
      <c r="A3" s="323" t="str">
        <f>Template!A3</f>
        <v>Status</v>
      </c>
      <c r="B3" s="647" t="s">
        <v>449</v>
      </c>
      <c r="C3" s="647"/>
      <c r="D3" s="647"/>
      <c r="E3" s="647"/>
      <c r="F3" s="647"/>
      <c r="G3" s="647"/>
      <c r="H3" s="324"/>
    </row>
    <row r="4" spans="1:13" s="322" customFormat="1" ht="89.4" customHeight="1" x14ac:dyDescent="0.35">
      <c r="A4" s="323" t="str">
        <f>Template!A4</f>
        <v>Comments</v>
      </c>
      <c r="B4" s="646" t="s">
        <v>471</v>
      </c>
      <c r="C4" s="646"/>
      <c r="D4" s="646"/>
      <c r="E4" s="646"/>
      <c r="F4" s="646"/>
      <c r="G4" s="646"/>
      <c r="H4" s="324"/>
    </row>
    <row r="5" spans="1:13" x14ac:dyDescent="0.3">
      <c r="A5" s="323" t="str">
        <f>Template!A5</f>
        <v>Deliverable</v>
      </c>
      <c r="B5" s="728" t="s">
        <v>527</v>
      </c>
      <c r="C5" s="728"/>
      <c r="D5" s="728"/>
      <c r="E5" s="728"/>
      <c r="F5" s="728"/>
      <c r="G5" s="728"/>
      <c r="H5" s="325"/>
    </row>
    <row r="6" spans="1:13" x14ac:dyDescent="0.3">
      <c r="A6" s="323" t="str">
        <f>Template!A6</f>
        <v>Deadline</v>
      </c>
      <c r="B6" s="728" t="s">
        <v>18</v>
      </c>
      <c r="C6" s="728"/>
      <c r="D6" s="728"/>
      <c r="E6" s="728"/>
      <c r="F6" s="728"/>
      <c r="G6" s="728"/>
      <c r="H6" s="325"/>
    </row>
    <row r="7" spans="1:13" ht="28.8" x14ac:dyDescent="0.3">
      <c r="A7" s="423" t="str">
        <f>Template!A7</f>
        <v>Priority in RSDP, click to see applicable Footnote</v>
      </c>
      <c r="B7" s="728" t="s">
        <v>383</v>
      </c>
      <c r="C7" s="728"/>
      <c r="D7" s="728"/>
      <c r="E7" s="728"/>
      <c r="F7" s="728"/>
      <c r="G7" s="728"/>
      <c r="H7" s="325"/>
    </row>
    <row r="8" spans="1:13" x14ac:dyDescent="0.3">
      <c r="A8" s="323" t="str">
        <f>Template!A8</f>
        <v>P81 Req (2013)</v>
      </c>
      <c r="B8" s="728" t="s">
        <v>18</v>
      </c>
      <c r="C8" s="728"/>
      <c r="D8" s="728"/>
      <c r="E8" s="728"/>
      <c r="F8" s="728"/>
      <c r="G8" s="728"/>
      <c r="H8" s="325"/>
    </row>
    <row r="9" spans="1:13" x14ac:dyDescent="0.3">
      <c r="A9" s="323" t="str">
        <f>Template!A9</f>
        <v>Number of Directives</v>
      </c>
      <c r="B9" s="728" t="s">
        <v>18</v>
      </c>
      <c r="C9" s="728"/>
      <c r="D9" s="728"/>
      <c r="E9" s="728"/>
      <c r="F9" s="728"/>
      <c r="G9" s="728"/>
      <c r="H9" s="325"/>
    </row>
    <row r="10" spans="1:13" x14ac:dyDescent="0.3">
      <c r="A10" s="327" t="str">
        <f>Template!A10</f>
        <v>No. of Guidances (see Note 2)</v>
      </c>
      <c r="B10" s="728" t="s">
        <v>18</v>
      </c>
      <c r="C10" s="728"/>
      <c r="D10" s="728"/>
      <c r="E10" s="728"/>
      <c r="F10" s="728"/>
      <c r="G10" s="728"/>
      <c r="H10" s="325"/>
    </row>
    <row r="11" spans="1:13" ht="28.8" x14ac:dyDescent="0.3">
      <c r="A11" s="327" t="str">
        <f>Template!A11</f>
        <v>Directionally consistent with IERP findings (See Note 5)</v>
      </c>
      <c r="B11" s="728" t="s">
        <v>18</v>
      </c>
      <c r="C11" s="728"/>
      <c r="D11" s="728"/>
      <c r="E11" s="728"/>
      <c r="F11" s="728"/>
      <c r="G11" s="728"/>
      <c r="H11" s="328"/>
      <c r="K11" s="329"/>
      <c r="L11" s="329"/>
      <c r="M11" s="329"/>
    </row>
    <row r="12" spans="1:13" x14ac:dyDescent="0.3">
      <c r="A12" s="323" t="str">
        <f>Template!A12</f>
        <v>Developer</v>
      </c>
      <c r="B12" s="670" t="s">
        <v>341</v>
      </c>
      <c r="C12" s="670"/>
      <c r="D12" s="670"/>
      <c r="E12" s="670"/>
      <c r="F12" s="670"/>
      <c r="G12" s="670"/>
      <c r="H12" s="328"/>
    </row>
    <row r="13" spans="1:13" x14ac:dyDescent="0.3">
      <c r="A13" s="323" t="str">
        <f>Template!A13</f>
        <v>PMOS Liaison</v>
      </c>
      <c r="B13" s="670" t="s">
        <v>426</v>
      </c>
      <c r="C13" s="670"/>
      <c r="D13" s="670"/>
      <c r="E13" s="670"/>
      <c r="F13" s="670"/>
      <c r="G13" s="670"/>
      <c r="H13" s="328"/>
    </row>
    <row r="14" spans="1:13" x14ac:dyDescent="0.3">
      <c r="A14" s="323" t="str">
        <f>Template!A14</f>
        <v>Affected Standards</v>
      </c>
      <c r="B14" s="707" t="s">
        <v>342</v>
      </c>
      <c r="C14" s="707"/>
      <c r="D14" s="707"/>
      <c r="E14" s="707"/>
      <c r="F14" s="707"/>
      <c r="G14" s="707"/>
      <c r="H14" s="325"/>
    </row>
    <row r="15" spans="1:13" x14ac:dyDescent="0.3">
      <c r="A15" s="323" t="str">
        <f>Template!A15</f>
        <v>Last Updated</v>
      </c>
      <c r="B15" s="256">
        <v>43418</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
        <v>35</v>
      </c>
      <c r="B18" s="380" t="s">
        <v>69</v>
      </c>
      <c r="C18" s="332" t="s">
        <v>70</v>
      </c>
      <c r="D18" s="380" t="s">
        <v>206</v>
      </c>
      <c r="E18" s="332" t="s">
        <v>207</v>
      </c>
      <c r="F18" s="380" t="s">
        <v>27</v>
      </c>
      <c r="G18" s="332" t="s">
        <v>197</v>
      </c>
      <c r="H18" s="332" t="s">
        <v>71</v>
      </c>
      <c r="I18" s="332" t="s">
        <v>63</v>
      </c>
      <c r="J18" s="334"/>
    </row>
    <row r="19" spans="1:11" x14ac:dyDescent="0.3">
      <c r="A19" s="335" t="str">
        <f>'Lookup Lists'!C3</f>
        <v>Nominations - SAR / PR</v>
      </c>
      <c r="B19" s="337">
        <v>42865</v>
      </c>
      <c r="C19" s="337">
        <v>42878</v>
      </c>
      <c r="D19" s="337">
        <v>42865</v>
      </c>
      <c r="E19" s="337">
        <v>42878</v>
      </c>
      <c r="F19" s="338">
        <f t="shared" ref="F19:F34" si="0">IF(D19-B19&gt;DATE(2007,1,1),0,D19-B19)</f>
        <v>0</v>
      </c>
      <c r="G19" s="339"/>
      <c r="H19" s="339"/>
      <c r="I19" s="381">
        <v>1</v>
      </c>
      <c r="J19" s="342"/>
      <c r="K19" s="342"/>
    </row>
    <row r="20" spans="1:11" x14ac:dyDescent="0.3">
      <c r="A20" s="343" t="str">
        <f>'Lookup Lists'!C4</f>
        <v>Nominations - DT</v>
      </c>
      <c r="B20" s="336"/>
      <c r="C20" s="337"/>
      <c r="D20" s="336"/>
      <c r="E20" s="337"/>
      <c r="F20" s="345">
        <f t="shared" si="0"/>
        <v>0</v>
      </c>
      <c r="G20" s="346"/>
      <c r="H20" s="346"/>
      <c r="I20" s="382">
        <v>2</v>
      </c>
      <c r="J20" s="342"/>
      <c r="K20" s="342"/>
    </row>
    <row r="21" spans="1:11" x14ac:dyDescent="0.3">
      <c r="A21" s="349" t="str">
        <f>'Lookup Lists'!C5</f>
        <v>QR - Quality Review</v>
      </c>
      <c r="B21" s="336"/>
      <c r="C21" s="337"/>
      <c r="D21" s="336"/>
      <c r="E21" s="337"/>
      <c r="F21" s="345">
        <f t="shared" si="0"/>
        <v>0</v>
      </c>
      <c r="G21" s="346"/>
      <c r="H21" s="346"/>
      <c r="I21" s="383">
        <v>3</v>
      </c>
      <c r="J21" s="342"/>
      <c r="K21" s="342"/>
    </row>
    <row r="22" spans="1:11" x14ac:dyDescent="0.3">
      <c r="A22" s="351" t="str">
        <f>'Lookup Lists'!C6</f>
        <v>SP1 - SAR/PR/WP Posting 1</v>
      </c>
      <c r="B22" s="336"/>
      <c r="C22" s="337"/>
      <c r="D22" s="336"/>
      <c r="E22" s="337"/>
      <c r="F22" s="345">
        <f t="shared" si="0"/>
        <v>0</v>
      </c>
      <c r="G22" s="346"/>
      <c r="H22" s="346"/>
      <c r="I22" s="382">
        <v>4</v>
      </c>
      <c r="J22" s="342"/>
      <c r="K22" s="342"/>
    </row>
    <row r="23" spans="1:11" x14ac:dyDescent="0.3">
      <c r="A23" s="351" t="str">
        <f>'Lookup Lists'!C7</f>
        <v>SP2 - SAR/PR/WP Posting 2</v>
      </c>
      <c r="B23" s="336"/>
      <c r="C23" s="336"/>
      <c r="D23" s="336"/>
      <c r="E23" s="337"/>
      <c r="F23" s="345">
        <f t="shared" si="0"/>
        <v>0</v>
      </c>
      <c r="G23" s="346"/>
      <c r="H23" s="346"/>
      <c r="I23" s="383">
        <v>5</v>
      </c>
      <c r="J23" s="342"/>
      <c r="K23" s="342"/>
    </row>
    <row r="24" spans="1:11" x14ac:dyDescent="0.3">
      <c r="A24" s="352" t="str">
        <f>'Lookup Lists'!C8</f>
        <v>CP1 - Comment Period 1</v>
      </c>
      <c r="B24" s="336">
        <v>43084</v>
      </c>
      <c r="C24" s="336">
        <v>43129</v>
      </c>
      <c r="D24" s="336">
        <v>43073</v>
      </c>
      <c r="E24" s="336">
        <f>+D24+44</f>
        <v>43117</v>
      </c>
      <c r="F24" s="345">
        <f t="shared" si="0"/>
        <v>-11</v>
      </c>
      <c r="G24" s="346"/>
      <c r="H24" s="346"/>
      <c r="I24" s="382">
        <v>6</v>
      </c>
      <c r="J24" s="342"/>
      <c r="K24" s="342"/>
    </row>
    <row r="25" spans="1:11" x14ac:dyDescent="0.3">
      <c r="A25" s="352" t="str">
        <f>'Lookup Lists'!C9</f>
        <v>CP2 - Comment Period 2</v>
      </c>
      <c r="B25" s="134"/>
      <c r="C25" s="134"/>
      <c r="D25" s="336"/>
      <c r="E25" s="337"/>
      <c r="F25" s="345">
        <f t="shared" si="0"/>
        <v>0</v>
      </c>
      <c r="G25" s="346"/>
      <c r="H25" s="346"/>
      <c r="I25" s="383">
        <v>7</v>
      </c>
      <c r="J25" s="342"/>
      <c r="K25" s="342"/>
    </row>
    <row r="26" spans="1:11" x14ac:dyDescent="0.3">
      <c r="A26" s="353" t="str">
        <f>'Lookup Lists'!C10</f>
        <v>CIB - Com/Ballot 1 (Initial)</v>
      </c>
      <c r="B26" s="134"/>
      <c r="C26" s="134"/>
      <c r="D26" s="336"/>
      <c r="E26" s="337"/>
      <c r="F26" s="345">
        <f t="shared" si="0"/>
        <v>0</v>
      </c>
      <c r="G26" s="346"/>
      <c r="H26" s="384"/>
      <c r="I26" s="382">
        <v>8</v>
      </c>
      <c r="J26" s="342"/>
      <c r="K26" s="342"/>
    </row>
    <row r="27" spans="1:11" x14ac:dyDescent="0.3">
      <c r="A27" s="353" t="str">
        <f>'Lookup Lists'!C11</f>
        <v xml:space="preserve">CAB - Com/Add Ballot 2 </v>
      </c>
      <c r="B27" s="134"/>
      <c r="C27" s="134"/>
      <c r="D27" s="336"/>
      <c r="E27" s="337"/>
      <c r="F27" s="345">
        <f t="shared" si="0"/>
        <v>0</v>
      </c>
      <c r="G27" s="346"/>
      <c r="H27" s="384"/>
      <c r="I27" s="383">
        <v>9</v>
      </c>
    </row>
    <row r="28" spans="1:11" x14ac:dyDescent="0.3">
      <c r="A28" s="353" t="str">
        <f>'Lookup Lists'!C12</f>
        <v>CAB - Com/Add Ballot 3</v>
      </c>
      <c r="B28" s="134"/>
      <c r="C28" s="134"/>
      <c r="D28" s="336"/>
      <c r="E28" s="337"/>
      <c r="F28" s="345">
        <f t="shared" si="0"/>
        <v>0</v>
      </c>
      <c r="G28" s="346"/>
      <c r="H28" s="346"/>
      <c r="I28" s="382">
        <v>10</v>
      </c>
    </row>
    <row r="29" spans="1:11" x14ac:dyDescent="0.3">
      <c r="A29" s="353" t="str">
        <f>'Lookup Lists'!C13</f>
        <v>CAB - Com/Add Ballot 4</v>
      </c>
      <c r="B29" s="134"/>
      <c r="C29" s="134"/>
      <c r="D29" s="336"/>
      <c r="E29" s="337"/>
      <c r="F29" s="345">
        <f t="shared" si="0"/>
        <v>0</v>
      </c>
      <c r="G29" s="346"/>
      <c r="H29" s="346"/>
      <c r="I29" s="383">
        <v>11</v>
      </c>
    </row>
    <row r="30" spans="1:11" x14ac:dyDescent="0.3">
      <c r="A30" s="353" t="str">
        <f>'Lookup Lists'!C14</f>
        <v>CAB - Com/Add Ballot 5</v>
      </c>
      <c r="B30" s="134"/>
      <c r="C30" s="134"/>
      <c r="D30" s="336"/>
      <c r="E30" s="337"/>
      <c r="F30" s="345">
        <f t="shared" si="0"/>
        <v>0</v>
      </c>
      <c r="G30" s="346"/>
      <c r="H30" s="346"/>
      <c r="I30" s="382">
        <v>12</v>
      </c>
    </row>
    <row r="31" spans="1:11" x14ac:dyDescent="0.3">
      <c r="A31" s="356" t="str">
        <f>'Lookup Lists'!C15</f>
        <v>FB - Final Ballot</v>
      </c>
      <c r="B31" s="134"/>
      <c r="C31" s="134"/>
      <c r="D31" s="336"/>
      <c r="E31" s="337"/>
      <c r="F31" s="345">
        <f t="shared" si="0"/>
        <v>0</v>
      </c>
      <c r="G31" s="346"/>
      <c r="H31" s="346"/>
      <c r="I31" s="383">
        <v>13</v>
      </c>
    </row>
    <row r="32" spans="1:11" x14ac:dyDescent="0.3">
      <c r="A32" s="357" t="str">
        <f>'Lookup Lists'!C16</f>
        <v>PTB - Present to BOT</v>
      </c>
      <c r="B32" s="134"/>
      <c r="C32" s="134"/>
      <c r="D32" s="336"/>
      <c r="E32" s="337"/>
      <c r="F32" s="345">
        <f t="shared" si="0"/>
        <v>0</v>
      </c>
      <c r="G32" s="346"/>
      <c r="H32" s="346"/>
      <c r="I32" s="382">
        <v>14</v>
      </c>
    </row>
    <row r="33" spans="1:9" x14ac:dyDescent="0.3">
      <c r="A33" s="358" t="str">
        <f>'Lookup Lists'!C17</f>
        <v>Filing - Filing with Regulators</v>
      </c>
      <c r="B33" s="134"/>
      <c r="C33" s="134"/>
      <c r="D33" s="336"/>
      <c r="E33" s="337"/>
      <c r="F33" s="345">
        <f t="shared" si="0"/>
        <v>0</v>
      </c>
      <c r="G33" s="346"/>
      <c r="H33" s="346"/>
      <c r="I33" s="383">
        <v>15</v>
      </c>
    </row>
    <row r="34" spans="1:9" ht="15" thickBot="1" x14ac:dyDescent="0.35">
      <c r="A34" s="359" t="str">
        <f>'Lookup Lists'!C18</f>
        <v>PT - Post Approval Training</v>
      </c>
      <c r="B34" s="135"/>
      <c r="C34" s="135"/>
      <c r="D34" s="360"/>
      <c r="E34" s="361"/>
      <c r="F34" s="362">
        <f t="shared" si="0"/>
        <v>0</v>
      </c>
      <c r="G34" s="363"/>
      <c r="H34" s="363"/>
      <c r="I34" s="38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86" t="s">
        <v>74</v>
      </c>
      <c r="B37" s="387" t="s">
        <v>72</v>
      </c>
      <c r="C37" s="722" t="s">
        <v>75</v>
      </c>
      <c r="D37" s="722"/>
      <c r="E37" s="722"/>
      <c r="F37" s="722"/>
      <c r="G37" s="722"/>
      <c r="H37" s="723"/>
    </row>
    <row r="38" spans="1:9" x14ac:dyDescent="0.3">
      <c r="A38" s="429" t="s">
        <v>343</v>
      </c>
      <c r="B38" s="430">
        <v>42865</v>
      </c>
      <c r="C38" s="797" t="s">
        <v>344</v>
      </c>
      <c r="D38" s="797"/>
      <c r="E38" s="797"/>
      <c r="F38" s="797"/>
      <c r="G38" s="797"/>
      <c r="H38" s="798"/>
    </row>
    <row r="39" spans="1:9" x14ac:dyDescent="0.3">
      <c r="A39" s="403" t="s">
        <v>351</v>
      </c>
      <c r="B39" s="376">
        <v>42900</v>
      </c>
      <c r="C39" s="799" t="s">
        <v>398</v>
      </c>
      <c r="D39" s="799"/>
      <c r="E39" s="799"/>
      <c r="F39" s="799"/>
      <c r="G39" s="799"/>
      <c r="H39" s="800"/>
    </row>
    <row r="40" spans="1:9" x14ac:dyDescent="0.3">
      <c r="A40" s="403" t="s">
        <v>351</v>
      </c>
      <c r="B40" s="376">
        <v>43020</v>
      </c>
      <c r="C40" s="801" t="s">
        <v>427</v>
      </c>
      <c r="D40" s="801"/>
      <c r="E40" s="801"/>
      <c r="F40" s="801"/>
      <c r="G40" s="801"/>
      <c r="H40" s="802"/>
    </row>
    <row r="41" spans="1:9" ht="15" thickBot="1" x14ac:dyDescent="0.35">
      <c r="A41" s="433"/>
      <c r="B41" s="434"/>
      <c r="C41" s="795"/>
      <c r="D41" s="795"/>
      <c r="E41" s="795"/>
      <c r="F41" s="795"/>
      <c r="G41" s="795"/>
      <c r="H41" s="796"/>
    </row>
  </sheetData>
  <mergeCells count="19">
    <mergeCell ref="C41:H41"/>
    <mergeCell ref="B13:G13"/>
    <mergeCell ref="B14:G14"/>
    <mergeCell ref="C37:H37"/>
    <mergeCell ref="C38:H38"/>
    <mergeCell ref="C39:H39"/>
    <mergeCell ref="C40:H40"/>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57" priority="13" operator="lessThan">
      <formula>-90</formula>
    </cfRule>
    <cfRule type="cellIs" dxfId="56" priority="14" operator="lessThan">
      <formula>-45</formula>
    </cfRule>
    <cfRule type="cellIs" dxfId="55" priority="15" operator="greaterThan">
      <formula>-45</formula>
    </cfRule>
  </conditionalFormatting>
  <conditionalFormatting sqref="B19:C34">
    <cfRule type="expression" dxfId="54" priority="7">
      <formula>AND($B19&lt;=NOW(),$C19&gt;=NOW())</formula>
    </cfRule>
  </conditionalFormatting>
  <conditionalFormatting sqref="D19:E34">
    <cfRule type="expression" dxfId="53" priority="5">
      <formula>AND($D19&lt;=NOW(),$E19&gt;=NOW())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1" display="Phase 2 System Protection Coordination"/>
    <hyperlink ref="H1" location="Home!A1" display="Return to Home"/>
    <hyperlink ref="B2:G2" r:id="rId2" display="Project 2017-05 NUC-001-3 Periodic Review"/>
    <hyperlink ref="A11" location="Footnotes!A1" display="Footnotes!A1"/>
    <hyperlink ref="A10" location="Footnotes!A1" display="Footnotes!A1"/>
    <hyperlink ref="A7" location="Footnotes!A1" display="Footnotes!A1"/>
    <hyperlink ref="B12:G12" r:id="rId3" display="Mat Bunch"/>
    <hyperlink ref="B13:G13" r:id="rId4" display="Amy Casuscelli and Colby Bellville"/>
  </hyperlinks>
  <pageMargins left="0.7" right="0.7" top="0.75" bottom="0.75" header="0.3" footer="0.3"/>
  <pageSetup orientation="landscape" horizontalDpi="1200" verticalDpi="1200" r:id="rId5"/>
  <extLst>
    <ext xmlns:x14="http://schemas.microsoft.com/office/spreadsheetml/2009/9/main" uri="{78C0D931-6437-407d-A8EE-F0AAD7539E65}">
      <x14:conditionalFormattings>
        <x14:conditionalFormatting xmlns:xm="http://schemas.microsoft.com/office/excel/2006/main">
          <x14:cfRule type="expression" priority="16" id="{2A314416-617C-40A9-94D7-C62EC98F3A5A}">
            <xm:f>IF($B$20=Home!$H$5,$A$24,)</xm:f>
            <x14:dxf/>
          </x14:cfRule>
          <xm:sqref>I10:ABK10</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42"/>
  <sheetViews>
    <sheetView showZeros="0" zoomScale="110" zoomScaleNormal="110" workbookViewId="0">
      <pane ySplit="1" topLeftCell="A2" activePane="bottomLeft" state="frozen"/>
      <selection pane="bottomLeft" activeCell="B16" sqref="B16"/>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0.5546875" style="326" customWidth="1"/>
    <col min="6" max="6" width="11.77734375" style="326" customWidth="1"/>
    <col min="7" max="7" width="19.44140625" style="326" customWidth="1"/>
    <col min="8" max="8" width="11.88671875" style="326" customWidth="1"/>
    <col min="9" max="9" width="7.6640625" style="326" hidden="1" customWidth="1"/>
    <col min="10" max="10" width="19.21875" style="326" customWidth="1"/>
    <col min="11" max="16384" width="8.88671875" style="326"/>
  </cols>
  <sheetData>
    <row r="1" spans="1:8" s="322" customFormat="1" ht="18" x14ac:dyDescent="0.35">
      <c r="A1" s="321" t="str">
        <f>Template!A1</f>
        <v>Project</v>
      </c>
      <c r="B1" s="714" t="s">
        <v>357</v>
      </c>
      <c r="C1" s="715"/>
      <c r="D1" s="715"/>
      <c r="E1" s="715"/>
      <c r="F1" s="715"/>
      <c r="G1" s="715"/>
      <c r="H1" s="320" t="s">
        <v>89</v>
      </c>
    </row>
    <row r="2" spans="1:8" s="322" customFormat="1" ht="15" customHeight="1" x14ac:dyDescent="0.35">
      <c r="A2" s="323" t="str">
        <f>Template!A2</f>
        <v>Project Name</v>
      </c>
      <c r="B2" s="716" t="s">
        <v>358</v>
      </c>
      <c r="C2" s="716"/>
      <c r="D2" s="716"/>
      <c r="E2" s="716"/>
      <c r="F2" s="716"/>
      <c r="G2" s="716"/>
      <c r="H2" s="324"/>
    </row>
    <row r="3" spans="1:8" s="322" customFormat="1" ht="15" customHeight="1" x14ac:dyDescent="0.35">
      <c r="A3" s="323" t="str">
        <f>Template!A3</f>
        <v>Status</v>
      </c>
      <c r="B3" s="647" t="s">
        <v>278</v>
      </c>
      <c r="C3" s="647"/>
      <c r="D3" s="647"/>
      <c r="E3" s="647"/>
      <c r="F3" s="647"/>
      <c r="G3" s="647"/>
      <c r="H3" s="324"/>
    </row>
    <row r="4" spans="1:8" s="322" customFormat="1" ht="60.6" customHeight="1" x14ac:dyDescent="0.35">
      <c r="A4" s="323" t="str">
        <f>Template!A4</f>
        <v>Comments</v>
      </c>
      <c r="B4" s="646" t="s">
        <v>518</v>
      </c>
      <c r="C4" s="646"/>
      <c r="D4" s="646"/>
      <c r="E4" s="646"/>
      <c r="F4" s="646"/>
      <c r="G4" s="646"/>
      <c r="H4" s="324"/>
    </row>
    <row r="5" spans="1:8" x14ac:dyDescent="0.3">
      <c r="A5" s="323" t="str">
        <f>Template!A5</f>
        <v>Deliverable</v>
      </c>
      <c r="B5" s="728" t="s">
        <v>360</v>
      </c>
      <c r="C5" s="728"/>
      <c r="D5" s="728"/>
      <c r="E5" s="728"/>
      <c r="F5" s="728"/>
      <c r="G5" s="728"/>
      <c r="H5" s="325"/>
    </row>
    <row r="6" spans="1:8" x14ac:dyDescent="0.3">
      <c r="A6" s="323" t="str">
        <f>Template!A6</f>
        <v>Deadline</v>
      </c>
      <c r="B6" s="728" t="s">
        <v>18</v>
      </c>
      <c r="C6" s="728"/>
      <c r="D6" s="728"/>
      <c r="E6" s="728"/>
      <c r="F6" s="728"/>
      <c r="G6" s="728"/>
      <c r="H6" s="325"/>
    </row>
    <row r="7" spans="1:8" ht="28.8" x14ac:dyDescent="0.3">
      <c r="A7" s="423" t="str">
        <f>Template!A7</f>
        <v>Priority in RSDP, click to see applicable Footnote</v>
      </c>
      <c r="B7" s="728" t="s">
        <v>333</v>
      </c>
      <c r="C7" s="728"/>
      <c r="D7" s="728"/>
      <c r="E7" s="728"/>
      <c r="F7" s="728"/>
      <c r="G7" s="728"/>
      <c r="H7" s="325"/>
    </row>
    <row r="8" spans="1:8" x14ac:dyDescent="0.3">
      <c r="A8" s="323" t="str">
        <f>Template!A8</f>
        <v>P81 Req (2013)</v>
      </c>
      <c r="B8" s="728" t="s">
        <v>18</v>
      </c>
      <c r="C8" s="728"/>
      <c r="D8" s="728"/>
      <c r="E8" s="728"/>
      <c r="F8" s="728"/>
      <c r="G8" s="728"/>
      <c r="H8" s="325"/>
    </row>
    <row r="9" spans="1:8" x14ac:dyDescent="0.3">
      <c r="A9" s="323" t="str">
        <f>Template!A9</f>
        <v>Number of Directives</v>
      </c>
      <c r="B9" s="728" t="s">
        <v>18</v>
      </c>
      <c r="C9" s="728"/>
      <c r="D9" s="728"/>
      <c r="E9" s="728"/>
      <c r="F9" s="728"/>
      <c r="G9" s="728"/>
      <c r="H9" s="325"/>
    </row>
    <row r="10" spans="1:8" x14ac:dyDescent="0.3">
      <c r="A10" s="327" t="str">
        <f>Template!A10</f>
        <v>No. of Guidances (see Note 2)</v>
      </c>
      <c r="B10" s="728" t="s">
        <v>18</v>
      </c>
      <c r="C10" s="728"/>
      <c r="D10" s="728"/>
      <c r="E10" s="728"/>
      <c r="F10" s="728"/>
      <c r="G10" s="728"/>
      <c r="H10" s="325"/>
    </row>
    <row r="11" spans="1:8" ht="28.8" x14ac:dyDescent="0.3">
      <c r="A11" s="327" t="str">
        <f>Template!A11</f>
        <v>Directionally consistent with IERP findings (See Note 5)</v>
      </c>
      <c r="B11" s="728" t="s">
        <v>18</v>
      </c>
      <c r="C11" s="728"/>
      <c r="D11" s="728"/>
      <c r="E11" s="728"/>
      <c r="F11" s="728"/>
      <c r="G11" s="728"/>
      <c r="H11" s="328"/>
    </row>
    <row r="12" spans="1:8" x14ac:dyDescent="0.3">
      <c r="A12" s="323" t="str">
        <f>Template!A12</f>
        <v>Developer</v>
      </c>
      <c r="B12" s="710" t="s">
        <v>151</v>
      </c>
      <c r="C12" s="710"/>
      <c r="D12" s="710"/>
      <c r="E12" s="710"/>
      <c r="F12" s="710"/>
      <c r="G12" s="710"/>
      <c r="H12" s="328"/>
    </row>
    <row r="13" spans="1:8" ht="14.4" customHeight="1" x14ac:dyDescent="0.3">
      <c r="A13" s="323" t="str">
        <f>Template!A13</f>
        <v>PMOS Liaison</v>
      </c>
      <c r="B13" s="711" t="s">
        <v>304</v>
      </c>
      <c r="C13" s="711"/>
      <c r="D13" s="711"/>
      <c r="E13" s="711"/>
      <c r="F13" s="711"/>
      <c r="G13" s="711"/>
      <c r="H13" s="328"/>
    </row>
    <row r="14" spans="1:8" x14ac:dyDescent="0.3">
      <c r="A14" s="323" t="str">
        <f>Template!A14</f>
        <v>Affected Standards</v>
      </c>
      <c r="B14" s="707" t="s">
        <v>359</v>
      </c>
      <c r="C14" s="707"/>
      <c r="D14" s="707"/>
      <c r="E14" s="707"/>
      <c r="F14" s="707"/>
      <c r="G14" s="707"/>
      <c r="H14" s="325"/>
    </row>
    <row r="15" spans="1:8" x14ac:dyDescent="0.3">
      <c r="A15" s="323" t="str">
        <f>Template!A15</f>
        <v>Last Updated</v>
      </c>
      <c r="B15" s="256">
        <v>43356</v>
      </c>
      <c r="C15" s="325"/>
      <c r="D15" s="325"/>
      <c r="E15" s="325"/>
      <c r="F15" s="325"/>
      <c r="G15" s="325"/>
      <c r="H15" s="325"/>
    </row>
    <row r="16" spans="1:8" x14ac:dyDescent="0.3">
      <c r="A16" s="330"/>
      <c r="B16" s="328"/>
      <c r="C16" s="325"/>
      <c r="D16" s="325"/>
      <c r="E16" s="325"/>
      <c r="F16" s="325"/>
      <c r="G16" s="325"/>
      <c r="H16" s="325"/>
    </row>
    <row r="17" spans="1:10" ht="15" thickBot="1" x14ac:dyDescent="0.35">
      <c r="A17" s="331"/>
      <c r="B17" s="325"/>
      <c r="C17" s="325"/>
      <c r="D17" s="325"/>
      <c r="E17" s="325"/>
      <c r="F17" s="325"/>
      <c r="G17" s="325"/>
      <c r="H17" s="325"/>
    </row>
    <row r="18" spans="1:10" ht="44.4" customHeight="1" thickBot="1" x14ac:dyDescent="0.35">
      <c r="A18" s="332" t="s">
        <v>35</v>
      </c>
      <c r="B18" s="380" t="s">
        <v>69</v>
      </c>
      <c r="C18" s="332" t="s">
        <v>70</v>
      </c>
      <c r="D18" s="380" t="s">
        <v>206</v>
      </c>
      <c r="E18" s="332" t="s">
        <v>207</v>
      </c>
      <c r="F18" s="380" t="s">
        <v>27</v>
      </c>
      <c r="G18" s="332" t="s">
        <v>197</v>
      </c>
      <c r="H18" s="332" t="s">
        <v>71</v>
      </c>
      <c r="I18" s="332" t="s">
        <v>63</v>
      </c>
      <c r="J18" s="334"/>
    </row>
    <row r="19" spans="1:10" x14ac:dyDescent="0.3">
      <c r="A19" s="335" t="str">
        <f>'Lookup Lists'!C3</f>
        <v>Nominations - SAR / PR</v>
      </c>
      <c r="B19" s="336">
        <v>42906</v>
      </c>
      <c r="C19" s="337">
        <v>42919</v>
      </c>
      <c r="D19" s="336">
        <v>42906</v>
      </c>
      <c r="E19" s="337">
        <v>42919</v>
      </c>
      <c r="F19" s="338">
        <f t="shared" ref="F19:F34" si="0">IF(D19-B19&gt;DATE(2007,1,1),0,D19-B19)</f>
        <v>0</v>
      </c>
      <c r="G19" s="339"/>
      <c r="H19" s="339"/>
      <c r="I19" s="381">
        <v>1</v>
      </c>
      <c r="J19" s="342"/>
    </row>
    <row r="20" spans="1:10" ht="31.2" customHeight="1" x14ac:dyDescent="0.3">
      <c r="A20" s="343" t="str">
        <f>'Lookup Lists'!C4</f>
        <v>Nominations - DT</v>
      </c>
      <c r="B20" s="336">
        <v>42943</v>
      </c>
      <c r="C20" s="336">
        <v>42956</v>
      </c>
      <c r="D20" s="336">
        <v>42943</v>
      </c>
      <c r="E20" s="336">
        <v>42956</v>
      </c>
      <c r="F20" s="345">
        <f t="shared" si="0"/>
        <v>0</v>
      </c>
      <c r="G20" s="346"/>
      <c r="H20" s="425" t="s">
        <v>386</v>
      </c>
      <c r="I20" s="382">
        <v>2</v>
      </c>
      <c r="J20" s="342"/>
    </row>
    <row r="21" spans="1:10" x14ac:dyDescent="0.3">
      <c r="A21" s="349" t="str">
        <f>'Lookup Lists'!C5</f>
        <v>QR - Quality Review</v>
      </c>
      <c r="B21" s="336"/>
      <c r="C21" s="337"/>
      <c r="D21" s="336"/>
      <c r="E21" s="337"/>
      <c r="F21" s="345">
        <f t="shared" si="0"/>
        <v>0</v>
      </c>
      <c r="G21" s="346"/>
      <c r="H21" s="346"/>
      <c r="I21" s="383">
        <v>3</v>
      </c>
      <c r="J21" s="342"/>
    </row>
    <row r="22" spans="1:10" x14ac:dyDescent="0.3">
      <c r="A22" s="351" t="str">
        <f>'Lookup Lists'!C6</f>
        <v>SP1 - SAR/PR/WP Posting 1</v>
      </c>
      <c r="B22" s="336">
        <v>42906</v>
      </c>
      <c r="C22" s="337">
        <v>42936</v>
      </c>
      <c r="D22" s="336">
        <v>42906</v>
      </c>
      <c r="E22" s="337">
        <v>42936</v>
      </c>
      <c r="F22" s="345">
        <f t="shared" si="0"/>
        <v>0</v>
      </c>
      <c r="G22" s="346"/>
      <c r="H22" s="346"/>
      <c r="I22" s="382">
        <v>4</v>
      </c>
      <c r="J22" s="342"/>
    </row>
    <row r="23" spans="1:10" x14ac:dyDescent="0.3">
      <c r="A23" s="351" t="str">
        <f>'Lookup Lists'!C7</f>
        <v>SP2 - SAR/PR/WP Posting 2</v>
      </c>
      <c r="B23" s="336"/>
      <c r="C23" s="336"/>
      <c r="D23" s="336"/>
      <c r="E23" s="336"/>
      <c r="F23" s="345">
        <f t="shared" si="0"/>
        <v>0</v>
      </c>
      <c r="G23" s="346"/>
      <c r="H23" s="346"/>
      <c r="I23" s="383">
        <v>5</v>
      </c>
      <c r="J23" s="342"/>
    </row>
    <row r="24" spans="1:10" x14ac:dyDescent="0.3">
      <c r="A24" s="352" t="str">
        <f>'Lookup Lists'!C8</f>
        <v>CP1 - Comment Period 1</v>
      </c>
      <c r="B24" s="336"/>
      <c r="C24" s="336"/>
      <c r="D24" s="336"/>
      <c r="E24" s="336"/>
      <c r="F24" s="345">
        <f t="shared" si="0"/>
        <v>0</v>
      </c>
      <c r="G24" s="346"/>
      <c r="H24" s="346"/>
      <c r="I24" s="382">
        <v>6</v>
      </c>
      <c r="J24" s="342"/>
    </row>
    <row r="25" spans="1:10" x14ac:dyDescent="0.3">
      <c r="A25" s="352" t="str">
        <f>'Lookup Lists'!C9</f>
        <v>CP2 - Comment Period 2</v>
      </c>
      <c r="B25" s="336"/>
      <c r="C25" s="336"/>
      <c r="D25" s="336"/>
      <c r="E25" s="337"/>
      <c r="F25" s="345">
        <f t="shared" si="0"/>
        <v>0</v>
      </c>
      <c r="G25" s="346"/>
      <c r="H25" s="346"/>
      <c r="I25" s="383">
        <v>7</v>
      </c>
      <c r="J25" s="342"/>
    </row>
    <row r="26" spans="1:10" x14ac:dyDescent="0.3">
      <c r="A26" s="353" t="str">
        <f>'Lookup Lists'!C10</f>
        <v>CIB - Com/Ballot 1 (Initial)</v>
      </c>
      <c r="B26" s="336">
        <v>43181</v>
      </c>
      <c r="C26" s="336">
        <v>43228</v>
      </c>
      <c r="D26" s="336"/>
      <c r="E26" s="337"/>
      <c r="F26" s="345"/>
      <c r="G26" s="346"/>
      <c r="H26" s="384"/>
      <c r="I26" s="382">
        <v>8</v>
      </c>
      <c r="J26" s="342"/>
    </row>
    <row r="27" spans="1:10" x14ac:dyDescent="0.3">
      <c r="A27" s="353" t="str">
        <f>'Lookup Lists'!C11</f>
        <v xml:space="preserve">CAB - Com/Add Ballot 2 </v>
      </c>
      <c r="B27" s="134"/>
      <c r="C27" s="134"/>
      <c r="D27" s="336"/>
      <c r="E27" s="337"/>
      <c r="F27" s="345">
        <f t="shared" si="0"/>
        <v>0</v>
      </c>
      <c r="G27" s="346"/>
      <c r="H27" s="384"/>
      <c r="I27" s="383">
        <v>9</v>
      </c>
    </row>
    <row r="28" spans="1:10" x14ac:dyDescent="0.3">
      <c r="A28" s="353" t="str">
        <f>'Lookup Lists'!C12</f>
        <v>CAB - Com/Add Ballot 3</v>
      </c>
      <c r="B28" s="134"/>
      <c r="C28" s="134"/>
      <c r="D28" s="336"/>
      <c r="E28" s="337"/>
      <c r="F28" s="345">
        <f t="shared" si="0"/>
        <v>0</v>
      </c>
      <c r="G28" s="346"/>
      <c r="H28" s="346"/>
      <c r="I28" s="382">
        <v>10</v>
      </c>
    </row>
    <row r="29" spans="1:10" x14ac:dyDescent="0.3">
      <c r="A29" s="353" t="str">
        <f>'Lookup Lists'!C13</f>
        <v>CAB - Com/Add Ballot 4</v>
      </c>
      <c r="B29" s="134"/>
      <c r="C29" s="134"/>
      <c r="D29" s="336"/>
      <c r="E29" s="337"/>
      <c r="F29" s="345">
        <f t="shared" si="0"/>
        <v>0</v>
      </c>
      <c r="G29" s="346"/>
      <c r="H29" s="346"/>
      <c r="I29" s="383">
        <v>11</v>
      </c>
    </row>
    <row r="30" spans="1:10" x14ac:dyDescent="0.3">
      <c r="A30" s="353" t="str">
        <f>'Lookup Lists'!C14</f>
        <v>CAB - Com/Add Ballot 5</v>
      </c>
      <c r="B30" s="134"/>
      <c r="C30" s="134"/>
      <c r="D30" s="336"/>
      <c r="E30" s="337"/>
      <c r="F30" s="345">
        <f t="shared" si="0"/>
        <v>0</v>
      </c>
      <c r="G30" s="346"/>
      <c r="H30" s="346"/>
      <c r="I30" s="382">
        <v>12</v>
      </c>
    </row>
    <row r="31" spans="1:10" x14ac:dyDescent="0.3">
      <c r="A31" s="356" t="str">
        <f>'Lookup Lists'!C15</f>
        <v>FB - Final Ballot</v>
      </c>
      <c r="B31" s="134">
        <v>43280</v>
      </c>
      <c r="C31" s="134">
        <f>+B31+9</f>
        <v>43289</v>
      </c>
      <c r="D31" s="336"/>
      <c r="E31" s="337"/>
      <c r="F31" s="345"/>
      <c r="G31" s="346"/>
      <c r="H31" s="346"/>
      <c r="I31" s="383">
        <v>13</v>
      </c>
    </row>
    <row r="32" spans="1:10" x14ac:dyDescent="0.3">
      <c r="A32" s="357" t="str">
        <f>'Lookup Lists'!C16</f>
        <v>PTB - Present to BOT</v>
      </c>
      <c r="B32" s="134">
        <v>43327</v>
      </c>
      <c r="C32" s="134">
        <v>42964</v>
      </c>
      <c r="D32" s="336"/>
      <c r="E32" s="337"/>
      <c r="F32" s="345"/>
      <c r="G32" s="346"/>
      <c r="H32" s="346"/>
      <c r="I32" s="382">
        <v>14</v>
      </c>
    </row>
    <row r="33" spans="1:9" x14ac:dyDescent="0.3">
      <c r="A33" s="358" t="str">
        <f>'Lookup Lists'!C17</f>
        <v>Filing - Filing with Regulators</v>
      </c>
      <c r="B33" s="134">
        <v>43329</v>
      </c>
      <c r="C33" s="134">
        <f>+B33+3</f>
        <v>43332</v>
      </c>
      <c r="D33" s="336"/>
      <c r="E33" s="337"/>
      <c r="F33" s="345"/>
      <c r="G33" s="346"/>
      <c r="H33" s="346"/>
      <c r="I33" s="383">
        <v>15</v>
      </c>
    </row>
    <row r="34" spans="1:9" ht="15" thickBot="1" x14ac:dyDescent="0.35">
      <c r="A34" s="359" t="str">
        <f>'Lookup Lists'!C18</f>
        <v>PT - Post Approval Training</v>
      </c>
      <c r="B34" s="135"/>
      <c r="C34" s="135"/>
      <c r="D34" s="360"/>
      <c r="E34" s="361"/>
      <c r="F34" s="362">
        <f t="shared" si="0"/>
        <v>0</v>
      </c>
      <c r="G34" s="363"/>
      <c r="H34" s="363"/>
      <c r="I34" s="38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86" t="s">
        <v>74</v>
      </c>
      <c r="B37" s="490" t="s">
        <v>72</v>
      </c>
      <c r="C37" s="722" t="s">
        <v>75</v>
      </c>
      <c r="D37" s="722"/>
      <c r="E37" s="722"/>
      <c r="F37" s="722"/>
      <c r="G37" s="722"/>
      <c r="H37" s="723"/>
    </row>
    <row r="38" spans="1:9" x14ac:dyDescent="0.3">
      <c r="A38" s="429" t="s">
        <v>343</v>
      </c>
      <c r="B38" s="430">
        <v>42885</v>
      </c>
      <c r="C38" s="797" t="s">
        <v>344</v>
      </c>
      <c r="D38" s="797"/>
      <c r="E38" s="797"/>
      <c r="F38" s="797"/>
      <c r="G38" s="797"/>
      <c r="H38" s="798"/>
    </row>
    <row r="39" spans="1:9" x14ac:dyDescent="0.3">
      <c r="A39" s="403" t="s">
        <v>351</v>
      </c>
      <c r="B39" s="376">
        <v>42900</v>
      </c>
      <c r="C39" s="799" t="s">
        <v>401</v>
      </c>
      <c r="D39" s="799"/>
      <c r="E39" s="799"/>
      <c r="F39" s="799"/>
      <c r="G39" s="799"/>
      <c r="H39" s="800"/>
    </row>
    <row r="40" spans="1:9" x14ac:dyDescent="0.3">
      <c r="A40" s="403" t="s">
        <v>79</v>
      </c>
      <c r="B40" s="432">
        <v>43145</v>
      </c>
      <c r="C40" s="801" t="s">
        <v>446</v>
      </c>
      <c r="D40" s="801"/>
      <c r="E40" s="801"/>
      <c r="F40" s="801"/>
      <c r="G40" s="801"/>
      <c r="H40" s="802"/>
    </row>
    <row r="41" spans="1:9" x14ac:dyDescent="0.3">
      <c r="A41" s="484" t="s">
        <v>440</v>
      </c>
      <c r="B41" s="492" t="s">
        <v>18</v>
      </c>
      <c r="C41" s="810" t="s">
        <v>486</v>
      </c>
      <c r="D41" s="810"/>
      <c r="E41" s="810"/>
      <c r="F41" s="810"/>
      <c r="G41" s="810"/>
      <c r="H41" s="811"/>
    </row>
    <row r="42" spans="1:9" ht="15" thickBot="1" x14ac:dyDescent="0.35">
      <c r="A42" s="431" t="s">
        <v>291</v>
      </c>
      <c r="B42" s="489">
        <v>43356</v>
      </c>
      <c r="C42" s="807" t="s">
        <v>499</v>
      </c>
      <c r="D42" s="808"/>
      <c r="E42" s="808"/>
      <c r="F42" s="808"/>
      <c r="G42" s="808"/>
      <c r="H42" s="809"/>
    </row>
  </sheetData>
  <mergeCells count="20">
    <mergeCell ref="B13:G13"/>
    <mergeCell ref="B14:G14"/>
    <mergeCell ref="B12:G12"/>
    <mergeCell ref="B1:G1"/>
    <mergeCell ref="B2:G2"/>
    <mergeCell ref="B3:G3"/>
    <mergeCell ref="B4:G4"/>
    <mergeCell ref="B5:G5"/>
    <mergeCell ref="B6:G6"/>
    <mergeCell ref="B7:G7"/>
    <mergeCell ref="B8:G8"/>
    <mergeCell ref="B9:G9"/>
    <mergeCell ref="B10:G10"/>
    <mergeCell ref="B11:G11"/>
    <mergeCell ref="C37:H37"/>
    <mergeCell ref="C38:H38"/>
    <mergeCell ref="C39:H39"/>
    <mergeCell ref="C40:H40"/>
    <mergeCell ref="C42:H42"/>
    <mergeCell ref="C41:H41"/>
  </mergeCells>
  <conditionalFormatting sqref="F19:F34">
    <cfRule type="cellIs" dxfId="52" priority="16" operator="lessThan">
      <formula>-90</formula>
    </cfRule>
    <cfRule type="cellIs" dxfId="51" priority="17" operator="lessThan">
      <formula>-45</formula>
    </cfRule>
    <cfRule type="cellIs" dxfId="50" priority="18" operator="greaterThan">
      <formula>-45</formula>
    </cfRule>
  </conditionalFormatting>
  <conditionalFormatting sqref="D25:E34">
    <cfRule type="expression" dxfId="49" priority="7">
      <formula>AND($D25&lt;=NOW(),$E25&gt;=NOW())</formula>
    </cfRule>
  </conditionalFormatting>
  <conditionalFormatting sqref="B23:C34">
    <cfRule type="expression" dxfId="48" priority="8">
      <formula>AND($B23&lt;=NOW(),$C23&gt;=NOW())</formula>
    </cfRule>
  </conditionalFormatting>
  <conditionalFormatting sqref="D19:E19 D21:E22">
    <cfRule type="expression" dxfId="47" priority="5">
      <formula>AND($D19&lt;=NOW(),$E19&gt;=NOW())</formula>
    </cfRule>
  </conditionalFormatting>
  <conditionalFormatting sqref="B19:C19 B21:C22">
    <cfRule type="expression" dxfId="46" priority="6">
      <formula>AND($B19&lt;=NOW(),$C19&gt;=NOW())</formula>
    </cfRule>
  </conditionalFormatting>
  <conditionalFormatting sqref="D23:E23">
    <cfRule type="expression" dxfId="45" priority="4">
      <formula>AND($B23&lt;=NOW(),$C23&gt;=NOW())</formula>
    </cfRule>
  </conditionalFormatting>
  <conditionalFormatting sqref="B20:C20">
    <cfRule type="expression" dxfId="44" priority="3">
      <formula>AND($B20&lt;=NOW(),$C20&gt;=NOW())</formula>
    </cfRule>
  </conditionalFormatting>
  <conditionalFormatting sqref="D20:E20">
    <cfRule type="expression" dxfId="43" priority="2">
      <formula>AND($B20&lt;=NOW(),$C20&gt;=NOW())</formula>
    </cfRule>
  </conditionalFormatting>
  <conditionalFormatting sqref="D24:E24">
    <cfRule type="expression" dxfId="42" priority="1">
      <formula>AND($B24&lt;=NOW(),$C24&gt;=NOW())</formula>
    </cfRule>
  </conditionalFormatting>
  <dataValidations count="2">
    <dataValidation type="list" allowBlank="1" showInputMessage="1" showErrorMessage="1" sqref="G19:G34 H34">
      <formula1>Delays</formula1>
    </dataValidation>
    <dataValidation type="list" allowBlank="1" showInputMessage="1" showErrorMessage="1" sqref="B3:G3">
      <formula1>Status</formula1>
    </dataValidation>
  </dataValidations>
  <hyperlinks>
    <hyperlink ref="B2" r:id="rId1" display="Phase 2 System Protection Coordination"/>
    <hyperlink ref="H1" location="Home!A1" display="Return to Home"/>
    <hyperlink ref="B2:G2" r:id="rId2" display="Project 2017-06 Modifications to BAL-002-2"/>
    <hyperlink ref="A11" location="Footnotes!A1" display="Footnotes!A1"/>
    <hyperlink ref="A10" location="Footnotes!A1" display="Footnotes!A1"/>
    <hyperlink ref="A7" location="Footnotes!A1" display="Footnotes!A1"/>
    <hyperlink ref="B12:G12" r:id="rId3" display="Darrel Richardson"/>
    <hyperlink ref="B13:G13" r:id="rId4" display="Ken Lanehome"/>
  </hyperlinks>
  <pageMargins left="0.7" right="0.7" top="0.75" bottom="0.75" header="0.3" footer="0.3"/>
  <pageSetup orientation="landscape" horizontalDpi="1200" verticalDpi="1200" r:id="rId5"/>
  <extLst>
    <ext xmlns:x14="http://schemas.microsoft.com/office/spreadsheetml/2009/9/main" uri="{78C0D931-6437-407d-A8EE-F0AAD7539E65}">
      <x14:conditionalFormattings>
        <x14:conditionalFormatting xmlns:xm="http://schemas.microsoft.com/office/excel/2006/main">
          <x14:cfRule type="expression" priority="19" id="{E208E206-88CF-4BA6-89BE-E5074135BB02}">
            <xm:f>IF($B$20=Home!$H$5,$A$24,)</xm:f>
            <x14:dxf/>
          </x14:cfRule>
          <xm:sqref>I10:ABG10</xm:sqref>
        </x14:conditionalFormatting>
      </x14:conditionalFormatting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0.554687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
        <v>13</v>
      </c>
      <c r="B1" s="714" t="s">
        <v>371</v>
      </c>
      <c r="C1" s="715"/>
      <c r="D1" s="715"/>
      <c r="E1" s="715"/>
      <c r="F1" s="715"/>
      <c r="G1" s="715"/>
      <c r="H1" s="320" t="s">
        <v>89</v>
      </c>
    </row>
    <row r="2" spans="1:13" s="322" customFormat="1" ht="15" customHeight="1" x14ac:dyDescent="0.35">
      <c r="A2" s="323" t="s">
        <v>76</v>
      </c>
      <c r="B2" s="711" t="s">
        <v>434</v>
      </c>
      <c r="C2" s="711"/>
      <c r="D2" s="711"/>
      <c r="E2" s="711"/>
      <c r="F2" s="711"/>
      <c r="G2" s="711"/>
      <c r="H2" s="324"/>
    </row>
    <row r="3" spans="1:13" s="322" customFormat="1" ht="15" customHeight="1" x14ac:dyDescent="0.35">
      <c r="A3" s="323" t="s">
        <v>77</v>
      </c>
      <c r="B3" s="647" t="s">
        <v>449</v>
      </c>
      <c r="C3" s="647"/>
      <c r="D3" s="647"/>
      <c r="E3" s="647"/>
      <c r="F3" s="647"/>
      <c r="G3" s="647"/>
      <c r="H3" s="324"/>
    </row>
    <row r="4" spans="1:13" s="322" customFormat="1" ht="102.6" customHeight="1" x14ac:dyDescent="0.35">
      <c r="A4" s="323" t="s">
        <v>20</v>
      </c>
      <c r="B4" s="793" t="s">
        <v>559</v>
      </c>
      <c r="C4" s="793"/>
      <c r="D4" s="793"/>
      <c r="E4" s="793"/>
      <c r="F4" s="793"/>
      <c r="G4" s="793"/>
      <c r="H4" s="324"/>
    </row>
    <row r="5" spans="1:13" x14ac:dyDescent="0.3">
      <c r="A5" s="331" t="s">
        <v>15</v>
      </c>
      <c r="B5" s="728" t="s">
        <v>438</v>
      </c>
      <c r="C5" s="728"/>
      <c r="D5" s="728"/>
      <c r="E5" s="728"/>
      <c r="F5" s="728"/>
      <c r="G5" s="728"/>
      <c r="H5" s="325"/>
    </row>
    <row r="6" spans="1:13" x14ac:dyDescent="0.3">
      <c r="A6" s="331" t="s">
        <v>17</v>
      </c>
      <c r="B6" s="708"/>
      <c r="C6" s="708"/>
      <c r="D6" s="708"/>
      <c r="E6" s="708"/>
      <c r="F6" s="708"/>
      <c r="G6" s="708"/>
      <c r="H6" s="325"/>
    </row>
    <row r="7" spans="1:13" ht="28.8" x14ac:dyDescent="0.3">
      <c r="A7" s="377" t="s">
        <v>306</v>
      </c>
      <c r="B7" s="708" t="s">
        <v>516</v>
      </c>
      <c r="C7" s="708"/>
      <c r="D7" s="708"/>
      <c r="E7" s="708"/>
      <c r="F7" s="708"/>
      <c r="G7" s="708"/>
      <c r="H7" s="325"/>
    </row>
    <row r="8" spans="1:13" x14ac:dyDescent="0.3">
      <c r="A8" s="331" t="s">
        <v>19</v>
      </c>
      <c r="B8" s="708" t="s">
        <v>18</v>
      </c>
      <c r="C8" s="708"/>
      <c r="D8" s="708"/>
      <c r="E8" s="708"/>
      <c r="F8" s="708"/>
      <c r="G8" s="708"/>
      <c r="H8" s="325"/>
    </row>
    <row r="9" spans="1:13" x14ac:dyDescent="0.3">
      <c r="A9" s="330" t="s">
        <v>21</v>
      </c>
      <c r="B9" s="708" t="s">
        <v>18</v>
      </c>
      <c r="C9" s="708"/>
      <c r="D9" s="708"/>
      <c r="E9" s="708"/>
      <c r="F9" s="708"/>
      <c r="G9" s="708"/>
      <c r="H9" s="325"/>
    </row>
    <row r="10" spans="1:13" x14ac:dyDescent="0.3">
      <c r="A10" s="379" t="s">
        <v>22</v>
      </c>
      <c r="B10" s="708" t="s">
        <v>18</v>
      </c>
      <c r="C10" s="708"/>
      <c r="D10" s="708"/>
      <c r="E10" s="708"/>
      <c r="F10" s="708"/>
      <c r="G10" s="708"/>
      <c r="H10" s="325"/>
    </row>
    <row r="11" spans="1:13" ht="28.8" x14ac:dyDescent="0.3">
      <c r="A11" s="330" t="s">
        <v>210</v>
      </c>
      <c r="B11" s="707" t="s">
        <v>18</v>
      </c>
      <c r="C11" s="707"/>
      <c r="D11" s="707"/>
      <c r="E11" s="707"/>
      <c r="F11" s="707"/>
      <c r="G11" s="707"/>
      <c r="H11" s="328"/>
      <c r="K11" s="329"/>
      <c r="L11" s="329"/>
      <c r="M11" s="329"/>
    </row>
    <row r="12" spans="1:13" ht="14.4" customHeight="1" x14ac:dyDescent="0.3">
      <c r="A12" s="330" t="s">
        <v>24</v>
      </c>
      <c r="B12" s="710" t="s">
        <v>155</v>
      </c>
      <c r="C12" s="710"/>
      <c r="D12" s="710"/>
      <c r="E12" s="710"/>
      <c r="F12" s="710"/>
      <c r="G12" s="710"/>
      <c r="H12" s="328"/>
    </row>
    <row r="13" spans="1:13" ht="14.4" customHeight="1" x14ac:dyDescent="0.3">
      <c r="A13" s="330" t="s">
        <v>220</v>
      </c>
      <c r="B13" s="711" t="s">
        <v>191</v>
      </c>
      <c r="C13" s="711"/>
      <c r="D13" s="711"/>
      <c r="E13" s="711"/>
      <c r="F13" s="711"/>
      <c r="G13" s="711"/>
      <c r="H13" s="328"/>
    </row>
    <row r="14" spans="1:13" x14ac:dyDescent="0.3">
      <c r="A14" s="330" t="s">
        <v>88</v>
      </c>
      <c r="B14" s="728" t="s">
        <v>438</v>
      </c>
      <c r="C14" s="728"/>
      <c r="D14" s="728"/>
      <c r="E14" s="728"/>
      <c r="F14" s="728"/>
      <c r="G14" s="728"/>
      <c r="H14" s="325"/>
    </row>
    <row r="15" spans="1:13" x14ac:dyDescent="0.3">
      <c r="A15" s="330" t="s">
        <v>272</v>
      </c>
      <c r="B15" s="256">
        <v>43418</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
        <v>35</v>
      </c>
      <c r="B18" s="380" t="s">
        <v>69</v>
      </c>
      <c r="C18" s="332" t="s">
        <v>70</v>
      </c>
      <c r="D18" s="380" t="s">
        <v>206</v>
      </c>
      <c r="E18" s="332" t="s">
        <v>207</v>
      </c>
      <c r="F18" s="380" t="s">
        <v>27</v>
      </c>
      <c r="G18" s="332" t="s">
        <v>197</v>
      </c>
      <c r="H18" s="380" t="s">
        <v>71</v>
      </c>
      <c r="I18" s="332" t="s">
        <v>63</v>
      </c>
      <c r="J18" s="334"/>
    </row>
    <row r="19" spans="1:11" x14ac:dyDescent="0.3">
      <c r="A19" s="335" t="str">
        <f>'Lookup Lists'!C3</f>
        <v>Nominations - SAR / PR</v>
      </c>
      <c r="B19" s="337">
        <v>42948</v>
      </c>
      <c r="C19" s="337">
        <v>42961</v>
      </c>
      <c r="D19" s="337">
        <v>42948</v>
      </c>
      <c r="E19" s="337">
        <f>+D19+13</f>
        <v>42961</v>
      </c>
      <c r="F19" s="338">
        <f t="shared" ref="F19:F34" si="0">IF(D19-B19&gt;DATE(2007,1,1),0,D19-B19)</f>
        <v>0</v>
      </c>
      <c r="G19" s="339"/>
      <c r="H19" s="339"/>
      <c r="I19" s="381">
        <v>1</v>
      </c>
      <c r="J19" s="342"/>
      <c r="K19" s="342"/>
    </row>
    <row r="20" spans="1:11" x14ac:dyDescent="0.3">
      <c r="A20" s="343" t="str">
        <f>'Lookup Lists'!C4</f>
        <v>Nominations - DT</v>
      </c>
      <c r="B20" s="336">
        <v>43221</v>
      </c>
      <c r="C20" s="337">
        <v>43234</v>
      </c>
      <c r="D20" s="336"/>
      <c r="E20" s="337"/>
      <c r="F20" s="345"/>
      <c r="G20" s="346"/>
      <c r="H20" s="346"/>
      <c r="I20" s="382">
        <v>2</v>
      </c>
      <c r="J20" s="342"/>
      <c r="K20" s="342"/>
    </row>
    <row r="21" spans="1:11" x14ac:dyDescent="0.3">
      <c r="A21" s="349" t="str">
        <f>'Lookup Lists'!C5</f>
        <v>QR - Quality Review</v>
      </c>
      <c r="B21" s="336"/>
      <c r="C21" s="337"/>
      <c r="D21" s="336"/>
      <c r="E21" s="337"/>
      <c r="F21" s="345">
        <f t="shared" si="0"/>
        <v>0</v>
      </c>
      <c r="G21" s="346"/>
      <c r="H21" s="346"/>
      <c r="I21" s="383">
        <v>3</v>
      </c>
      <c r="J21" s="342"/>
      <c r="K21" s="342"/>
    </row>
    <row r="22" spans="1:11" x14ac:dyDescent="0.3">
      <c r="A22" s="351" t="str">
        <f>'Lookup Lists'!C6</f>
        <v>SP1 - SAR/PR/WP Posting 1</v>
      </c>
      <c r="B22" s="336">
        <v>42948</v>
      </c>
      <c r="C22" s="337">
        <v>42977</v>
      </c>
      <c r="D22" s="336">
        <v>42948</v>
      </c>
      <c r="E22" s="337">
        <f>+D22+29</f>
        <v>42977</v>
      </c>
      <c r="F22" s="345">
        <f t="shared" si="0"/>
        <v>0</v>
      </c>
      <c r="G22" s="346"/>
      <c r="H22" s="346"/>
      <c r="I22" s="382">
        <v>4</v>
      </c>
      <c r="J22" s="342"/>
      <c r="K22" s="342"/>
    </row>
    <row r="23" spans="1:11" x14ac:dyDescent="0.3">
      <c r="A23" s="351" t="str">
        <f>'Lookup Lists'!C7</f>
        <v>SP2 - SAR/PR/WP Posting 2</v>
      </c>
      <c r="B23" s="336">
        <v>43080</v>
      </c>
      <c r="C23" s="336">
        <v>43109</v>
      </c>
      <c r="D23" s="336">
        <v>43076</v>
      </c>
      <c r="E23" s="336">
        <f>+D23+30</f>
        <v>43106</v>
      </c>
      <c r="F23" s="345">
        <f t="shared" si="0"/>
        <v>-4</v>
      </c>
      <c r="G23" s="346"/>
      <c r="H23" s="346"/>
      <c r="I23" s="383">
        <v>5</v>
      </c>
      <c r="J23" s="342"/>
      <c r="K23" s="342"/>
    </row>
    <row r="24" spans="1:11" x14ac:dyDescent="0.3">
      <c r="A24" s="352" t="str">
        <f>'Lookup Lists'!C8</f>
        <v>CP1 - Comment Period 1</v>
      </c>
      <c r="B24" s="336">
        <v>43132</v>
      </c>
      <c r="C24" s="336">
        <v>43161</v>
      </c>
      <c r="D24" s="336">
        <v>43132</v>
      </c>
      <c r="E24" s="336">
        <v>43161</v>
      </c>
      <c r="F24" s="345">
        <f t="shared" si="0"/>
        <v>0</v>
      </c>
      <c r="G24" s="346"/>
      <c r="H24" s="346"/>
      <c r="I24" s="382">
        <v>6</v>
      </c>
      <c r="J24" s="342"/>
      <c r="K24" s="342"/>
    </row>
    <row r="25" spans="1:11" x14ac:dyDescent="0.3">
      <c r="A25" s="352" t="str">
        <f>'Lookup Lists'!C9</f>
        <v>CP2 - Comment Period 2</v>
      </c>
      <c r="B25" s="134"/>
      <c r="C25" s="134"/>
      <c r="D25" s="336"/>
      <c r="E25" s="337"/>
      <c r="F25" s="345">
        <f t="shared" si="0"/>
        <v>0</v>
      </c>
      <c r="G25" s="346"/>
      <c r="H25" s="346"/>
      <c r="I25" s="383">
        <v>7</v>
      </c>
      <c r="J25" s="342"/>
      <c r="K25" s="342"/>
    </row>
    <row r="26" spans="1:11" x14ac:dyDescent="0.3">
      <c r="A26" s="353" t="str">
        <f>'Lookup Lists'!C10</f>
        <v>CIB - Com/Ballot 1 (Initial)</v>
      </c>
      <c r="B26" s="162"/>
      <c r="C26" s="162"/>
      <c r="D26" s="134">
        <v>43360</v>
      </c>
      <c r="E26" s="134">
        <f>+D26+45</f>
        <v>43405</v>
      </c>
      <c r="F26" s="345">
        <f t="shared" si="0"/>
        <v>0</v>
      </c>
      <c r="G26" s="346"/>
      <c r="H26" s="384"/>
      <c r="I26" s="382">
        <v>8</v>
      </c>
      <c r="J26" s="342"/>
      <c r="K26" s="342"/>
    </row>
    <row r="27" spans="1:11" x14ac:dyDescent="0.3">
      <c r="A27" s="353" t="str">
        <f>'Lookup Lists'!C11</f>
        <v xml:space="preserve">CAB - Com/Add Ballot 2 </v>
      </c>
      <c r="B27" s="162"/>
      <c r="C27" s="162"/>
      <c r="D27" s="336"/>
      <c r="E27" s="337"/>
      <c r="F27" s="345">
        <f t="shared" si="0"/>
        <v>0</v>
      </c>
      <c r="G27" s="346"/>
      <c r="H27" s="384"/>
      <c r="I27" s="383">
        <v>9</v>
      </c>
    </row>
    <row r="28" spans="1:11" x14ac:dyDescent="0.3">
      <c r="A28" s="353" t="str">
        <f>'Lookup Lists'!C12</f>
        <v>CAB - Com/Add Ballot 3</v>
      </c>
      <c r="B28" s="162"/>
      <c r="C28" s="162"/>
      <c r="D28" s="336"/>
      <c r="E28" s="337"/>
      <c r="F28" s="345">
        <f t="shared" si="0"/>
        <v>0</v>
      </c>
      <c r="G28" s="346"/>
      <c r="H28" s="346"/>
      <c r="I28" s="382">
        <v>10</v>
      </c>
    </row>
    <row r="29" spans="1:11" x14ac:dyDescent="0.3">
      <c r="A29" s="353" t="str">
        <f>'Lookup Lists'!C13</f>
        <v>CAB - Com/Add Ballot 4</v>
      </c>
      <c r="B29" s="162"/>
      <c r="C29" s="162"/>
      <c r="D29" s="336"/>
      <c r="E29" s="337"/>
      <c r="F29" s="345">
        <f t="shared" si="0"/>
        <v>0</v>
      </c>
      <c r="G29" s="346"/>
      <c r="H29" s="346"/>
      <c r="I29" s="383">
        <v>11</v>
      </c>
    </row>
    <row r="30" spans="1:11" x14ac:dyDescent="0.3">
      <c r="A30" s="353" t="str">
        <f>'Lookup Lists'!C14</f>
        <v>CAB - Com/Add Ballot 5</v>
      </c>
      <c r="B30" s="162"/>
      <c r="C30" s="162"/>
      <c r="D30" s="336"/>
      <c r="E30" s="337"/>
      <c r="F30" s="345">
        <f t="shared" si="0"/>
        <v>0</v>
      </c>
      <c r="G30" s="346"/>
      <c r="H30" s="346"/>
      <c r="I30" s="382">
        <v>12</v>
      </c>
    </row>
    <row r="31" spans="1:11" x14ac:dyDescent="0.3">
      <c r="A31" s="356" t="str">
        <f>'Lookup Lists'!C15</f>
        <v>FB - Final Ballot</v>
      </c>
      <c r="B31" s="162"/>
      <c r="C31" s="162"/>
      <c r="D31" s="134">
        <v>43438</v>
      </c>
      <c r="E31" s="134">
        <f>+D31+10</f>
        <v>43448</v>
      </c>
      <c r="F31" s="345">
        <f t="shared" si="0"/>
        <v>0</v>
      </c>
      <c r="G31" s="346"/>
      <c r="H31" s="346"/>
      <c r="I31" s="383">
        <v>13</v>
      </c>
    </row>
    <row r="32" spans="1:11" x14ac:dyDescent="0.3">
      <c r="A32" s="357" t="str">
        <f>'Lookup Lists'!C16</f>
        <v>PTB - Present to BOT</v>
      </c>
      <c r="B32" s="162"/>
      <c r="C32" s="162"/>
      <c r="D32" s="134">
        <v>43501</v>
      </c>
      <c r="E32" s="134">
        <f>+D32+3</f>
        <v>43504</v>
      </c>
      <c r="F32" s="345">
        <f t="shared" si="0"/>
        <v>0</v>
      </c>
      <c r="G32" s="346"/>
      <c r="H32" s="346"/>
      <c r="I32" s="382">
        <v>14</v>
      </c>
    </row>
    <row r="33" spans="1:9" x14ac:dyDescent="0.3">
      <c r="A33" s="358" t="str">
        <f>'Lookup Lists'!C17</f>
        <v>Filing - Filing with Regulators</v>
      </c>
      <c r="B33" s="162"/>
      <c r="C33" s="162"/>
      <c r="D33" s="134">
        <f>+D32+30</f>
        <v>43531</v>
      </c>
      <c r="E33" s="134">
        <f>+D33+3</f>
        <v>43534</v>
      </c>
      <c r="F33" s="345">
        <f t="shared" si="0"/>
        <v>0</v>
      </c>
      <c r="G33" s="346"/>
      <c r="H33" s="346"/>
      <c r="I33" s="383">
        <v>15</v>
      </c>
    </row>
    <row r="34" spans="1:9" ht="15" thickBot="1" x14ac:dyDescent="0.35">
      <c r="A34" s="359" t="str">
        <f>'Lookup Lists'!C18</f>
        <v>PT - Post Approval Training</v>
      </c>
      <c r="B34" s="135"/>
      <c r="C34" s="135"/>
      <c r="D34" s="360"/>
      <c r="E34" s="361"/>
      <c r="F34" s="362">
        <f t="shared" si="0"/>
        <v>0</v>
      </c>
      <c r="G34" s="363"/>
      <c r="H34" s="363"/>
      <c r="I34" s="38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86" t="s">
        <v>74</v>
      </c>
      <c r="B37" s="387" t="s">
        <v>72</v>
      </c>
      <c r="C37" s="722" t="s">
        <v>75</v>
      </c>
      <c r="D37" s="722"/>
      <c r="E37" s="722"/>
      <c r="F37" s="722"/>
      <c r="G37" s="722"/>
      <c r="H37" s="723"/>
    </row>
    <row r="38" spans="1:9" x14ac:dyDescent="0.3">
      <c r="A38" s="429" t="s">
        <v>351</v>
      </c>
      <c r="B38" s="430">
        <v>42943</v>
      </c>
      <c r="C38" s="812" t="s">
        <v>399</v>
      </c>
      <c r="D38" s="812"/>
      <c r="E38" s="812"/>
      <c r="F38" s="812"/>
      <c r="G38" s="812"/>
      <c r="H38" s="813"/>
    </row>
    <row r="39" spans="1:9" x14ac:dyDescent="0.3">
      <c r="A39" s="403" t="s">
        <v>473</v>
      </c>
      <c r="B39" s="376">
        <v>43264</v>
      </c>
      <c r="C39" s="801" t="s">
        <v>475</v>
      </c>
      <c r="D39" s="801"/>
      <c r="E39" s="801"/>
      <c r="F39" s="801"/>
      <c r="G39" s="801"/>
      <c r="H39" s="802"/>
    </row>
    <row r="40" spans="1:9" x14ac:dyDescent="0.3">
      <c r="A40" s="403" t="s">
        <v>440</v>
      </c>
      <c r="B40" s="432">
        <v>43356</v>
      </c>
      <c r="C40" s="801" t="s">
        <v>519</v>
      </c>
      <c r="D40" s="801"/>
      <c r="E40" s="801"/>
      <c r="F40" s="801"/>
      <c r="G40" s="801"/>
      <c r="H40" s="802"/>
    </row>
    <row r="41" spans="1:9" ht="15" thickBot="1" x14ac:dyDescent="0.35">
      <c r="A41" s="431" t="s">
        <v>562</v>
      </c>
      <c r="B41" s="581">
        <v>43404</v>
      </c>
      <c r="C41" s="795" t="s">
        <v>563</v>
      </c>
      <c r="D41" s="795"/>
      <c r="E41" s="795"/>
      <c r="F41" s="795"/>
      <c r="G41" s="795"/>
      <c r="H41" s="796"/>
    </row>
  </sheetData>
  <mergeCells count="19">
    <mergeCell ref="C41:H41"/>
    <mergeCell ref="B13:G13"/>
    <mergeCell ref="B14:G14"/>
    <mergeCell ref="C37:H37"/>
    <mergeCell ref="C38:H38"/>
    <mergeCell ref="C39:H39"/>
    <mergeCell ref="C40:H40"/>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41" priority="10" operator="lessThan">
      <formula>-90</formula>
    </cfRule>
    <cfRule type="cellIs" dxfId="40" priority="11" operator="lessThan">
      <formula>-45</formula>
    </cfRule>
    <cfRule type="cellIs" dxfId="39" priority="12" operator="greaterThan">
      <formula>-45</formula>
    </cfRule>
  </conditionalFormatting>
  <conditionalFormatting sqref="D19:E34">
    <cfRule type="expression" dxfId="38" priority="6">
      <formula>AND($D19&lt;=NOW(),$E19&gt;=NOW())</formula>
    </cfRule>
  </conditionalFormatting>
  <conditionalFormatting sqref="B19:C34">
    <cfRule type="expression" dxfId="37" priority="5">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A10" location="Footnotes!A1" display="No. of Guidances (see Note 2)"/>
    <hyperlink ref="B12:G12" r:id="rId1" display="Laura Anderson"/>
    <hyperlink ref="B13:G13" r:id="rId2" display="Mike Brytowski"/>
    <hyperlink ref="B2:G2" r:id="rId3" display="Stds Alignment with Registration"/>
  </hyperlinks>
  <pageMargins left="0.7" right="0.7" top="0.75" bottom="0.75" header="0.3" footer="0.3"/>
  <pageSetup orientation="landscape" horizontalDpi="1200" verticalDpi="1200" r:id="rId4"/>
  <extLst>
    <ext xmlns:x14="http://schemas.microsoft.com/office/spreadsheetml/2009/9/main" uri="{78C0D931-6437-407d-A8EE-F0AAD7539E65}">
      <x14:conditionalFormattings>
        <x14:conditionalFormatting xmlns:xm="http://schemas.microsoft.com/office/excel/2006/main">
          <x14:cfRule type="expression" priority="13" id="{3CC1EBCB-D7B6-4D48-A214-232741D9F5FD}">
            <xm:f>IF($B$20=Home!$H$5,$A$24,)</xm:f>
            <x14:dxf/>
          </x14:cfRule>
          <xm:sqref>I10:ABK10</xm:sqref>
        </x14:conditionalFormatting>
      </x14:conditionalFormatting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377" customWidth="1"/>
    <col min="2" max="2" width="12.6640625" style="326" customWidth="1"/>
    <col min="3" max="3" width="11.88671875" style="326" customWidth="1"/>
    <col min="4" max="4" width="11" style="326" customWidth="1"/>
    <col min="5" max="5" width="11.21875" style="326" customWidth="1"/>
    <col min="6" max="6" width="11.77734375" style="326" customWidth="1"/>
    <col min="7" max="7" width="19.44140625" style="326" customWidth="1"/>
    <col min="8" max="8" width="10.44140625" style="326" customWidth="1"/>
    <col min="9" max="9" width="7.6640625" style="326" hidden="1" customWidth="1"/>
    <col min="10" max="10" width="19.21875" style="326" customWidth="1"/>
    <col min="11" max="12" width="10.33203125" style="326" bestFit="1" customWidth="1"/>
    <col min="13" max="16384" width="8.88671875" style="326"/>
  </cols>
  <sheetData>
    <row r="1" spans="1:13" s="322" customFormat="1" ht="18" x14ac:dyDescent="0.35">
      <c r="A1" s="321" t="s">
        <v>13</v>
      </c>
      <c r="B1" s="714" t="s">
        <v>453</v>
      </c>
      <c r="C1" s="715"/>
      <c r="D1" s="715"/>
      <c r="E1" s="715"/>
      <c r="F1" s="715"/>
      <c r="G1" s="715"/>
      <c r="H1" s="320" t="s">
        <v>89</v>
      </c>
    </row>
    <row r="2" spans="1:13" s="322" customFormat="1" ht="15" customHeight="1" x14ac:dyDescent="0.35">
      <c r="A2" s="323" t="s">
        <v>76</v>
      </c>
      <c r="B2" s="716" t="s">
        <v>457</v>
      </c>
      <c r="C2" s="716"/>
      <c r="D2" s="716"/>
      <c r="E2" s="716"/>
      <c r="F2" s="716"/>
      <c r="G2" s="716"/>
      <c r="H2" s="324"/>
    </row>
    <row r="3" spans="1:13" s="322" customFormat="1" ht="15" customHeight="1" x14ac:dyDescent="0.35">
      <c r="A3" s="323" t="s">
        <v>77</v>
      </c>
      <c r="B3" s="647" t="s">
        <v>239</v>
      </c>
      <c r="C3" s="647"/>
      <c r="D3" s="647"/>
      <c r="E3" s="647"/>
      <c r="F3" s="647"/>
      <c r="G3" s="647"/>
      <c r="H3" s="324"/>
    </row>
    <row r="4" spans="1:13" s="322" customFormat="1" ht="45.6" customHeight="1" x14ac:dyDescent="0.35">
      <c r="A4" s="323" t="s">
        <v>20</v>
      </c>
      <c r="B4" s="646" t="s">
        <v>550</v>
      </c>
      <c r="C4" s="646"/>
      <c r="D4" s="646"/>
      <c r="E4" s="646"/>
      <c r="F4" s="646"/>
      <c r="G4" s="646"/>
      <c r="H4" s="324"/>
    </row>
    <row r="5" spans="1:13" x14ac:dyDescent="0.3">
      <c r="A5" s="331" t="s">
        <v>15</v>
      </c>
      <c r="B5" s="728" t="s">
        <v>455</v>
      </c>
      <c r="C5" s="728"/>
      <c r="D5" s="728"/>
      <c r="E5" s="728"/>
      <c r="F5" s="728"/>
      <c r="G5" s="728"/>
      <c r="H5" s="325"/>
    </row>
    <row r="6" spans="1:13" x14ac:dyDescent="0.3">
      <c r="A6" s="331" t="s">
        <v>17</v>
      </c>
      <c r="B6" s="708" t="s">
        <v>18</v>
      </c>
      <c r="C6" s="708"/>
      <c r="D6" s="708"/>
      <c r="E6" s="708"/>
      <c r="F6" s="708"/>
      <c r="G6" s="708"/>
      <c r="H6" s="325"/>
    </row>
    <row r="7" spans="1:13" ht="28.8" x14ac:dyDescent="0.3">
      <c r="A7" s="275" t="s">
        <v>306</v>
      </c>
      <c r="B7" s="642" t="s">
        <v>515</v>
      </c>
      <c r="C7" s="642"/>
      <c r="D7" s="642"/>
      <c r="E7" s="642"/>
      <c r="F7" s="642"/>
      <c r="G7" s="642"/>
      <c r="H7" s="325"/>
    </row>
    <row r="8" spans="1:13" x14ac:dyDescent="0.3">
      <c r="A8" s="331" t="s">
        <v>19</v>
      </c>
      <c r="B8" s="708" t="s">
        <v>18</v>
      </c>
      <c r="C8" s="708"/>
      <c r="D8" s="708"/>
      <c r="E8" s="708"/>
      <c r="F8" s="708"/>
      <c r="G8" s="708"/>
      <c r="H8" s="325"/>
    </row>
    <row r="9" spans="1:13" x14ac:dyDescent="0.3">
      <c r="A9" s="330" t="s">
        <v>21</v>
      </c>
      <c r="B9" s="708" t="s">
        <v>18</v>
      </c>
      <c r="C9" s="708"/>
      <c r="D9" s="708"/>
      <c r="E9" s="708"/>
      <c r="F9" s="708"/>
      <c r="G9" s="708"/>
      <c r="H9" s="325"/>
    </row>
    <row r="10" spans="1:13" x14ac:dyDescent="0.3">
      <c r="A10" s="379" t="s">
        <v>22</v>
      </c>
      <c r="B10" s="708" t="s">
        <v>18</v>
      </c>
      <c r="C10" s="708"/>
      <c r="D10" s="708"/>
      <c r="E10" s="708"/>
      <c r="F10" s="708"/>
      <c r="G10" s="708"/>
      <c r="H10" s="325"/>
    </row>
    <row r="11" spans="1:13" ht="28.8" x14ac:dyDescent="0.3">
      <c r="A11" s="330" t="s">
        <v>210</v>
      </c>
      <c r="B11" s="707" t="s">
        <v>18</v>
      </c>
      <c r="C11" s="707"/>
      <c r="D11" s="707"/>
      <c r="E11" s="707"/>
      <c r="F11" s="707"/>
      <c r="G11" s="707"/>
      <c r="H11" s="328"/>
      <c r="K11" s="329"/>
      <c r="L11" s="329"/>
      <c r="M11" s="329"/>
    </row>
    <row r="12" spans="1:13" ht="14.4" customHeight="1" x14ac:dyDescent="0.3">
      <c r="A12" s="330" t="s">
        <v>24</v>
      </c>
      <c r="B12" s="710" t="s">
        <v>341</v>
      </c>
      <c r="C12" s="710"/>
      <c r="D12" s="710"/>
      <c r="E12" s="710"/>
      <c r="F12" s="710"/>
      <c r="G12" s="710"/>
      <c r="H12" s="328"/>
    </row>
    <row r="13" spans="1:13" x14ac:dyDescent="0.3">
      <c r="A13" s="330" t="s">
        <v>220</v>
      </c>
      <c r="B13" s="710" t="s">
        <v>271</v>
      </c>
      <c r="C13" s="710"/>
      <c r="D13" s="710"/>
      <c r="E13" s="710"/>
      <c r="F13" s="710"/>
      <c r="G13" s="710"/>
      <c r="H13" s="328"/>
    </row>
    <row r="14" spans="1:13" x14ac:dyDescent="0.3">
      <c r="A14" s="330" t="s">
        <v>88</v>
      </c>
      <c r="B14" s="707" t="s">
        <v>277</v>
      </c>
      <c r="C14" s="707"/>
      <c r="D14" s="707"/>
      <c r="E14" s="707"/>
      <c r="F14" s="707"/>
      <c r="G14" s="707"/>
      <c r="H14" s="325"/>
    </row>
    <row r="15" spans="1:13" x14ac:dyDescent="0.3">
      <c r="A15" s="330" t="s">
        <v>272</v>
      </c>
      <c r="B15" s="256">
        <v>43418</v>
      </c>
      <c r="C15" s="325"/>
      <c r="D15" s="325"/>
      <c r="E15" s="325"/>
      <c r="F15" s="325"/>
      <c r="G15" s="325"/>
      <c r="H15" s="325"/>
    </row>
    <row r="16" spans="1:13" x14ac:dyDescent="0.3">
      <c r="A16" s="330"/>
      <c r="B16" s="328"/>
      <c r="C16" s="325"/>
      <c r="D16" s="325"/>
      <c r="E16" s="325"/>
      <c r="F16" s="325"/>
      <c r="G16" s="325"/>
      <c r="H16" s="325"/>
    </row>
    <row r="17" spans="1:11" ht="15" thickBot="1" x14ac:dyDescent="0.35">
      <c r="A17" s="331"/>
      <c r="B17" s="325"/>
      <c r="C17" s="325"/>
      <c r="D17" s="325"/>
      <c r="E17" s="325"/>
      <c r="F17" s="325"/>
      <c r="G17" s="325"/>
      <c r="H17" s="325"/>
    </row>
    <row r="18" spans="1:11" ht="44.4" customHeight="1" thickBot="1" x14ac:dyDescent="0.35">
      <c r="A18" s="332" t="s">
        <v>35</v>
      </c>
      <c r="B18" s="380" t="s">
        <v>69</v>
      </c>
      <c r="C18" s="332" t="s">
        <v>70</v>
      </c>
      <c r="D18" s="380" t="s">
        <v>206</v>
      </c>
      <c r="E18" s="332" t="s">
        <v>207</v>
      </c>
      <c r="F18" s="380" t="s">
        <v>27</v>
      </c>
      <c r="G18" s="332" t="s">
        <v>197</v>
      </c>
      <c r="H18" s="394" t="s">
        <v>71</v>
      </c>
      <c r="I18" s="394" t="s">
        <v>63</v>
      </c>
      <c r="J18" s="334"/>
    </row>
    <row r="19" spans="1:11" x14ac:dyDescent="0.3">
      <c r="A19" s="335" t="str">
        <f>'Lookup Lists'!C3</f>
        <v>Nominations - SAR / PR</v>
      </c>
      <c r="B19" s="337">
        <v>43189</v>
      </c>
      <c r="C19" s="337">
        <v>43209</v>
      </c>
      <c r="D19" s="337"/>
      <c r="E19" s="337"/>
      <c r="F19" s="338"/>
      <c r="G19" s="339"/>
      <c r="H19" s="340"/>
      <c r="I19" s="341">
        <v>1</v>
      </c>
      <c r="J19" s="342"/>
      <c r="K19" s="342"/>
    </row>
    <row r="20" spans="1:11" x14ac:dyDescent="0.3">
      <c r="A20" s="343" t="str">
        <f>'Lookup Lists'!C4</f>
        <v>Nominations - DT</v>
      </c>
      <c r="B20" s="134"/>
      <c r="C20" s="133"/>
      <c r="D20" s="336"/>
      <c r="E20" s="337"/>
      <c r="F20" s="345">
        <f t="shared" ref="F20:F34" si="0">IF(D20-B20&gt;DATE(2007,1,1),0,D20-B20)</f>
        <v>0</v>
      </c>
      <c r="G20" s="346"/>
      <c r="H20" s="347"/>
      <c r="I20" s="348">
        <v>2</v>
      </c>
      <c r="J20" s="342"/>
      <c r="K20" s="342"/>
    </row>
    <row r="21" spans="1:11" x14ac:dyDescent="0.3">
      <c r="A21" s="349" t="str">
        <f>'Lookup Lists'!C5</f>
        <v>QR - Quality Review</v>
      </c>
      <c r="B21" s="134"/>
      <c r="C21" s="133"/>
      <c r="D21" s="336"/>
      <c r="E21" s="337"/>
      <c r="F21" s="345">
        <f t="shared" si="0"/>
        <v>0</v>
      </c>
      <c r="G21" s="346"/>
      <c r="H21" s="347"/>
      <c r="I21" s="350">
        <v>3</v>
      </c>
      <c r="J21" s="342"/>
      <c r="K21" s="342"/>
    </row>
    <row r="22" spans="1:11" x14ac:dyDescent="0.3">
      <c r="A22" s="351" t="str">
        <f>'Lookup Lists'!C6</f>
        <v>SP1 - SAR/PR/WP Posting 1</v>
      </c>
      <c r="B22" s="336">
        <v>43189</v>
      </c>
      <c r="C22" s="337">
        <v>43220</v>
      </c>
      <c r="D22" s="336">
        <v>43189</v>
      </c>
      <c r="E22" s="337">
        <v>43220</v>
      </c>
      <c r="F22" s="345"/>
      <c r="G22" s="346"/>
      <c r="H22" s="347"/>
      <c r="I22" s="348">
        <v>4</v>
      </c>
      <c r="J22" s="342"/>
      <c r="K22" s="342"/>
    </row>
    <row r="23" spans="1:11" x14ac:dyDescent="0.3">
      <c r="A23" s="351" t="str">
        <f>'Lookup Lists'!C7</f>
        <v>SP2 - SAR/PR/WP Posting 2</v>
      </c>
      <c r="B23" s="134"/>
      <c r="C23" s="134"/>
      <c r="D23" s="134"/>
      <c r="E23" s="134"/>
      <c r="F23" s="345">
        <f t="shared" si="0"/>
        <v>0</v>
      </c>
      <c r="G23" s="346"/>
      <c r="H23" s="347"/>
      <c r="I23" s="350">
        <v>5</v>
      </c>
      <c r="J23" s="342"/>
      <c r="K23" s="342"/>
    </row>
    <row r="24" spans="1:11" x14ac:dyDescent="0.3">
      <c r="A24" s="352" t="str">
        <f>'Lookup Lists'!C8</f>
        <v>CP1 - Comment Period 1</v>
      </c>
      <c r="B24" s="134">
        <v>43322</v>
      </c>
      <c r="C24" s="134">
        <v>43349</v>
      </c>
      <c r="D24" s="134">
        <v>43322</v>
      </c>
      <c r="E24" s="134">
        <f>+D24+30</f>
        <v>43352</v>
      </c>
      <c r="F24" s="345">
        <f t="shared" si="0"/>
        <v>0</v>
      </c>
      <c r="G24" s="346"/>
      <c r="H24" s="347"/>
      <c r="I24" s="348">
        <v>6</v>
      </c>
      <c r="J24" s="342"/>
      <c r="K24" s="342"/>
    </row>
    <row r="25" spans="1:11" x14ac:dyDescent="0.3">
      <c r="A25" s="352" t="str">
        <f>'Lookup Lists'!C9</f>
        <v>CP2 - Comment Period 2</v>
      </c>
      <c r="B25" s="134"/>
      <c r="C25" s="134"/>
      <c r="D25" s="134"/>
      <c r="E25" s="134"/>
      <c r="F25" s="345">
        <f t="shared" si="0"/>
        <v>0</v>
      </c>
      <c r="G25" s="346"/>
      <c r="H25" s="347"/>
      <c r="I25" s="350">
        <v>7</v>
      </c>
      <c r="J25" s="342"/>
      <c r="K25" s="342"/>
    </row>
    <row r="26" spans="1:11" x14ac:dyDescent="0.3">
      <c r="A26" s="353" t="str">
        <f>'Lookup Lists'!C10</f>
        <v>CIB - Com/Ballot 1 (Initial)</v>
      </c>
      <c r="B26" s="134">
        <v>43375</v>
      </c>
      <c r="C26" s="134">
        <v>43419</v>
      </c>
      <c r="D26" s="134">
        <v>43378</v>
      </c>
      <c r="E26" s="134">
        <f>+D26+45</f>
        <v>43423</v>
      </c>
      <c r="F26" s="345">
        <f t="shared" si="0"/>
        <v>3</v>
      </c>
      <c r="G26" s="346"/>
      <c r="H26" s="355"/>
      <c r="I26" s="348">
        <v>8</v>
      </c>
      <c r="J26" s="342"/>
      <c r="K26" s="342"/>
    </row>
    <row r="27" spans="1:11" x14ac:dyDescent="0.3">
      <c r="A27" s="353" t="str">
        <f>'Lookup Lists'!C11</f>
        <v xml:space="preserve">CAB - Com/Add Ballot 2 </v>
      </c>
      <c r="B27" s="134">
        <v>43440</v>
      </c>
      <c r="C27" s="134">
        <f>+B27+45</f>
        <v>43485</v>
      </c>
      <c r="D27" s="134">
        <v>43440</v>
      </c>
      <c r="E27" s="134">
        <f>+D27+45</f>
        <v>43485</v>
      </c>
      <c r="F27" s="345">
        <f t="shared" si="0"/>
        <v>0</v>
      </c>
      <c r="G27" s="346"/>
      <c r="H27" s="355"/>
      <c r="I27" s="350">
        <v>9</v>
      </c>
    </row>
    <row r="28" spans="1:11" x14ac:dyDescent="0.3">
      <c r="A28" s="353" t="str">
        <f>'Lookup Lists'!C12</f>
        <v>CAB - Com/Add Ballot 3</v>
      </c>
      <c r="B28" s="134"/>
      <c r="C28" s="134"/>
      <c r="D28" s="134"/>
      <c r="E28" s="134"/>
      <c r="F28" s="345">
        <f t="shared" si="0"/>
        <v>0</v>
      </c>
      <c r="G28" s="346"/>
      <c r="H28" s="347"/>
      <c r="I28" s="348">
        <v>10</v>
      </c>
    </row>
    <row r="29" spans="1:11" x14ac:dyDescent="0.3">
      <c r="A29" s="353" t="str">
        <f>'Lookup Lists'!C13</f>
        <v>CAB - Com/Add Ballot 4</v>
      </c>
      <c r="B29" s="134"/>
      <c r="C29" s="134"/>
      <c r="D29" s="134"/>
      <c r="E29" s="134"/>
      <c r="F29" s="345">
        <f t="shared" si="0"/>
        <v>0</v>
      </c>
      <c r="G29" s="346"/>
      <c r="H29" s="347"/>
      <c r="I29" s="350">
        <v>11</v>
      </c>
    </row>
    <row r="30" spans="1:11" x14ac:dyDescent="0.3">
      <c r="A30" s="353" t="str">
        <f>'Lookup Lists'!C14</f>
        <v>CAB - Com/Add Ballot 5</v>
      </c>
      <c r="B30" s="134"/>
      <c r="C30" s="134"/>
      <c r="D30" s="134"/>
      <c r="E30" s="134"/>
      <c r="F30" s="345">
        <f t="shared" si="0"/>
        <v>0</v>
      </c>
      <c r="G30" s="346"/>
      <c r="H30" s="347"/>
      <c r="I30" s="348">
        <v>12</v>
      </c>
    </row>
    <row r="31" spans="1:11" x14ac:dyDescent="0.3">
      <c r="A31" s="356" t="str">
        <f>'Lookup Lists'!C15</f>
        <v>FB - Final Ballot</v>
      </c>
      <c r="B31" s="134">
        <v>43489</v>
      </c>
      <c r="C31" s="134">
        <f>+B31+10</f>
        <v>43499</v>
      </c>
      <c r="D31" s="134">
        <v>43489</v>
      </c>
      <c r="E31" s="134">
        <f>+D31+10</f>
        <v>43499</v>
      </c>
      <c r="F31" s="345">
        <f t="shared" si="0"/>
        <v>0</v>
      </c>
      <c r="G31" s="346"/>
      <c r="H31" s="347"/>
      <c r="I31" s="350">
        <v>13</v>
      </c>
    </row>
    <row r="32" spans="1:11" x14ac:dyDescent="0.3">
      <c r="A32" s="357" t="str">
        <f>'Lookup Lists'!C16</f>
        <v>PTB - Present to BOT</v>
      </c>
      <c r="B32" s="134">
        <v>43503</v>
      </c>
      <c r="C32" s="134">
        <f>+B32+2</f>
        <v>43505</v>
      </c>
      <c r="D32" s="134">
        <v>43503</v>
      </c>
      <c r="E32" s="134">
        <f>+D32+2</f>
        <v>43505</v>
      </c>
      <c r="F32" s="345">
        <f t="shared" si="0"/>
        <v>0</v>
      </c>
      <c r="G32" s="346"/>
      <c r="H32" s="347"/>
      <c r="I32" s="348">
        <v>14</v>
      </c>
    </row>
    <row r="33" spans="1:9" x14ac:dyDescent="0.3">
      <c r="A33" s="358" t="str">
        <f>'Lookup Lists'!C17</f>
        <v>Filing - Filing with Regulators</v>
      </c>
      <c r="B33" s="134">
        <v>43531</v>
      </c>
      <c r="C33" s="134">
        <f>+B33+2</f>
        <v>43533</v>
      </c>
      <c r="D33" s="134">
        <v>43531</v>
      </c>
      <c r="E33" s="134">
        <f>+D33+2</f>
        <v>43533</v>
      </c>
      <c r="F33" s="345">
        <f t="shared" si="0"/>
        <v>0</v>
      </c>
      <c r="G33" s="346"/>
      <c r="H33" s="347"/>
      <c r="I33" s="350">
        <v>15</v>
      </c>
    </row>
    <row r="34" spans="1:9" ht="15" thickBot="1" x14ac:dyDescent="0.35">
      <c r="A34" s="359" t="str">
        <f>'Lookup Lists'!C18</f>
        <v>PT - Post Approval Training</v>
      </c>
      <c r="B34" s="134"/>
      <c r="C34" s="135"/>
      <c r="D34" s="336"/>
      <c r="E34" s="337"/>
      <c r="F34" s="362">
        <f t="shared" si="0"/>
        <v>0</v>
      </c>
      <c r="G34" s="363"/>
      <c r="H34" s="364"/>
      <c r="I34" s="365">
        <v>16</v>
      </c>
    </row>
    <row r="35" spans="1:9" x14ac:dyDescent="0.3">
      <c r="A35" s="334"/>
      <c r="B35" s="366"/>
      <c r="C35" s="366"/>
      <c r="D35" s="366"/>
      <c r="E35" s="366"/>
      <c r="F35" s="366"/>
      <c r="G35" s="366"/>
      <c r="H35" s="366"/>
    </row>
    <row r="36" spans="1:9" ht="15" thickBot="1" x14ac:dyDescent="0.35">
      <c r="A36" s="367" t="s">
        <v>73</v>
      </c>
      <c r="F36" s="366"/>
      <c r="G36" s="366"/>
      <c r="H36" s="366"/>
    </row>
    <row r="37" spans="1:9" ht="15" thickBot="1" x14ac:dyDescent="0.35">
      <c r="A37" s="386" t="s">
        <v>74</v>
      </c>
      <c r="B37" s="387" t="s">
        <v>72</v>
      </c>
      <c r="C37" s="722" t="s">
        <v>75</v>
      </c>
      <c r="D37" s="722"/>
      <c r="E37" s="722"/>
      <c r="F37" s="722"/>
      <c r="G37" s="722"/>
      <c r="H37" s="723"/>
    </row>
    <row r="38" spans="1:9" x14ac:dyDescent="0.3">
      <c r="A38" s="429" t="s">
        <v>351</v>
      </c>
      <c r="B38" s="437">
        <v>43215</v>
      </c>
      <c r="C38" s="814" t="s">
        <v>465</v>
      </c>
      <c r="D38" s="814"/>
      <c r="E38" s="814"/>
      <c r="F38" s="814"/>
      <c r="G38" s="814"/>
      <c r="H38" s="815"/>
    </row>
    <row r="39" spans="1:9" x14ac:dyDescent="0.3">
      <c r="A39" s="403" t="s">
        <v>464</v>
      </c>
      <c r="B39" s="578">
        <v>43356</v>
      </c>
      <c r="C39" s="801" t="s">
        <v>520</v>
      </c>
      <c r="D39" s="801"/>
      <c r="E39" s="801"/>
      <c r="F39" s="801"/>
      <c r="G39" s="801"/>
      <c r="H39" s="802"/>
    </row>
    <row r="40" spans="1:9" x14ac:dyDescent="0.3">
      <c r="A40" s="403" t="s">
        <v>541</v>
      </c>
      <c r="B40" s="376">
        <v>43376</v>
      </c>
      <c r="C40" s="801" t="s">
        <v>542</v>
      </c>
      <c r="D40" s="801"/>
      <c r="E40" s="801"/>
      <c r="F40" s="801"/>
      <c r="G40" s="801"/>
      <c r="H40" s="802"/>
    </row>
    <row r="41" spans="1:9" ht="15" thickBot="1" x14ac:dyDescent="0.35">
      <c r="A41" s="433"/>
      <c r="B41" s="434"/>
      <c r="C41" s="795"/>
      <c r="D41" s="795"/>
      <c r="E41" s="795"/>
      <c r="F41" s="795"/>
      <c r="G41" s="795"/>
      <c r="H41" s="796"/>
    </row>
  </sheetData>
  <sheetProtection selectLockedCells="1"/>
  <mergeCells count="19">
    <mergeCell ref="B12:G12"/>
    <mergeCell ref="B1:G1"/>
    <mergeCell ref="B2:G2"/>
    <mergeCell ref="B3:G3"/>
    <mergeCell ref="B4:G4"/>
    <mergeCell ref="B5:G5"/>
    <mergeCell ref="B6:G6"/>
    <mergeCell ref="B7:G7"/>
    <mergeCell ref="B8:G8"/>
    <mergeCell ref="B9:G9"/>
    <mergeCell ref="B10:G10"/>
    <mergeCell ref="B11:G11"/>
    <mergeCell ref="C41:H41"/>
    <mergeCell ref="B13:G13"/>
    <mergeCell ref="B14:G14"/>
    <mergeCell ref="C37:H37"/>
    <mergeCell ref="C38:H38"/>
    <mergeCell ref="C39:H39"/>
    <mergeCell ref="C40:H40"/>
  </mergeCells>
  <conditionalFormatting sqref="F19:F34">
    <cfRule type="cellIs" dxfId="36" priority="8" operator="lessThan">
      <formula>-90</formula>
    </cfRule>
    <cfRule type="cellIs" dxfId="35" priority="9" operator="lessThan">
      <formula>-45</formula>
    </cfRule>
    <cfRule type="cellIs" dxfId="34" priority="10" operator="greaterThan">
      <formula>-45</formula>
    </cfRule>
  </conditionalFormatting>
  <conditionalFormatting sqref="B19:C34">
    <cfRule type="expression" dxfId="33" priority="7">
      <formula>AND($B19&lt;=NOW(),$C19&gt;=NOW())</formula>
    </cfRule>
  </conditionalFormatting>
  <conditionalFormatting sqref="D19:E32 D34:E34">
    <cfRule type="expression" dxfId="32" priority="2">
      <formula>AND($D19&lt;=NOW(),$E19&gt;=NOW())</formula>
    </cfRule>
  </conditionalFormatting>
  <conditionalFormatting sqref="D33:E33">
    <cfRule type="expression" dxfId="31" priority="1">
      <formula>AND($B33&lt;=NOW(),$C33&gt;=NOW())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1" display="Phase 2 System Protection Coordination"/>
    <hyperlink ref="H1" location="Home!A1" display="Return to Home"/>
    <hyperlink ref="B2:G2" r:id="rId2" display="Canadian-specific Revisions to TPL-007-2"/>
    <hyperlink ref="A10" location="Footnotes!A1" display="No. of Guidances (see Note 2)"/>
    <hyperlink ref="B12:G12" r:id="rId3" display="Mat Bunch"/>
    <hyperlink ref="B13:G13" r:id="rId4" display="Charles Yeung"/>
    <hyperlink ref="A7" location="Footnote_10" display="Priority in RSDP, click to see applicable Footnote"/>
  </hyperlinks>
  <pageMargins left="0.7" right="0.7" top="0.75" bottom="0.75" header="0.3" footer="0.3"/>
  <pageSetup orientation="landscape" horizontalDpi="1200" verticalDpi="1200" r:id="rId5"/>
  <extLst>
    <ext xmlns:x14="http://schemas.microsoft.com/office/spreadsheetml/2009/9/main" uri="{78C0D931-6437-407d-A8EE-F0AAD7539E65}">
      <x14:conditionalFormattings>
        <x14:conditionalFormatting xmlns:xm="http://schemas.microsoft.com/office/excel/2006/main">
          <x14:cfRule type="expression" priority="11" id="{CB0FF581-8E3E-4824-8A9F-83B4DEA86AFF}">
            <xm:f>IF($B$20=Home!$H$5,$A$24,)</xm:f>
            <x14:dxf/>
          </x14:cfRule>
          <xm:sqref>I10:ABK10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4" sqref="B4:G4"/>
    </sheetView>
  </sheetViews>
  <sheetFormatPr defaultRowHeight="14.4" x14ac:dyDescent="0.3"/>
  <cols>
    <col min="1" max="1" width="28.21875" style="4" customWidth="1"/>
    <col min="2" max="2" width="12.6640625" customWidth="1"/>
    <col min="3" max="3" width="11.88671875" customWidth="1"/>
    <col min="4" max="4" width="11" customWidth="1"/>
    <col min="5" max="5" width="11.33203125" customWidth="1"/>
    <col min="6" max="6" width="11.77734375" customWidth="1"/>
    <col min="7" max="7" width="19.44140625" customWidth="1"/>
    <col min="8" max="8" width="10.44140625" customWidth="1"/>
    <col min="9" max="9" width="7.33203125" hidden="1" customWidth="1"/>
    <col min="10" max="10" width="19.21875" customWidth="1"/>
    <col min="11" max="12" width="10.33203125" bestFit="1" customWidth="1"/>
  </cols>
  <sheetData>
    <row r="1" spans="1:13" s="16" customFormat="1" ht="18" x14ac:dyDescent="0.35">
      <c r="A1" s="37" t="str">
        <f>+Template!A1</f>
        <v>Project</v>
      </c>
      <c r="B1" s="643" t="s">
        <v>12</v>
      </c>
      <c r="C1" s="644"/>
      <c r="D1" s="644"/>
      <c r="E1" s="644"/>
      <c r="F1" s="644"/>
      <c r="G1" s="644"/>
      <c r="H1" s="106" t="s">
        <v>89</v>
      </c>
    </row>
    <row r="2" spans="1:13" s="16" customFormat="1" ht="15" customHeight="1" x14ac:dyDescent="0.35">
      <c r="A2" s="38" t="str">
        <f>+Template!A2</f>
        <v>Project Name</v>
      </c>
      <c r="B2" s="649" t="s">
        <v>14</v>
      </c>
      <c r="C2" s="649"/>
      <c r="D2" s="649"/>
      <c r="E2" s="649"/>
      <c r="F2" s="649"/>
      <c r="G2" s="649"/>
      <c r="H2" s="15"/>
    </row>
    <row r="3" spans="1:13" s="16" customFormat="1" ht="15" customHeight="1" x14ac:dyDescent="0.35">
      <c r="A3" s="38" t="str">
        <f>+Template!A3</f>
        <v>Status</v>
      </c>
      <c r="B3" s="647" t="s">
        <v>187</v>
      </c>
      <c r="C3" s="647"/>
      <c r="D3" s="647"/>
      <c r="E3" s="647"/>
      <c r="F3" s="647"/>
      <c r="G3" s="647"/>
      <c r="H3" s="15"/>
    </row>
    <row r="4" spans="1:13" s="16" customFormat="1" ht="31.2" customHeight="1" x14ac:dyDescent="0.35">
      <c r="A4" s="38" t="str">
        <f>+Template!A4</f>
        <v>Comments</v>
      </c>
      <c r="B4" s="646" t="s">
        <v>261</v>
      </c>
      <c r="C4" s="646"/>
      <c r="D4" s="646"/>
      <c r="E4" s="646"/>
      <c r="F4" s="646"/>
      <c r="G4" s="646"/>
      <c r="H4" s="15"/>
    </row>
    <row r="5" spans="1:13" ht="28.2" customHeight="1" x14ac:dyDescent="0.3">
      <c r="A5" s="38" t="str">
        <f>+Template!A5</f>
        <v>Deliverable</v>
      </c>
      <c r="B5" s="648" t="s">
        <v>262</v>
      </c>
      <c r="C5" s="648"/>
      <c r="D5" s="648"/>
      <c r="E5" s="648"/>
      <c r="F5" s="648"/>
      <c r="G5" s="648"/>
      <c r="H5" s="13"/>
    </row>
    <row r="6" spans="1:13" x14ac:dyDescent="0.3">
      <c r="A6" s="38" t="str">
        <f>+Template!A6</f>
        <v>Deadline</v>
      </c>
      <c r="B6" s="642" t="s">
        <v>16</v>
      </c>
      <c r="C6" s="642"/>
      <c r="D6" s="642"/>
      <c r="E6" s="642"/>
      <c r="F6" s="642"/>
      <c r="G6" s="642"/>
      <c r="H6" s="13"/>
    </row>
    <row r="7" spans="1:13" ht="28.8" x14ac:dyDescent="0.3">
      <c r="A7" s="104" t="str">
        <f>+Template!A7</f>
        <v>Priority in RSDP, click to see applicable Footnote</v>
      </c>
      <c r="B7" s="642" t="s">
        <v>18</v>
      </c>
      <c r="C7" s="642"/>
      <c r="D7" s="642"/>
      <c r="E7" s="642"/>
      <c r="F7" s="642"/>
      <c r="G7" s="642"/>
      <c r="H7" s="13"/>
    </row>
    <row r="8" spans="1:13" x14ac:dyDescent="0.3">
      <c r="A8" s="38" t="str">
        <f>+Template!A8</f>
        <v>P81 Req (2013)</v>
      </c>
      <c r="B8" s="642" t="s">
        <v>59</v>
      </c>
      <c r="C8" s="642"/>
      <c r="D8" s="642"/>
      <c r="E8" s="642"/>
      <c r="F8" s="642"/>
      <c r="G8" s="642"/>
      <c r="H8" s="13"/>
    </row>
    <row r="9" spans="1:13" x14ac:dyDescent="0.3">
      <c r="A9" s="38" t="str">
        <f>+Template!A9</f>
        <v>Number of Directives</v>
      </c>
      <c r="B9" s="642">
        <v>6</v>
      </c>
      <c r="C9" s="642"/>
      <c r="D9" s="642"/>
      <c r="E9" s="642"/>
      <c r="F9" s="642"/>
      <c r="G9" s="642"/>
      <c r="H9" s="13"/>
    </row>
    <row r="10" spans="1:13" x14ac:dyDescent="0.3">
      <c r="A10" s="104" t="str">
        <f>+Template!A10</f>
        <v>No. of Guidances (see Note 2)</v>
      </c>
      <c r="B10" s="642">
        <v>1</v>
      </c>
      <c r="C10" s="642"/>
      <c r="D10" s="642"/>
      <c r="E10" s="642"/>
      <c r="F10" s="642"/>
      <c r="G10" s="642"/>
      <c r="H10" s="13"/>
    </row>
    <row r="11" spans="1:13" ht="28.8" x14ac:dyDescent="0.3">
      <c r="A11" s="104" t="str">
        <f>+Template!A11</f>
        <v>Directionally consistent with IERP findings (See Note 5)</v>
      </c>
      <c r="B11" s="645" t="s">
        <v>23</v>
      </c>
      <c r="C11" s="645"/>
      <c r="D11" s="645"/>
      <c r="E11" s="645"/>
      <c r="F11" s="645"/>
      <c r="G11" s="645"/>
      <c r="H11" s="12"/>
      <c r="K11" s="2"/>
      <c r="L11" s="2"/>
      <c r="M11" s="2"/>
    </row>
    <row r="12" spans="1:13" x14ac:dyDescent="0.3">
      <c r="A12" s="38" t="str">
        <f>+Template!A12</f>
        <v>Developer</v>
      </c>
      <c r="B12" s="641" t="s">
        <v>25</v>
      </c>
      <c r="C12" s="641"/>
      <c r="D12" s="641"/>
      <c r="E12" s="641"/>
      <c r="F12" s="641"/>
      <c r="G12" s="641"/>
      <c r="H12" s="12"/>
    </row>
    <row r="13" spans="1:13" x14ac:dyDescent="0.3">
      <c r="A13" s="38" t="str">
        <f>+Template!A13</f>
        <v>PMOS Liaison</v>
      </c>
      <c r="B13" s="641" t="s">
        <v>26</v>
      </c>
      <c r="C13" s="641"/>
      <c r="D13" s="641"/>
      <c r="E13" s="641"/>
      <c r="F13" s="641"/>
      <c r="G13" s="641"/>
      <c r="H13" s="12"/>
    </row>
    <row r="14" spans="1:13" x14ac:dyDescent="0.3">
      <c r="A14" s="38" t="str">
        <f>+Template!A14</f>
        <v>Affected Standards</v>
      </c>
      <c r="B14" s="642" t="s">
        <v>208</v>
      </c>
      <c r="C14" s="642"/>
      <c r="D14" s="642"/>
      <c r="E14" s="642"/>
      <c r="F14" s="642"/>
      <c r="G14" s="642"/>
      <c r="H14" s="13"/>
    </row>
    <row r="15" spans="1:13" x14ac:dyDescent="0.3">
      <c r="A15" s="38" t="str">
        <f>+Template!A15</f>
        <v>Last Updated</v>
      </c>
      <c r="B15" s="250">
        <v>42642</v>
      </c>
      <c r="C15" s="8"/>
      <c r="D15" s="8"/>
      <c r="E15" s="8"/>
      <c r="F15" s="8"/>
      <c r="G15" s="8"/>
      <c r="H15" s="13"/>
    </row>
    <row r="16" spans="1:13" x14ac:dyDescent="0.3">
      <c r="A16" s="5"/>
      <c r="B16" s="9"/>
      <c r="C16" s="8"/>
      <c r="D16" s="8"/>
      <c r="E16" s="8"/>
      <c r="F16" s="8"/>
      <c r="G16" s="8"/>
      <c r="H16" s="13"/>
    </row>
    <row r="17" spans="1:11" ht="15" thickBot="1" x14ac:dyDescent="0.35">
      <c r="A17" s="7"/>
      <c r="B17" s="8"/>
      <c r="C17" s="8"/>
      <c r="D17" s="8"/>
      <c r="E17" s="8"/>
      <c r="F17" s="8"/>
      <c r="G17" s="8"/>
      <c r="H17" s="13"/>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4"/>
      <c r="C19" s="134"/>
      <c r="D19" s="27"/>
      <c r="E19" s="27">
        <f>IF(D19+10&lt;DATE(1900,3,1),0,D19+10)</f>
        <v>0</v>
      </c>
      <c r="F19" s="70">
        <f t="shared" ref="F19:F34" si="0">IF(D19-B19&gt;DATE(2007,1,1),0,D19-B19)</f>
        <v>0</v>
      </c>
      <c r="G19" s="142"/>
      <c r="H19" s="148"/>
      <c r="I19" s="123">
        <v>1</v>
      </c>
      <c r="J19" s="14"/>
      <c r="K19" s="14"/>
    </row>
    <row r="20" spans="1:11" x14ac:dyDescent="0.3">
      <c r="A20" s="50" t="str">
        <f>'Lookup Lists'!C4</f>
        <v>Nominations - DT</v>
      </c>
      <c r="B20" s="134">
        <v>42010</v>
      </c>
      <c r="C20" s="134">
        <v>42024</v>
      </c>
      <c r="D20" s="19">
        <v>42034</v>
      </c>
      <c r="E20" s="17">
        <f>IF(D20+10&lt;DATE(1900,3,1),0,D20+14)</f>
        <v>42048</v>
      </c>
      <c r="F20" s="71">
        <f t="shared" si="0"/>
        <v>24</v>
      </c>
      <c r="G20" s="143"/>
      <c r="H20" s="149"/>
      <c r="I20" s="124">
        <v>2</v>
      </c>
      <c r="J20" s="14"/>
      <c r="K20" s="14"/>
    </row>
    <row r="21" spans="1:11" x14ac:dyDescent="0.3">
      <c r="A21" s="222" t="str">
        <f>'Lookup Lists'!C5</f>
        <v>QR - Quality Review</v>
      </c>
      <c r="B21" s="134"/>
      <c r="C21" s="134"/>
      <c r="D21" s="19"/>
      <c r="E21" s="17"/>
      <c r="F21" s="71">
        <f t="shared" si="0"/>
        <v>0</v>
      </c>
      <c r="G21" s="143"/>
      <c r="H21" s="149"/>
      <c r="I21" s="125">
        <v>3</v>
      </c>
      <c r="J21" s="14"/>
      <c r="K21" s="14"/>
    </row>
    <row r="22" spans="1:11" x14ac:dyDescent="0.3">
      <c r="A22" s="48" t="str">
        <f>'Lookup Lists'!C6</f>
        <v>SP1 - SAR/PR/WP Posting 1</v>
      </c>
      <c r="B22" s="134">
        <v>39244</v>
      </c>
      <c r="C22" s="134">
        <v>39273</v>
      </c>
      <c r="D22" s="19">
        <v>39244</v>
      </c>
      <c r="E22" s="19">
        <v>39273</v>
      </c>
      <c r="F22" s="71">
        <f t="shared" si="0"/>
        <v>0</v>
      </c>
      <c r="G22" s="143"/>
      <c r="H22" s="149"/>
      <c r="I22" s="124">
        <v>4</v>
      </c>
      <c r="J22" s="14"/>
      <c r="K22" s="14"/>
    </row>
    <row r="23" spans="1:11" x14ac:dyDescent="0.3">
      <c r="A23" s="48" t="str">
        <f>'Lookup Lists'!C7</f>
        <v>SP2 - SAR/PR/WP Posting 2</v>
      </c>
      <c r="B23" s="134"/>
      <c r="C23" s="134"/>
      <c r="D23" s="19"/>
      <c r="E23" s="17">
        <f>IF(D23+10&lt;DATE(1900,3,1),0,D23+10)</f>
        <v>0</v>
      </c>
      <c r="F23" s="71">
        <f t="shared" si="0"/>
        <v>0</v>
      </c>
      <c r="G23" s="143"/>
      <c r="H23" s="149"/>
      <c r="I23" s="125">
        <v>5</v>
      </c>
      <c r="J23" s="14"/>
      <c r="K23" s="14"/>
    </row>
    <row r="24" spans="1:11" x14ac:dyDescent="0.3">
      <c r="A24" s="51" t="str">
        <f>'Lookup Lists'!C8</f>
        <v>CP1 - Comment Period 1</v>
      </c>
      <c r="B24" s="134"/>
      <c r="C24" s="134"/>
      <c r="D24" s="19"/>
      <c r="E24" s="17">
        <f>IF(D24+10&lt;DATE(1900,3,1),0,D24+30)</f>
        <v>0</v>
      </c>
      <c r="F24" s="71">
        <f t="shared" si="0"/>
        <v>0</v>
      </c>
      <c r="G24" s="143"/>
      <c r="H24" s="149"/>
      <c r="I24" s="124">
        <v>6</v>
      </c>
      <c r="J24" s="14"/>
      <c r="K24" s="14"/>
    </row>
    <row r="25" spans="1:11" x14ac:dyDescent="0.3">
      <c r="A25" s="51" t="str">
        <f>'Lookup Lists'!C9</f>
        <v>CP2 - Comment Period 2</v>
      </c>
      <c r="B25" s="134"/>
      <c r="C25" s="134"/>
      <c r="D25" s="19"/>
      <c r="E25" s="17">
        <f>IF(D25+10&lt;DATE(1900,3,1),0,D25+30)</f>
        <v>0</v>
      </c>
      <c r="F25" s="71">
        <f t="shared" si="0"/>
        <v>0</v>
      </c>
      <c r="G25" s="143"/>
      <c r="H25" s="149"/>
      <c r="I25" s="125">
        <v>7</v>
      </c>
      <c r="J25" s="14"/>
      <c r="K25" s="14"/>
    </row>
    <row r="26" spans="1:11" x14ac:dyDescent="0.3">
      <c r="A26" s="53" t="str">
        <f>'Lookup Lists'!C10</f>
        <v>CIB - Com/Ballot 1 (Initial)</v>
      </c>
      <c r="B26" s="134">
        <v>42214</v>
      </c>
      <c r="C26" s="134">
        <v>42258</v>
      </c>
      <c r="D26" s="19">
        <v>42135</v>
      </c>
      <c r="E26" s="17">
        <f>IF(D26+10&lt;DATE(1900,3,1),0,D26+45)</f>
        <v>42180</v>
      </c>
      <c r="F26" s="71">
        <f t="shared" si="0"/>
        <v>-79</v>
      </c>
      <c r="G26" s="143" t="s">
        <v>36</v>
      </c>
      <c r="H26" s="154">
        <v>0.62549999999999994</v>
      </c>
      <c r="I26" s="124">
        <v>8</v>
      </c>
      <c r="J26" s="14"/>
      <c r="K26" s="14"/>
    </row>
    <row r="27" spans="1:11" x14ac:dyDescent="0.3">
      <c r="A27" s="53" t="str">
        <f>'Lookup Lists'!C11</f>
        <v xml:space="preserve">CAB - Com/Add Ballot 2 </v>
      </c>
      <c r="B27" s="134">
        <v>42283</v>
      </c>
      <c r="C27" s="134">
        <v>42327</v>
      </c>
      <c r="D27" s="19">
        <v>42212</v>
      </c>
      <c r="E27" s="17">
        <f>IF(D27+10&lt;DATE(1900,3,1),0,D27+45)</f>
        <v>42257</v>
      </c>
      <c r="F27" s="71">
        <f t="shared" si="0"/>
        <v>-71</v>
      </c>
      <c r="G27" s="143" t="s">
        <v>37</v>
      </c>
      <c r="H27" s="155">
        <v>0.57289999999999996</v>
      </c>
      <c r="I27" s="125">
        <v>9</v>
      </c>
    </row>
    <row r="28" spans="1:11" x14ac:dyDescent="0.3">
      <c r="A28" s="53" t="str">
        <f>'Lookup Lists'!C12</f>
        <v>CAB - Com/Add Ballot 3</v>
      </c>
      <c r="B28" s="134">
        <v>42439</v>
      </c>
      <c r="C28" s="134">
        <v>42490</v>
      </c>
      <c r="D28" s="19">
        <v>42414</v>
      </c>
      <c r="E28" s="17">
        <f>IF(D28+10&lt;DATE(1900,3,1),0,D28+45)</f>
        <v>42459</v>
      </c>
      <c r="F28" s="71">
        <f t="shared" si="0"/>
        <v>-25</v>
      </c>
      <c r="G28" s="143" t="s">
        <v>33</v>
      </c>
      <c r="H28" s="155">
        <v>0.80569999999999997</v>
      </c>
      <c r="I28" s="124">
        <v>10</v>
      </c>
    </row>
    <row r="29" spans="1:11" x14ac:dyDescent="0.3">
      <c r="A29" s="53" t="str">
        <f>'Lookup Lists'!C13</f>
        <v>CAB - Com/Add Ballot 4</v>
      </c>
      <c r="B29" s="134"/>
      <c r="C29" s="134"/>
      <c r="D29" s="19">
        <v>42522</v>
      </c>
      <c r="E29" s="17">
        <f>IF(D29+10&lt;DATE(1900,3,1),0,D29+45)</f>
        <v>42567</v>
      </c>
      <c r="F29" s="71">
        <f t="shared" si="0"/>
        <v>0</v>
      </c>
      <c r="G29" s="143" t="s">
        <v>176</v>
      </c>
      <c r="H29" s="149"/>
      <c r="I29" s="125">
        <v>11</v>
      </c>
    </row>
    <row r="30" spans="1:11" x14ac:dyDescent="0.3">
      <c r="A30" s="53" t="str">
        <f>'Lookup Lists'!C14</f>
        <v>CAB - Com/Add Ballot 5</v>
      </c>
      <c r="B30" s="134"/>
      <c r="C30" s="134"/>
      <c r="D30" s="19"/>
      <c r="E30" s="17">
        <f>IF(D30+10&lt;DATE(1900,3,1),0,D30+45)</f>
        <v>0</v>
      </c>
      <c r="F30" s="71">
        <f t="shared" si="0"/>
        <v>0</v>
      </c>
      <c r="G30" s="143"/>
      <c r="H30" s="149"/>
      <c r="I30" s="124">
        <v>12</v>
      </c>
    </row>
    <row r="31" spans="1:11" x14ac:dyDescent="0.3">
      <c r="A31" s="54" t="str">
        <f>'Lookup Lists'!C15</f>
        <v>FB - Final Ballot</v>
      </c>
      <c r="B31" s="134">
        <v>42507</v>
      </c>
      <c r="C31" s="134">
        <v>42516</v>
      </c>
      <c r="D31" s="19">
        <v>42576</v>
      </c>
      <c r="E31" s="17">
        <f>IF(D31+10&lt;DATE(1900,3,1),0,D31+10)</f>
        <v>42586</v>
      </c>
      <c r="F31" s="71">
        <f t="shared" si="0"/>
        <v>69</v>
      </c>
      <c r="G31" s="143"/>
      <c r="H31" s="154">
        <v>0.82520000000000004</v>
      </c>
      <c r="I31" s="125">
        <v>13</v>
      </c>
    </row>
    <row r="32" spans="1:11" x14ac:dyDescent="0.3">
      <c r="A32" s="55" t="str">
        <f>'Lookup Lists'!C16</f>
        <v>PTB - Present to BOT</v>
      </c>
      <c r="B32" s="134">
        <v>42592</v>
      </c>
      <c r="C32" s="134">
        <v>42594</v>
      </c>
      <c r="D32" s="19">
        <v>42592</v>
      </c>
      <c r="E32" s="17">
        <f>IF(D32+10&lt;DATE(1900,3,1),0,D32+2)</f>
        <v>42594</v>
      </c>
      <c r="F32" s="71">
        <f t="shared" si="0"/>
        <v>0</v>
      </c>
      <c r="G32" s="143"/>
      <c r="H32" s="149"/>
      <c r="I32" s="124">
        <v>14</v>
      </c>
    </row>
    <row r="33" spans="1:9" x14ac:dyDescent="0.3">
      <c r="A33" s="56" t="str">
        <f>'Lookup Lists'!C17</f>
        <v>Filing - Filing with Regulators</v>
      </c>
      <c r="B33" s="134">
        <v>42623</v>
      </c>
      <c r="C33" s="134">
        <v>42653</v>
      </c>
      <c r="D33" s="19">
        <v>42623</v>
      </c>
      <c r="E33" s="17">
        <f>IF(D33+10&lt;DATE(1900,3,1),0,D33+30)</f>
        <v>42653</v>
      </c>
      <c r="F33" s="71">
        <f t="shared" si="0"/>
        <v>0</v>
      </c>
      <c r="G33" s="143"/>
      <c r="H33" s="149"/>
      <c r="I33" s="125">
        <v>15</v>
      </c>
    </row>
    <row r="34" spans="1:9" ht="15" thickBot="1" x14ac:dyDescent="0.35">
      <c r="A34" s="57" t="str">
        <f>'Lookup Lists'!C18</f>
        <v>PT - Post Approval Training</v>
      </c>
      <c r="B34" s="135"/>
      <c r="C34" s="135"/>
      <c r="D34" s="23"/>
      <c r="E34" s="24">
        <f>IF(D34+10&lt;DATE(1900,3,1),0,D34+90)</f>
        <v>0</v>
      </c>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ht="87" customHeight="1" x14ac:dyDescent="0.3">
      <c r="A38" s="136" t="s">
        <v>175</v>
      </c>
      <c r="B38" s="137">
        <v>42125</v>
      </c>
      <c r="C38" s="655" t="s">
        <v>174</v>
      </c>
      <c r="D38" s="655"/>
      <c r="E38" s="655"/>
      <c r="F38" s="655"/>
      <c r="G38" s="655"/>
      <c r="H38" s="656"/>
    </row>
    <row r="39" spans="1:9" x14ac:dyDescent="0.3">
      <c r="A39" s="138" t="s">
        <v>185</v>
      </c>
      <c r="B39" s="139">
        <v>42522</v>
      </c>
      <c r="C39" s="652" t="s">
        <v>186</v>
      </c>
      <c r="D39" s="652"/>
      <c r="E39" s="652"/>
      <c r="F39" s="652"/>
      <c r="G39" s="652"/>
      <c r="H39" s="653"/>
    </row>
    <row r="40" spans="1:9" x14ac:dyDescent="0.3">
      <c r="A40" s="138"/>
      <c r="B40" s="139"/>
      <c r="C40" s="652"/>
      <c r="D40" s="652"/>
      <c r="E40" s="652"/>
      <c r="F40" s="652"/>
      <c r="G40" s="652"/>
      <c r="H40" s="653"/>
    </row>
    <row r="41" spans="1:9" ht="15" thickBot="1" x14ac:dyDescent="0.35">
      <c r="A41" s="140"/>
      <c r="B41" s="141"/>
      <c r="C41" s="650"/>
      <c r="D41" s="650"/>
      <c r="E41" s="650"/>
      <c r="F41" s="650"/>
      <c r="G41" s="650"/>
      <c r="H41" s="651"/>
    </row>
  </sheetData>
  <autoFilter ref="A18:I34"/>
  <dataConsolidate/>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9">
    <mergeCell ref="C41:H41"/>
    <mergeCell ref="C39:H39"/>
    <mergeCell ref="C40:H40"/>
    <mergeCell ref="C37:H37"/>
    <mergeCell ref="C38:H38"/>
    <mergeCell ref="B13:G13"/>
    <mergeCell ref="B14:G14"/>
    <mergeCell ref="B1:G1"/>
    <mergeCell ref="B11:G11"/>
    <mergeCell ref="B4:G4"/>
    <mergeCell ref="B12:G12"/>
    <mergeCell ref="B9:G9"/>
    <mergeCell ref="B10:G10"/>
    <mergeCell ref="B3:G3"/>
    <mergeCell ref="B5:G5"/>
    <mergeCell ref="B6:G6"/>
    <mergeCell ref="B7:G7"/>
    <mergeCell ref="B8:G8"/>
    <mergeCell ref="B2:G2"/>
  </mergeCells>
  <conditionalFormatting sqref="F19:F34">
    <cfRule type="cellIs" dxfId="246" priority="5" operator="lessThan">
      <formula>-90</formula>
    </cfRule>
    <cfRule type="cellIs" dxfId="245" priority="6" operator="lessThan">
      <formula>-45</formula>
    </cfRule>
    <cfRule type="cellIs" dxfId="244" priority="7" operator="greaterThan">
      <formula>-45</formula>
    </cfRule>
  </conditionalFormatting>
  <conditionalFormatting sqref="D22:E22">
    <cfRule type="expression" dxfId="243" priority="2">
      <formula>AND($B22&lt;=NOW(),$C22&gt;=NOW())</formula>
    </cfRule>
  </conditionalFormatting>
  <conditionalFormatting sqref="B19:C34">
    <cfRule type="expression" dxfId="242" priority="1">
      <formula>AND($B19&lt;=NOW(),$C19&gt;=NOW())</formula>
    </cfRule>
  </conditionalFormatting>
  <dataValidations count="2">
    <dataValidation type="list" allowBlank="1" showInputMessage="1" showErrorMessage="1" sqref="G19:G34 H34">
      <formula1>Delays</formula1>
    </dataValidation>
    <dataValidation type="list" allowBlank="1" showInputMessage="1" showErrorMessage="1" sqref="B3:G3">
      <formula1>Status</formula1>
    </dataValidation>
  </dataValidations>
  <hyperlinks>
    <hyperlink ref="B2" r:id="rId2"/>
    <hyperlink ref="H1" location="Home!A1" display="Return to Home"/>
    <hyperlink ref="H31" r:id="rId3" display="http://www.nerc.com/pa/Stand/Project200706_2SystemProtectionCoordinationDL/2007-06.2_FB_Results_Word_Announce_05272016.pdf"/>
    <hyperlink ref="H28" r:id="rId4" display="http://www.nerc.com/pa/Stand/Project200706_2SystemProtectionCoordinationDL/2007-06.2_PER-006-1_IB_NBP_Results_Word_Announc_04282016.pdf"/>
    <hyperlink ref="H27" r:id="rId5" display="http://www.nerc.com/pa/Stand/Project200706_2SystemProtectionCoordinationDL/2007-06.2_TOP-009-1_AB_NBP_Results_Word_Announc_11242015.pdf"/>
    <hyperlink ref="H26" r:id="rId6" display="http://www.nerc.com/pa/Stand/Project200706_2SystemProtectionCoordinationDL/2007-06.2_TOP-009-1_AB_NBP_Results_Word_Announc_11242015.pdf"/>
    <hyperlink ref="B12:G12" r:id="rId7" display="Scott Barfield-McGinnis"/>
    <hyperlink ref="B13:G13" r:id="rId8" display="Brenda Hampton"/>
    <hyperlink ref="A11" location="Footnotes!A1" display="Footnotes!A1"/>
    <hyperlink ref="A7" location="Footnotes!A1" display="Footnotes!A1"/>
    <hyperlink ref="A10" location="Footnotes!A1" display="Footnotes!A1"/>
  </hyperlinks>
  <pageMargins left="0.7" right="0.7" top="0.75" bottom="0.75" header="0.3" footer="0.3"/>
  <pageSetup orientation="landscape" horizontalDpi="1200" verticalDpi="1200" r:id="rId9"/>
  <headerFooter>
    <oddHeader>&amp;F</oddHeader>
    <oddFooter>&amp;L&amp;BNorth American Electric Reliability Corporation Confidential&amp;B&amp;C&amp;D&amp;RPage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39" id="{5548F605-346F-45A2-A5D3-2180617FB874}">
            <xm:f>IF($B$20=Home!$H$5,$A$24,)</xm:f>
            <x14:dxf/>
          </x14:cfRule>
          <xm:sqref>I10:ABK10</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2"/>
  <sheetViews>
    <sheetView showZeros="0" zoomScaleNormal="100" workbookViewId="0">
      <pane ySplit="1" topLeftCell="A2" activePane="bottomLeft" state="frozen"/>
      <selection pane="bottomLeft" activeCell="B1" sqref="B1:G1"/>
    </sheetView>
  </sheetViews>
  <sheetFormatPr defaultRowHeight="14.4" x14ac:dyDescent="0.3"/>
  <cols>
    <col min="1" max="1" width="28.21875" style="4" customWidth="1"/>
    <col min="2" max="2" width="12.6640625" style="312" customWidth="1"/>
    <col min="3" max="3" width="11.88671875" style="312" customWidth="1"/>
    <col min="4" max="4" width="11" style="312" customWidth="1"/>
    <col min="5" max="5" width="11.109375" style="312" customWidth="1"/>
    <col min="6" max="6" width="11.21875" style="312" customWidth="1"/>
    <col min="7" max="7" width="19.44140625" style="312" customWidth="1"/>
    <col min="8" max="8" width="10.44140625" style="312" customWidth="1"/>
    <col min="9" max="9" width="7.6640625" style="312" hidden="1" customWidth="1"/>
    <col min="10" max="10" width="19.21875" style="312" customWidth="1"/>
    <col min="11" max="12" width="10.33203125" style="312" bestFit="1" customWidth="1"/>
    <col min="13" max="16384" width="8.88671875" style="312"/>
  </cols>
  <sheetData>
    <row r="1" spans="1:13" s="16" customFormat="1" ht="18" x14ac:dyDescent="0.35">
      <c r="A1" s="37" t="str">
        <f>+Template!A1</f>
        <v>Project</v>
      </c>
      <c r="B1" s="643" t="s">
        <v>454</v>
      </c>
      <c r="C1" s="644"/>
      <c r="D1" s="644"/>
      <c r="E1" s="644"/>
      <c r="F1" s="644"/>
      <c r="G1" s="644"/>
      <c r="H1" s="320" t="s">
        <v>89</v>
      </c>
    </row>
    <row r="2" spans="1:13" s="16" customFormat="1" ht="15" customHeight="1" x14ac:dyDescent="0.35">
      <c r="A2" s="590" t="str">
        <f>+Template!A2</f>
        <v>Project Name</v>
      </c>
      <c r="B2" s="729" t="s">
        <v>491</v>
      </c>
      <c r="C2" s="729"/>
      <c r="D2" s="729"/>
      <c r="E2" s="729"/>
      <c r="F2" s="729"/>
      <c r="G2" s="729"/>
      <c r="H2" s="15"/>
    </row>
    <row r="3" spans="1:13" s="16" customFormat="1" ht="15" customHeight="1" x14ac:dyDescent="0.35">
      <c r="A3" s="590" t="str">
        <f>+Template!A3</f>
        <v>Status</v>
      </c>
      <c r="B3" s="647" t="s">
        <v>239</v>
      </c>
      <c r="C3" s="647"/>
      <c r="D3" s="647"/>
      <c r="E3" s="647"/>
      <c r="F3" s="647"/>
      <c r="G3" s="647"/>
      <c r="H3" s="15"/>
    </row>
    <row r="4" spans="1:13" s="16" customFormat="1" ht="76.2" customHeight="1" x14ac:dyDescent="0.35">
      <c r="A4" s="590" t="str">
        <f>+Template!A4</f>
        <v>Comments</v>
      </c>
      <c r="B4" s="646" t="s">
        <v>566</v>
      </c>
      <c r="C4" s="646"/>
      <c r="D4" s="646"/>
      <c r="E4" s="646"/>
      <c r="F4" s="646"/>
      <c r="G4" s="646"/>
      <c r="H4" s="15"/>
    </row>
    <row r="5" spans="1:13" x14ac:dyDescent="0.3">
      <c r="A5" s="590" t="str">
        <f>+Template!A5</f>
        <v>Deliverable</v>
      </c>
      <c r="B5" s="648" t="s">
        <v>493</v>
      </c>
      <c r="C5" s="648"/>
      <c r="D5" s="648"/>
      <c r="E5" s="648"/>
      <c r="F5" s="648"/>
      <c r="G5" s="648"/>
      <c r="H5" s="313"/>
    </row>
    <row r="6" spans="1:13" x14ac:dyDescent="0.3">
      <c r="A6" s="590" t="str">
        <f>+Template!A6</f>
        <v>Deadline</v>
      </c>
      <c r="B6" s="820">
        <v>43484</v>
      </c>
      <c r="C6" s="820"/>
      <c r="D6" s="820"/>
      <c r="E6" s="820"/>
      <c r="F6" s="820"/>
      <c r="G6" s="820"/>
      <c r="H6" s="313"/>
    </row>
    <row r="7" spans="1:13" ht="28.8" x14ac:dyDescent="0.3">
      <c r="A7" s="590" t="str">
        <f>+Template!A7</f>
        <v>Priority in RSDP, click to see applicable Footnote</v>
      </c>
      <c r="B7" s="642" t="s">
        <v>514</v>
      </c>
      <c r="C7" s="642"/>
      <c r="D7" s="642"/>
      <c r="E7" s="642"/>
      <c r="F7" s="642"/>
      <c r="G7" s="642"/>
      <c r="H7" s="313"/>
    </row>
    <row r="8" spans="1:13" x14ac:dyDescent="0.3">
      <c r="A8" s="590" t="str">
        <f>+Template!A8</f>
        <v>P81 Req (2013)</v>
      </c>
      <c r="B8" s="642" t="s">
        <v>18</v>
      </c>
      <c r="C8" s="642"/>
      <c r="D8" s="642"/>
      <c r="E8" s="642"/>
      <c r="F8" s="642"/>
      <c r="G8" s="642"/>
      <c r="H8" s="313"/>
    </row>
    <row r="9" spans="1:13" x14ac:dyDescent="0.3">
      <c r="A9" s="590" t="str">
        <f>+Template!A9</f>
        <v>Number of Directives</v>
      </c>
      <c r="B9" s="657" t="s">
        <v>495</v>
      </c>
      <c r="C9" s="657"/>
      <c r="D9" s="657"/>
      <c r="E9" s="657"/>
      <c r="F9" s="657"/>
      <c r="G9" s="657"/>
      <c r="H9" s="313"/>
    </row>
    <row r="10" spans="1:13" x14ac:dyDescent="0.3">
      <c r="A10" s="591" t="str">
        <f>+Template!A10</f>
        <v>No. of Guidances (see Note 2)</v>
      </c>
      <c r="B10" s="642" t="s">
        <v>18</v>
      </c>
      <c r="C10" s="642"/>
      <c r="D10" s="642"/>
      <c r="E10" s="642"/>
      <c r="F10" s="642"/>
      <c r="G10" s="642"/>
      <c r="H10" s="313"/>
    </row>
    <row r="11" spans="1:13" ht="28.8" x14ac:dyDescent="0.3">
      <c r="A11" s="590" t="str">
        <f>+Template!A11</f>
        <v>Directionally consistent with IERP findings (See Note 5)</v>
      </c>
      <c r="B11" s="645" t="s">
        <v>18</v>
      </c>
      <c r="C11" s="645"/>
      <c r="D11" s="645"/>
      <c r="E11" s="645"/>
      <c r="F11" s="645"/>
      <c r="G11" s="645"/>
      <c r="H11" s="314"/>
      <c r="K11" s="2"/>
      <c r="L11" s="2"/>
      <c r="M11" s="2"/>
    </row>
    <row r="12" spans="1:13" x14ac:dyDescent="0.3">
      <c r="A12" s="590" t="str">
        <f>+Template!A12</f>
        <v>Developer</v>
      </c>
      <c r="B12" s="819" t="s">
        <v>500</v>
      </c>
      <c r="C12" s="819"/>
      <c r="D12" s="819"/>
      <c r="E12" s="819"/>
      <c r="F12" s="819"/>
      <c r="G12" s="819"/>
      <c r="H12" s="314"/>
    </row>
    <row r="13" spans="1:13" x14ac:dyDescent="0.3">
      <c r="A13" s="590" t="str">
        <f>+Template!A13</f>
        <v>PMOS Liaison</v>
      </c>
      <c r="B13" s="710" t="s">
        <v>521</v>
      </c>
      <c r="C13" s="710"/>
      <c r="D13" s="710"/>
      <c r="E13" s="710"/>
      <c r="F13" s="710"/>
      <c r="G13" s="710"/>
      <c r="H13" s="314"/>
    </row>
    <row r="14" spans="1:13" x14ac:dyDescent="0.3">
      <c r="A14" s="590" t="str">
        <f>+Template!A14</f>
        <v>Affected Standards</v>
      </c>
      <c r="B14" s="645" t="s">
        <v>492</v>
      </c>
      <c r="C14" s="645"/>
      <c r="D14" s="645"/>
      <c r="E14" s="645"/>
      <c r="F14" s="645"/>
      <c r="G14" s="645"/>
      <c r="H14" s="313"/>
    </row>
    <row r="15" spans="1:13" x14ac:dyDescent="0.3">
      <c r="A15" s="590" t="str">
        <f>+Template!A15</f>
        <v>Last Updated</v>
      </c>
      <c r="B15" s="576">
        <v>43418</v>
      </c>
      <c r="C15" s="576"/>
      <c r="D15" s="576"/>
      <c r="E15" s="576"/>
      <c r="F15" s="576"/>
      <c r="G15" s="576"/>
      <c r="H15" s="313"/>
    </row>
    <row r="16" spans="1:13" x14ac:dyDescent="0.3">
      <c r="A16" s="589"/>
      <c r="B16" s="555"/>
      <c r="C16" s="313"/>
      <c r="D16" s="313"/>
      <c r="E16" s="313"/>
      <c r="F16" s="313"/>
      <c r="G16" s="313"/>
      <c r="H16" s="313"/>
    </row>
    <row r="17" spans="1:11" ht="15" thickBot="1" x14ac:dyDescent="0.35">
      <c r="A17" s="7"/>
      <c r="B17" s="313"/>
      <c r="C17" s="313"/>
      <c r="D17" s="313"/>
      <c r="E17" s="313"/>
      <c r="F17" s="313"/>
      <c r="G17" s="313"/>
      <c r="H17" s="313"/>
    </row>
    <row r="18" spans="1:11" ht="44.4" customHeight="1" thickBot="1" x14ac:dyDescent="0.35">
      <c r="A18" s="101" t="s">
        <v>35</v>
      </c>
      <c r="B18" s="103" t="s">
        <v>69</v>
      </c>
      <c r="C18" s="101" t="s">
        <v>70</v>
      </c>
      <c r="D18" s="103" t="s">
        <v>206</v>
      </c>
      <c r="E18" s="101" t="s">
        <v>207</v>
      </c>
      <c r="F18" s="103" t="s">
        <v>27</v>
      </c>
      <c r="G18" s="101" t="s">
        <v>197</v>
      </c>
      <c r="H18" s="101" t="s">
        <v>71</v>
      </c>
      <c r="I18" s="101" t="s">
        <v>63</v>
      </c>
      <c r="J18" s="6"/>
    </row>
    <row r="19" spans="1:11" x14ac:dyDescent="0.3">
      <c r="A19" s="49" t="str">
        <f>'Lookup Lists'!C3</f>
        <v>Nominations - SAR / PR</v>
      </c>
      <c r="B19" s="133">
        <v>43322</v>
      </c>
      <c r="C19" s="133">
        <v>43341</v>
      </c>
      <c r="D19" s="27">
        <v>43322</v>
      </c>
      <c r="E19" s="27">
        <f>+D19+20</f>
        <v>43342</v>
      </c>
      <c r="F19" s="70"/>
      <c r="G19" s="28"/>
      <c r="H19" s="28"/>
      <c r="I19" s="29">
        <v>1</v>
      </c>
      <c r="J19" s="14"/>
      <c r="K19" s="14"/>
    </row>
    <row r="20" spans="1:11" x14ac:dyDescent="0.3">
      <c r="A20" s="50" t="str">
        <f>'Lookup Lists'!C4</f>
        <v>Nominations - DT</v>
      </c>
      <c r="B20" s="134"/>
      <c r="C20" s="133"/>
      <c r="D20" s="134"/>
      <c r="E20" s="133"/>
      <c r="F20" s="71">
        <f t="shared" ref="F20:F34" si="0">IF(D20-B20&gt;DATE(2007,1,1),0,D20-B20)</f>
        <v>0</v>
      </c>
      <c r="G20" s="317"/>
      <c r="H20" s="317"/>
      <c r="I20" s="22">
        <v>2</v>
      </c>
      <c r="J20" s="14"/>
      <c r="K20" s="14"/>
    </row>
    <row r="21" spans="1:11" x14ac:dyDescent="0.3">
      <c r="A21" s="222" t="str">
        <f>'Lookup Lists'!C5</f>
        <v>QR - Quality Review</v>
      </c>
      <c r="B21" s="134"/>
      <c r="C21" s="133"/>
      <c r="D21" s="134"/>
      <c r="E21" s="133"/>
      <c r="F21" s="71">
        <f t="shared" si="0"/>
        <v>0</v>
      </c>
      <c r="G21" s="317"/>
      <c r="H21" s="317"/>
      <c r="I21" s="21">
        <v>3</v>
      </c>
      <c r="J21" s="14"/>
      <c r="K21" s="14"/>
    </row>
    <row r="22" spans="1:11" x14ac:dyDescent="0.3">
      <c r="A22" s="48" t="str">
        <f>'Lookup Lists'!C6</f>
        <v>SP1 - SAR/PR/WP Posting 1</v>
      </c>
      <c r="B22" s="134">
        <v>43322</v>
      </c>
      <c r="C22" s="133">
        <v>43353</v>
      </c>
      <c r="D22" s="27">
        <v>43322</v>
      </c>
      <c r="E22" s="27">
        <f>+D22+30</f>
        <v>43352</v>
      </c>
      <c r="F22" s="71"/>
      <c r="G22" s="317"/>
      <c r="H22" s="317"/>
      <c r="I22" s="22">
        <v>4</v>
      </c>
      <c r="J22" s="14"/>
      <c r="K22" s="14"/>
    </row>
    <row r="23" spans="1:11" x14ac:dyDescent="0.3">
      <c r="A23" s="48" t="str">
        <f>'Lookup Lists'!C7</f>
        <v>SP2 - SAR/PR/WP Posting 2</v>
      </c>
      <c r="B23" s="134"/>
      <c r="C23" s="134"/>
      <c r="D23" s="134"/>
      <c r="E23" s="133"/>
      <c r="F23" s="71">
        <f t="shared" si="0"/>
        <v>0</v>
      </c>
      <c r="G23" s="317"/>
      <c r="H23" s="317"/>
      <c r="I23" s="21">
        <v>5</v>
      </c>
      <c r="J23" s="14"/>
      <c r="K23" s="14"/>
    </row>
    <row r="24" spans="1:11" x14ac:dyDescent="0.3">
      <c r="A24" s="51" t="str">
        <f>'Lookup Lists'!C8</f>
        <v>CP1 - Comment Period 1</v>
      </c>
      <c r="B24" s="134"/>
      <c r="C24" s="134"/>
      <c r="D24" s="134"/>
      <c r="E24" s="133"/>
      <c r="F24" s="71">
        <f t="shared" si="0"/>
        <v>0</v>
      </c>
      <c r="G24" s="317"/>
      <c r="H24" s="317"/>
      <c r="I24" s="22">
        <v>6</v>
      </c>
      <c r="J24" s="14"/>
      <c r="K24" s="14"/>
    </row>
    <row r="25" spans="1:11" x14ac:dyDescent="0.3">
      <c r="A25" s="51" t="str">
        <f>'Lookup Lists'!C9</f>
        <v>CP2 - Comment Period 2</v>
      </c>
      <c r="B25" s="134"/>
      <c r="C25" s="134"/>
      <c r="D25" s="134"/>
      <c r="E25" s="133"/>
      <c r="F25" s="71">
        <f t="shared" si="0"/>
        <v>0</v>
      </c>
      <c r="G25" s="317"/>
      <c r="H25" s="317"/>
      <c r="I25" s="21">
        <v>7</v>
      </c>
      <c r="J25" s="14"/>
      <c r="K25" s="14"/>
    </row>
    <row r="26" spans="1:11" x14ac:dyDescent="0.3">
      <c r="A26" s="53" t="str">
        <f>'Lookup Lists'!C10</f>
        <v>CIB - Com/Ballot 1 (Initial)</v>
      </c>
      <c r="B26" s="134">
        <v>43376</v>
      </c>
      <c r="C26" s="134">
        <v>43395</v>
      </c>
      <c r="D26" s="134">
        <v>43377</v>
      </c>
      <c r="E26" s="133">
        <f>+D26+20</f>
        <v>43397</v>
      </c>
      <c r="F26" s="71">
        <f t="shared" si="0"/>
        <v>1</v>
      </c>
      <c r="G26" s="317"/>
      <c r="H26" s="20"/>
      <c r="I26" s="22">
        <v>8</v>
      </c>
      <c r="J26" s="14"/>
      <c r="K26" s="14"/>
    </row>
    <row r="27" spans="1:11" x14ac:dyDescent="0.3">
      <c r="A27" s="53" t="str">
        <f>'Lookup Lists'!C11</f>
        <v xml:space="preserve">CAB - Com/Add Ballot 2 </v>
      </c>
      <c r="B27" s="134">
        <v>43418</v>
      </c>
      <c r="C27" s="134">
        <f>+B27+15</f>
        <v>43433</v>
      </c>
      <c r="D27" s="134">
        <v>43418</v>
      </c>
      <c r="E27" s="133">
        <f>+D27+15</f>
        <v>43433</v>
      </c>
      <c r="F27" s="71">
        <f t="shared" si="0"/>
        <v>0</v>
      </c>
      <c r="G27" s="317"/>
      <c r="H27" s="20"/>
      <c r="I27" s="21">
        <v>9</v>
      </c>
    </row>
    <row r="28" spans="1:11" x14ac:dyDescent="0.3">
      <c r="A28" s="53" t="str">
        <f>'Lookup Lists'!C12</f>
        <v>CAB - Com/Add Ballot 3</v>
      </c>
      <c r="B28" s="134">
        <v>43442</v>
      </c>
      <c r="C28" s="134">
        <f>+B28+15</f>
        <v>43457</v>
      </c>
      <c r="D28" s="134"/>
      <c r="E28" s="133"/>
      <c r="F28" s="71"/>
      <c r="G28" s="317"/>
      <c r="H28" s="317"/>
      <c r="I28" s="22">
        <v>10</v>
      </c>
    </row>
    <row r="29" spans="1:11" x14ac:dyDescent="0.3">
      <c r="A29" s="53" t="str">
        <f>'Lookup Lists'!C13</f>
        <v>CAB - Com/Add Ballot 4</v>
      </c>
      <c r="B29" s="134"/>
      <c r="C29" s="134"/>
      <c r="D29" s="134"/>
      <c r="E29" s="133"/>
      <c r="F29" s="71">
        <f t="shared" si="0"/>
        <v>0</v>
      </c>
      <c r="G29" s="317"/>
      <c r="H29" s="317"/>
      <c r="I29" s="21">
        <v>11</v>
      </c>
    </row>
    <row r="30" spans="1:11" x14ac:dyDescent="0.3">
      <c r="A30" s="53" t="str">
        <f>'Lookup Lists'!C14</f>
        <v>CAB - Com/Add Ballot 5</v>
      </c>
      <c r="B30" s="134"/>
      <c r="C30" s="134"/>
      <c r="D30" s="134"/>
      <c r="E30" s="133"/>
      <c r="F30" s="71">
        <f t="shared" si="0"/>
        <v>0</v>
      </c>
      <c r="G30" s="317"/>
      <c r="H30" s="317"/>
      <c r="I30" s="22">
        <v>12</v>
      </c>
    </row>
    <row r="31" spans="1:11" x14ac:dyDescent="0.3">
      <c r="A31" s="54" t="str">
        <f>'Lookup Lists'!C15</f>
        <v>FB - Final Ballot</v>
      </c>
      <c r="B31" s="134">
        <v>43479</v>
      </c>
      <c r="C31" s="134">
        <f>+B31+5</f>
        <v>43484</v>
      </c>
      <c r="D31" s="134">
        <v>43479</v>
      </c>
      <c r="E31" s="133">
        <f>+D31+5</f>
        <v>43484</v>
      </c>
      <c r="F31" s="71">
        <f t="shared" si="0"/>
        <v>0</v>
      </c>
      <c r="G31" s="317"/>
      <c r="H31" s="317"/>
      <c r="I31" s="21">
        <v>13</v>
      </c>
    </row>
    <row r="32" spans="1:11" x14ac:dyDescent="0.3">
      <c r="A32" s="55" t="str">
        <f>'Lookup Lists'!C16</f>
        <v>PTB - Present to BOT</v>
      </c>
      <c r="B32" s="134">
        <v>43502</v>
      </c>
      <c r="C32" s="134">
        <f>+B32+2</f>
        <v>43504</v>
      </c>
      <c r="D32" s="134">
        <v>43502</v>
      </c>
      <c r="E32" s="133">
        <f>+D32+2</f>
        <v>43504</v>
      </c>
      <c r="F32" s="71">
        <f t="shared" si="0"/>
        <v>0</v>
      </c>
      <c r="G32" s="317"/>
      <c r="H32" s="317"/>
      <c r="I32" s="22">
        <v>14</v>
      </c>
    </row>
    <row r="33" spans="1:9" x14ac:dyDescent="0.3">
      <c r="A33" s="56" t="str">
        <f>'Lookup Lists'!C17</f>
        <v>Filing - Filing with Regulators</v>
      </c>
      <c r="B33" s="134">
        <v>43505</v>
      </c>
      <c r="C33" s="134">
        <v>43506</v>
      </c>
      <c r="D33" s="134"/>
      <c r="E33" s="133"/>
      <c r="F33" s="71"/>
      <c r="G33" s="317"/>
      <c r="H33" s="317"/>
      <c r="I33" s="21">
        <v>15</v>
      </c>
    </row>
    <row r="34" spans="1:9" ht="15" thickBot="1" x14ac:dyDescent="0.35">
      <c r="A34" s="57" t="str">
        <f>'Lookup Lists'!C18</f>
        <v>PT - Post Approval Training</v>
      </c>
      <c r="B34" s="135"/>
      <c r="C34" s="135"/>
      <c r="D34" s="135"/>
      <c r="E34" s="554"/>
      <c r="F34" s="72">
        <f t="shared" si="0"/>
        <v>0</v>
      </c>
      <c r="G34" s="316"/>
      <c r="H34" s="316"/>
      <c r="I34" s="26">
        <v>16</v>
      </c>
    </row>
    <row r="35" spans="1:9" x14ac:dyDescent="0.3">
      <c r="A35" s="594"/>
      <c r="B35" s="595"/>
      <c r="C35" s="595"/>
      <c r="D35" s="595"/>
      <c r="E35" s="595"/>
      <c r="F35" s="595"/>
      <c r="G35" s="595"/>
      <c r="H35" s="11"/>
    </row>
    <row r="36" spans="1:9" ht="15" thickBot="1" x14ac:dyDescent="0.35">
      <c r="A36" s="596" t="s">
        <v>73</v>
      </c>
      <c r="B36" s="597"/>
      <c r="C36" s="597"/>
      <c r="D36" s="597"/>
      <c r="E36" s="597"/>
      <c r="F36" s="598"/>
      <c r="G36" s="598"/>
      <c r="H36" s="11"/>
    </row>
    <row r="37" spans="1:9" ht="15" thickBot="1" x14ac:dyDescent="0.35">
      <c r="A37" s="35" t="s">
        <v>74</v>
      </c>
      <c r="B37" s="315" t="s">
        <v>72</v>
      </c>
      <c r="C37" s="664" t="s">
        <v>75</v>
      </c>
      <c r="D37" s="664"/>
      <c r="E37" s="664"/>
      <c r="F37" s="664"/>
      <c r="G37" s="664"/>
      <c r="H37" s="665"/>
    </row>
    <row r="38" spans="1:9" x14ac:dyDescent="0.3">
      <c r="A38" s="33" t="s">
        <v>473</v>
      </c>
      <c r="B38" s="34">
        <v>43321</v>
      </c>
      <c r="C38" s="701" t="s">
        <v>496</v>
      </c>
      <c r="D38" s="701"/>
      <c r="E38" s="701"/>
      <c r="F38" s="701"/>
      <c r="G38" s="701"/>
      <c r="H38" s="702"/>
    </row>
    <row r="39" spans="1:9" x14ac:dyDescent="0.3">
      <c r="A39" s="31" t="s">
        <v>497</v>
      </c>
      <c r="B39" s="30">
        <v>43322</v>
      </c>
      <c r="C39" s="703" t="s">
        <v>498</v>
      </c>
      <c r="D39" s="703"/>
      <c r="E39" s="703"/>
      <c r="F39" s="703"/>
      <c r="G39" s="703"/>
      <c r="H39" s="704"/>
    </row>
    <row r="40" spans="1:9" x14ac:dyDescent="0.3">
      <c r="A40" s="31" t="s">
        <v>351</v>
      </c>
      <c r="B40" s="293">
        <v>43356</v>
      </c>
      <c r="C40" s="703" t="s">
        <v>522</v>
      </c>
      <c r="D40" s="703"/>
      <c r="E40" s="703"/>
      <c r="F40" s="703"/>
      <c r="G40" s="703"/>
      <c r="H40" s="704"/>
    </row>
    <row r="41" spans="1:9" s="593" customFormat="1" x14ac:dyDescent="0.3">
      <c r="A41" s="599" t="s">
        <v>473</v>
      </c>
      <c r="B41" s="600">
        <v>43375</v>
      </c>
      <c r="C41" s="816" t="s">
        <v>543</v>
      </c>
      <c r="D41" s="817"/>
      <c r="E41" s="817"/>
      <c r="F41" s="817"/>
      <c r="G41" s="817"/>
      <c r="H41" s="818"/>
    </row>
    <row r="42" spans="1:9" ht="15" thickBot="1" x14ac:dyDescent="0.35">
      <c r="A42" s="32" t="s">
        <v>440</v>
      </c>
      <c r="B42" s="632">
        <v>43404</v>
      </c>
      <c r="C42" s="699" t="s">
        <v>551</v>
      </c>
      <c r="D42" s="699"/>
      <c r="E42" s="699"/>
      <c r="F42" s="699"/>
      <c r="G42" s="699"/>
      <c r="H42" s="700"/>
    </row>
  </sheetData>
  <mergeCells count="20">
    <mergeCell ref="B12:G12"/>
    <mergeCell ref="B1:G1"/>
    <mergeCell ref="B2:G2"/>
    <mergeCell ref="B3:G3"/>
    <mergeCell ref="B4:G4"/>
    <mergeCell ref="B5:G5"/>
    <mergeCell ref="B6:G6"/>
    <mergeCell ref="B7:G7"/>
    <mergeCell ref="B8:G8"/>
    <mergeCell ref="B9:G9"/>
    <mergeCell ref="B10:G10"/>
    <mergeCell ref="B11:G11"/>
    <mergeCell ref="C42:H42"/>
    <mergeCell ref="B13:G13"/>
    <mergeCell ref="B14:G14"/>
    <mergeCell ref="C37:H37"/>
    <mergeCell ref="C38:H38"/>
    <mergeCell ref="C39:H39"/>
    <mergeCell ref="C40:H40"/>
    <mergeCell ref="C41:H41"/>
  </mergeCells>
  <conditionalFormatting sqref="F19:F34">
    <cfRule type="cellIs" dxfId="30" priority="6" operator="lessThan">
      <formula>-90</formula>
    </cfRule>
    <cfRule type="cellIs" dxfId="29" priority="7" operator="lessThan">
      <formula>-45</formula>
    </cfRule>
    <cfRule type="cellIs" dxfId="28" priority="8" operator="greaterThan">
      <formula>-45</formula>
    </cfRule>
  </conditionalFormatting>
  <conditionalFormatting sqref="D19:E34">
    <cfRule type="expression" dxfId="27" priority="4">
      <formula>AND($D19&lt;=NOW(),$E19&gt;=NOW())</formula>
    </cfRule>
  </conditionalFormatting>
  <conditionalFormatting sqref="B19:C34">
    <cfRule type="expression" dxfId="26" priority="5">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1" display="Phase 2 System Protection Coordination"/>
    <hyperlink ref="H1" location="Home!A1" display="Return to Home"/>
    <hyperlink ref="B2:G2" r:id="rId2" display="Modifications to CIP-008 Cyber Security Incident Reporting"/>
    <hyperlink ref="B9:G9" r:id="rId3" display="Order No. 848 (1 Directive, 4 elements)"/>
    <hyperlink ref="B12:G12" r:id="rId4" display="Alison Oswald"/>
    <hyperlink ref="B13:G13" r:id="rId5" display="Colby Bellville &amp; Amy Casuscelli"/>
    <hyperlink ref="A10" location="Footnote_2" display="Footnote_2"/>
  </hyperlinks>
  <pageMargins left="0.7" right="0.7" top="0.75" bottom="0.75" header="0.3" footer="0.3"/>
  <pageSetup orientation="landscape" horizontalDpi="1200" verticalDpi="1200" r:id="rId6"/>
  <extLst>
    <ext xmlns:x14="http://schemas.microsoft.com/office/spreadsheetml/2009/9/main" uri="{78C0D931-6437-407d-A8EE-F0AAD7539E65}">
      <x14:conditionalFormattings>
        <x14:conditionalFormatting xmlns:xm="http://schemas.microsoft.com/office/excel/2006/main">
          <x14:cfRule type="expression" priority="9" id="{61361E6D-ECED-4448-B7E4-9C1FEF0DB4EF}">
            <xm:f>IF($B$20=Home!$H$5,$A$24,)</xm:f>
            <x14:dxf/>
          </x14:cfRule>
          <xm:sqref>I10:ABK10</xm:sqref>
        </x14:conditionalFormatting>
      </x14:conditionalFormatting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145" zoomScaleNormal="145" workbookViewId="0">
      <pane ySplit="1" topLeftCell="A2" activePane="bottomLeft" state="frozen"/>
      <selection pane="bottomLeft" activeCell="B1" sqref="B1:G1"/>
    </sheetView>
  </sheetViews>
  <sheetFormatPr defaultRowHeight="14.4" x14ac:dyDescent="0.3"/>
  <cols>
    <col min="1" max="1" width="28.21875" style="4" customWidth="1"/>
    <col min="2" max="2" width="12.6640625" style="282" customWidth="1"/>
    <col min="3" max="3" width="11.88671875" style="282" customWidth="1"/>
    <col min="4" max="4" width="11" style="282" customWidth="1"/>
    <col min="5" max="5" width="10.5546875" style="282" customWidth="1"/>
    <col min="6" max="6" width="11.77734375" style="282" customWidth="1"/>
    <col min="7" max="7" width="19.44140625" style="282" customWidth="1"/>
    <col min="8" max="8" width="10.44140625" style="282" customWidth="1"/>
    <col min="9" max="9" width="7.6640625" style="282" hidden="1" customWidth="1"/>
    <col min="10" max="10" width="19.21875" style="282" customWidth="1"/>
    <col min="11" max="12" width="10.33203125" style="282" bestFit="1" customWidth="1"/>
    <col min="13" max="16384" width="8.88671875" style="282"/>
  </cols>
  <sheetData>
    <row r="1" spans="1:13" s="16" customFormat="1" ht="18" x14ac:dyDescent="0.35">
      <c r="A1" s="37" t="s">
        <v>13</v>
      </c>
      <c r="B1" s="643" t="s">
        <v>372</v>
      </c>
      <c r="C1" s="644"/>
      <c r="D1" s="644"/>
      <c r="E1" s="644"/>
      <c r="F1" s="644"/>
      <c r="G1" s="644"/>
      <c r="H1" s="106" t="s">
        <v>89</v>
      </c>
    </row>
    <row r="2" spans="1:13" s="16" customFormat="1" ht="15" customHeight="1" x14ac:dyDescent="0.35">
      <c r="A2" s="38" t="s">
        <v>76</v>
      </c>
      <c r="B2" s="638" t="s">
        <v>377</v>
      </c>
      <c r="C2" s="638"/>
      <c r="D2" s="638"/>
      <c r="E2" s="638"/>
      <c r="F2" s="638"/>
      <c r="G2" s="638"/>
      <c r="H2" s="15"/>
    </row>
    <row r="3" spans="1:13" s="16" customFormat="1" ht="15" customHeight="1" x14ac:dyDescent="0.35">
      <c r="A3" s="38" t="s">
        <v>77</v>
      </c>
      <c r="B3" s="647" t="s">
        <v>83</v>
      </c>
      <c r="C3" s="647"/>
      <c r="D3" s="647"/>
      <c r="E3" s="647"/>
      <c r="F3" s="647"/>
      <c r="G3" s="647"/>
      <c r="H3" s="15"/>
    </row>
    <row r="4" spans="1:13" s="16" customFormat="1" ht="18" x14ac:dyDescent="0.35">
      <c r="A4" s="38" t="s">
        <v>20</v>
      </c>
      <c r="B4" s="646"/>
      <c r="C4" s="646"/>
      <c r="D4" s="646"/>
      <c r="E4" s="646"/>
      <c r="F4" s="646"/>
      <c r="G4" s="646"/>
      <c r="H4" s="15"/>
    </row>
    <row r="5" spans="1:13" x14ac:dyDescent="0.3">
      <c r="A5" s="7" t="s">
        <v>15</v>
      </c>
      <c r="B5" s="648" t="s">
        <v>376</v>
      </c>
      <c r="C5" s="648"/>
      <c r="D5" s="648"/>
      <c r="E5" s="648"/>
      <c r="F5" s="648"/>
      <c r="G5" s="648"/>
      <c r="H5" s="283"/>
    </row>
    <row r="6" spans="1:13" x14ac:dyDescent="0.3">
      <c r="A6" s="7" t="s">
        <v>17</v>
      </c>
      <c r="B6" s="642"/>
      <c r="C6" s="642"/>
      <c r="D6" s="642"/>
      <c r="E6" s="642"/>
      <c r="F6" s="642"/>
      <c r="G6" s="642"/>
      <c r="H6" s="283"/>
    </row>
    <row r="7" spans="1:13" ht="28.8" x14ac:dyDescent="0.3">
      <c r="A7" s="268" t="s">
        <v>306</v>
      </c>
      <c r="B7" s="642"/>
      <c r="C7" s="642"/>
      <c r="D7" s="642"/>
      <c r="E7" s="642"/>
      <c r="F7" s="642"/>
      <c r="G7" s="642"/>
      <c r="H7" s="283"/>
    </row>
    <row r="8" spans="1:13" x14ac:dyDescent="0.3">
      <c r="A8" s="7" t="s">
        <v>19</v>
      </c>
      <c r="B8" s="642"/>
      <c r="C8" s="642"/>
      <c r="D8" s="642"/>
      <c r="E8" s="642"/>
      <c r="F8" s="642"/>
      <c r="G8" s="642"/>
      <c r="H8" s="283"/>
    </row>
    <row r="9" spans="1:13" x14ac:dyDescent="0.3">
      <c r="A9" s="5" t="s">
        <v>21</v>
      </c>
      <c r="B9" s="642"/>
      <c r="C9" s="642"/>
      <c r="D9" s="642"/>
      <c r="E9" s="642"/>
      <c r="F9" s="642"/>
      <c r="G9" s="642"/>
      <c r="H9" s="283"/>
    </row>
    <row r="10" spans="1:13" x14ac:dyDescent="0.3">
      <c r="A10" s="105" t="s">
        <v>22</v>
      </c>
      <c r="B10" s="642"/>
      <c r="C10" s="642"/>
      <c r="D10" s="642"/>
      <c r="E10" s="642"/>
      <c r="F10" s="642"/>
      <c r="G10" s="642"/>
      <c r="H10" s="283"/>
    </row>
    <row r="11" spans="1:13" ht="28.8" x14ac:dyDescent="0.3">
      <c r="A11" s="5" t="s">
        <v>210</v>
      </c>
      <c r="B11" s="645"/>
      <c r="C11" s="645"/>
      <c r="D11" s="645"/>
      <c r="E11" s="645"/>
      <c r="F11" s="645"/>
      <c r="G11" s="645"/>
      <c r="H11" s="284"/>
      <c r="K11" s="2"/>
      <c r="L11" s="2"/>
      <c r="M11" s="2"/>
    </row>
    <row r="12" spans="1:13" x14ac:dyDescent="0.3">
      <c r="A12" s="5" t="s">
        <v>24</v>
      </c>
      <c r="B12" s="641" t="s">
        <v>341</v>
      </c>
      <c r="C12" s="641"/>
      <c r="D12" s="641"/>
      <c r="E12" s="641"/>
      <c r="F12" s="641"/>
      <c r="G12" s="641"/>
      <c r="H12" s="284"/>
    </row>
    <row r="13" spans="1:13" x14ac:dyDescent="0.3">
      <c r="A13" s="5" t="s">
        <v>220</v>
      </c>
      <c r="B13" s="821"/>
      <c r="C13" s="821"/>
      <c r="D13" s="821"/>
      <c r="E13" s="821"/>
      <c r="F13" s="821"/>
      <c r="G13" s="821"/>
      <c r="H13" s="284"/>
    </row>
    <row r="14" spans="1:13" x14ac:dyDescent="0.3">
      <c r="A14" s="5" t="s">
        <v>88</v>
      </c>
      <c r="B14" s="645"/>
      <c r="C14" s="645"/>
      <c r="D14" s="645"/>
      <c r="E14" s="645"/>
      <c r="F14" s="645"/>
      <c r="G14" s="645"/>
      <c r="H14" s="283"/>
    </row>
    <row r="15" spans="1:13" x14ac:dyDescent="0.3">
      <c r="A15" s="5" t="s">
        <v>272</v>
      </c>
      <c r="B15" s="256">
        <v>42933</v>
      </c>
      <c r="C15" s="283"/>
      <c r="D15" s="283"/>
      <c r="E15" s="283"/>
      <c r="F15" s="283"/>
      <c r="G15" s="283"/>
      <c r="H15" s="283"/>
    </row>
    <row r="16" spans="1:13" x14ac:dyDescent="0.3">
      <c r="A16" s="5"/>
      <c r="B16" s="284"/>
      <c r="C16" s="283"/>
      <c r="D16" s="283"/>
      <c r="E16" s="283"/>
      <c r="F16" s="283"/>
      <c r="G16" s="283"/>
      <c r="H16" s="283"/>
    </row>
    <row r="17" spans="1:11" ht="15" thickBot="1" x14ac:dyDescent="0.35">
      <c r="A17" s="7"/>
      <c r="B17" s="283"/>
      <c r="C17" s="283"/>
      <c r="D17" s="283"/>
      <c r="E17" s="283"/>
      <c r="F17" s="283"/>
      <c r="G17" s="283"/>
      <c r="H17" s="283"/>
    </row>
    <row r="18" spans="1:11" ht="44.4" customHeight="1" thickBot="1" x14ac:dyDescent="0.35">
      <c r="A18" s="101" t="s">
        <v>35</v>
      </c>
      <c r="B18" s="103" t="s">
        <v>69</v>
      </c>
      <c r="C18" s="101" t="s">
        <v>70</v>
      </c>
      <c r="D18" s="103" t="s">
        <v>206</v>
      </c>
      <c r="E18" s="101" t="s">
        <v>207</v>
      </c>
      <c r="F18" s="103" t="s">
        <v>27</v>
      </c>
      <c r="G18" s="101" t="s">
        <v>197</v>
      </c>
      <c r="H18" s="103" t="s">
        <v>71</v>
      </c>
      <c r="I18" s="101" t="s">
        <v>63</v>
      </c>
      <c r="J18" s="6"/>
    </row>
    <row r="19" spans="1:11" x14ac:dyDescent="0.3">
      <c r="A19" s="49" t="str">
        <f>'Lookup Lists'!C3</f>
        <v>Nominations - SAR / PR</v>
      </c>
      <c r="B19" s="133"/>
      <c r="C19" s="133"/>
      <c r="D19" s="27"/>
      <c r="E19" s="27"/>
      <c r="F19" s="70">
        <f t="shared" ref="F19:F34" si="0">IF(D19-B19&gt;DATE(2007,1,1),0,D19-B19)</f>
        <v>0</v>
      </c>
      <c r="G19" s="28"/>
      <c r="H19" s="28"/>
      <c r="I19" s="29">
        <v>1</v>
      </c>
      <c r="J19" s="14"/>
      <c r="K19" s="14"/>
    </row>
    <row r="20" spans="1:11" x14ac:dyDescent="0.3">
      <c r="A20" s="50" t="str">
        <f>'Lookup Lists'!C4</f>
        <v>Nominations - DT</v>
      </c>
      <c r="B20" s="134"/>
      <c r="C20" s="133"/>
      <c r="D20" s="134"/>
      <c r="E20" s="133"/>
      <c r="F20" s="71">
        <f t="shared" si="0"/>
        <v>0</v>
      </c>
      <c r="G20" s="18"/>
      <c r="H20" s="18"/>
      <c r="I20" s="22">
        <v>2</v>
      </c>
      <c r="J20" s="14"/>
      <c r="K20" s="14"/>
    </row>
    <row r="21" spans="1:11" x14ac:dyDescent="0.3">
      <c r="A21" s="222" t="str">
        <f>'Lookup Lists'!C5</f>
        <v>QR - Quality Review</v>
      </c>
      <c r="B21" s="134"/>
      <c r="C21" s="133"/>
      <c r="D21" s="134"/>
      <c r="E21" s="133"/>
      <c r="F21" s="71">
        <f t="shared" si="0"/>
        <v>0</v>
      </c>
      <c r="G21" s="18"/>
      <c r="H21" s="18"/>
      <c r="I21" s="21">
        <v>3</v>
      </c>
      <c r="J21" s="14"/>
      <c r="K21" s="14"/>
    </row>
    <row r="22" spans="1:11" x14ac:dyDescent="0.3">
      <c r="A22" s="48" t="str">
        <f>'Lookup Lists'!C6</f>
        <v>SP1 - SAR/PR/WP Posting 1</v>
      </c>
      <c r="B22" s="134"/>
      <c r="C22" s="133"/>
      <c r="D22" s="134"/>
      <c r="E22" s="133"/>
      <c r="F22" s="71">
        <f t="shared" si="0"/>
        <v>0</v>
      </c>
      <c r="G22" s="18"/>
      <c r="H22" s="18"/>
      <c r="I22" s="22">
        <v>4</v>
      </c>
      <c r="J22" s="14"/>
      <c r="K22" s="14"/>
    </row>
    <row r="23" spans="1:11" x14ac:dyDescent="0.3">
      <c r="A23" s="48" t="str">
        <f>'Lookup Lists'!C7</f>
        <v>SP2 - SAR/PR/WP Posting 2</v>
      </c>
      <c r="B23" s="134"/>
      <c r="C23" s="134"/>
      <c r="D23" s="134"/>
      <c r="E23" s="133"/>
      <c r="F23" s="71">
        <f t="shared" si="0"/>
        <v>0</v>
      </c>
      <c r="G23" s="18"/>
      <c r="H23" s="18"/>
      <c r="I23" s="21">
        <v>5</v>
      </c>
      <c r="J23" s="14"/>
      <c r="K23" s="14"/>
    </row>
    <row r="24" spans="1:11" x14ac:dyDescent="0.3">
      <c r="A24" s="51" t="str">
        <f>'Lookup Lists'!C8</f>
        <v>CP1 - Comment Period 1</v>
      </c>
      <c r="B24" s="134"/>
      <c r="C24" s="134"/>
      <c r="D24" s="134"/>
      <c r="E24" s="133"/>
      <c r="F24" s="71">
        <f t="shared" si="0"/>
        <v>0</v>
      </c>
      <c r="G24" s="18"/>
      <c r="H24" s="18"/>
      <c r="I24" s="22">
        <v>6</v>
      </c>
      <c r="J24" s="14"/>
      <c r="K24" s="14"/>
    </row>
    <row r="25" spans="1:11" x14ac:dyDescent="0.3">
      <c r="A25" s="51" t="str">
        <f>'Lookup Lists'!C9</f>
        <v>CP2 - Comment Period 2</v>
      </c>
      <c r="B25" s="134"/>
      <c r="C25" s="134"/>
      <c r="D25" s="134"/>
      <c r="E25" s="133"/>
      <c r="F25" s="71">
        <f t="shared" si="0"/>
        <v>0</v>
      </c>
      <c r="G25" s="18"/>
      <c r="H25" s="18"/>
      <c r="I25" s="21">
        <v>7</v>
      </c>
      <c r="J25" s="14"/>
      <c r="K25" s="14"/>
    </row>
    <row r="26" spans="1:11" x14ac:dyDescent="0.3">
      <c r="A26" s="53" t="str">
        <f>'Lookup Lists'!C10</f>
        <v>CIB - Com/Ballot 1 (Initial)</v>
      </c>
      <c r="B26" s="134"/>
      <c r="C26" s="134"/>
      <c r="D26" s="134"/>
      <c r="E26" s="133"/>
      <c r="F26" s="71">
        <f t="shared" si="0"/>
        <v>0</v>
      </c>
      <c r="G26" s="18"/>
      <c r="H26" s="20"/>
      <c r="I26" s="22">
        <v>8</v>
      </c>
      <c r="J26" s="14"/>
      <c r="K26" s="14"/>
    </row>
    <row r="27" spans="1:11" x14ac:dyDescent="0.3">
      <c r="A27" s="53" t="str">
        <f>'Lookup Lists'!C11</f>
        <v xml:space="preserve">CAB - Com/Add Ballot 2 </v>
      </c>
      <c r="B27" s="134"/>
      <c r="C27" s="134"/>
      <c r="D27" s="134"/>
      <c r="E27" s="133"/>
      <c r="F27" s="71">
        <f t="shared" si="0"/>
        <v>0</v>
      </c>
      <c r="G27" s="18"/>
      <c r="H27" s="20"/>
      <c r="I27" s="21">
        <v>9</v>
      </c>
    </row>
    <row r="28" spans="1:11" x14ac:dyDescent="0.3">
      <c r="A28" s="53" t="str">
        <f>'Lookup Lists'!C12</f>
        <v>CAB - Com/Add Ballot 3</v>
      </c>
      <c r="B28" s="134"/>
      <c r="C28" s="134"/>
      <c r="D28" s="134"/>
      <c r="E28" s="133"/>
      <c r="F28" s="71">
        <f t="shared" si="0"/>
        <v>0</v>
      </c>
      <c r="G28" s="18"/>
      <c r="H28" s="18"/>
      <c r="I28" s="22">
        <v>10</v>
      </c>
    </row>
    <row r="29" spans="1:11" x14ac:dyDescent="0.3">
      <c r="A29" s="53" t="str">
        <f>'Lookup Lists'!C13</f>
        <v>CAB - Com/Add Ballot 4</v>
      </c>
      <c r="B29" s="134"/>
      <c r="C29" s="134"/>
      <c r="D29" s="134"/>
      <c r="E29" s="133"/>
      <c r="F29" s="71">
        <f t="shared" si="0"/>
        <v>0</v>
      </c>
      <c r="G29" s="18"/>
      <c r="H29" s="18"/>
      <c r="I29" s="21">
        <v>11</v>
      </c>
    </row>
    <row r="30" spans="1:11" x14ac:dyDescent="0.3">
      <c r="A30" s="53" t="str">
        <f>'Lookup Lists'!C14</f>
        <v>CAB - Com/Add Ballot 5</v>
      </c>
      <c r="B30" s="134"/>
      <c r="C30" s="134"/>
      <c r="D30" s="134"/>
      <c r="E30" s="133"/>
      <c r="F30" s="71">
        <f t="shared" si="0"/>
        <v>0</v>
      </c>
      <c r="G30" s="18"/>
      <c r="H30" s="18"/>
      <c r="I30" s="22">
        <v>12</v>
      </c>
    </row>
    <row r="31" spans="1:11" x14ac:dyDescent="0.3">
      <c r="A31" s="54" t="str">
        <f>'Lookup Lists'!C15</f>
        <v>FB - Final Ballot</v>
      </c>
      <c r="B31" s="134"/>
      <c r="C31" s="134"/>
      <c r="D31" s="134"/>
      <c r="E31" s="133"/>
      <c r="F31" s="71">
        <f t="shared" si="0"/>
        <v>0</v>
      </c>
      <c r="G31" s="18"/>
      <c r="H31" s="18"/>
      <c r="I31" s="21">
        <v>13</v>
      </c>
    </row>
    <row r="32" spans="1:11" x14ac:dyDescent="0.3">
      <c r="A32" s="55" t="str">
        <f>'Lookup Lists'!C16</f>
        <v>PTB - Present to BOT</v>
      </c>
      <c r="B32" s="134"/>
      <c r="C32" s="134"/>
      <c r="D32" s="134"/>
      <c r="E32" s="133"/>
      <c r="F32" s="71">
        <f t="shared" si="0"/>
        <v>0</v>
      </c>
      <c r="G32" s="18"/>
      <c r="H32" s="18"/>
      <c r="I32" s="22">
        <v>14</v>
      </c>
    </row>
    <row r="33" spans="1:9" x14ac:dyDescent="0.3">
      <c r="A33" s="56" t="str">
        <f>'Lookup Lists'!C17</f>
        <v>Filing - Filing with Regulators</v>
      </c>
      <c r="B33" s="134"/>
      <c r="C33" s="134"/>
      <c r="D33" s="134"/>
      <c r="E33" s="133"/>
      <c r="F33" s="71">
        <f t="shared" si="0"/>
        <v>0</v>
      </c>
      <c r="G33" s="18"/>
      <c r="H33" s="18"/>
      <c r="I33" s="21">
        <v>15</v>
      </c>
    </row>
    <row r="34" spans="1:9" ht="15" thickBot="1" x14ac:dyDescent="0.35">
      <c r="A34" s="57" t="str">
        <f>'Lookup Lists'!C18</f>
        <v>PT - Post Approval Training</v>
      </c>
      <c r="B34" s="134"/>
      <c r="C34" s="135"/>
      <c r="D34" s="134"/>
      <c r="E34" s="133"/>
      <c r="F34" s="72">
        <f t="shared" si="0"/>
        <v>0</v>
      </c>
      <c r="G34" s="25"/>
      <c r="H34" s="25"/>
      <c r="I34" s="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35" t="s">
        <v>74</v>
      </c>
      <c r="B37" s="285" t="s">
        <v>72</v>
      </c>
      <c r="C37" s="664" t="s">
        <v>75</v>
      </c>
      <c r="D37" s="664"/>
      <c r="E37" s="664"/>
      <c r="F37" s="664"/>
      <c r="G37" s="664"/>
      <c r="H37" s="665"/>
    </row>
    <row r="38" spans="1:9" x14ac:dyDescent="0.3">
      <c r="A38" s="233" t="s">
        <v>351</v>
      </c>
      <c r="B38" s="34">
        <v>42943</v>
      </c>
      <c r="C38" s="822"/>
      <c r="D38" s="822"/>
      <c r="E38" s="822"/>
      <c r="F38" s="822"/>
      <c r="G38" s="822"/>
      <c r="H38" s="823"/>
    </row>
    <row r="39" spans="1:9" x14ac:dyDescent="0.3">
      <c r="A39" s="31"/>
      <c r="B39" s="30"/>
      <c r="C39" s="703"/>
      <c r="D39" s="703"/>
      <c r="E39" s="703"/>
      <c r="F39" s="703"/>
      <c r="G39" s="703"/>
      <c r="H39" s="704"/>
    </row>
    <row r="40" spans="1:9" x14ac:dyDescent="0.3">
      <c r="A40" s="31"/>
      <c r="B40" s="287"/>
      <c r="C40" s="703"/>
      <c r="D40" s="703"/>
      <c r="E40" s="703"/>
      <c r="F40" s="703"/>
      <c r="G40" s="703"/>
      <c r="H40" s="704"/>
    </row>
    <row r="41" spans="1:9" ht="15" thickBot="1" x14ac:dyDescent="0.35">
      <c r="A41" s="32"/>
      <c r="B41" s="286"/>
      <c r="C41" s="699"/>
      <c r="D41" s="699"/>
      <c r="E41" s="699"/>
      <c r="F41" s="699"/>
      <c r="G41" s="699"/>
      <c r="H41" s="700"/>
    </row>
  </sheetData>
  <mergeCells count="19">
    <mergeCell ref="C41:H41"/>
    <mergeCell ref="B13:G13"/>
    <mergeCell ref="B14:G14"/>
    <mergeCell ref="C37:H37"/>
    <mergeCell ref="C38:H38"/>
    <mergeCell ref="C39:H39"/>
    <mergeCell ref="C40:H40"/>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25" priority="3" operator="lessThan">
      <formula>-90</formula>
    </cfRule>
    <cfRule type="cellIs" dxfId="24" priority="4" operator="lessThan">
      <formula>-45</formula>
    </cfRule>
    <cfRule type="cellIs" dxfId="23" priority="5" operator="greaterThan">
      <formula>-45</formula>
    </cfRule>
  </conditionalFormatting>
  <conditionalFormatting sqref="D19:E34">
    <cfRule type="expression" dxfId="22" priority="1">
      <formula>AND($D19&lt;=NOW(),$E19&gt;=NOW())</formula>
    </cfRule>
  </conditionalFormatting>
  <conditionalFormatting sqref="B19:C34">
    <cfRule type="expression" dxfId="21" priority="2">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H1" location="Home!A1" display="Return to Home"/>
    <hyperlink ref="A10" location="Footnotes!A1" display="No. of Guidances (see Note 2)"/>
    <hyperlink ref="B12:G12" r:id="rId1" display="Mat Bunch"/>
  </hyperlinks>
  <pageMargins left="0.7" right="0.7" top="0.75" bottom="0.75" header="0.3" footer="0.3"/>
  <pageSetup orientation="landscape" horizontalDpi="1200" verticalDpi="1200" r:id="rId2"/>
  <extLst>
    <ext xmlns:x14="http://schemas.microsoft.com/office/spreadsheetml/2009/9/main" uri="{78C0D931-6437-407d-A8EE-F0AAD7539E65}">
      <x14:conditionalFormattings>
        <x14:conditionalFormatting xmlns:xm="http://schemas.microsoft.com/office/excel/2006/main">
          <x14:cfRule type="expression" priority="6" id="{D854BFCD-B21D-4AD1-A174-C75EF69560E1}">
            <xm:f>IF($B$20=Home!$H$5,$A$24,)</xm:f>
            <x14:dxf/>
          </x14:cfRule>
          <xm:sqref>I10:ABK10</xm:sqref>
        </x14:conditionalFormatting>
      </x14:conditionalFormatting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Normal="100" workbookViewId="0">
      <pane ySplit="1" topLeftCell="A2" activePane="bottomLeft" state="frozen"/>
      <selection pane="bottomLeft" activeCell="B16" sqref="B16"/>
    </sheetView>
  </sheetViews>
  <sheetFormatPr defaultRowHeight="14.4" x14ac:dyDescent="0.3"/>
  <cols>
    <col min="1" max="1" width="28.21875" style="4" customWidth="1"/>
    <col min="2" max="2" width="12.6640625" style="557" customWidth="1"/>
    <col min="3" max="3" width="11.88671875" style="557" customWidth="1"/>
    <col min="4" max="4" width="11" style="557" customWidth="1"/>
    <col min="5" max="5" width="10.5546875" style="557" customWidth="1"/>
    <col min="6" max="6" width="11.77734375" style="557" customWidth="1"/>
    <col min="7" max="7" width="19.44140625" style="557" customWidth="1"/>
    <col min="8" max="8" width="10.44140625" style="557" customWidth="1"/>
    <col min="9" max="9" width="7.6640625" style="557" hidden="1" customWidth="1"/>
    <col min="10" max="10" width="19.21875" style="557" customWidth="1"/>
    <col min="11" max="12" width="10.33203125" style="557" bestFit="1" customWidth="1"/>
    <col min="13" max="16384" width="8.88671875" style="557"/>
  </cols>
  <sheetData>
    <row r="1" spans="1:13" s="16" customFormat="1" ht="18" x14ac:dyDescent="0.35">
      <c r="A1" s="37" t="s">
        <v>13</v>
      </c>
      <c r="B1" s="643" t="s">
        <v>509</v>
      </c>
      <c r="C1" s="644"/>
      <c r="D1" s="644"/>
      <c r="E1" s="644"/>
      <c r="F1" s="644"/>
      <c r="G1" s="644"/>
      <c r="H1" s="320" t="s">
        <v>89</v>
      </c>
    </row>
    <row r="2" spans="1:13" s="16" customFormat="1" ht="15" customHeight="1" x14ac:dyDescent="0.35">
      <c r="A2" s="38" t="s">
        <v>76</v>
      </c>
      <c r="B2" s="716" t="s">
        <v>567</v>
      </c>
      <c r="C2" s="716"/>
      <c r="D2" s="716"/>
      <c r="E2" s="716"/>
      <c r="F2" s="716"/>
      <c r="G2" s="716"/>
      <c r="H2" s="15"/>
    </row>
    <row r="3" spans="1:13" s="16" customFormat="1" ht="15" customHeight="1" x14ac:dyDescent="0.35">
      <c r="A3" s="38" t="s">
        <v>77</v>
      </c>
      <c r="B3" s="647" t="s">
        <v>78</v>
      </c>
      <c r="C3" s="647"/>
      <c r="D3" s="647"/>
      <c r="E3" s="647"/>
      <c r="F3" s="647"/>
      <c r="G3" s="647"/>
      <c r="H3" s="15"/>
    </row>
    <row r="4" spans="1:13" s="16" customFormat="1" ht="18" x14ac:dyDescent="0.35">
      <c r="A4" s="38" t="s">
        <v>20</v>
      </c>
      <c r="B4" s="646"/>
      <c r="C4" s="646"/>
      <c r="D4" s="646"/>
      <c r="E4" s="646"/>
      <c r="F4" s="646"/>
      <c r="G4" s="646"/>
      <c r="H4" s="15"/>
    </row>
    <row r="5" spans="1:13" x14ac:dyDescent="0.3">
      <c r="A5" s="7" t="s">
        <v>15</v>
      </c>
      <c r="B5" s="648" t="s">
        <v>569</v>
      </c>
      <c r="C5" s="648"/>
      <c r="D5" s="648"/>
      <c r="E5" s="648"/>
      <c r="F5" s="648"/>
      <c r="G5" s="648"/>
      <c r="H5" s="558"/>
    </row>
    <row r="6" spans="1:13" x14ac:dyDescent="0.3">
      <c r="A6" s="7" t="s">
        <v>17</v>
      </c>
      <c r="B6" s="642"/>
      <c r="C6" s="642"/>
      <c r="D6" s="642"/>
      <c r="E6" s="642"/>
      <c r="F6" s="642"/>
      <c r="G6" s="642"/>
      <c r="H6" s="558"/>
    </row>
    <row r="7" spans="1:13" ht="28.8" x14ac:dyDescent="0.3">
      <c r="A7" s="4" t="s">
        <v>306</v>
      </c>
      <c r="B7" s="642" t="s">
        <v>18</v>
      </c>
      <c r="C7" s="642"/>
      <c r="D7" s="642"/>
      <c r="E7" s="642"/>
      <c r="F7" s="642"/>
      <c r="G7" s="642"/>
      <c r="H7" s="558"/>
    </row>
    <row r="8" spans="1:13" x14ac:dyDescent="0.3">
      <c r="A8" s="7" t="s">
        <v>19</v>
      </c>
      <c r="B8" s="642" t="s">
        <v>18</v>
      </c>
      <c r="C8" s="642"/>
      <c r="D8" s="642"/>
      <c r="E8" s="642"/>
      <c r="F8" s="642"/>
      <c r="G8" s="642"/>
      <c r="H8" s="558"/>
    </row>
    <row r="9" spans="1:13" x14ac:dyDescent="0.3">
      <c r="A9" s="5" t="s">
        <v>21</v>
      </c>
      <c r="B9" s="642" t="s">
        <v>18</v>
      </c>
      <c r="C9" s="642"/>
      <c r="D9" s="642"/>
      <c r="E9" s="642"/>
      <c r="F9" s="642"/>
      <c r="G9" s="642"/>
      <c r="H9" s="558"/>
    </row>
    <row r="10" spans="1:13" x14ac:dyDescent="0.3">
      <c r="A10" s="105" t="s">
        <v>22</v>
      </c>
      <c r="B10" s="642" t="s">
        <v>18</v>
      </c>
      <c r="C10" s="642"/>
      <c r="D10" s="642"/>
      <c r="E10" s="642"/>
      <c r="F10" s="642"/>
      <c r="G10" s="642"/>
      <c r="H10" s="558"/>
    </row>
    <row r="11" spans="1:13" ht="28.8" x14ac:dyDescent="0.3">
      <c r="A11" s="5" t="s">
        <v>210</v>
      </c>
      <c r="B11" s="645" t="s">
        <v>18</v>
      </c>
      <c r="C11" s="645"/>
      <c r="D11" s="645"/>
      <c r="E11" s="645"/>
      <c r="F11" s="645"/>
      <c r="G11" s="645"/>
      <c r="H11" s="559"/>
      <c r="K11" s="2"/>
      <c r="L11" s="2"/>
      <c r="M11" s="2"/>
    </row>
    <row r="12" spans="1:13" x14ac:dyDescent="0.3">
      <c r="A12" s="5" t="s">
        <v>24</v>
      </c>
      <c r="B12" s="710" t="s">
        <v>155</v>
      </c>
      <c r="C12" s="710"/>
      <c r="D12" s="710"/>
      <c r="E12" s="710"/>
      <c r="F12" s="710"/>
      <c r="G12" s="710"/>
      <c r="H12" s="559"/>
    </row>
    <row r="13" spans="1:13" x14ac:dyDescent="0.3">
      <c r="A13" s="5" t="s">
        <v>220</v>
      </c>
      <c r="B13" s="641" t="s">
        <v>531</v>
      </c>
      <c r="C13" s="641"/>
      <c r="D13" s="641"/>
      <c r="E13" s="641"/>
      <c r="F13" s="641"/>
      <c r="G13" s="641"/>
      <c r="H13" s="559"/>
    </row>
    <row r="14" spans="1:13" x14ac:dyDescent="0.3">
      <c r="A14" s="5" t="s">
        <v>88</v>
      </c>
      <c r="B14" s="646" t="s">
        <v>568</v>
      </c>
      <c r="C14" s="646"/>
      <c r="D14" s="646"/>
      <c r="E14" s="646"/>
      <c r="F14" s="646"/>
      <c r="G14" s="646"/>
      <c r="H14" s="558"/>
    </row>
    <row r="15" spans="1:13" x14ac:dyDescent="0.3">
      <c r="A15" s="5" t="s">
        <v>272</v>
      </c>
      <c r="B15" s="564">
        <v>43418</v>
      </c>
      <c r="C15" s="558"/>
      <c r="D15" s="558"/>
      <c r="E15" s="558"/>
      <c r="F15" s="558"/>
      <c r="G15" s="558"/>
      <c r="H15" s="558"/>
    </row>
    <row r="16" spans="1:13" x14ac:dyDescent="0.3">
      <c r="A16" s="5"/>
      <c r="B16" s="559"/>
      <c r="C16" s="558"/>
      <c r="D16" s="558"/>
      <c r="E16" s="558"/>
      <c r="F16" s="558"/>
      <c r="G16" s="558"/>
      <c r="H16" s="558"/>
    </row>
    <row r="17" spans="1:11" ht="15" thickBot="1" x14ac:dyDescent="0.35">
      <c r="A17" s="7"/>
      <c r="B17" s="558"/>
      <c r="C17" s="558"/>
      <c r="D17" s="558"/>
      <c r="E17" s="558"/>
      <c r="F17" s="558"/>
      <c r="G17" s="558"/>
      <c r="H17" s="558"/>
    </row>
    <row r="18" spans="1:11" ht="44.4" customHeight="1" thickBot="1" x14ac:dyDescent="0.35">
      <c r="A18" s="101" t="s">
        <v>35</v>
      </c>
      <c r="B18" s="103" t="s">
        <v>69</v>
      </c>
      <c r="C18" s="101" t="s">
        <v>70</v>
      </c>
      <c r="D18" s="103" t="s">
        <v>206</v>
      </c>
      <c r="E18" s="101" t="s">
        <v>207</v>
      </c>
      <c r="F18" s="103" t="s">
        <v>27</v>
      </c>
      <c r="G18" s="101" t="s">
        <v>197</v>
      </c>
      <c r="H18" s="101" t="s">
        <v>71</v>
      </c>
      <c r="I18" s="101" t="s">
        <v>63</v>
      </c>
      <c r="J18" s="6"/>
    </row>
    <row r="19" spans="1:11" x14ac:dyDescent="0.3">
      <c r="A19" s="49" t="str">
        <f>'Lookup Lists'!C3</f>
        <v>Nominations - SAR / PR</v>
      </c>
      <c r="B19" s="133"/>
      <c r="C19" s="133"/>
      <c r="D19" s="27"/>
      <c r="E19" s="27"/>
      <c r="F19" s="70">
        <f t="shared" ref="F19:F34" si="0">IF(D19-B19&gt;DATE(2007,1,1),0,D19-B19)</f>
        <v>0</v>
      </c>
      <c r="G19" s="28"/>
      <c r="H19" s="568"/>
      <c r="I19" s="123">
        <v>1</v>
      </c>
      <c r="J19" s="14"/>
      <c r="K19" s="14"/>
    </row>
    <row r="20" spans="1:11" x14ac:dyDescent="0.3">
      <c r="A20" s="50" t="str">
        <f>'Lookup Lists'!C4</f>
        <v>Nominations - DT</v>
      </c>
      <c r="B20" s="134">
        <v>43340</v>
      </c>
      <c r="C20" s="133">
        <v>43360</v>
      </c>
      <c r="D20" s="134"/>
      <c r="E20" s="133"/>
      <c r="F20" s="71"/>
      <c r="G20" s="317"/>
      <c r="H20" s="230"/>
      <c r="I20" s="124">
        <v>2</v>
      </c>
      <c r="J20" s="14"/>
      <c r="K20" s="14"/>
    </row>
    <row r="21" spans="1:11" x14ac:dyDescent="0.3">
      <c r="A21" s="222" t="str">
        <f>'Lookup Lists'!C5</f>
        <v>QR - Quality Review</v>
      </c>
      <c r="B21" s="134"/>
      <c r="C21" s="133"/>
      <c r="D21" s="134"/>
      <c r="E21" s="133"/>
      <c r="F21" s="71">
        <f t="shared" si="0"/>
        <v>0</v>
      </c>
      <c r="G21" s="317"/>
      <c r="H21" s="230"/>
      <c r="I21" s="125">
        <v>3</v>
      </c>
      <c r="J21" s="14"/>
      <c r="K21" s="14"/>
    </row>
    <row r="22" spans="1:11" x14ac:dyDescent="0.3">
      <c r="A22" s="48" t="str">
        <f>'Lookup Lists'!C6</f>
        <v>SP1 - SAR/PR/WP Posting 1</v>
      </c>
      <c r="B22" s="134">
        <v>43340</v>
      </c>
      <c r="C22" s="133">
        <v>43369</v>
      </c>
      <c r="D22" s="134"/>
      <c r="E22" s="133"/>
      <c r="F22" s="71"/>
      <c r="G22" s="317"/>
      <c r="H22" s="230"/>
      <c r="I22" s="124">
        <v>4</v>
      </c>
      <c r="J22" s="14"/>
      <c r="K22" s="14"/>
    </row>
    <row r="23" spans="1:11" x14ac:dyDescent="0.3">
      <c r="A23" s="48" t="str">
        <f>'Lookup Lists'!C7</f>
        <v>SP2 - SAR/PR/WP Posting 2</v>
      </c>
      <c r="B23" s="134"/>
      <c r="C23" s="134"/>
      <c r="D23" s="134"/>
      <c r="E23" s="133"/>
      <c r="F23" s="71">
        <f t="shared" si="0"/>
        <v>0</v>
      </c>
      <c r="G23" s="317"/>
      <c r="H23" s="230"/>
      <c r="I23" s="125">
        <v>5</v>
      </c>
      <c r="J23" s="14"/>
      <c r="K23" s="14"/>
    </row>
    <row r="24" spans="1:11" x14ac:dyDescent="0.3">
      <c r="A24" s="51" t="str">
        <f>'Lookup Lists'!C8</f>
        <v>CP1 - Comment Period 1</v>
      </c>
      <c r="B24" s="134"/>
      <c r="C24" s="134"/>
      <c r="D24" s="134"/>
      <c r="E24" s="133"/>
      <c r="F24" s="71">
        <f t="shared" si="0"/>
        <v>0</v>
      </c>
      <c r="G24" s="317"/>
      <c r="H24" s="230"/>
      <c r="I24" s="124">
        <v>6</v>
      </c>
      <c r="J24" s="14"/>
      <c r="K24" s="14"/>
    </row>
    <row r="25" spans="1:11" x14ac:dyDescent="0.3">
      <c r="A25" s="51" t="str">
        <f>'Lookup Lists'!C9</f>
        <v>CP2 - Comment Period 2</v>
      </c>
      <c r="B25" s="134"/>
      <c r="C25" s="134"/>
      <c r="D25" s="134"/>
      <c r="E25" s="133"/>
      <c r="F25" s="71">
        <f t="shared" si="0"/>
        <v>0</v>
      </c>
      <c r="G25" s="317"/>
      <c r="H25" s="230"/>
      <c r="I25" s="125">
        <v>7</v>
      </c>
      <c r="J25" s="14"/>
      <c r="K25" s="14"/>
    </row>
    <row r="26" spans="1:11" x14ac:dyDescent="0.3">
      <c r="A26" s="53" t="str">
        <f>'Lookup Lists'!C10</f>
        <v>CIB - Com/Ballot 1 (Initial)</v>
      </c>
      <c r="B26" s="134"/>
      <c r="C26" s="134"/>
      <c r="D26" s="134"/>
      <c r="E26" s="133"/>
      <c r="F26" s="71">
        <f t="shared" si="0"/>
        <v>0</v>
      </c>
      <c r="G26" s="317"/>
      <c r="H26" s="231"/>
      <c r="I26" s="124">
        <v>8</v>
      </c>
      <c r="J26" s="14"/>
      <c r="K26" s="14"/>
    </row>
    <row r="27" spans="1:11" x14ac:dyDescent="0.3">
      <c r="A27" s="53" t="str">
        <f>'Lookup Lists'!C11</f>
        <v xml:space="preserve">CAB - Com/Add Ballot 2 </v>
      </c>
      <c r="B27" s="134"/>
      <c r="C27" s="134"/>
      <c r="D27" s="134"/>
      <c r="E27" s="133"/>
      <c r="F27" s="71">
        <f t="shared" si="0"/>
        <v>0</v>
      </c>
      <c r="G27" s="317"/>
      <c r="H27" s="231"/>
      <c r="I27" s="125">
        <v>9</v>
      </c>
    </row>
    <row r="28" spans="1:11" x14ac:dyDescent="0.3">
      <c r="A28" s="53" t="str">
        <f>'Lookup Lists'!C12</f>
        <v>CAB - Com/Add Ballot 3</v>
      </c>
      <c r="B28" s="134"/>
      <c r="C28" s="134"/>
      <c r="D28" s="134"/>
      <c r="E28" s="133"/>
      <c r="F28" s="71">
        <f t="shared" si="0"/>
        <v>0</v>
      </c>
      <c r="G28" s="317"/>
      <c r="H28" s="230"/>
      <c r="I28" s="124">
        <v>10</v>
      </c>
    </row>
    <row r="29" spans="1:11" x14ac:dyDescent="0.3">
      <c r="A29" s="53" t="str">
        <f>'Lookup Lists'!C13</f>
        <v>CAB - Com/Add Ballot 4</v>
      </c>
      <c r="B29" s="134"/>
      <c r="C29" s="134"/>
      <c r="D29" s="134"/>
      <c r="E29" s="133"/>
      <c r="F29" s="71">
        <f t="shared" si="0"/>
        <v>0</v>
      </c>
      <c r="G29" s="317"/>
      <c r="H29" s="230"/>
      <c r="I29" s="125">
        <v>11</v>
      </c>
    </row>
    <row r="30" spans="1:11" x14ac:dyDescent="0.3">
      <c r="A30" s="53" t="str">
        <f>'Lookup Lists'!C14</f>
        <v>CAB - Com/Add Ballot 5</v>
      </c>
      <c r="B30" s="134"/>
      <c r="C30" s="134"/>
      <c r="D30" s="134"/>
      <c r="E30" s="133"/>
      <c r="F30" s="71">
        <f t="shared" si="0"/>
        <v>0</v>
      </c>
      <c r="G30" s="317"/>
      <c r="H30" s="230"/>
      <c r="I30" s="124">
        <v>12</v>
      </c>
    </row>
    <row r="31" spans="1:11" x14ac:dyDescent="0.3">
      <c r="A31" s="54" t="str">
        <f>'Lookup Lists'!C15</f>
        <v>FB - Final Ballot</v>
      </c>
      <c r="B31" s="134"/>
      <c r="C31" s="134"/>
      <c r="D31" s="134"/>
      <c r="E31" s="133"/>
      <c r="F31" s="71">
        <f t="shared" si="0"/>
        <v>0</v>
      </c>
      <c r="G31" s="317"/>
      <c r="H31" s="230"/>
      <c r="I31" s="125">
        <v>13</v>
      </c>
    </row>
    <row r="32" spans="1:11" x14ac:dyDescent="0.3">
      <c r="A32" s="55" t="str">
        <f>'Lookup Lists'!C16</f>
        <v>PTB - Present to BOT</v>
      </c>
      <c r="B32" s="134"/>
      <c r="C32" s="134"/>
      <c r="D32" s="134"/>
      <c r="E32" s="133"/>
      <c r="F32" s="71">
        <f t="shared" si="0"/>
        <v>0</v>
      </c>
      <c r="G32" s="317"/>
      <c r="H32" s="230"/>
      <c r="I32" s="124">
        <v>14</v>
      </c>
    </row>
    <row r="33" spans="1:9" x14ac:dyDescent="0.3">
      <c r="A33" s="56" t="str">
        <f>'Lookup Lists'!C17</f>
        <v>Filing - Filing with Regulators</v>
      </c>
      <c r="B33" s="134"/>
      <c r="C33" s="134"/>
      <c r="D33" s="134"/>
      <c r="E33" s="133"/>
      <c r="F33" s="71">
        <f t="shared" si="0"/>
        <v>0</v>
      </c>
      <c r="G33" s="317"/>
      <c r="H33" s="230"/>
      <c r="I33" s="125">
        <v>15</v>
      </c>
    </row>
    <row r="34" spans="1:9" ht="15" thickBot="1" x14ac:dyDescent="0.35">
      <c r="A34" s="57" t="str">
        <f>'Lookup Lists'!C18</f>
        <v>PT - Post Approval Training</v>
      </c>
      <c r="B34" s="135"/>
      <c r="C34" s="135"/>
      <c r="D34" s="135"/>
      <c r="E34" s="554"/>
      <c r="F34" s="72">
        <f t="shared" si="0"/>
        <v>0</v>
      </c>
      <c r="G34" s="316"/>
      <c r="H34" s="232"/>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35" t="s">
        <v>74</v>
      </c>
      <c r="B37" s="560" t="s">
        <v>72</v>
      </c>
      <c r="C37" s="664" t="s">
        <v>75</v>
      </c>
      <c r="D37" s="664"/>
      <c r="E37" s="664"/>
      <c r="F37" s="664"/>
      <c r="G37" s="664"/>
      <c r="H37" s="665"/>
    </row>
    <row r="38" spans="1:9" x14ac:dyDescent="0.3">
      <c r="A38" s="233" t="s">
        <v>506</v>
      </c>
      <c r="B38" s="579">
        <v>43334</v>
      </c>
      <c r="C38" s="701" t="s">
        <v>507</v>
      </c>
      <c r="D38" s="701"/>
      <c r="E38" s="701"/>
      <c r="F38" s="701"/>
      <c r="G38" s="701"/>
      <c r="H38" s="702"/>
    </row>
    <row r="39" spans="1:9" x14ac:dyDescent="0.3">
      <c r="A39" s="566"/>
      <c r="B39" s="30"/>
      <c r="C39" s="703"/>
      <c r="D39" s="703"/>
      <c r="E39" s="703"/>
      <c r="F39" s="703"/>
      <c r="G39" s="703"/>
      <c r="H39" s="704"/>
    </row>
    <row r="40" spans="1:9" x14ac:dyDescent="0.3">
      <c r="A40" s="566"/>
      <c r="B40" s="563"/>
      <c r="C40" s="703"/>
      <c r="D40" s="703"/>
      <c r="E40" s="703"/>
      <c r="F40" s="703"/>
      <c r="G40" s="703"/>
      <c r="H40" s="704"/>
    </row>
    <row r="41" spans="1:9" ht="15" thickBot="1" x14ac:dyDescent="0.35">
      <c r="A41" s="567"/>
      <c r="B41" s="562"/>
      <c r="C41" s="699"/>
      <c r="D41" s="699"/>
      <c r="E41" s="699"/>
      <c r="F41" s="699"/>
      <c r="G41" s="699"/>
      <c r="H41" s="700"/>
    </row>
  </sheetData>
  <mergeCells count="19">
    <mergeCell ref="B12:G12"/>
    <mergeCell ref="B1:G1"/>
    <mergeCell ref="B2:G2"/>
    <mergeCell ref="B3:G3"/>
    <mergeCell ref="B4:G4"/>
    <mergeCell ref="B5:G5"/>
    <mergeCell ref="B6:G6"/>
    <mergeCell ref="B7:G7"/>
    <mergeCell ref="B8:G8"/>
    <mergeCell ref="B9:G9"/>
    <mergeCell ref="B10:G10"/>
    <mergeCell ref="B11:G11"/>
    <mergeCell ref="C41:H41"/>
    <mergeCell ref="B13:G13"/>
    <mergeCell ref="B14:G14"/>
    <mergeCell ref="C37:H37"/>
    <mergeCell ref="C38:H38"/>
    <mergeCell ref="C39:H39"/>
    <mergeCell ref="C40:H40"/>
  </mergeCells>
  <conditionalFormatting sqref="F19:F34">
    <cfRule type="cellIs" dxfId="20" priority="6" operator="lessThan">
      <formula>-90</formula>
    </cfRule>
    <cfRule type="cellIs" dxfId="19" priority="7" operator="lessThan">
      <formula>-45</formula>
    </cfRule>
    <cfRule type="cellIs" dxfId="18" priority="8" operator="greaterThan">
      <formula>-45</formula>
    </cfRule>
  </conditionalFormatting>
  <conditionalFormatting sqref="D19:E19">
    <cfRule type="expression" dxfId="17" priority="4">
      <formula>AND($D19&lt;=NOW(),$E19&gt;=NOW())</formula>
    </cfRule>
  </conditionalFormatting>
  <conditionalFormatting sqref="B19:C19">
    <cfRule type="expression" dxfId="16" priority="5">
      <formula>AND($B19&lt;=NOW(),$C19&gt;=NOW())</formula>
    </cfRule>
  </conditionalFormatting>
  <conditionalFormatting sqref="E20:E34">
    <cfRule type="expression" dxfId="15" priority="2">
      <formula>AND($D20&lt;=NOW(),$E20&gt;=NOW())</formula>
    </cfRule>
  </conditionalFormatting>
  <conditionalFormatting sqref="B20:C34">
    <cfRule type="expression" dxfId="14" priority="3">
      <formula>AND($B20&lt;=NOW(),$C20&gt;=NOW())</formula>
    </cfRule>
  </conditionalFormatting>
  <conditionalFormatting sqref="D20:D34">
    <cfRule type="expression" dxfId="13" priority="1">
      <formula>AND($B20&lt;=NOW(),$C20&gt;=NOW())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1" display="Phase 2 System Protection Coordination"/>
    <hyperlink ref="H1" location="Home!A1" display="Return to Home"/>
    <hyperlink ref="B2:G2" r:id="rId2" display="Test"/>
    <hyperlink ref="A10" location="Footnotes!A1" display="No. of Guidances (see Note 2)"/>
    <hyperlink ref="B12:G12" r:id="rId3" display="Laura Anderson"/>
    <hyperlink ref="B13:G13" r:id="rId4" display="Mark Pratt &amp; Michael Brytowski"/>
  </hyperlinks>
  <pageMargins left="0.7" right="0.7" top="0.75" bottom="0.75" header="0.3" footer="0.3"/>
  <pageSetup orientation="portrait" horizontalDpi="1200" verticalDpi="1200" r:id="rId5"/>
  <extLst>
    <ext xmlns:x14="http://schemas.microsoft.com/office/spreadsheetml/2009/9/main" uri="{78C0D931-6437-407d-A8EE-F0AAD7539E65}">
      <x14:conditionalFormattings>
        <x14:conditionalFormatting xmlns:xm="http://schemas.microsoft.com/office/excel/2006/main">
          <x14:cfRule type="expression" priority="9" id="{A8669D54-AEE2-4DB8-B4B7-1FED7710EA35}">
            <xm:f>IF($B$20=Home!$H$5,$A$24,)</xm:f>
            <x14:dxf/>
          </x14:cfRule>
          <xm:sqref>I10:ABK10</xm:sqref>
        </x14:conditionalFormatting>
      </x14:conditionalFormatting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1"/>
  <sheetViews>
    <sheetView showZeros="0" zoomScale="110" zoomScaleNormal="110" workbookViewId="0">
      <pane ySplit="1" topLeftCell="A2" activePane="bottomLeft" state="frozen"/>
      <selection pane="bottomLeft" activeCell="H1" sqref="H1"/>
    </sheetView>
  </sheetViews>
  <sheetFormatPr defaultRowHeight="14.4" x14ac:dyDescent="0.3"/>
  <cols>
    <col min="1" max="1" width="28.21875" style="4" customWidth="1"/>
    <col min="2" max="2" width="12.6640625" style="557" customWidth="1"/>
    <col min="3" max="3" width="11.88671875" style="557" customWidth="1"/>
    <col min="4" max="4" width="11" style="557" customWidth="1"/>
    <col min="5" max="5" width="10.5546875" style="557" customWidth="1"/>
    <col min="6" max="6" width="11.77734375" style="557" customWidth="1"/>
    <col min="7" max="7" width="19.44140625" style="557" customWidth="1"/>
    <col min="8" max="8" width="10.44140625" style="557" customWidth="1"/>
    <col min="9" max="9" width="7.6640625" style="557" hidden="1" customWidth="1"/>
    <col min="10" max="10" width="19.21875" style="557" customWidth="1"/>
    <col min="11" max="12" width="10.33203125" style="557" bestFit="1" customWidth="1"/>
    <col min="13" max="16384" width="8.88671875" style="557"/>
  </cols>
  <sheetData>
    <row r="1" spans="1:13" s="16" customFormat="1" ht="18" x14ac:dyDescent="0.35">
      <c r="A1" s="37" t="s">
        <v>13</v>
      </c>
      <c r="B1" s="643" t="s">
        <v>504</v>
      </c>
      <c r="C1" s="644"/>
      <c r="D1" s="644"/>
      <c r="E1" s="644"/>
      <c r="F1" s="644"/>
      <c r="G1" s="644"/>
      <c r="H1" s="320" t="s">
        <v>89</v>
      </c>
    </row>
    <row r="2" spans="1:13" s="16" customFormat="1" ht="15" customHeight="1" x14ac:dyDescent="0.35">
      <c r="A2" s="38" t="s">
        <v>76</v>
      </c>
      <c r="B2" s="716" t="s">
        <v>505</v>
      </c>
      <c r="C2" s="716"/>
      <c r="D2" s="716"/>
      <c r="E2" s="716"/>
      <c r="F2" s="716"/>
      <c r="G2" s="716"/>
      <c r="H2" s="15"/>
    </row>
    <row r="3" spans="1:13" s="16" customFormat="1" ht="15" customHeight="1" x14ac:dyDescent="0.35">
      <c r="A3" s="38" t="s">
        <v>77</v>
      </c>
      <c r="B3" s="647" t="s">
        <v>83</v>
      </c>
      <c r="C3" s="647"/>
      <c r="D3" s="647"/>
      <c r="E3" s="647"/>
      <c r="F3" s="647"/>
      <c r="G3" s="647"/>
      <c r="H3" s="15"/>
    </row>
    <row r="4" spans="1:13" s="16" customFormat="1" ht="46.8" customHeight="1" x14ac:dyDescent="0.35">
      <c r="A4" s="38" t="s">
        <v>20</v>
      </c>
      <c r="B4" s="646" t="s">
        <v>523</v>
      </c>
      <c r="C4" s="646"/>
      <c r="D4" s="646"/>
      <c r="E4" s="646"/>
      <c r="F4" s="646"/>
      <c r="G4" s="646"/>
      <c r="H4" s="15"/>
    </row>
    <row r="5" spans="1:13" x14ac:dyDescent="0.3">
      <c r="A5" s="7" t="s">
        <v>15</v>
      </c>
      <c r="B5" s="648" t="s">
        <v>494</v>
      </c>
      <c r="C5" s="648"/>
      <c r="D5" s="648"/>
      <c r="E5" s="648"/>
      <c r="F5" s="648"/>
      <c r="G5" s="648"/>
      <c r="H5" s="558"/>
    </row>
    <row r="6" spans="1:13" x14ac:dyDescent="0.3">
      <c r="A6" s="7" t="s">
        <v>17</v>
      </c>
      <c r="B6" s="642"/>
      <c r="C6" s="642"/>
      <c r="D6" s="642"/>
      <c r="E6" s="642"/>
      <c r="F6" s="642"/>
      <c r="G6" s="642"/>
      <c r="H6" s="558"/>
    </row>
    <row r="7" spans="1:13" ht="28.8" x14ac:dyDescent="0.3">
      <c r="A7" s="4" t="s">
        <v>306</v>
      </c>
      <c r="B7" s="642" t="s">
        <v>18</v>
      </c>
      <c r="C7" s="642"/>
      <c r="D7" s="642"/>
      <c r="E7" s="642"/>
      <c r="F7" s="642"/>
      <c r="G7" s="642"/>
      <c r="H7" s="558"/>
    </row>
    <row r="8" spans="1:13" x14ac:dyDescent="0.3">
      <c r="A8" s="7" t="s">
        <v>19</v>
      </c>
      <c r="B8" s="642" t="s">
        <v>18</v>
      </c>
      <c r="C8" s="642"/>
      <c r="D8" s="642"/>
      <c r="E8" s="642"/>
      <c r="F8" s="642"/>
      <c r="G8" s="642"/>
      <c r="H8" s="558"/>
    </row>
    <row r="9" spans="1:13" x14ac:dyDescent="0.3">
      <c r="A9" s="5" t="s">
        <v>21</v>
      </c>
      <c r="B9" s="642" t="s">
        <v>18</v>
      </c>
      <c r="C9" s="642"/>
      <c r="D9" s="642"/>
      <c r="E9" s="642"/>
      <c r="F9" s="642"/>
      <c r="G9" s="642"/>
      <c r="H9" s="558"/>
    </row>
    <row r="10" spans="1:13" x14ac:dyDescent="0.3">
      <c r="A10" s="105" t="s">
        <v>22</v>
      </c>
      <c r="B10" s="642" t="s">
        <v>18</v>
      </c>
      <c r="C10" s="642"/>
      <c r="D10" s="642"/>
      <c r="E10" s="642"/>
      <c r="F10" s="642"/>
      <c r="G10" s="642"/>
      <c r="H10" s="558"/>
    </row>
    <row r="11" spans="1:13" ht="28.8" x14ac:dyDescent="0.3">
      <c r="A11" s="5" t="s">
        <v>210</v>
      </c>
      <c r="B11" s="645" t="s">
        <v>18</v>
      </c>
      <c r="C11" s="645"/>
      <c r="D11" s="645"/>
      <c r="E11" s="645"/>
      <c r="F11" s="645"/>
      <c r="G11" s="645"/>
      <c r="H11" s="559"/>
      <c r="K11" s="2"/>
      <c r="L11" s="2"/>
      <c r="M11" s="2"/>
    </row>
    <row r="12" spans="1:13" x14ac:dyDescent="0.3">
      <c r="A12" s="5" t="s">
        <v>24</v>
      </c>
      <c r="B12" s="646" t="s">
        <v>494</v>
      </c>
      <c r="C12" s="646"/>
      <c r="D12" s="646"/>
      <c r="E12" s="646"/>
      <c r="F12" s="646"/>
      <c r="G12" s="646"/>
      <c r="H12" s="559"/>
    </row>
    <row r="13" spans="1:13" x14ac:dyDescent="0.3">
      <c r="A13" s="5" t="s">
        <v>220</v>
      </c>
      <c r="B13" s="646" t="s">
        <v>494</v>
      </c>
      <c r="C13" s="646"/>
      <c r="D13" s="646"/>
      <c r="E13" s="646"/>
      <c r="F13" s="646"/>
      <c r="G13" s="646"/>
      <c r="H13" s="559"/>
    </row>
    <row r="14" spans="1:13" x14ac:dyDescent="0.3">
      <c r="A14" s="5" t="s">
        <v>88</v>
      </c>
      <c r="B14" s="646" t="s">
        <v>508</v>
      </c>
      <c r="C14" s="646"/>
      <c r="D14" s="646"/>
      <c r="E14" s="646"/>
      <c r="F14" s="646"/>
      <c r="G14" s="646"/>
      <c r="H14" s="558"/>
    </row>
    <row r="15" spans="1:13" x14ac:dyDescent="0.3">
      <c r="A15" s="5" t="s">
        <v>272</v>
      </c>
      <c r="B15" s="564">
        <v>43367</v>
      </c>
      <c r="C15" s="558"/>
      <c r="D15" s="558"/>
      <c r="E15" s="558"/>
      <c r="F15" s="558"/>
      <c r="G15" s="558"/>
      <c r="H15" s="558"/>
    </row>
    <row r="16" spans="1:13" x14ac:dyDescent="0.3">
      <c r="A16" s="5"/>
      <c r="B16" s="559"/>
      <c r="C16" s="558"/>
      <c r="D16" s="558"/>
      <c r="E16" s="558"/>
      <c r="F16" s="558"/>
      <c r="G16" s="558"/>
      <c r="H16" s="558"/>
    </row>
    <row r="17" spans="1:11" ht="15" thickBot="1" x14ac:dyDescent="0.35">
      <c r="A17" s="7"/>
      <c r="B17" s="558"/>
      <c r="C17" s="558"/>
      <c r="D17" s="558"/>
      <c r="E17" s="558"/>
      <c r="F17" s="558"/>
      <c r="G17" s="558"/>
      <c r="H17" s="558"/>
    </row>
    <row r="18" spans="1:11" ht="44.4" customHeight="1" thickBot="1" x14ac:dyDescent="0.35">
      <c r="A18" s="101" t="s">
        <v>35</v>
      </c>
      <c r="B18" s="103" t="s">
        <v>69</v>
      </c>
      <c r="C18" s="101" t="s">
        <v>70</v>
      </c>
      <c r="D18" s="103" t="s">
        <v>206</v>
      </c>
      <c r="E18" s="101" t="s">
        <v>207</v>
      </c>
      <c r="F18" s="103" t="s">
        <v>27</v>
      </c>
      <c r="G18" s="101" t="s">
        <v>197</v>
      </c>
      <c r="H18" s="101" t="s">
        <v>71</v>
      </c>
      <c r="I18" s="122" t="s">
        <v>63</v>
      </c>
      <c r="J18" s="6"/>
    </row>
    <row r="19" spans="1:11" x14ac:dyDescent="0.3">
      <c r="A19" s="49" t="str">
        <f>'Lookup Lists'!C3</f>
        <v>Nominations - SAR / PR</v>
      </c>
      <c r="B19" s="133"/>
      <c r="C19" s="133"/>
      <c r="D19" s="27"/>
      <c r="E19" s="27"/>
      <c r="F19" s="70">
        <f t="shared" ref="F19:F34" si="0">IF(D19-B19&gt;DATE(2007,1,1),0,D19-B19)</f>
        <v>0</v>
      </c>
      <c r="G19" s="28"/>
      <c r="H19" s="229"/>
      <c r="I19" s="123">
        <v>1</v>
      </c>
      <c r="J19" s="14"/>
      <c r="K19" s="14"/>
    </row>
    <row r="20" spans="1:11" x14ac:dyDescent="0.3">
      <c r="A20" s="50" t="str">
        <f>'Lookup Lists'!C4</f>
        <v>Nominations - DT</v>
      </c>
      <c r="B20" s="134"/>
      <c r="C20" s="133"/>
      <c r="D20" s="134"/>
      <c r="E20" s="133"/>
      <c r="F20" s="71">
        <f t="shared" si="0"/>
        <v>0</v>
      </c>
      <c r="G20" s="317"/>
      <c r="H20" s="230"/>
      <c r="I20" s="124">
        <v>2</v>
      </c>
      <c r="J20" s="14"/>
      <c r="K20" s="14"/>
    </row>
    <row r="21" spans="1:11" x14ac:dyDescent="0.3">
      <c r="A21" s="222" t="str">
        <f>'Lookup Lists'!C5</f>
        <v>QR - Quality Review</v>
      </c>
      <c r="B21" s="134"/>
      <c r="C21" s="133"/>
      <c r="D21" s="134"/>
      <c r="E21" s="133"/>
      <c r="F21" s="71">
        <f t="shared" si="0"/>
        <v>0</v>
      </c>
      <c r="G21" s="317"/>
      <c r="H21" s="230"/>
      <c r="I21" s="125">
        <v>3</v>
      </c>
      <c r="J21" s="14"/>
      <c r="K21" s="14"/>
    </row>
    <row r="22" spans="1:11" x14ac:dyDescent="0.3">
      <c r="A22" s="48" t="str">
        <f>'Lookup Lists'!C6</f>
        <v>SP1 - SAR/PR/WP Posting 1</v>
      </c>
      <c r="B22" s="134"/>
      <c r="C22" s="133"/>
      <c r="D22" s="134"/>
      <c r="E22" s="133"/>
      <c r="F22" s="71">
        <f t="shared" si="0"/>
        <v>0</v>
      </c>
      <c r="G22" s="317"/>
      <c r="H22" s="230"/>
      <c r="I22" s="124">
        <v>4</v>
      </c>
      <c r="J22" s="14"/>
      <c r="K22" s="14"/>
    </row>
    <row r="23" spans="1:11" x14ac:dyDescent="0.3">
      <c r="A23" s="48" t="str">
        <f>'Lookup Lists'!C7</f>
        <v>SP2 - SAR/PR/WP Posting 2</v>
      </c>
      <c r="B23" s="134"/>
      <c r="C23" s="134"/>
      <c r="D23" s="134"/>
      <c r="E23" s="133"/>
      <c r="F23" s="71">
        <f t="shared" si="0"/>
        <v>0</v>
      </c>
      <c r="G23" s="317"/>
      <c r="H23" s="230"/>
      <c r="I23" s="125">
        <v>5</v>
      </c>
      <c r="J23" s="14"/>
      <c r="K23" s="14"/>
    </row>
    <row r="24" spans="1:11" x14ac:dyDescent="0.3">
      <c r="A24" s="51" t="str">
        <f>'Lookup Lists'!C8</f>
        <v>CP1 - Comment Period 1</v>
      </c>
      <c r="B24" s="134"/>
      <c r="C24" s="134"/>
      <c r="D24" s="134"/>
      <c r="E24" s="133"/>
      <c r="F24" s="71">
        <f t="shared" si="0"/>
        <v>0</v>
      </c>
      <c r="G24" s="317"/>
      <c r="H24" s="230"/>
      <c r="I24" s="124">
        <v>6</v>
      </c>
      <c r="J24" s="14"/>
      <c r="K24" s="14"/>
    </row>
    <row r="25" spans="1:11" x14ac:dyDescent="0.3">
      <c r="A25" s="51" t="str">
        <f>'Lookup Lists'!C9</f>
        <v>CP2 - Comment Period 2</v>
      </c>
      <c r="B25" s="134"/>
      <c r="C25" s="134"/>
      <c r="D25" s="134"/>
      <c r="E25" s="133"/>
      <c r="F25" s="71">
        <f t="shared" si="0"/>
        <v>0</v>
      </c>
      <c r="G25" s="317"/>
      <c r="H25" s="230"/>
      <c r="I25" s="125">
        <v>7</v>
      </c>
      <c r="J25" s="14"/>
      <c r="K25" s="14"/>
    </row>
    <row r="26" spans="1:11" x14ac:dyDescent="0.3">
      <c r="A26" s="53" t="str">
        <f>'Lookup Lists'!C10</f>
        <v>CIB - Com/Ballot 1 (Initial)</v>
      </c>
      <c r="B26" s="134"/>
      <c r="C26" s="134"/>
      <c r="D26" s="134"/>
      <c r="E26" s="133"/>
      <c r="F26" s="71">
        <f t="shared" si="0"/>
        <v>0</v>
      </c>
      <c r="G26" s="317"/>
      <c r="H26" s="231"/>
      <c r="I26" s="124">
        <v>8</v>
      </c>
      <c r="J26" s="14"/>
      <c r="K26" s="14"/>
    </row>
    <row r="27" spans="1:11" x14ac:dyDescent="0.3">
      <c r="A27" s="53" t="str">
        <f>'Lookup Lists'!C11</f>
        <v xml:space="preserve">CAB - Com/Add Ballot 2 </v>
      </c>
      <c r="B27" s="134"/>
      <c r="C27" s="134"/>
      <c r="D27" s="134"/>
      <c r="E27" s="133"/>
      <c r="F27" s="71">
        <f t="shared" si="0"/>
        <v>0</v>
      </c>
      <c r="G27" s="317"/>
      <c r="H27" s="231"/>
      <c r="I27" s="125">
        <v>9</v>
      </c>
    </row>
    <row r="28" spans="1:11" x14ac:dyDescent="0.3">
      <c r="A28" s="53" t="str">
        <f>'Lookup Lists'!C12</f>
        <v>CAB - Com/Add Ballot 3</v>
      </c>
      <c r="B28" s="134"/>
      <c r="C28" s="134"/>
      <c r="D28" s="134"/>
      <c r="E28" s="133"/>
      <c r="F28" s="71">
        <f t="shared" si="0"/>
        <v>0</v>
      </c>
      <c r="G28" s="317"/>
      <c r="H28" s="230"/>
      <c r="I28" s="124">
        <v>10</v>
      </c>
    </row>
    <row r="29" spans="1:11" x14ac:dyDescent="0.3">
      <c r="A29" s="53" t="str">
        <f>'Lookup Lists'!C13</f>
        <v>CAB - Com/Add Ballot 4</v>
      </c>
      <c r="B29" s="134"/>
      <c r="C29" s="134"/>
      <c r="D29" s="134"/>
      <c r="E29" s="133"/>
      <c r="F29" s="71">
        <f t="shared" si="0"/>
        <v>0</v>
      </c>
      <c r="G29" s="317"/>
      <c r="H29" s="230"/>
      <c r="I29" s="125">
        <v>11</v>
      </c>
    </row>
    <row r="30" spans="1:11" x14ac:dyDescent="0.3">
      <c r="A30" s="53" t="str">
        <f>'Lookup Lists'!C14</f>
        <v>CAB - Com/Add Ballot 5</v>
      </c>
      <c r="B30" s="134"/>
      <c r="C30" s="134"/>
      <c r="D30" s="134"/>
      <c r="E30" s="133"/>
      <c r="F30" s="71">
        <f t="shared" si="0"/>
        <v>0</v>
      </c>
      <c r="G30" s="317"/>
      <c r="H30" s="230"/>
      <c r="I30" s="124">
        <v>12</v>
      </c>
    </row>
    <row r="31" spans="1:11" x14ac:dyDescent="0.3">
      <c r="A31" s="54" t="str">
        <f>'Lookup Lists'!C15</f>
        <v>FB - Final Ballot</v>
      </c>
      <c r="B31" s="134"/>
      <c r="C31" s="134"/>
      <c r="D31" s="134"/>
      <c r="E31" s="133"/>
      <c r="F31" s="71">
        <f t="shared" si="0"/>
        <v>0</v>
      </c>
      <c r="G31" s="317"/>
      <c r="H31" s="230"/>
      <c r="I31" s="125">
        <v>13</v>
      </c>
    </row>
    <row r="32" spans="1:11" x14ac:dyDescent="0.3">
      <c r="A32" s="55" t="str">
        <f>'Lookup Lists'!C16</f>
        <v>PTB - Present to BOT</v>
      </c>
      <c r="B32" s="134"/>
      <c r="C32" s="134"/>
      <c r="D32" s="134"/>
      <c r="E32" s="133"/>
      <c r="F32" s="71">
        <f t="shared" si="0"/>
        <v>0</v>
      </c>
      <c r="G32" s="317"/>
      <c r="H32" s="230"/>
      <c r="I32" s="124">
        <v>14</v>
      </c>
    </row>
    <row r="33" spans="1:9" x14ac:dyDescent="0.3">
      <c r="A33" s="56" t="str">
        <f>'Lookup Lists'!C17</f>
        <v>Filing - Filing with Regulators</v>
      </c>
      <c r="B33" s="134"/>
      <c r="C33" s="134"/>
      <c r="D33" s="134"/>
      <c r="E33" s="133"/>
      <c r="F33" s="71">
        <f t="shared" si="0"/>
        <v>0</v>
      </c>
      <c r="G33" s="317"/>
      <c r="H33" s="230"/>
      <c r="I33" s="125">
        <v>15</v>
      </c>
    </row>
    <row r="34" spans="1:9" ht="15" thickBot="1" x14ac:dyDescent="0.35">
      <c r="A34" s="57" t="str">
        <f>'Lookup Lists'!C18</f>
        <v>PT - Post Approval Training</v>
      </c>
      <c r="B34" s="135"/>
      <c r="C34" s="135"/>
      <c r="D34" s="135"/>
      <c r="E34" s="554"/>
      <c r="F34" s="72">
        <f t="shared" si="0"/>
        <v>0</v>
      </c>
      <c r="G34" s="316"/>
      <c r="H34" s="232"/>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35" t="s">
        <v>74</v>
      </c>
      <c r="B37" s="560" t="s">
        <v>72</v>
      </c>
      <c r="C37" s="664" t="s">
        <v>75</v>
      </c>
      <c r="D37" s="664"/>
      <c r="E37" s="664"/>
      <c r="F37" s="664"/>
      <c r="G37" s="664"/>
      <c r="H37" s="665"/>
    </row>
    <row r="38" spans="1:9" x14ac:dyDescent="0.3">
      <c r="A38" s="233" t="s">
        <v>506</v>
      </c>
      <c r="B38" s="579">
        <v>43356</v>
      </c>
      <c r="C38" s="701" t="s">
        <v>524</v>
      </c>
      <c r="D38" s="701"/>
      <c r="E38" s="701"/>
      <c r="F38" s="701"/>
      <c r="G38" s="701"/>
      <c r="H38" s="702"/>
    </row>
    <row r="39" spans="1:9" x14ac:dyDescent="0.3">
      <c r="A39" s="31"/>
      <c r="B39" s="30"/>
      <c r="C39" s="703"/>
      <c r="D39" s="703"/>
      <c r="E39" s="703"/>
      <c r="F39" s="703"/>
      <c r="G39" s="703"/>
      <c r="H39" s="704"/>
    </row>
    <row r="40" spans="1:9" x14ac:dyDescent="0.3">
      <c r="A40" s="31"/>
      <c r="B40" s="563"/>
      <c r="C40" s="703"/>
      <c r="D40" s="703"/>
      <c r="E40" s="703"/>
      <c r="F40" s="703"/>
      <c r="G40" s="703"/>
      <c r="H40" s="704"/>
    </row>
    <row r="41" spans="1:9" ht="15" thickBot="1" x14ac:dyDescent="0.35">
      <c r="A41" s="32"/>
      <c r="B41" s="562"/>
      <c r="C41" s="699"/>
      <c r="D41" s="699"/>
      <c r="E41" s="699"/>
      <c r="F41" s="699"/>
      <c r="G41" s="699"/>
      <c r="H41" s="700"/>
    </row>
  </sheetData>
  <mergeCells count="19">
    <mergeCell ref="B12:G12"/>
    <mergeCell ref="B1:G1"/>
    <mergeCell ref="B2:G2"/>
    <mergeCell ref="B3:G3"/>
    <mergeCell ref="B4:G4"/>
    <mergeCell ref="B5:G5"/>
    <mergeCell ref="B6:G6"/>
    <mergeCell ref="B7:G7"/>
    <mergeCell ref="B8:G8"/>
    <mergeCell ref="B9:G9"/>
    <mergeCell ref="B10:G10"/>
    <mergeCell ref="B11:G11"/>
    <mergeCell ref="C41:H41"/>
    <mergeCell ref="B13:G13"/>
    <mergeCell ref="B14:G14"/>
    <mergeCell ref="C37:H37"/>
    <mergeCell ref="C38:H38"/>
    <mergeCell ref="C39:H39"/>
    <mergeCell ref="C40:H40"/>
  </mergeCells>
  <conditionalFormatting sqref="F19:F34">
    <cfRule type="cellIs" dxfId="12" priority="6" operator="lessThan">
      <formula>-90</formula>
    </cfRule>
    <cfRule type="cellIs" dxfId="11" priority="7" operator="lessThan">
      <formula>-45</formula>
    </cfRule>
    <cfRule type="cellIs" dxfId="10" priority="8" operator="greaterThan">
      <formula>-45</formula>
    </cfRule>
  </conditionalFormatting>
  <conditionalFormatting sqref="D19:E19">
    <cfRule type="expression" dxfId="9" priority="4">
      <formula>AND($D19&lt;=NOW(),$E19&gt;=NOW())</formula>
    </cfRule>
  </conditionalFormatting>
  <conditionalFormatting sqref="B19:C19">
    <cfRule type="expression" dxfId="8" priority="5">
      <formula>AND($B19&lt;=NOW(),$C19&gt;=NOW())</formula>
    </cfRule>
  </conditionalFormatting>
  <conditionalFormatting sqref="E20:E34">
    <cfRule type="expression" dxfId="7" priority="2">
      <formula>AND($D20&lt;=NOW(),$E20&gt;=NOW())</formula>
    </cfRule>
  </conditionalFormatting>
  <conditionalFormatting sqref="B20:C34">
    <cfRule type="expression" dxfId="6" priority="3">
      <formula>AND($B20&lt;=NOW(),$C20&gt;=NOW())</formula>
    </cfRule>
  </conditionalFormatting>
  <conditionalFormatting sqref="D20:D34">
    <cfRule type="expression" dxfId="5" priority="1">
      <formula>AND($B20&lt;=NOW(),$C20&gt;=NOW())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1" display="Phase 2 System Protection Coordination"/>
    <hyperlink ref="H1" location="Home!A1" display="Return to Home"/>
    <hyperlink ref="B2:G2" r:id="rId2" display="Test"/>
    <hyperlink ref="A10" location="Footnotes!A1" display="No. of Guidances (see Note 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CADC53D3-848C-4BAA-81B1-97CBBE6B04EA}">
            <xm:f>IF($B$20=Home!$H$5,$A$24,)</xm:f>
            <x14:dxf/>
          </x14:cfRule>
          <xm:sqref>I10:ABK10</xm:sqref>
        </x14:conditionalFormatting>
      </x14:conditionalFormatting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7"/>
  <sheetViews>
    <sheetView showZeros="0" zoomScaleNormal="100" workbookViewId="0">
      <pane ySplit="2" topLeftCell="A3" activePane="bottomLeft" state="frozen"/>
      <selection pane="bottomLeft" activeCell="C1" sqref="C1"/>
    </sheetView>
  </sheetViews>
  <sheetFormatPr defaultRowHeight="14.4" x14ac:dyDescent="0.3"/>
  <cols>
    <col min="1" max="1" width="8.5546875" style="10" customWidth="1"/>
    <col min="2" max="2" width="114.21875" style="441" customWidth="1"/>
    <col min="3" max="3" width="11.44140625" style="446" bestFit="1" customWidth="1"/>
  </cols>
  <sheetData>
    <row r="1" spans="1:3" s="16" customFormat="1" ht="18.600000000000001" thickBot="1" x14ac:dyDescent="0.4">
      <c r="A1" s="193"/>
      <c r="B1" s="194" t="s">
        <v>87</v>
      </c>
      <c r="C1" s="443" t="s">
        <v>89</v>
      </c>
    </row>
    <row r="2" spans="1:3" ht="15" thickBot="1" x14ac:dyDescent="0.35">
      <c r="A2" s="193" t="s">
        <v>52</v>
      </c>
      <c r="B2" s="439" t="s">
        <v>53</v>
      </c>
      <c r="C2" s="444" t="s">
        <v>211</v>
      </c>
    </row>
    <row r="3" spans="1:3" ht="158.4" x14ac:dyDescent="0.3">
      <c r="A3" s="273" t="s">
        <v>38</v>
      </c>
      <c r="B3" s="440" t="s">
        <v>305</v>
      </c>
      <c r="C3" s="438" t="s">
        <v>123</v>
      </c>
    </row>
    <row r="4" spans="1:3" x14ac:dyDescent="0.3">
      <c r="A4" s="192" t="s">
        <v>39</v>
      </c>
      <c r="B4" s="441" t="s">
        <v>48</v>
      </c>
      <c r="C4" s="438" t="s">
        <v>534</v>
      </c>
    </row>
    <row r="5" spans="1:3" ht="28.8" x14ac:dyDescent="0.3">
      <c r="A5" s="192" t="s">
        <v>40</v>
      </c>
      <c r="B5" s="442" t="s">
        <v>49</v>
      </c>
      <c r="C5" s="438" t="s">
        <v>164</v>
      </c>
    </row>
    <row r="6" spans="1:3" ht="28.8" x14ac:dyDescent="0.3">
      <c r="A6" s="192" t="s">
        <v>41</v>
      </c>
      <c r="B6" s="442" t="s">
        <v>50</v>
      </c>
      <c r="C6" s="438" t="s">
        <v>373</v>
      </c>
    </row>
    <row r="7" spans="1:3" ht="57.6" x14ac:dyDescent="0.3">
      <c r="A7" s="192" t="s">
        <v>42</v>
      </c>
      <c r="B7" s="442" t="s">
        <v>51</v>
      </c>
      <c r="C7" s="445" t="s">
        <v>374</v>
      </c>
    </row>
    <row r="8" spans="1:3" ht="118.2" customHeight="1" x14ac:dyDescent="0.3">
      <c r="A8" s="192" t="s">
        <v>43</v>
      </c>
      <c r="B8" s="441" t="s">
        <v>415</v>
      </c>
      <c r="C8" s="445" t="s">
        <v>445</v>
      </c>
    </row>
    <row r="9" spans="1:3" ht="129.6" x14ac:dyDescent="0.3">
      <c r="A9" s="269" t="s">
        <v>44</v>
      </c>
      <c r="B9" s="441" t="s">
        <v>308</v>
      </c>
      <c r="C9" s="438" t="s">
        <v>535</v>
      </c>
    </row>
    <row r="10" spans="1:3" ht="86.4" x14ac:dyDescent="0.3">
      <c r="A10" s="269" t="s">
        <v>45</v>
      </c>
      <c r="B10" s="441" t="s">
        <v>309</v>
      </c>
      <c r="C10" s="438" t="s">
        <v>334</v>
      </c>
    </row>
    <row r="11" spans="1:3" x14ac:dyDescent="0.3">
      <c r="A11" s="269" t="s">
        <v>46</v>
      </c>
      <c r="B11" s="570" t="s">
        <v>513</v>
      </c>
      <c r="C11" s="438" t="s">
        <v>366</v>
      </c>
    </row>
    <row r="12" spans="1:3" ht="15" thickBot="1" x14ac:dyDescent="0.35">
      <c r="A12" s="592" t="s">
        <v>47</v>
      </c>
      <c r="B12" s="582" t="s">
        <v>512</v>
      </c>
      <c r="C12" s="438" t="s">
        <v>332</v>
      </c>
    </row>
    <row r="13" spans="1:3" x14ac:dyDescent="0.3">
      <c r="A13" s="191"/>
      <c r="B13" s="440"/>
      <c r="C13" s="438" t="s">
        <v>340</v>
      </c>
    </row>
    <row r="14" spans="1:3" x14ac:dyDescent="0.3">
      <c r="C14" s="438" t="s">
        <v>371</v>
      </c>
    </row>
    <row r="15" spans="1:3" x14ac:dyDescent="0.3">
      <c r="C15" s="445" t="s">
        <v>453</v>
      </c>
    </row>
    <row r="16" spans="1:3" x14ac:dyDescent="0.3">
      <c r="C16" s="445" t="s">
        <v>454</v>
      </c>
    </row>
    <row r="17" spans="3:3" x14ac:dyDescent="0.3">
      <c r="C17" s="445" t="s">
        <v>509</v>
      </c>
    </row>
  </sheetData>
  <sheetProtection sort="0" autoFilter="0"/>
  <autoFilter ref="A2:B22"/>
  <customSheetViews>
    <customSheetView guid="{1320E5F0-9854-46BA-9165-0D2D126E5847}" scale="130" showPageBreaks="1" printArea="1" showAutoFilter="1">
      <selection activeCell="C1" sqref="C1"/>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2:B22"/>
    </customSheetView>
  </customSheetViews>
  <hyperlinks>
    <hyperlink ref="C1" location="Home!A1" display="Home"/>
    <hyperlink ref="C5" location="'2015-10'!A1" display="'2015-10'!A1"/>
    <hyperlink ref="C3" location="'2015-09'!A1" display="'2015-09'!A1"/>
    <hyperlink ref="A10" r:id="rId2"/>
    <hyperlink ref="A9" r:id="rId3"/>
    <hyperlink ref="A3" r:id="rId4"/>
    <hyperlink ref="C6" location="'2016-02b'!A1" display="2016-02b"/>
    <hyperlink ref="C7" location="'2016-02c'!A1" display="2016-02c"/>
    <hyperlink ref="C11" location="'2017-03'!A1" display="2017-03"/>
    <hyperlink ref="C12" location="'2017-04'!A1" display="2017-04"/>
    <hyperlink ref="C13" location="'2017-05'!A1" display="2017-05"/>
    <hyperlink ref="C14" location="'2017-07'!A1" display="2017-07"/>
    <hyperlink ref="C8" location="'2016-02d'!A1" display="2016-02d"/>
    <hyperlink ref="C4" location="'2015-09b'!A1" display="'2015-09b'!A1"/>
    <hyperlink ref="A11" r:id="rId5"/>
    <hyperlink ref="A12" r:id="rId6"/>
    <hyperlink ref="C10" location="'2017-01'!A1" display="2017-01"/>
    <hyperlink ref="C9" location="'2016-02e'!A1" display="2016-02e"/>
    <hyperlink ref="C15" location="'2018-01'!A1" display="2018-01"/>
    <hyperlink ref="C16" location="'2018-02'!A1" display="2018-02"/>
    <hyperlink ref="C17" location="'2018-03'!A1" display="2018-03"/>
  </hyperlinks>
  <pageMargins left="0.7" right="0.7" top="0.75" bottom="0.75" header="0.3" footer="0.3"/>
  <pageSetup orientation="landscape" horizontalDpi="1200" verticalDpi="1200" r:id="rId7"/>
  <headerFooter>
    <oddHeader>&amp;F</oddHeader>
    <oddFooter>&amp;L&amp;"-,Bold"North American Electric Reliability Corporation&amp;C&amp;D&amp;RPage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M41"/>
  <sheetViews>
    <sheetView showZeros="0" zoomScaleNormal="100" workbookViewId="0">
      <pane ySplit="1" topLeftCell="A2" activePane="bottomLeft" state="frozen"/>
      <selection pane="bottomLeft" activeCell="D18" sqref="D18"/>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customWidth="1"/>
    <col min="10" max="10" width="19.21875" customWidth="1"/>
    <col min="11" max="12" width="10.33203125" bestFit="1" customWidth="1"/>
  </cols>
  <sheetData>
    <row r="1" spans="1:13" s="16" customFormat="1" ht="18" x14ac:dyDescent="0.35">
      <c r="A1" s="37" t="s">
        <v>13</v>
      </c>
      <c r="B1" s="643" t="s">
        <v>99</v>
      </c>
      <c r="C1" s="644"/>
      <c r="D1" s="644"/>
      <c r="E1" s="644"/>
      <c r="F1" s="644"/>
      <c r="G1" s="644"/>
      <c r="H1" s="106" t="s">
        <v>89</v>
      </c>
    </row>
    <row r="2" spans="1:13" s="16" customFormat="1" ht="15" customHeight="1" x14ac:dyDescent="0.35">
      <c r="A2" s="38" t="s">
        <v>76</v>
      </c>
      <c r="B2" s="657" t="s">
        <v>99</v>
      </c>
      <c r="C2" s="657"/>
      <c r="D2" s="657"/>
      <c r="E2" s="657"/>
      <c r="F2" s="657"/>
      <c r="G2" s="657"/>
      <c r="H2" s="15"/>
    </row>
    <row r="3" spans="1:13" s="16" customFormat="1" ht="15" customHeight="1" x14ac:dyDescent="0.35">
      <c r="A3" s="38" t="s">
        <v>77</v>
      </c>
      <c r="B3" s="647" t="s">
        <v>79</v>
      </c>
      <c r="C3" s="647"/>
      <c r="D3" s="647"/>
      <c r="E3" s="647"/>
      <c r="F3" s="647"/>
      <c r="G3" s="647"/>
      <c r="H3" s="15"/>
    </row>
    <row r="4" spans="1:13" s="16" customFormat="1" ht="18" x14ac:dyDescent="0.35">
      <c r="A4" s="38" t="s">
        <v>20</v>
      </c>
      <c r="B4" s="646" t="s">
        <v>107</v>
      </c>
      <c r="C4" s="646"/>
      <c r="D4" s="646"/>
      <c r="E4" s="646"/>
      <c r="F4" s="646"/>
      <c r="G4" s="646"/>
      <c r="H4" s="15"/>
    </row>
    <row r="5" spans="1:13" x14ac:dyDescent="0.3">
      <c r="A5" s="7" t="s">
        <v>15</v>
      </c>
      <c r="B5" s="648" t="s">
        <v>101</v>
      </c>
      <c r="C5" s="648"/>
      <c r="D5" s="648"/>
      <c r="E5" s="648"/>
      <c r="F5" s="648"/>
      <c r="G5" s="648"/>
      <c r="H5" s="44"/>
    </row>
    <row r="6" spans="1:13" x14ac:dyDescent="0.3">
      <c r="A6" s="7" t="s">
        <v>17</v>
      </c>
      <c r="B6" s="642" t="s">
        <v>102</v>
      </c>
      <c r="C6" s="642"/>
      <c r="D6" s="642"/>
      <c r="E6" s="642"/>
      <c r="F6" s="642"/>
      <c r="G6" s="642"/>
      <c r="H6" s="44"/>
    </row>
    <row r="7" spans="1:13" ht="28.8" x14ac:dyDescent="0.3">
      <c r="A7" s="4" t="s">
        <v>306</v>
      </c>
      <c r="B7" s="642" t="s">
        <v>103</v>
      </c>
      <c r="C7" s="642"/>
      <c r="D7" s="642"/>
      <c r="E7" s="642"/>
      <c r="F7" s="642"/>
      <c r="G7" s="642"/>
      <c r="H7" s="44"/>
    </row>
    <row r="8" spans="1:13" x14ac:dyDescent="0.3">
      <c r="A8" s="7" t="s">
        <v>19</v>
      </c>
      <c r="B8" s="642" t="s">
        <v>104</v>
      </c>
      <c r="C8" s="642"/>
      <c r="D8" s="642"/>
      <c r="E8" s="642"/>
      <c r="F8" s="642"/>
      <c r="G8" s="642"/>
      <c r="H8" s="44"/>
    </row>
    <row r="9" spans="1:13" x14ac:dyDescent="0.3">
      <c r="A9" s="5" t="s">
        <v>21</v>
      </c>
      <c r="B9" s="642" t="s">
        <v>105</v>
      </c>
      <c r="C9" s="642"/>
      <c r="D9" s="642"/>
      <c r="E9" s="642"/>
      <c r="F9" s="642"/>
      <c r="G9" s="642"/>
      <c r="H9" s="44"/>
    </row>
    <row r="10" spans="1:13" x14ac:dyDescent="0.3">
      <c r="A10" s="105" t="s">
        <v>22</v>
      </c>
      <c r="B10" s="642" t="s">
        <v>106</v>
      </c>
      <c r="C10" s="642"/>
      <c r="D10" s="642"/>
      <c r="E10" s="642"/>
      <c r="F10" s="642"/>
      <c r="G10" s="642"/>
      <c r="H10" s="44"/>
    </row>
    <row r="11" spans="1:13" ht="28.8" x14ac:dyDescent="0.3">
      <c r="A11" s="5" t="s">
        <v>210</v>
      </c>
      <c r="B11" s="645" t="s">
        <v>108</v>
      </c>
      <c r="C11" s="645"/>
      <c r="D11" s="645"/>
      <c r="E11" s="645"/>
      <c r="F11" s="645"/>
      <c r="G11" s="645"/>
      <c r="H11" s="43"/>
      <c r="K11" s="2"/>
      <c r="L11" s="2"/>
      <c r="M11" s="2"/>
    </row>
    <row r="12" spans="1:13" x14ac:dyDescent="0.3">
      <c r="A12" s="5" t="s">
        <v>24</v>
      </c>
      <c r="B12" s="645" t="s">
        <v>109</v>
      </c>
      <c r="C12" s="645"/>
      <c r="D12" s="645"/>
      <c r="E12" s="645"/>
      <c r="F12" s="645"/>
      <c r="G12" s="645"/>
      <c r="H12" s="43"/>
    </row>
    <row r="13" spans="1:13" x14ac:dyDescent="0.3">
      <c r="A13" s="5" t="s">
        <v>220</v>
      </c>
      <c r="B13" s="645" t="s">
        <v>110</v>
      </c>
      <c r="C13" s="645"/>
      <c r="D13" s="645"/>
      <c r="E13" s="645"/>
      <c r="F13" s="645"/>
      <c r="G13" s="645"/>
      <c r="H13" s="43"/>
    </row>
    <row r="14" spans="1:13" x14ac:dyDescent="0.3">
      <c r="A14" s="5" t="s">
        <v>88</v>
      </c>
      <c r="B14" s="645" t="s">
        <v>111</v>
      </c>
      <c r="C14" s="645"/>
      <c r="D14" s="645"/>
      <c r="E14" s="645"/>
      <c r="F14" s="645"/>
      <c r="G14" s="645"/>
      <c r="H14" s="44"/>
    </row>
    <row r="15" spans="1:13" x14ac:dyDescent="0.3">
      <c r="A15" s="5" t="s">
        <v>272</v>
      </c>
      <c r="B15" s="256"/>
      <c r="C15" s="44"/>
      <c r="D15" s="44"/>
      <c r="E15" s="44"/>
      <c r="F15" s="44"/>
      <c r="G15" s="44"/>
      <c r="H15" s="44"/>
    </row>
    <row r="16" spans="1:13" x14ac:dyDescent="0.3">
      <c r="A16" s="5"/>
      <c r="B16" s="43"/>
      <c r="C16" s="44"/>
      <c r="D16" s="44"/>
      <c r="E16" s="44"/>
      <c r="F16" s="44"/>
      <c r="G16" s="44"/>
      <c r="H16" s="44"/>
    </row>
    <row r="17" spans="1:11" ht="15" thickBot="1" x14ac:dyDescent="0.35">
      <c r="A17" s="7"/>
      <c r="B17" s="44"/>
      <c r="C17" s="44"/>
      <c r="D17" s="44"/>
      <c r="E17" s="44"/>
      <c r="F17" s="44"/>
      <c r="G17" s="44"/>
      <c r="H17" s="44"/>
    </row>
    <row r="18" spans="1:11" ht="44.4" customHeight="1" thickBot="1" x14ac:dyDescent="0.35">
      <c r="A18" s="101" t="s">
        <v>35</v>
      </c>
      <c r="B18" s="103" t="s">
        <v>69</v>
      </c>
      <c r="C18" s="101" t="s">
        <v>70</v>
      </c>
      <c r="D18" s="103" t="s">
        <v>206</v>
      </c>
      <c r="E18" s="101" t="s">
        <v>207</v>
      </c>
      <c r="F18" s="103" t="s">
        <v>27</v>
      </c>
      <c r="G18" s="101" t="s">
        <v>197</v>
      </c>
      <c r="H18" s="103" t="s">
        <v>71</v>
      </c>
      <c r="I18" s="101" t="s">
        <v>63</v>
      </c>
      <c r="J18" s="6"/>
    </row>
    <row r="19" spans="1:11" x14ac:dyDescent="0.3">
      <c r="A19" s="49" t="str">
        <f>'Lookup Lists'!C3</f>
        <v>Nominations - SAR / PR</v>
      </c>
      <c r="B19" s="133">
        <f ca="1">NOW()</f>
        <v>43418.585023148145</v>
      </c>
      <c r="C19" s="133">
        <f ca="1">+B19+14</f>
        <v>43432.585023148145</v>
      </c>
      <c r="D19" s="27">
        <f ca="1">+B19+7</f>
        <v>43425.585023148145</v>
      </c>
      <c r="E19" s="27">
        <f ca="1">+D19+14</f>
        <v>43439.585023148145</v>
      </c>
      <c r="F19" s="70">
        <f t="shared" ref="F19:F34" ca="1" si="0">IF(D19-B19&gt;DATE(2007,1,1),0,D19-B19)</f>
        <v>7</v>
      </c>
      <c r="G19" s="28"/>
      <c r="H19" s="28"/>
      <c r="I19" s="29">
        <v>1</v>
      </c>
      <c r="J19" s="14"/>
      <c r="K19" s="14"/>
    </row>
    <row r="20" spans="1:11" x14ac:dyDescent="0.3">
      <c r="A20" s="50" t="str">
        <f>'Lookup Lists'!C4</f>
        <v>Nominations - DT</v>
      </c>
      <c r="B20" s="134">
        <f t="shared" ref="B20:B34" ca="1" si="1">+C19+21</f>
        <v>43453.585023148145</v>
      </c>
      <c r="C20" s="133">
        <f ca="1">+B20+14</f>
        <v>43467.585023148145</v>
      </c>
      <c r="D20" s="134">
        <f t="shared" ref="D20:D34" ca="1" si="2">+E19+21</f>
        <v>43460.585023148145</v>
      </c>
      <c r="E20" s="133">
        <f ca="1">+D20+14</f>
        <v>43474.585023148145</v>
      </c>
      <c r="F20" s="71">
        <f t="shared" ca="1" si="0"/>
        <v>7</v>
      </c>
      <c r="G20" s="18"/>
      <c r="H20" s="18"/>
      <c r="I20" s="22">
        <v>2</v>
      </c>
      <c r="J20" s="14"/>
      <c r="K20" s="14"/>
    </row>
    <row r="21" spans="1:11" x14ac:dyDescent="0.3">
      <c r="A21" s="222" t="str">
        <f>'Lookup Lists'!C5</f>
        <v>QR - Quality Review</v>
      </c>
      <c r="B21" s="134">
        <f t="shared" ca="1" si="1"/>
        <v>43488.585023148145</v>
      </c>
      <c r="C21" s="133">
        <f t="shared" ref="C21" ca="1" si="3">+B21+14</f>
        <v>43502.585023148145</v>
      </c>
      <c r="D21" s="134">
        <f t="shared" ca="1" si="2"/>
        <v>43495.585023148145</v>
      </c>
      <c r="E21" s="133">
        <f t="shared" ref="E21" ca="1" si="4">+D21+14</f>
        <v>43509.585023148145</v>
      </c>
      <c r="F21" s="71">
        <f t="shared" ca="1" si="0"/>
        <v>7</v>
      </c>
      <c r="G21" s="18"/>
      <c r="H21" s="18"/>
      <c r="I21" s="21">
        <v>3</v>
      </c>
      <c r="J21" s="14"/>
      <c r="K21" s="14"/>
    </row>
    <row r="22" spans="1:11" x14ac:dyDescent="0.3">
      <c r="A22" s="48" t="str">
        <f>'Lookup Lists'!C6</f>
        <v>SP1 - SAR/PR/WP Posting 1</v>
      </c>
      <c r="B22" s="134">
        <f t="shared" ca="1" si="1"/>
        <v>43523.585023148145</v>
      </c>
      <c r="C22" s="133">
        <f ca="1">+B22+30</f>
        <v>43553.585023148145</v>
      </c>
      <c r="D22" s="134">
        <f t="shared" ca="1" si="2"/>
        <v>43530.585023148145</v>
      </c>
      <c r="E22" s="133">
        <f ca="1">+D22+30</f>
        <v>43560.585023148145</v>
      </c>
      <c r="F22" s="71">
        <f t="shared" ca="1" si="0"/>
        <v>7</v>
      </c>
      <c r="G22" s="18"/>
      <c r="H22" s="18"/>
      <c r="I22" s="22">
        <v>4</v>
      </c>
      <c r="J22" s="14"/>
      <c r="K22" s="14"/>
    </row>
    <row r="23" spans="1:11" x14ac:dyDescent="0.3">
      <c r="A23" s="48" t="str">
        <f>'Lookup Lists'!C7</f>
        <v>SP2 - SAR/PR/WP Posting 2</v>
      </c>
      <c r="B23" s="134">
        <f t="shared" ca="1" si="1"/>
        <v>43574.585023148145</v>
      </c>
      <c r="C23" s="134">
        <f ca="1">+B23+30</f>
        <v>43604.585023148145</v>
      </c>
      <c r="D23" s="134">
        <f t="shared" ca="1" si="2"/>
        <v>43581.585023148145</v>
      </c>
      <c r="E23" s="133">
        <f ca="1">+D23+30</f>
        <v>43611.585023148145</v>
      </c>
      <c r="F23" s="71">
        <f t="shared" ca="1" si="0"/>
        <v>7</v>
      </c>
      <c r="G23" s="18"/>
      <c r="H23" s="18"/>
      <c r="I23" s="21">
        <v>5</v>
      </c>
      <c r="J23" s="14"/>
      <c r="K23" s="14"/>
    </row>
    <row r="24" spans="1:11" x14ac:dyDescent="0.3">
      <c r="A24" s="51" t="str">
        <f>'Lookup Lists'!C8</f>
        <v>CP1 - Comment Period 1</v>
      </c>
      <c r="B24" s="134">
        <f t="shared" ca="1" si="1"/>
        <v>43625.585023148145</v>
      </c>
      <c r="C24" s="134">
        <f ca="1">+B24+30</f>
        <v>43655.585023148145</v>
      </c>
      <c r="D24" s="134">
        <f t="shared" ca="1" si="2"/>
        <v>43632.585023148145</v>
      </c>
      <c r="E24" s="133">
        <f ca="1">+D24+30</f>
        <v>43662.585023148145</v>
      </c>
      <c r="F24" s="71">
        <f t="shared" ca="1" si="0"/>
        <v>7</v>
      </c>
      <c r="G24" s="18"/>
      <c r="H24" s="18"/>
      <c r="I24" s="22">
        <v>6</v>
      </c>
      <c r="J24" s="14"/>
      <c r="K24" s="14"/>
    </row>
    <row r="25" spans="1:11" x14ac:dyDescent="0.3">
      <c r="A25" s="51" t="str">
        <f>'Lookup Lists'!C9</f>
        <v>CP2 - Comment Period 2</v>
      </c>
      <c r="B25" s="134">
        <f t="shared" ca="1" si="1"/>
        <v>43676.585023148145</v>
      </c>
      <c r="C25" s="134">
        <f ca="1">+B25+30</f>
        <v>43706.585023148145</v>
      </c>
      <c r="D25" s="134">
        <f t="shared" ca="1" si="2"/>
        <v>43683.585023148145</v>
      </c>
      <c r="E25" s="133">
        <f ca="1">+D25+30</f>
        <v>43713.585023148145</v>
      </c>
      <c r="F25" s="71">
        <f t="shared" ca="1" si="0"/>
        <v>7</v>
      </c>
      <c r="G25" s="18"/>
      <c r="H25" s="18"/>
      <c r="I25" s="21">
        <v>7</v>
      </c>
      <c r="J25" s="14"/>
      <c r="K25" s="14"/>
    </row>
    <row r="26" spans="1:11" x14ac:dyDescent="0.3">
      <c r="A26" s="53" t="str">
        <f>'Lookup Lists'!C10</f>
        <v>CIB - Com/Ballot 1 (Initial)</v>
      </c>
      <c r="B26" s="134">
        <f t="shared" ca="1" si="1"/>
        <v>43727.585023148145</v>
      </c>
      <c r="C26" s="134">
        <f ca="1">+B26+45</f>
        <v>43772.585023148145</v>
      </c>
      <c r="D26" s="134">
        <f t="shared" ca="1" si="2"/>
        <v>43734.585023148145</v>
      </c>
      <c r="E26" s="133">
        <f ca="1">+D26+45</f>
        <v>43779.585023148145</v>
      </c>
      <c r="F26" s="71">
        <f t="shared" ca="1" si="0"/>
        <v>7</v>
      </c>
      <c r="G26" s="18"/>
      <c r="H26" s="20"/>
      <c r="I26" s="22">
        <v>8</v>
      </c>
      <c r="J26" s="14"/>
      <c r="K26" s="14"/>
    </row>
    <row r="27" spans="1:11" x14ac:dyDescent="0.3">
      <c r="A27" s="53" t="str">
        <f>'Lookup Lists'!C11</f>
        <v xml:space="preserve">CAB - Com/Add Ballot 2 </v>
      </c>
      <c r="B27" s="134">
        <f t="shared" ca="1" si="1"/>
        <v>43793.585023148145</v>
      </c>
      <c r="C27" s="134">
        <f t="shared" ref="C27:C30" ca="1" si="5">+B27+45</f>
        <v>43838.585023148145</v>
      </c>
      <c r="D27" s="134">
        <f t="shared" ca="1" si="2"/>
        <v>43800.585023148145</v>
      </c>
      <c r="E27" s="133">
        <f ca="1">+D27+45</f>
        <v>43845.585023148145</v>
      </c>
      <c r="F27" s="71">
        <f t="shared" ca="1" si="0"/>
        <v>7</v>
      </c>
      <c r="G27" s="18"/>
      <c r="H27" s="20"/>
      <c r="I27" s="21">
        <v>9</v>
      </c>
    </row>
    <row r="28" spans="1:11" x14ac:dyDescent="0.3">
      <c r="A28" s="53" t="str">
        <f>'Lookup Lists'!C12</f>
        <v>CAB - Com/Add Ballot 3</v>
      </c>
      <c r="B28" s="134">
        <f t="shared" ca="1" si="1"/>
        <v>43859.585023148145</v>
      </c>
      <c r="C28" s="134">
        <f t="shared" ca="1" si="5"/>
        <v>43904.585023148145</v>
      </c>
      <c r="D28" s="134">
        <f t="shared" ca="1" si="2"/>
        <v>43866.585023148145</v>
      </c>
      <c r="E28" s="133">
        <f ca="1">+D28+45</f>
        <v>43911.585023148145</v>
      </c>
      <c r="F28" s="71">
        <f t="shared" ca="1" si="0"/>
        <v>7</v>
      </c>
      <c r="G28" s="18"/>
      <c r="H28" s="18"/>
      <c r="I28" s="22">
        <v>10</v>
      </c>
    </row>
    <row r="29" spans="1:11" x14ac:dyDescent="0.3">
      <c r="A29" s="53" t="str">
        <f>'Lookup Lists'!C13</f>
        <v>CAB - Com/Add Ballot 4</v>
      </c>
      <c r="B29" s="134">
        <f t="shared" ca="1" si="1"/>
        <v>43925.585023148145</v>
      </c>
      <c r="C29" s="134">
        <f t="shared" ca="1" si="5"/>
        <v>43970.585023148145</v>
      </c>
      <c r="D29" s="134">
        <f t="shared" ca="1" si="2"/>
        <v>43932.585023148145</v>
      </c>
      <c r="E29" s="133">
        <f ca="1">+D29+45</f>
        <v>43977.585023148145</v>
      </c>
      <c r="F29" s="71">
        <f t="shared" ca="1" si="0"/>
        <v>7</v>
      </c>
      <c r="G29" s="18"/>
      <c r="H29" s="18"/>
      <c r="I29" s="21">
        <v>11</v>
      </c>
    </row>
    <row r="30" spans="1:11" x14ac:dyDescent="0.3">
      <c r="A30" s="53" t="str">
        <f>'Lookup Lists'!C14</f>
        <v>CAB - Com/Add Ballot 5</v>
      </c>
      <c r="B30" s="134">
        <f t="shared" ca="1" si="1"/>
        <v>43991.585023148145</v>
      </c>
      <c r="C30" s="134">
        <f t="shared" ca="1" si="5"/>
        <v>44036.585023148145</v>
      </c>
      <c r="D30" s="134">
        <f t="shared" ca="1" si="2"/>
        <v>43998.585023148145</v>
      </c>
      <c r="E30" s="133">
        <f ca="1">+D30+45</f>
        <v>44043.585023148145</v>
      </c>
      <c r="F30" s="71">
        <f t="shared" ca="1" si="0"/>
        <v>7</v>
      </c>
      <c r="G30" s="18"/>
      <c r="H30" s="18"/>
      <c r="I30" s="22">
        <v>12</v>
      </c>
    </row>
    <row r="31" spans="1:11" x14ac:dyDescent="0.3">
      <c r="A31" s="54" t="str">
        <f>'Lookup Lists'!C15</f>
        <v>FB - Final Ballot</v>
      </c>
      <c r="B31" s="134">
        <f t="shared" ca="1" si="1"/>
        <v>44057.585023148145</v>
      </c>
      <c r="C31" s="134">
        <f ca="1">+B31+10</f>
        <v>44067.585023148145</v>
      </c>
      <c r="D31" s="134">
        <f t="shared" ca="1" si="2"/>
        <v>44064.585023148145</v>
      </c>
      <c r="E31" s="133">
        <f ca="1">+D31+10</f>
        <v>44074.585023148145</v>
      </c>
      <c r="F31" s="71">
        <f t="shared" ca="1" si="0"/>
        <v>7</v>
      </c>
      <c r="G31" s="18"/>
      <c r="H31" s="18"/>
      <c r="I31" s="21">
        <v>13</v>
      </c>
    </row>
    <row r="32" spans="1:11" x14ac:dyDescent="0.3">
      <c r="A32" s="55" t="str">
        <f>'Lookup Lists'!C16</f>
        <v>PTB - Present to BOT</v>
      </c>
      <c r="B32" s="134">
        <f t="shared" ca="1" si="1"/>
        <v>44088.585023148145</v>
      </c>
      <c r="C32" s="134">
        <f ca="1">+B32+2</f>
        <v>44090.585023148145</v>
      </c>
      <c r="D32" s="134">
        <f t="shared" ca="1" si="2"/>
        <v>44095.585023148145</v>
      </c>
      <c r="E32" s="133">
        <f ca="1">+D32+2</f>
        <v>44097.585023148145</v>
      </c>
      <c r="F32" s="71">
        <f t="shared" ca="1" si="0"/>
        <v>7</v>
      </c>
      <c r="G32" s="18"/>
      <c r="H32" s="18"/>
      <c r="I32" s="22">
        <v>14</v>
      </c>
    </row>
    <row r="33" spans="1:9" x14ac:dyDescent="0.3">
      <c r="A33" s="56" t="str">
        <f>'Lookup Lists'!C17</f>
        <v>Filing - Filing with Regulators</v>
      </c>
      <c r="B33" s="134">
        <f t="shared" ca="1" si="1"/>
        <v>44111.585023148145</v>
      </c>
      <c r="C33" s="134">
        <f ca="1">+B33+3</f>
        <v>44114.585023148145</v>
      </c>
      <c r="D33" s="134">
        <f t="shared" ca="1" si="2"/>
        <v>44118.585023148145</v>
      </c>
      <c r="E33" s="133">
        <f ca="1">+D33+3</f>
        <v>44121.585023148145</v>
      </c>
      <c r="F33" s="71">
        <f t="shared" ca="1" si="0"/>
        <v>7</v>
      </c>
      <c r="G33" s="18"/>
      <c r="H33" s="18"/>
      <c r="I33" s="21">
        <v>15</v>
      </c>
    </row>
    <row r="34" spans="1:9" ht="15" thickBot="1" x14ac:dyDescent="0.35">
      <c r="A34" s="57" t="str">
        <f>'Lookup Lists'!C18</f>
        <v>PT - Post Approval Training</v>
      </c>
      <c r="B34" s="134">
        <f t="shared" ca="1" si="1"/>
        <v>44135.585023148145</v>
      </c>
      <c r="C34" s="135">
        <f ca="1">+B34+3</f>
        <v>44138.585023148145</v>
      </c>
      <c r="D34" s="134">
        <f t="shared" ca="1" si="2"/>
        <v>44142.585023148145</v>
      </c>
      <c r="E34" s="133">
        <f ca="1">+D34+3</f>
        <v>44145.585023148145</v>
      </c>
      <c r="F34" s="72">
        <f t="shared" ca="1" si="0"/>
        <v>7</v>
      </c>
      <c r="G34" s="25"/>
      <c r="H34" s="25"/>
      <c r="I34" s="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35" t="s">
        <v>74</v>
      </c>
      <c r="B37" s="45" t="s">
        <v>72</v>
      </c>
      <c r="C37" s="664" t="s">
        <v>75</v>
      </c>
      <c r="D37" s="664"/>
      <c r="E37" s="664"/>
      <c r="F37" s="664"/>
      <c r="G37" s="664"/>
      <c r="H37" s="665"/>
    </row>
    <row r="38" spans="1:9" x14ac:dyDescent="0.3">
      <c r="A38" s="33"/>
      <c r="B38" s="34"/>
      <c r="C38" s="701"/>
      <c r="D38" s="701"/>
      <c r="E38" s="701"/>
      <c r="F38" s="701"/>
      <c r="G38" s="701"/>
      <c r="H38" s="702"/>
    </row>
    <row r="39" spans="1:9" x14ac:dyDescent="0.3">
      <c r="A39" s="31"/>
      <c r="B39" s="30"/>
      <c r="C39" s="703"/>
      <c r="D39" s="703"/>
      <c r="E39" s="703"/>
      <c r="F39" s="703"/>
      <c r="G39" s="703"/>
      <c r="H39" s="704"/>
    </row>
    <row r="40" spans="1:9" x14ac:dyDescent="0.3">
      <c r="A40" s="31"/>
      <c r="B40" s="46"/>
      <c r="C40" s="703"/>
      <c r="D40" s="703"/>
      <c r="E40" s="703"/>
      <c r="F40" s="703"/>
      <c r="G40" s="703"/>
      <c r="H40" s="704"/>
    </row>
    <row r="41" spans="1:9" ht="15" thickBot="1" x14ac:dyDescent="0.35">
      <c r="A41" s="32"/>
      <c r="B41" s="47"/>
      <c r="C41" s="699"/>
      <c r="D41" s="699"/>
      <c r="E41" s="699"/>
      <c r="F41" s="699"/>
      <c r="G41" s="699"/>
      <c r="H41" s="700"/>
    </row>
  </sheetData>
  <autoFilter ref="A18:I34"/>
  <customSheetViews>
    <customSheetView guid="{1320E5F0-9854-46BA-9165-0D2D126E5847}" showPageBreaks="1" zeroValues="0" printArea="1" showAutoFilter="1" state="hidden">
      <selection activeCell="A14" sqref="A14"/>
      <pageMargins left="0.7" right="0.7" top="0.75" bottom="0.75" header="0.3" footer="0.3"/>
      <pageSetup orientation="landscape" horizontalDpi="1200" verticalDpi="1200" r:id="rId1"/>
      <autoFilter ref="A18:I34"/>
    </customSheetView>
  </customSheetViews>
  <mergeCells count="19">
    <mergeCell ref="B12:G12"/>
    <mergeCell ref="B1:G1"/>
    <mergeCell ref="B2:G2"/>
    <mergeCell ref="B3:G3"/>
    <mergeCell ref="B4:G4"/>
    <mergeCell ref="B5:G5"/>
    <mergeCell ref="B6:G6"/>
    <mergeCell ref="B7:G7"/>
    <mergeCell ref="B8:G8"/>
    <mergeCell ref="B9:G9"/>
    <mergeCell ref="B10:G10"/>
    <mergeCell ref="B11:G11"/>
    <mergeCell ref="C40:H40"/>
    <mergeCell ref="C41:H41"/>
    <mergeCell ref="B13:G13"/>
    <mergeCell ref="B14:G14"/>
    <mergeCell ref="C37:H37"/>
    <mergeCell ref="C38:H38"/>
    <mergeCell ref="C39:H39"/>
  </mergeCells>
  <conditionalFormatting sqref="F19:F34">
    <cfRule type="cellIs" dxfId="4" priority="10" operator="lessThan">
      <formula>-90</formula>
    </cfRule>
    <cfRule type="cellIs" dxfId="3" priority="11" operator="lessThan">
      <formula>-45</formula>
    </cfRule>
    <cfRule type="cellIs" dxfId="2" priority="12" operator="greaterThan">
      <formula>-45</formula>
    </cfRule>
  </conditionalFormatting>
  <conditionalFormatting sqref="B19:C34">
    <cfRule type="expression" dxfId="1" priority="3">
      <formula>AND($B19&lt;=NOW(),$C19&gt;=NOW())</formula>
    </cfRule>
  </conditionalFormatting>
  <conditionalFormatting sqref="D19:D34">
    <cfRule type="expression" dxfId="0" priority="1">
      <formula>AND($D19&lt;=NOW(),$E19&gt;=NOW())</formula>
    </cfRule>
  </conditionalFormatting>
  <dataValidations disablePrompts="1" count="2">
    <dataValidation type="list" allowBlank="1" showInputMessage="1" showErrorMessage="1" sqref="G19:G34 H34">
      <formula1>Delays</formula1>
    </dataValidation>
    <dataValidation type="list" allowBlank="1" showInputMessage="1" showErrorMessage="1" sqref="B3:G3">
      <formula1>Status</formula1>
    </dataValidation>
  </dataValidations>
  <hyperlinks>
    <hyperlink ref="B2" r:id="rId2" display="Phase 2 System Protection Coordination"/>
    <hyperlink ref="H1" location="Home!A1" display="Return to Home"/>
    <hyperlink ref="B2:G2" r:id="rId3" display="Test"/>
    <hyperlink ref="A10" location="Footnotes!A1" display="No. of Guidances (see Note 2)"/>
  </hyperlinks>
  <pageMargins left="0.7" right="0.7" top="0.75" bottom="0.75" header="0.3" footer="0.3"/>
  <pageSetup orientation="landscape" horizontalDpi="1200" verticalDpi="1200" r:id="rId4"/>
  <headerFooter>
    <oddHeader>&amp;F</oddHeader>
    <oddFooter>&amp;L&amp;BNorth American Electric Reliability Corporation Confidential&amp;B&amp;C&amp;D&amp;RPage &amp;P</oddFooter>
  </headerFooter>
  <legacyDrawing r:id="rId5"/>
  <extLst>
    <ext xmlns:x14="http://schemas.microsoft.com/office/spreadsheetml/2009/9/main" uri="{78C0D931-6437-407d-A8EE-F0AAD7539E65}">
      <x14:conditionalFormattings>
        <x14:conditionalFormatting xmlns:xm="http://schemas.microsoft.com/office/excel/2006/main">
          <x14:cfRule type="expression" priority="13" id="{2276EA3A-A8D7-4BDA-8DDD-3154C3117B4A}">
            <xm:f>IF($B$20=Home!$H$5,$A$24,)</xm:f>
            <x14:dxf/>
          </x14:cfRule>
          <xm:sqref>I10:ABK10</xm:sqref>
        </x14:conditionalFormatting>
      </x14:conditionalFormatting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Zeros="0" workbookViewId="0">
      <pane ySplit="2" topLeftCell="A3" activePane="bottomLeft" state="frozen"/>
      <selection pane="bottomLeft" activeCell="B15" sqref="B15"/>
    </sheetView>
  </sheetViews>
  <sheetFormatPr defaultRowHeight="14.4" x14ac:dyDescent="0.3"/>
  <cols>
    <col min="1" max="1" width="25.44140625" customWidth="1"/>
    <col min="2" max="2" width="24.88671875" customWidth="1"/>
    <col min="3" max="3" width="27.88671875" customWidth="1"/>
  </cols>
  <sheetData>
    <row r="1" spans="1:4" s="16" customFormat="1" ht="18" x14ac:dyDescent="0.35">
      <c r="A1" s="100" t="s">
        <v>86</v>
      </c>
      <c r="D1" s="112" t="s">
        <v>89</v>
      </c>
    </row>
    <row r="2" spans="1:4" x14ac:dyDescent="0.3">
      <c r="A2" s="1" t="s">
        <v>28</v>
      </c>
      <c r="B2" s="1" t="s">
        <v>77</v>
      </c>
      <c r="C2" s="65" t="s">
        <v>142</v>
      </c>
    </row>
    <row r="3" spans="1:4" x14ac:dyDescent="0.3">
      <c r="A3" t="s">
        <v>31</v>
      </c>
      <c r="B3" t="s">
        <v>352</v>
      </c>
      <c r="C3" s="49" t="s">
        <v>347</v>
      </c>
    </row>
    <row r="4" spans="1:4" x14ac:dyDescent="0.3">
      <c r="A4" t="s">
        <v>37</v>
      </c>
      <c r="B4" t="s">
        <v>278</v>
      </c>
      <c r="C4" s="50" t="s">
        <v>60</v>
      </c>
    </row>
    <row r="5" spans="1:4" x14ac:dyDescent="0.3">
      <c r="A5" t="s">
        <v>33</v>
      </c>
      <c r="B5" t="s">
        <v>418</v>
      </c>
      <c r="C5" s="222" t="s">
        <v>58</v>
      </c>
    </row>
    <row r="6" spans="1:4" x14ac:dyDescent="0.3">
      <c r="A6" t="s">
        <v>230</v>
      </c>
      <c r="B6" t="s">
        <v>83</v>
      </c>
      <c r="C6" s="48" t="s">
        <v>145</v>
      </c>
    </row>
    <row r="7" spans="1:4" x14ac:dyDescent="0.3">
      <c r="A7" t="s">
        <v>29</v>
      </c>
      <c r="B7" t="s">
        <v>78</v>
      </c>
      <c r="C7" s="48" t="s">
        <v>146</v>
      </c>
    </row>
    <row r="8" spans="1:4" x14ac:dyDescent="0.3">
      <c r="A8" t="s">
        <v>176</v>
      </c>
      <c r="B8" t="s">
        <v>249</v>
      </c>
      <c r="C8" s="51" t="s">
        <v>56</v>
      </c>
    </row>
    <row r="9" spans="1:4" x14ac:dyDescent="0.3">
      <c r="A9" t="s">
        <v>226</v>
      </c>
      <c r="B9" t="s">
        <v>449</v>
      </c>
      <c r="C9" s="51" t="s">
        <v>61</v>
      </c>
    </row>
    <row r="10" spans="1:4" x14ac:dyDescent="0.3">
      <c r="A10" t="s">
        <v>36</v>
      </c>
      <c r="B10" t="s">
        <v>226</v>
      </c>
      <c r="C10" s="53" t="s">
        <v>62</v>
      </c>
    </row>
    <row r="11" spans="1:4" x14ac:dyDescent="0.3">
      <c r="A11" t="s">
        <v>32</v>
      </c>
      <c r="B11" t="s">
        <v>224</v>
      </c>
      <c r="C11" s="53" t="s">
        <v>65</v>
      </c>
    </row>
    <row r="12" spans="1:4" x14ac:dyDescent="0.3">
      <c r="A12" t="s">
        <v>30</v>
      </c>
      <c r="B12" t="s">
        <v>187</v>
      </c>
      <c r="C12" s="53" t="s">
        <v>66</v>
      </c>
    </row>
    <row r="13" spans="1:4" x14ac:dyDescent="0.3">
      <c r="A13" t="s">
        <v>34</v>
      </c>
      <c r="B13" t="s">
        <v>100</v>
      </c>
      <c r="C13" s="53" t="s">
        <v>67</v>
      </c>
    </row>
    <row r="14" spans="1:4" x14ac:dyDescent="0.3">
      <c r="A14" t="s">
        <v>34</v>
      </c>
      <c r="B14" t="s">
        <v>466</v>
      </c>
      <c r="C14" s="53" t="s">
        <v>68</v>
      </c>
    </row>
    <row r="15" spans="1:4" x14ac:dyDescent="0.3">
      <c r="A15" t="s">
        <v>34</v>
      </c>
      <c r="B15" t="s">
        <v>239</v>
      </c>
      <c r="C15" s="54" t="s">
        <v>57</v>
      </c>
    </row>
    <row r="16" spans="1:4" x14ac:dyDescent="0.3">
      <c r="A16" t="s">
        <v>34</v>
      </c>
      <c r="B16" t="s">
        <v>298</v>
      </c>
      <c r="C16" s="55" t="s">
        <v>55</v>
      </c>
    </row>
    <row r="17" spans="2:3" ht="15" thickBot="1" x14ac:dyDescent="0.35">
      <c r="B17" t="s">
        <v>297</v>
      </c>
      <c r="C17" s="205" t="s">
        <v>54</v>
      </c>
    </row>
    <row r="18" spans="2:3" x14ac:dyDescent="0.3">
      <c r="B18" t="s">
        <v>85</v>
      </c>
      <c r="C18" s="204" t="s">
        <v>64</v>
      </c>
    </row>
    <row r="19" spans="2:3" x14ac:dyDescent="0.3">
      <c r="B19" t="s">
        <v>84</v>
      </c>
      <c r="C19" s="221"/>
    </row>
    <row r="20" spans="2:3" x14ac:dyDescent="0.3">
      <c r="B20" t="s">
        <v>80</v>
      </c>
    </row>
    <row r="21" spans="2:3" x14ac:dyDescent="0.3">
      <c r="B21" t="s">
        <v>81</v>
      </c>
    </row>
    <row r="22" spans="2:3" x14ac:dyDescent="0.3">
      <c r="B22" t="s">
        <v>82</v>
      </c>
    </row>
    <row r="23" spans="2:3" x14ac:dyDescent="0.3">
      <c r="B23" t="s">
        <v>163</v>
      </c>
    </row>
    <row r="24" spans="2:3" x14ac:dyDescent="0.3">
      <c r="B24" s="309" t="s">
        <v>450</v>
      </c>
    </row>
    <row r="25" spans="2:3" x14ac:dyDescent="0.3">
      <c r="B25" s="309" t="s">
        <v>450</v>
      </c>
    </row>
    <row r="26" spans="2:3" x14ac:dyDescent="0.3">
      <c r="B26" s="309" t="s">
        <v>450</v>
      </c>
    </row>
  </sheetData>
  <sortState ref="B3:B26">
    <sortCondition ref="B3:B26"/>
  </sortState>
  <customSheetViews>
    <customSheetView guid="{1320E5F0-9854-46BA-9165-0D2D126E5847}" zeroValues="0" state="hidden">
      <pane ySplit="2" topLeftCell="A3" activePane="bottomLeft" state="frozen"/>
      <selection pane="bottomLeft" activeCell="B6" sqref="B6"/>
      <pageMargins left="0.7" right="0.7" top="0.75" bottom="0.75" header="0.3" footer="0.3"/>
      <pageSetup orientation="landscape" horizontalDpi="1200" verticalDpi="1200" r:id="rId1"/>
    </customSheetView>
  </customSheetViews>
  <hyperlinks>
    <hyperlink ref="D1" location="Home!A1" tooltip="Click here to return the main homepage." display="Home"/>
  </hyperlinks>
  <pageMargins left="0.7" right="0.7" top="0.75" bottom="0.75" header="0.3" footer="0.3"/>
  <pageSetup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Zeros="0" zoomScaleNormal="100" workbookViewId="0">
      <pane ySplit="1" topLeftCell="A2" activePane="bottomLeft" state="frozen"/>
      <selection pane="bottomLeft" activeCell="A7" sqref="A7"/>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91</v>
      </c>
      <c r="C1" s="644"/>
      <c r="D1" s="644"/>
      <c r="E1" s="644"/>
      <c r="F1" s="644"/>
      <c r="G1" s="644"/>
      <c r="H1" s="106" t="s">
        <v>89</v>
      </c>
    </row>
    <row r="2" spans="1:13" s="16" customFormat="1" ht="15" customHeight="1" x14ac:dyDescent="0.35">
      <c r="A2" s="38" t="str">
        <f>Template!A2</f>
        <v>Project Name</v>
      </c>
      <c r="B2" s="657" t="s">
        <v>90</v>
      </c>
      <c r="C2" s="657"/>
      <c r="D2" s="657"/>
      <c r="E2" s="657"/>
      <c r="F2" s="657"/>
      <c r="G2" s="657"/>
      <c r="H2" s="15"/>
    </row>
    <row r="3" spans="1:13" s="16" customFormat="1" ht="15" customHeight="1" x14ac:dyDescent="0.35">
      <c r="A3" s="38" t="str">
        <f>Template!A3</f>
        <v>Status</v>
      </c>
      <c r="B3" s="647" t="s">
        <v>187</v>
      </c>
      <c r="C3" s="647"/>
      <c r="D3" s="647"/>
      <c r="E3" s="647"/>
      <c r="F3" s="647"/>
      <c r="G3" s="647"/>
      <c r="H3" s="15"/>
    </row>
    <row r="4" spans="1:13" s="16" customFormat="1" ht="18" x14ac:dyDescent="0.35">
      <c r="A4" s="38" t="str">
        <f>Template!A4</f>
        <v>Comments</v>
      </c>
      <c r="B4" s="646"/>
      <c r="C4" s="646"/>
      <c r="D4" s="646"/>
      <c r="E4" s="646"/>
      <c r="F4" s="646"/>
      <c r="G4" s="646"/>
      <c r="H4" s="15"/>
    </row>
    <row r="5" spans="1:13" x14ac:dyDescent="0.3">
      <c r="A5" s="38" t="str">
        <f>Template!A5</f>
        <v>Deliverable</v>
      </c>
      <c r="B5" s="648" t="s">
        <v>94</v>
      </c>
      <c r="C5" s="648"/>
      <c r="D5" s="648"/>
      <c r="E5" s="648"/>
      <c r="F5" s="648"/>
      <c r="G5" s="648"/>
      <c r="H5" s="41"/>
    </row>
    <row r="6" spans="1:13" x14ac:dyDescent="0.3">
      <c r="A6" s="38" t="str">
        <f>Template!A6</f>
        <v>Deadline</v>
      </c>
      <c r="B6" s="642" t="s">
        <v>18</v>
      </c>
      <c r="C6" s="642"/>
      <c r="D6" s="642"/>
      <c r="E6" s="642"/>
      <c r="F6" s="642"/>
      <c r="G6" s="642"/>
      <c r="H6" s="41"/>
    </row>
    <row r="7" spans="1:13" ht="28.8" x14ac:dyDescent="0.3">
      <c r="A7" s="104" t="str">
        <f>Template!A7</f>
        <v>Priority in RSDP, click to see applicable Footnote</v>
      </c>
      <c r="B7" s="642" t="s">
        <v>167</v>
      </c>
      <c r="C7" s="642"/>
      <c r="D7" s="642"/>
      <c r="E7" s="642"/>
      <c r="F7" s="642"/>
      <c r="G7" s="642"/>
      <c r="H7" s="41"/>
    </row>
    <row r="8" spans="1:13" x14ac:dyDescent="0.3">
      <c r="A8" s="38" t="str">
        <f>Template!A8</f>
        <v>P81 Req (2013)</v>
      </c>
      <c r="B8" s="642" t="s">
        <v>18</v>
      </c>
      <c r="C8" s="642"/>
      <c r="D8" s="642"/>
      <c r="E8" s="642"/>
      <c r="F8" s="642"/>
      <c r="G8" s="642"/>
      <c r="H8" s="41"/>
    </row>
    <row r="9" spans="1:13" x14ac:dyDescent="0.3">
      <c r="A9" s="38" t="str">
        <f>Template!A9</f>
        <v>Number of Directives</v>
      </c>
      <c r="B9" s="642">
        <v>3</v>
      </c>
      <c r="C9" s="642"/>
      <c r="D9" s="642"/>
      <c r="E9" s="642"/>
      <c r="F9" s="642"/>
      <c r="G9" s="642"/>
      <c r="H9" s="41"/>
    </row>
    <row r="10" spans="1:13" x14ac:dyDescent="0.3">
      <c r="A10" s="104" t="str">
        <f>Template!A10</f>
        <v>No. of Guidances (see Note 2)</v>
      </c>
      <c r="B10" s="642" t="s">
        <v>18</v>
      </c>
      <c r="C10" s="642"/>
      <c r="D10" s="642"/>
      <c r="E10" s="642"/>
      <c r="F10" s="642"/>
      <c r="G10" s="642"/>
      <c r="H10" s="41"/>
    </row>
    <row r="11" spans="1:13" ht="28.8" x14ac:dyDescent="0.3">
      <c r="A11" s="104" t="str">
        <f>Template!A11</f>
        <v>Directionally consistent with IERP findings (See Note 5)</v>
      </c>
      <c r="B11" s="645" t="s">
        <v>18</v>
      </c>
      <c r="C11" s="645"/>
      <c r="D11" s="645"/>
      <c r="E11" s="645"/>
      <c r="F11" s="645"/>
      <c r="G11" s="645"/>
      <c r="H11" s="40"/>
      <c r="K11" s="2"/>
      <c r="L11" s="2"/>
      <c r="M11" s="2"/>
    </row>
    <row r="12" spans="1:13" x14ac:dyDescent="0.3">
      <c r="A12" s="38" t="str">
        <f>Template!A12</f>
        <v>Developer</v>
      </c>
      <c r="B12" s="641" t="s">
        <v>92</v>
      </c>
      <c r="C12" s="641"/>
      <c r="D12" s="641"/>
      <c r="E12" s="641"/>
      <c r="F12" s="641"/>
      <c r="G12" s="641"/>
      <c r="H12" s="40"/>
    </row>
    <row r="13" spans="1:13" x14ac:dyDescent="0.3">
      <c r="A13" s="38" t="str">
        <f>Template!A13</f>
        <v>PMOS Liaison</v>
      </c>
      <c r="B13" s="641" t="s">
        <v>93</v>
      </c>
      <c r="C13" s="641"/>
      <c r="D13" s="641"/>
      <c r="E13" s="641"/>
      <c r="F13" s="641"/>
      <c r="G13" s="641"/>
      <c r="H13" s="40"/>
    </row>
    <row r="14" spans="1:13" x14ac:dyDescent="0.3">
      <c r="A14" s="38" t="str">
        <f>Template!A14</f>
        <v>Affected Standards</v>
      </c>
      <c r="B14" s="645" t="s">
        <v>95</v>
      </c>
      <c r="C14" s="645"/>
      <c r="D14" s="645"/>
      <c r="E14" s="645"/>
      <c r="F14" s="645"/>
      <c r="G14" s="645"/>
      <c r="H14" s="41"/>
    </row>
    <row r="15" spans="1:13" x14ac:dyDescent="0.3">
      <c r="A15" s="5"/>
      <c r="B15" s="40"/>
      <c r="C15" s="41"/>
      <c r="D15" s="41"/>
      <c r="E15" s="41"/>
      <c r="F15" s="41"/>
      <c r="G15" s="41"/>
      <c r="H15" s="41"/>
    </row>
    <row r="16" spans="1:13" x14ac:dyDescent="0.3">
      <c r="A16" s="5"/>
      <c r="B16" s="40"/>
      <c r="C16" s="41"/>
      <c r="D16" s="41"/>
      <c r="E16" s="41"/>
      <c r="F16" s="41"/>
      <c r="G16" s="41"/>
      <c r="H16" s="41"/>
    </row>
    <row r="17" spans="1:11" ht="15" thickBot="1" x14ac:dyDescent="0.35">
      <c r="A17" s="7"/>
      <c r="B17" s="41"/>
      <c r="C17" s="41"/>
      <c r="D17" s="41"/>
      <c r="E17" s="41"/>
      <c r="F17" s="41"/>
      <c r="G17" s="41"/>
      <c r="H17" s="41"/>
    </row>
    <row r="18" spans="1:11" ht="44.4" customHeight="1" thickBot="1" x14ac:dyDescent="0.35">
      <c r="A18" s="102" t="str">
        <f>Template!A18</f>
        <v>Scheduling Dates</v>
      </c>
      <c r="B18" s="102" t="str">
        <f>Template!B18</f>
        <v>Projected
 or Actual
Start</v>
      </c>
      <c r="C18" s="102" t="str">
        <f>Template!C18</f>
        <v>Projected or Actual
End</v>
      </c>
      <c r="D18" s="102" t="str">
        <f>Template!D18</f>
        <v>Baseline
Start</v>
      </c>
      <c r="E18" s="102" t="str">
        <f>Template!E18</f>
        <v>Baseline
End</v>
      </c>
      <c r="F18" s="102" t="str">
        <f>Template!F18</f>
        <v>No. of Days
Ahead (Behind)</v>
      </c>
      <c r="G18" s="102" t="str">
        <f>Template!G18</f>
        <v>Reason for Change or Delay</v>
      </c>
      <c r="H18" s="102" t="str">
        <f>Template!H18</f>
        <v>Ballot
or
Other</v>
      </c>
      <c r="I18" s="128" t="str">
        <f>Template!I18</f>
        <v>Index</v>
      </c>
      <c r="J18" s="6"/>
    </row>
    <row r="19" spans="1:11" x14ac:dyDescent="0.3">
      <c r="A19" s="49" t="str">
        <f>'Lookup Lists'!C3</f>
        <v>Nominations - SAR / PR</v>
      </c>
      <c r="B19" s="134"/>
      <c r="C19" s="134"/>
      <c r="D19" s="27"/>
      <c r="E19" s="27"/>
      <c r="F19" s="70">
        <f t="shared" ref="F19:F34" si="0">IF(D19-B19&gt;DATE(2007,1,1),0,D19-B19)</f>
        <v>0</v>
      </c>
      <c r="G19" s="142"/>
      <c r="H19" s="148"/>
      <c r="I19" s="123">
        <v>1</v>
      </c>
      <c r="J19" s="14"/>
      <c r="K19" s="14"/>
    </row>
    <row r="20" spans="1:11" x14ac:dyDescent="0.3">
      <c r="A20" s="50" t="str">
        <f>'Lookup Lists'!C4</f>
        <v>Nominations - DT</v>
      </c>
      <c r="B20" s="134"/>
      <c r="C20" s="134"/>
      <c r="D20" s="19"/>
      <c r="E20" s="17"/>
      <c r="F20" s="71">
        <f t="shared" si="0"/>
        <v>0</v>
      </c>
      <c r="G20" s="143"/>
      <c r="H20" s="149"/>
      <c r="I20" s="124">
        <v>2</v>
      </c>
      <c r="J20" s="14"/>
      <c r="K20" s="14"/>
    </row>
    <row r="21" spans="1:11" x14ac:dyDescent="0.3">
      <c r="A21" s="50" t="str">
        <f>'Lookup Lists'!C5</f>
        <v>QR - Quality Review</v>
      </c>
      <c r="B21" s="134"/>
      <c r="C21" s="134"/>
      <c r="D21" s="19"/>
      <c r="E21" s="17"/>
      <c r="F21" s="71">
        <f t="shared" si="0"/>
        <v>0</v>
      </c>
      <c r="G21" s="143"/>
      <c r="H21" s="149"/>
      <c r="I21" s="125">
        <v>3</v>
      </c>
      <c r="J21" s="14"/>
      <c r="K21" s="14"/>
    </row>
    <row r="22" spans="1:11" x14ac:dyDescent="0.3">
      <c r="A22" s="48" t="str">
        <f>'Lookup Lists'!C6</f>
        <v>SP1 - SAR/PR/WP Posting 1</v>
      </c>
      <c r="B22" s="134">
        <v>42201</v>
      </c>
      <c r="C22" s="134">
        <v>42233</v>
      </c>
      <c r="D22" s="19">
        <v>42095</v>
      </c>
      <c r="E22" s="17">
        <f>D22+30</f>
        <v>42125</v>
      </c>
      <c r="F22" s="71">
        <f t="shared" si="0"/>
        <v>-106</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50"/>
      <c r="I25" s="125">
        <v>7</v>
      </c>
      <c r="J25" s="14"/>
      <c r="K25" s="14"/>
    </row>
    <row r="26" spans="1:11" ht="28.8" x14ac:dyDescent="0.3">
      <c r="A26" s="53" t="str">
        <f>'Lookup Lists'!C10</f>
        <v>CIB - Com/Ballot 1 (Initial)</v>
      </c>
      <c r="B26" s="134">
        <v>42271</v>
      </c>
      <c r="C26" s="134">
        <v>42317</v>
      </c>
      <c r="D26" s="19">
        <v>42170</v>
      </c>
      <c r="E26" s="17">
        <f>D26+45</f>
        <v>42215</v>
      </c>
      <c r="F26" s="71">
        <f t="shared" si="0"/>
        <v>-101</v>
      </c>
      <c r="G26" s="143"/>
      <c r="H26" s="151" t="s">
        <v>97</v>
      </c>
      <c r="I26" s="124">
        <v>8</v>
      </c>
      <c r="J26" s="14"/>
      <c r="K26" s="14"/>
    </row>
    <row r="27" spans="1:11" ht="28.8" x14ac:dyDescent="0.3">
      <c r="A27" s="53" t="str">
        <f>'Lookup Lists'!C11</f>
        <v xml:space="preserve">CAB - Com/Add Ballot 2 </v>
      </c>
      <c r="B27" s="134">
        <v>42348</v>
      </c>
      <c r="C27" s="134">
        <v>42395</v>
      </c>
      <c r="D27" s="19">
        <v>42231</v>
      </c>
      <c r="E27" s="17">
        <f>D27+45</f>
        <v>42276</v>
      </c>
      <c r="F27" s="71">
        <f t="shared" si="0"/>
        <v>-117</v>
      </c>
      <c r="G27" s="143"/>
      <c r="H27" s="151" t="s">
        <v>98</v>
      </c>
      <c r="I27" s="125">
        <v>9</v>
      </c>
    </row>
    <row r="28" spans="1:11" x14ac:dyDescent="0.3">
      <c r="A28" s="53" t="str">
        <f>'Lookup Lists'!C12</f>
        <v>CAB - Com/Add Ballot 3</v>
      </c>
      <c r="B28" s="134"/>
      <c r="C28" s="134"/>
      <c r="D28" s="19">
        <v>42309</v>
      </c>
      <c r="E28" s="17">
        <f>D28+45</f>
        <v>42354</v>
      </c>
      <c r="F28" s="71">
        <f t="shared" si="0"/>
        <v>0</v>
      </c>
      <c r="G28" s="143" t="s">
        <v>176</v>
      </c>
      <c r="H28" s="150"/>
      <c r="I28" s="124">
        <v>10</v>
      </c>
    </row>
    <row r="29" spans="1:11" x14ac:dyDescent="0.3">
      <c r="A29" s="53" t="str">
        <f>'Lookup Lists'!C13</f>
        <v>CAB - Com/Add Ballot 4</v>
      </c>
      <c r="B29" s="134"/>
      <c r="C29" s="134"/>
      <c r="D29" s="19"/>
      <c r="E29" s="17"/>
      <c r="F29" s="71">
        <f t="shared" si="0"/>
        <v>0</v>
      </c>
      <c r="G29" s="143"/>
      <c r="H29" s="150"/>
      <c r="I29" s="125">
        <v>11</v>
      </c>
    </row>
    <row r="30" spans="1:11" x14ac:dyDescent="0.3">
      <c r="A30" s="53" t="str">
        <f>'Lookup Lists'!C14</f>
        <v>CAB - Com/Add Ballot 5</v>
      </c>
      <c r="B30" s="134"/>
      <c r="C30" s="134"/>
      <c r="D30" s="19"/>
      <c r="E30" s="17"/>
      <c r="F30" s="71">
        <f t="shared" si="0"/>
        <v>0</v>
      </c>
      <c r="G30" s="143"/>
      <c r="H30" s="150"/>
      <c r="I30" s="124">
        <v>12</v>
      </c>
    </row>
    <row r="31" spans="1:11" ht="28.8" x14ac:dyDescent="0.3">
      <c r="A31" s="54" t="str">
        <f>'Lookup Lists'!C15</f>
        <v>FB - Final Ballot</v>
      </c>
      <c r="B31" s="134">
        <v>42417</v>
      </c>
      <c r="C31" s="134">
        <v>42426</v>
      </c>
      <c r="D31" s="19">
        <v>42370</v>
      </c>
      <c r="E31" s="17">
        <f>D31+10</f>
        <v>42380</v>
      </c>
      <c r="F31" s="71">
        <f t="shared" si="0"/>
        <v>-47</v>
      </c>
      <c r="G31" s="143"/>
      <c r="H31" s="152" t="s">
        <v>96</v>
      </c>
      <c r="I31" s="125">
        <v>13</v>
      </c>
    </row>
    <row r="32" spans="1:11" x14ac:dyDescent="0.3">
      <c r="A32" s="55" t="str">
        <f>'Lookup Lists'!C16</f>
        <v>PTB - Present to BOT</v>
      </c>
      <c r="B32" s="134">
        <v>42494</v>
      </c>
      <c r="C32" s="134">
        <v>42495</v>
      </c>
      <c r="D32" s="19">
        <v>42410</v>
      </c>
      <c r="E32" s="17">
        <v>42411</v>
      </c>
      <c r="F32" s="71">
        <f t="shared" si="0"/>
        <v>-84</v>
      </c>
      <c r="G32" s="143"/>
      <c r="H32" s="150"/>
      <c r="I32" s="124">
        <v>14</v>
      </c>
    </row>
    <row r="33" spans="1:9" x14ac:dyDescent="0.3">
      <c r="A33" s="56" t="str">
        <f>'Lookup Lists'!C17</f>
        <v>Filing - Filing with Regulators</v>
      </c>
      <c r="B33" s="134">
        <v>42516</v>
      </c>
      <c r="C33" s="134">
        <v>42536</v>
      </c>
      <c r="D33" s="19">
        <v>42522</v>
      </c>
      <c r="E33" s="17">
        <v>42536</v>
      </c>
      <c r="F33" s="71">
        <f t="shared" si="0"/>
        <v>6</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36" t="s">
        <v>222</v>
      </c>
      <c r="B38" s="137">
        <v>42535</v>
      </c>
      <c r="C38" s="655" t="s">
        <v>223</v>
      </c>
      <c r="D38" s="655"/>
      <c r="E38" s="655"/>
      <c r="F38" s="655"/>
      <c r="G38" s="655"/>
      <c r="H38" s="656"/>
    </row>
    <row r="39" spans="1:9" x14ac:dyDescent="0.3">
      <c r="A39" s="138"/>
      <c r="B39" s="145"/>
      <c r="C39" s="658"/>
      <c r="D39" s="659"/>
      <c r="E39" s="659"/>
      <c r="F39" s="659"/>
      <c r="G39" s="659"/>
      <c r="H39" s="660"/>
    </row>
    <row r="40" spans="1:9" ht="15" thickBot="1" x14ac:dyDescent="0.35">
      <c r="A40" s="140"/>
      <c r="B40" s="141"/>
      <c r="C40" s="661"/>
      <c r="D40" s="662"/>
      <c r="E40" s="662"/>
      <c r="F40" s="662"/>
      <c r="G40" s="662"/>
      <c r="H40" s="663"/>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8">
    <mergeCell ref="C39:H39"/>
    <mergeCell ref="C40:H40"/>
    <mergeCell ref="B13:G13"/>
    <mergeCell ref="B14:G14"/>
    <mergeCell ref="C37:H37"/>
    <mergeCell ref="C38:H38"/>
    <mergeCell ref="B12:G12"/>
    <mergeCell ref="B1:G1"/>
    <mergeCell ref="B2:G2"/>
    <mergeCell ref="B3:G3"/>
    <mergeCell ref="B4:G4"/>
    <mergeCell ref="B5:G5"/>
    <mergeCell ref="B6:G6"/>
    <mergeCell ref="B7:G7"/>
    <mergeCell ref="B8:G8"/>
    <mergeCell ref="B9:G9"/>
    <mergeCell ref="B10:G10"/>
    <mergeCell ref="B11:G11"/>
  </mergeCells>
  <conditionalFormatting sqref="F19:F34">
    <cfRule type="cellIs" dxfId="241" priority="4" operator="lessThan">
      <formula>-90</formula>
    </cfRule>
    <cfRule type="cellIs" dxfId="240" priority="5" operator="lessThan">
      <formula>-45</formula>
    </cfRule>
    <cfRule type="cellIs" dxfId="239" priority="6" operator="greaterThan">
      <formula>-45</formula>
    </cfRule>
  </conditionalFormatting>
  <conditionalFormatting sqref="B19:C34">
    <cfRule type="expression" dxfId="238" priority="1">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Real-time Reliability Monitoring and Analysis Capabilities"/>
    <hyperlink ref="H26" r:id="rId4"/>
    <hyperlink ref="H27" r:id="rId5"/>
    <hyperlink ref="H31" r:id="rId6"/>
    <hyperlink ref="B12:G12" r:id="rId7" display="Mark Olson"/>
    <hyperlink ref="B13:G13" r:id="rId8" display="Jennifer Sterling"/>
    <hyperlink ref="A11" location="Footnotes!A1" display="Footnotes!A1"/>
    <hyperlink ref="A10" location="Footnotes!A1" display="Footnotes!A1"/>
    <hyperlink ref="A7" location="Footnote_7_2016_2018_RSDP" display="Footnote_7_2016_2018_RSDP"/>
  </hyperlinks>
  <pageMargins left="0.7" right="0.7" top="0.75" bottom="0.75" header="0.3" footer="0.3"/>
  <pageSetup orientation="landscape" horizontalDpi="1200" verticalDpi="1200" r:id="rId9"/>
  <headerFooter>
    <oddHeader>&amp;F</oddHeader>
    <oddFooter>&amp;L&amp;BNorth American Electric Reliability Corporation Confidential&amp;B&amp;C&amp;D&amp;RPage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7" id="{18FDDDC3-BA16-4AF0-AA84-F20F2CCD29F5}">
            <xm:f>IF($B$20=Home!$H$5,$A$24,)</xm:f>
            <x14:dxf/>
          </x14:cfRule>
          <xm:sqref>I10:ABK10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Zeros="0" zoomScaleNormal="100" workbookViewId="0">
      <pane ySplit="1" topLeftCell="A2" activePane="bottomLeft" state="frozen"/>
      <selection pane="bottomLeft" activeCell="A7" sqref="A7"/>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209</v>
      </c>
      <c r="C1" s="644"/>
      <c r="D1" s="644"/>
      <c r="E1" s="644"/>
      <c r="F1" s="644"/>
      <c r="G1" s="644"/>
      <c r="H1" s="106" t="s">
        <v>89</v>
      </c>
    </row>
    <row r="2" spans="1:13" s="16" customFormat="1" ht="15" customHeight="1" x14ac:dyDescent="0.35">
      <c r="A2" s="38" t="str">
        <f>Template!A2</f>
        <v>Project Name</v>
      </c>
      <c r="B2" s="657" t="s">
        <v>130</v>
      </c>
      <c r="C2" s="657"/>
      <c r="D2" s="657"/>
      <c r="E2" s="657"/>
      <c r="F2" s="657"/>
      <c r="G2" s="657"/>
      <c r="H2" s="15"/>
    </row>
    <row r="3" spans="1:13" s="16" customFormat="1" ht="15" customHeight="1" x14ac:dyDescent="0.35">
      <c r="A3" s="38" t="str">
        <f>Template!A3</f>
        <v>Status</v>
      </c>
      <c r="B3" s="647" t="s">
        <v>100</v>
      </c>
      <c r="C3" s="647"/>
      <c r="D3" s="647"/>
      <c r="E3" s="647"/>
      <c r="F3" s="647"/>
      <c r="G3" s="647"/>
      <c r="H3" s="15"/>
    </row>
    <row r="4" spans="1:13" s="16" customFormat="1" ht="33.6" customHeight="1" x14ac:dyDescent="0.35">
      <c r="A4" s="38" t="str">
        <f>Template!A4</f>
        <v>Comments</v>
      </c>
      <c r="B4" s="646" t="s">
        <v>132</v>
      </c>
      <c r="C4" s="646"/>
      <c r="D4" s="646"/>
      <c r="E4" s="646"/>
      <c r="F4" s="646"/>
      <c r="G4" s="646"/>
      <c r="H4" s="15"/>
    </row>
    <row r="5" spans="1:13" x14ac:dyDescent="0.3">
      <c r="A5" s="38" t="str">
        <f>Template!A5</f>
        <v>Deliverable</v>
      </c>
      <c r="B5" s="648" t="s">
        <v>131</v>
      </c>
      <c r="C5" s="648"/>
      <c r="D5" s="648"/>
      <c r="E5" s="648"/>
      <c r="F5" s="648"/>
      <c r="G5" s="648"/>
      <c r="H5" s="59"/>
    </row>
    <row r="6" spans="1:13" x14ac:dyDescent="0.3">
      <c r="A6" s="38" t="str">
        <f>Template!A6</f>
        <v>Deadline</v>
      </c>
      <c r="B6" s="642" t="s">
        <v>18</v>
      </c>
      <c r="C6" s="642"/>
      <c r="D6" s="642"/>
      <c r="E6" s="642"/>
      <c r="F6" s="642"/>
      <c r="G6" s="642"/>
      <c r="H6" s="59"/>
    </row>
    <row r="7" spans="1:13" x14ac:dyDescent="0.3">
      <c r="A7" s="264" t="str">
        <f>Template!A7</f>
        <v>Priority in RSDP, click to see applicable Footnote</v>
      </c>
      <c r="B7" s="642" t="s">
        <v>18</v>
      </c>
      <c r="C7" s="642"/>
      <c r="D7" s="642"/>
      <c r="E7" s="642"/>
      <c r="F7" s="642"/>
      <c r="G7" s="642"/>
      <c r="H7" s="59"/>
    </row>
    <row r="8" spans="1:13" x14ac:dyDescent="0.3">
      <c r="A8" s="38" t="str">
        <f>Template!A8</f>
        <v>P81 Req (2013)</v>
      </c>
      <c r="B8" s="642" t="s">
        <v>18</v>
      </c>
      <c r="C8" s="642"/>
      <c r="D8" s="642"/>
      <c r="E8" s="642"/>
      <c r="F8" s="642"/>
      <c r="G8" s="642"/>
      <c r="H8" s="59"/>
    </row>
    <row r="9" spans="1:13" x14ac:dyDescent="0.3">
      <c r="A9" s="38" t="str">
        <f>Template!A9</f>
        <v>Number of Directives</v>
      </c>
      <c r="B9" s="642" t="s">
        <v>18</v>
      </c>
      <c r="C9" s="642"/>
      <c r="D9" s="642"/>
      <c r="E9" s="642"/>
      <c r="F9" s="642"/>
      <c r="G9" s="642"/>
      <c r="H9" s="59"/>
    </row>
    <row r="10" spans="1:13" x14ac:dyDescent="0.3">
      <c r="A10" s="104" t="str">
        <f>Template!A10</f>
        <v>No. of Guidances (see Note 2)</v>
      </c>
      <c r="B10" s="642">
        <v>4</v>
      </c>
      <c r="C10" s="642"/>
      <c r="D10" s="642"/>
      <c r="E10" s="642"/>
      <c r="F10" s="642"/>
      <c r="G10" s="642"/>
      <c r="H10" s="59"/>
    </row>
    <row r="11" spans="1:13" ht="28.8" x14ac:dyDescent="0.3">
      <c r="A11" s="104" t="str">
        <f>Template!A11</f>
        <v>Directionally consistent with IERP findings (See Note 5)</v>
      </c>
      <c r="B11" s="645" t="s">
        <v>18</v>
      </c>
      <c r="C11" s="645"/>
      <c r="D11" s="645"/>
      <c r="E11" s="645"/>
      <c r="F11" s="645"/>
      <c r="G11" s="645"/>
      <c r="H11" s="58"/>
      <c r="K11" s="2"/>
      <c r="L11" s="2"/>
      <c r="M11" s="2"/>
    </row>
    <row r="12" spans="1:13" x14ac:dyDescent="0.3">
      <c r="A12" s="38" t="str">
        <f>Template!A12</f>
        <v>Developer</v>
      </c>
      <c r="B12" s="641" t="s">
        <v>151</v>
      </c>
      <c r="C12" s="641"/>
      <c r="D12" s="641"/>
      <c r="E12" s="641"/>
      <c r="F12" s="641"/>
      <c r="G12" s="641"/>
      <c r="H12" s="58"/>
    </row>
    <row r="13" spans="1:13" x14ac:dyDescent="0.3">
      <c r="A13" s="38" t="str">
        <f>Template!A13</f>
        <v>PMOS Liaison</v>
      </c>
      <c r="B13" s="641" t="s">
        <v>117</v>
      </c>
      <c r="C13" s="641"/>
      <c r="D13" s="641"/>
      <c r="E13" s="641"/>
      <c r="F13" s="641"/>
      <c r="G13" s="641"/>
      <c r="H13" s="58"/>
    </row>
    <row r="14" spans="1:13" x14ac:dyDescent="0.3">
      <c r="A14" s="38" t="str">
        <f>Template!A14</f>
        <v>Affected Standards</v>
      </c>
      <c r="B14" s="645" t="s">
        <v>131</v>
      </c>
      <c r="C14" s="645"/>
      <c r="D14" s="645"/>
      <c r="E14" s="645"/>
      <c r="F14" s="645"/>
      <c r="G14" s="645"/>
      <c r="H14" s="59"/>
    </row>
    <row r="15" spans="1:13" x14ac:dyDescent="0.3">
      <c r="A15" s="5"/>
      <c r="B15" s="58"/>
      <c r="C15" s="59"/>
      <c r="D15" s="59"/>
      <c r="E15" s="59"/>
      <c r="F15" s="59"/>
      <c r="G15" s="59"/>
      <c r="H15" s="59"/>
    </row>
    <row r="16" spans="1:13" x14ac:dyDescent="0.3">
      <c r="A16" s="5"/>
      <c r="B16" s="58"/>
      <c r="C16" s="59"/>
      <c r="D16" s="59"/>
      <c r="E16" s="59"/>
      <c r="F16" s="59"/>
      <c r="G16" s="59"/>
      <c r="H16" s="59"/>
    </row>
    <row r="17" spans="1:11" ht="15" thickBot="1" x14ac:dyDescent="0.35">
      <c r="A17" s="7"/>
      <c r="B17" s="59"/>
      <c r="C17" s="59"/>
      <c r="D17" s="59"/>
      <c r="E17" s="59"/>
      <c r="F17" s="59"/>
      <c r="G17" s="59"/>
      <c r="H17" s="59"/>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01" t="str">
        <f>Template!I18</f>
        <v>Index</v>
      </c>
      <c r="J18" s="6"/>
    </row>
    <row r="19" spans="1:11" x14ac:dyDescent="0.3">
      <c r="A19" s="49" t="str">
        <f>'Lookup Lists'!C3</f>
        <v>Nominations - SAR / PR</v>
      </c>
      <c r="B19" s="134"/>
      <c r="C19" s="134"/>
      <c r="D19" s="27"/>
      <c r="E19" s="27"/>
      <c r="F19" s="70">
        <f t="shared" ref="F19:F34" si="0">IF(D19-B19&gt;DATE(2007,1,1),0,D19-B19)</f>
        <v>0</v>
      </c>
      <c r="G19" s="142"/>
      <c r="H19" s="142"/>
      <c r="I19" s="29">
        <v>1</v>
      </c>
      <c r="J19" s="14"/>
      <c r="K19" s="14"/>
    </row>
    <row r="20" spans="1:11" x14ac:dyDescent="0.3">
      <c r="A20" s="50" t="str">
        <f>'Lookup Lists'!C4</f>
        <v>Nominations - DT</v>
      </c>
      <c r="B20" s="134"/>
      <c r="C20" s="134"/>
      <c r="D20" s="19"/>
      <c r="E20" s="17"/>
      <c r="F20" s="71">
        <f t="shared" si="0"/>
        <v>0</v>
      </c>
      <c r="G20" s="143"/>
      <c r="H20" s="143"/>
      <c r="I20" s="22">
        <v>2</v>
      </c>
      <c r="J20" s="14"/>
      <c r="K20" s="14"/>
    </row>
    <row r="21" spans="1:11" x14ac:dyDescent="0.3">
      <c r="A21" s="50" t="str">
        <f>'Lookup Lists'!C5</f>
        <v>QR - Quality Review</v>
      </c>
      <c r="B21" s="134"/>
      <c r="C21" s="134"/>
      <c r="D21" s="19"/>
      <c r="E21" s="17"/>
      <c r="F21" s="71">
        <f t="shared" si="0"/>
        <v>0</v>
      </c>
      <c r="G21" s="143"/>
      <c r="H21" s="143"/>
      <c r="I21" s="21">
        <v>3</v>
      </c>
      <c r="J21" s="14"/>
      <c r="K21" s="14"/>
    </row>
    <row r="22" spans="1:11" x14ac:dyDescent="0.3">
      <c r="A22" s="48" t="str">
        <f>'Lookup Lists'!C6</f>
        <v>SP1 - SAR/PR/WP Posting 1</v>
      </c>
      <c r="B22" s="134">
        <v>41836</v>
      </c>
      <c r="C22" s="134">
        <f>B22+30</f>
        <v>41866</v>
      </c>
      <c r="D22" s="19">
        <v>41836</v>
      </c>
      <c r="E22" s="19">
        <f>D22+30</f>
        <v>41866</v>
      </c>
      <c r="F22" s="71">
        <f t="shared" si="0"/>
        <v>0</v>
      </c>
      <c r="G22" s="143"/>
      <c r="H22" s="143"/>
      <c r="I22" s="22">
        <v>4</v>
      </c>
      <c r="J22" s="14"/>
      <c r="K22" s="14"/>
    </row>
    <row r="23" spans="1:11" x14ac:dyDescent="0.3">
      <c r="A23" s="48" t="str">
        <f>'Lookup Lists'!C7</f>
        <v>SP2 - SAR/PR/WP Posting 2</v>
      </c>
      <c r="B23" s="134"/>
      <c r="C23" s="134"/>
      <c r="D23" s="19"/>
      <c r="E23" s="17"/>
      <c r="F23" s="71">
        <f t="shared" si="0"/>
        <v>0</v>
      </c>
      <c r="G23" s="143"/>
      <c r="H23" s="143"/>
      <c r="I23" s="21">
        <v>5</v>
      </c>
      <c r="J23" s="14"/>
      <c r="K23" s="14"/>
    </row>
    <row r="24" spans="1:11" x14ac:dyDescent="0.3">
      <c r="A24" s="51" t="str">
        <f>'Lookup Lists'!C8</f>
        <v>CP1 - Comment Period 1</v>
      </c>
      <c r="B24" s="134"/>
      <c r="C24" s="134"/>
      <c r="D24" s="19"/>
      <c r="E24" s="17"/>
      <c r="F24" s="71">
        <f t="shared" si="0"/>
        <v>0</v>
      </c>
      <c r="G24" s="143"/>
      <c r="H24" s="143"/>
      <c r="I24" s="22">
        <v>6</v>
      </c>
      <c r="J24" s="14"/>
      <c r="K24" s="14"/>
    </row>
    <row r="25" spans="1:11" x14ac:dyDescent="0.3">
      <c r="A25" s="51" t="str">
        <f>'Lookup Lists'!C9</f>
        <v>CP2 - Comment Period 2</v>
      </c>
      <c r="B25" s="134"/>
      <c r="C25" s="134"/>
      <c r="D25" s="19"/>
      <c r="E25" s="17"/>
      <c r="F25" s="71">
        <f t="shared" si="0"/>
        <v>0</v>
      </c>
      <c r="G25" s="143"/>
      <c r="H25" s="143"/>
      <c r="I25" s="21">
        <v>7</v>
      </c>
      <c r="J25" s="14"/>
      <c r="K25" s="14"/>
    </row>
    <row r="26" spans="1:11" x14ac:dyDescent="0.3">
      <c r="A26" s="53" t="str">
        <f>'Lookup Lists'!C10</f>
        <v>CIB - Com/Ballot 1 (Initial)</v>
      </c>
      <c r="B26" s="134">
        <v>42215</v>
      </c>
      <c r="C26" s="134">
        <v>42261</v>
      </c>
      <c r="D26" s="19">
        <v>42328</v>
      </c>
      <c r="E26" s="17">
        <f>D26+45</f>
        <v>42373</v>
      </c>
      <c r="F26" s="71">
        <f t="shared" si="0"/>
        <v>113</v>
      </c>
      <c r="G26" s="143"/>
      <c r="H26" s="147">
        <v>0.55969999999999998</v>
      </c>
      <c r="I26" s="22">
        <v>8</v>
      </c>
      <c r="J26" s="14"/>
      <c r="K26" s="14"/>
    </row>
    <row r="27" spans="1:11" x14ac:dyDescent="0.3">
      <c r="A27" s="53" t="str">
        <f>'Lookup Lists'!C11</f>
        <v xml:space="preserve">CAB - Com/Add Ballot 2 </v>
      </c>
      <c r="B27" s="134">
        <v>42318</v>
      </c>
      <c r="C27" s="134">
        <v>42380</v>
      </c>
      <c r="D27" s="76"/>
      <c r="E27" s="77"/>
      <c r="F27" s="71">
        <f t="shared" si="0"/>
        <v>-42318</v>
      </c>
      <c r="G27" s="143"/>
      <c r="H27" s="147">
        <v>0.70640000000000003</v>
      </c>
      <c r="I27" s="21">
        <v>9</v>
      </c>
    </row>
    <row r="28" spans="1:11" x14ac:dyDescent="0.3">
      <c r="A28" s="53" t="str">
        <f>'Lookup Lists'!C12</f>
        <v>CAB - Com/Add Ballot 3</v>
      </c>
      <c r="B28" s="134"/>
      <c r="C28" s="134"/>
      <c r="D28" s="19"/>
      <c r="E28" s="17"/>
      <c r="F28" s="71">
        <f t="shared" si="0"/>
        <v>0</v>
      </c>
      <c r="G28" s="143"/>
      <c r="H28" s="143"/>
      <c r="I28" s="22">
        <v>10</v>
      </c>
    </row>
    <row r="29" spans="1:11" x14ac:dyDescent="0.3">
      <c r="A29" s="53" t="str">
        <f>'Lookup Lists'!C13</f>
        <v>CAB - Com/Add Ballot 4</v>
      </c>
      <c r="B29" s="134"/>
      <c r="C29" s="134"/>
      <c r="D29" s="19"/>
      <c r="E29" s="17"/>
      <c r="F29" s="71">
        <f t="shared" si="0"/>
        <v>0</v>
      </c>
      <c r="G29" s="143"/>
      <c r="H29" s="143"/>
      <c r="I29" s="21">
        <v>11</v>
      </c>
    </row>
    <row r="30" spans="1:11" x14ac:dyDescent="0.3">
      <c r="A30" s="53" t="str">
        <f>'Lookup Lists'!C14</f>
        <v>CAB - Com/Add Ballot 5</v>
      </c>
      <c r="B30" s="134"/>
      <c r="C30" s="134"/>
      <c r="D30" s="19"/>
      <c r="E30" s="17"/>
      <c r="F30" s="71">
        <f t="shared" si="0"/>
        <v>0</v>
      </c>
      <c r="G30" s="143"/>
      <c r="H30" s="143"/>
      <c r="I30" s="22">
        <v>12</v>
      </c>
    </row>
    <row r="31" spans="1:11" x14ac:dyDescent="0.3">
      <c r="A31" s="54" t="str">
        <f>'Lookup Lists'!C15</f>
        <v>FB - Final Ballot</v>
      </c>
      <c r="B31" s="134">
        <v>42398</v>
      </c>
      <c r="C31" s="134">
        <v>42408</v>
      </c>
      <c r="D31" s="19">
        <v>42394</v>
      </c>
      <c r="E31" s="17">
        <f>D31+10</f>
        <v>42404</v>
      </c>
      <c r="F31" s="71">
        <f t="shared" si="0"/>
        <v>-4</v>
      </c>
      <c r="G31" s="143"/>
      <c r="H31" s="147">
        <v>0.72060000000000002</v>
      </c>
      <c r="I31" s="21">
        <v>13</v>
      </c>
    </row>
    <row r="32" spans="1:11" x14ac:dyDescent="0.3">
      <c r="A32" s="55" t="str">
        <f>'Lookup Lists'!C16</f>
        <v>PTB - Present to BOT</v>
      </c>
      <c r="B32" s="134">
        <v>42410</v>
      </c>
      <c r="C32" s="134">
        <f>B32+2</f>
        <v>42412</v>
      </c>
      <c r="D32" s="19">
        <v>42410</v>
      </c>
      <c r="E32" s="17">
        <f>D32+2</f>
        <v>42412</v>
      </c>
      <c r="F32" s="71">
        <f t="shared" si="0"/>
        <v>0</v>
      </c>
      <c r="G32" s="143"/>
      <c r="H32" s="143"/>
      <c r="I32" s="22">
        <v>14</v>
      </c>
    </row>
    <row r="33" spans="1:9" x14ac:dyDescent="0.3">
      <c r="A33" s="56" t="str">
        <f>'Lookup Lists'!C17</f>
        <v>Filing - Filing with Regulators</v>
      </c>
      <c r="B33" s="134">
        <v>42480</v>
      </c>
      <c r="C33" s="134">
        <f>B33+30</f>
        <v>42510</v>
      </c>
      <c r="D33" s="19">
        <v>42480</v>
      </c>
      <c r="E33" s="19">
        <f>D33+30</f>
        <v>42510</v>
      </c>
      <c r="F33" s="71">
        <f t="shared" si="0"/>
        <v>0</v>
      </c>
      <c r="G33" s="143"/>
      <c r="H33" s="143"/>
      <c r="I33" s="21">
        <v>15</v>
      </c>
    </row>
    <row r="34" spans="1:9" ht="15" thickBot="1" x14ac:dyDescent="0.35">
      <c r="A34" s="57" t="str">
        <f>'Lookup Lists'!C18</f>
        <v>PT - Post Approval Training</v>
      </c>
      <c r="B34" s="135"/>
      <c r="C34" s="135"/>
      <c r="D34" s="23"/>
      <c r="E34" s="24"/>
      <c r="F34" s="72">
        <f t="shared" si="0"/>
        <v>0</v>
      </c>
      <c r="G34" s="144"/>
      <c r="H34" s="144"/>
      <c r="I34" s="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35" t="s">
        <v>74</v>
      </c>
      <c r="B37" s="60" t="s">
        <v>72</v>
      </c>
      <c r="C37" s="664" t="s">
        <v>75</v>
      </c>
      <c r="D37" s="664"/>
      <c r="E37" s="664"/>
      <c r="F37" s="664"/>
      <c r="G37" s="664"/>
      <c r="H37" s="665"/>
    </row>
    <row r="38" spans="1:9" ht="29.4" customHeight="1" x14ac:dyDescent="0.3">
      <c r="A38" s="136" t="s">
        <v>162</v>
      </c>
      <c r="B38" s="137">
        <v>42491</v>
      </c>
      <c r="C38" s="655" t="s">
        <v>161</v>
      </c>
      <c r="D38" s="655"/>
      <c r="E38" s="655"/>
      <c r="F38" s="655"/>
      <c r="G38" s="655"/>
      <c r="H38" s="656"/>
    </row>
    <row r="39" spans="1:9" x14ac:dyDescent="0.3">
      <c r="A39" s="138"/>
      <c r="B39" s="139"/>
      <c r="C39" s="652"/>
      <c r="D39" s="652"/>
      <c r="E39" s="652"/>
      <c r="F39" s="652"/>
      <c r="G39" s="652"/>
      <c r="H39" s="653"/>
    </row>
    <row r="40" spans="1:9" ht="15" thickBot="1" x14ac:dyDescent="0.35">
      <c r="A40" s="140"/>
      <c r="B40" s="141"/>
      <c r="C40" s="650"/>
      <c r="D40" s="650"/>
      <c r="E40" s="650"/>
      <c r="F40" s="650"/>
      <c r="G40" s="650"/>
      <c r="H40" s="651"/>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8">
    <mergeCell ref="B12:G12"/>
    <mergeCell ref="B1:G1"/>
    <mergeCell ref="B2:G2"/>
    <mergeCell ref="B3:G3"/>
    <mergeCell ref="B4:G4"/>
    <mergeCell ref="B5:G5"/>
    <mergeCell ref="B6:G6"/>
    <mergeCell ref="B7:G7"/>
    <mergeCell ref="B8:G8"/>
    <mergeCell ref="B9:G9"/>
    <mergeCell ref="B10:G10"/>
    <mergeCell ref="B11:G11"/>
    <mergeCell ref="C40:H40"/>
    <mergeCell ref="B13:G13"/>
    <mergeCell ref="B14:G14"/>
    <mergeCell ref="C37:H37"/>
    <mergeCell ref="C38:H38"/>
    <mergeCell ref="C39:H39"/>
  </mergeCells>
  <conditionalFormatting sqref="F19:F34">
    <cfRule type="cellIs" dxfId="237" priority="5" operator="lessThan">
      <formula>-90</formula>
    </cfRule>
    <cfRule type="cellIs" dxfId="236" priority="6" operator="lessThan">
      <formula>-45</formula>
    </cfRule>
    <cfRule type="cellIs" dxfId="235" priority="7" operator="greaterThan">
      <formula>-45</formula>
    </cfRule>
  </conditionalFormatting>
  <conditionalFormatting sqref="D22:E22">
    <cfRule type="expression" dxfId="234" priority="1217">
      <formula>AND($D22&lt;=NOW(),$E22&gt;=NOW())</formula>
    </cfRule>
  </conditionalFormatting>
  <conditionalFormatting sqref="D33:E33">
    <cfRule type="expression" dxfId="233" priority="2">
      <formula>AND($B33&lt;=NOW(),$C33&gt;=NOW())</formula>
    </cfRule>
  </conditionalFormatting>
  <conditionalFormatting sqref="B19:C34">
    <cfRule type="expression" dxfId="232" priority="1">
      <formula>AND($B19&lt;=NOW(),$C19&gt;=NOW())</formula>
    </cfRule>
  </conditionalFormatting>
  <dataValidations disablePrompts="1"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Phase 2 of Balancing Authority Reliability-based Controls – BAL-005, BAL-006, FAC-001"/>
    <hyperlink ref="H26" r:id="rId4" display="http://www.nerc.com/pa/Stand/Project 20101421 Phase 2 DL/2010-14.2.1_BAL-005-1_BAL-006-3_FAC-001-3_IB_NBP_Results_Word_Announce_09162015.pdf"/>
    <hyperlink ref="H27" r:id="rId5" display="http://www.nerc.com/pa/Stand/Project 20101421 Phase 2 DL/2010-14.2.1_BAL-005_006_FAC-001_AB_NBP_Results_Word_Announce_01152016.pdf"/>
    <hyperlink ref="H31" r:id="rId6" display="http://www.nerc.com/pa/Stand/Project 20101421 Phase 2 DL/2010-14.2.1_BAL-005_006_FAC-001_AB_NBP_Results_Word_Announce_01152016.pdf"/>
    <hyperlink ref="B12:G12" r:id="rId7" display="Darrel Richardson"/>
    <hyperlink ref="B13:G13" r:id="rId8" display="Ken Goldsmith"/>
    <hyperlink ref="A11" location="Footnotes!A1" display="Footnotes!A1"/>
    <hyperlink ref="A10" location="Footnotes!A1" display="Footnotes!A1"/>
  </hyperlinks>
  <pageMargins left="0.7" right="0.7" top="0.75" bottom="0.75" header="0.3" footer="0.3"/>
  <pageSetup orientation="landscape" horizontalDpi="1200" verticalDpi="1200" r:id="rId9"/>
  <headerFooter>
    <oddHeader>&amp;F</oddHeader>
    <oddFooter>&amp;L&amp;BNorth American Electric Reliability Corporation Confidential&amp;B&amp;C&amp;D&amp;RPage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8" id="{6414BBFA-2FB7-4923-AA62-2481753A2D60}">
            <xm:f>IF($B$20=Home!$H$5,$A$24,)</xm:f>
            <x14:dxf/>
          </x14:cfRule>
          <xm:sqref>I10:ABK10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Zeros="0" zoomScaleNormal="100" workbookViewId="0">
      <pane ySplit="1" topLeftCell="A2" activePane="bottomLeft" state="frozen"/>
      <selection pane="bottomLeft" activeCell="A7" sqref="A7"/>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209</v>
      </c>
      <c r="C1" s="644"/>
      <c r="D1" s="644"/>
      <c r="E1" s="644"/>
      <c r="F1" s="644"/>
      <c r="G1" s="644"/>
      <c r="H1" s="106" t="s">
        <v>89</v>
      </c>
    </row>
    <row r="2" spans="1:13" s="16" customFormat="1" ht="15" customHeight="1" x14ac:dyDescent="0.35">
      <c r="A2" s="38" t="str">
        <f>Template!A2</f>
        <v>Project Name</v>
      </c>
      <c r="B2" s="657" t="s">
        <v>130</v>
      </c>
      <c r="C2" s="657"/>
      <c r="D2" s="657"/>
      <c r="E2" s="657"/>
      <c r="F2" s="657"/>
      <c r="G2" s="657"/>
      <c r="H2" s="15"/>
    </row>
    <row r="3" spans="1:13" s="16" customFormat="1" ht="15" customHeight="1" x14ac:dyDescent="0.35">
      <c r="A3" s="38" t="str">
        <f>Template!A3</f>
        <v>Status</v>
      </c>
      <c r="B3" s="647" t="s">
        <v>100</v>
      </c>
      <c r="C3" s="647"/>
      <c r="D3" s="647"/>
      <c r="E3" s="647"/>
      <c r="F3" s="647"/>
      <c r="G3" s="647"/>
      <c r="H3" s="15"/>
    </row>
    <row r="4" spans="1:13" s="16" customFormat="1" ht="34.799999999999997" customHeight="1" x14ac:dyDescent="0.35">
      <c r="A4" s="38" t="str">
        <f>Template!A4</f>
        <v>Comments</v>
      </c>
      <c r="B4" s="646" t="s">
        <v>134</v>
      </c>
      <c r="C4" s="646"/>
      <c r="D4" s="646"/>
      <c r="E4" s="646"/>
      <c r="F4" s="646"/>
      <c r="G4" s="646"/>
      <c r="H4" s="15"/>
    </row>
    <row r="5" spans="1:13" x14ac:dyDescent="0.3">
      <c r="A5" s="38" t="str">
        <f>Template!A5</f>
        <v>Deliverable</v>
      </c>
      <c r="B5" s="648" t="s">
        <v>133</v>
      </c>
      <c r="C5" s="648"/>
      <c r="D5" s="648"/>
      <c r="E5" s="648"/>
      <c r="F5" s="648"/>
      <c r="G5" s="648"/>
      <c r="H5" s="59"/>
    </row>
    <row r="6" spans="1:13" x14ac:dyDescent="0.3">
      <c r="A6" s="38" t="str">
        <f>Template!A6</f>
        <v>Deadline</v>
      </c>
      <c r="B6" s="642" t="s">
        <v>18</v>
      </c>
      <c r="C6" s="642"/>
      <c r="D6" s="642"/>
      <c r="E6" s="642"/>
      <c r="F6" s="642"/>
      <c r="G6" s="642"/>
      <c r="H6" s="59"/>
    </row>
    <row r="7" spans="1:13" x14ac:dyDescent="0.3">
      <c r="A7" s="264" t="str">
        <f>Template!A7</f>
        <v>Priority in RSDP, click to see applicable Footnote</v>
      </c>
      <c r="B7" s="642" t="s">
        <v>18</v>
      </c>
      <c r="C7" s="642"/>
      <c r="D7" s="642"/>
      <c r="E7" s="642"/>
      <c r="F7" s="642"/>
      <c r="G7" s="642"/>
      <c r="H7" s="59"/>
    </row>
    <row r="8" spans="1:13" x14ac:dyDescent="0.3">
      <c r="A8" s="38" t="str">
        <f>Template!A8</f>
        <v>P81 Req (2013)</v>
      </c>
      <c r="B8" s="642">
        <v>11</v>
      </c>
      <c r="C8" s="642"/>
      <c r="D8" s="642"/>
      <c r="E8" s="642"/>
      <c r="F8" s="642"/>
      <c r="G8" s="642"/>
      <c r="H8" s="59"/>
    </row>
    <row r="9" spans="1:13" x14ac:dyDescent="0.3">
      <c r="A9" s="38" t="str">
        <f>Template!A9</f>
        <v>Number of Directives</v>
      </c>
      <c r="B9" s="642">
        <v>7</v>
      </c>
      <c r="C9" s="642"/>
      <c r="D9" s="642"/>
      <c r="E9" s="642"/>
      <c r="F9" s="642"/>
      <c r="G9" s="642"/>
      <c r="H9" s="59"/>
    </row>
    <row r="10" spans="1:13" x14ac:dyDescent="0.3">
      <c r="A10" s="104" t="str">
        <f>Template!A10</f>
        <v>No. of Guidances (see Note 2)</v>
      </c>
      <c r="B10" s="642">
        <v>1</v>
      </c>
      <c r="C10" s="642"/>
      <c r="D10" s="642"/>
      <c r="E10" s="642"/>
      <c r="F10" s="642"/>
      <c r="G10" s="642"/>
      <c r="H10" s="59"/>
    </row>
    <row r="11" spans="1:13" ht="28.8" x14ac:dyDescent="0.3">
      <c r="A11" s="104" t="str">
        <f>Template!A11</f>
        <v>Directionally consistent with IERP findings (See Note 5)</v>
      </c>
      <c r="B11" s="645" t="s">
        <v>18</v>
      </c>
      <c r="C11" s="645"/>
      <c r="D11" s="645"/>
      <c r="E11" s="645"/>
      <c r="F11" s="645"/>
      <c r="G11" s="645"/>
      <c r="H11" s="58"/>
      <c r="K11" s="2"/>
      <c r="L11" s="2"/>
      <c r="M11" s="2"/>
    </row>
    <row r="12" spans="1:13" x14ac:dyDescent="0.3">
      <c r="A12" s="38" t="str">
        <f>Template!A12</f>
        <v>Developer</v>
      </c>
      <c r="B12" s="641" t="s">
        <v>151</v>
      </c>
      <c r="C12" s="641"/>
      <c r="D12" s="641"/>
      <c r="E12" s="641"/>
      <c r="F12" s="641"/>
      <c r="G12" s="641"/>
      <c r="H12" s="58"/>
    </row>
    <row r="13" spans="1:13" x14ac:dyDescent="0.3">
      <c r="A13" s="38" t="str">
        <f>Template!A13</f>
        <v>PMOS Liaison</v>
      </c>
      <c r="B13" s="641" t="s">
        <v>117</v>
      </c>
      <c r="C13" s="641"/>
      <c r="D13" s="641"/>
      <c r="E13" s="641"/>
      <c r="F13" s="641"/>
      <c r="G13" s="641"/>
      <c r="H13" s="58"/>
    </row>
    <row r="14" spans="1:13" x14ac:dyDescent="0.3">
      <c r="A14" s="38" t="str">
        <f>Template!A14</f>
        <v>Affected Standards</v>
      </c>
      <c r="B14" s="645" t="s">
        <v>133</v>
      </c>
      <c r="C14" s="645"/>
      <c r="D14" s="645"/>
      <c r="E14" s="645"/>
      <c r="F14" s="645"/>
      <c r="G14" s="645"/>
      <c r="H14" s="59"/>
    </row>
    <row r="15" spans="1:13" x14ac:dyDescent="0.3">
      <c r="A15" s="5"/>
      <c r="B15" s="58"/>
      <c r="C15" s="59"/>
      <c r="D15" s="59"/>
      <c r="E15" s="59"/>
      <c r="F15" s="59"/>
      <c r="G15" s="59"/>
      <c r="H15" s="59"/>
    </row>
    <row r="16" spans="1:13" x14ac:dyDescent="0.3">
      <c r="A16" s="5"/>
      <c r="B16" s="58"/>
      <c r="C16" s="59"/>
      <c r="D16" s="59"/>
      <c r="E16" s="59"/>
      <c r="F16" s="59"/>
      <c r="G16" s="59"/>
      <c r="H16" s="59"/>
    </row>
    <row r="17" spans="1:11" ht="15" thickBot="1" x14ac:dyDescent="0.35">
      <c r="A17" s="7"/>
      <c r="B17" s="59"/>
      <c r="C17" s="59"/>
      <c r="D17" s="59"/>
      <c r="E17" s="59"/>
      <c r="F17" s="59"/>
      <c r="G17" s="59"/>
      <c r="H17" s="59"/>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01" t="str">
        <f>Template!I18</f>
        <v>Index</v>
      </c>
      <c r="J18" s="6"/>
    </row>
    <row r="19" spans="1:11" x14ac:dyDescent="0.3">
      <c r="A19" s="130" t="str">
        <f>'Lookup Lists'!C3</f>
        <v>Nominations - SAR / PR</v>
      </c>
      <c r="B19" s="134"/>
      <c r="C19" s="134"/>
      <c r="D19" s="131"/>
      <c r="E19" s="131"/>
      <c r="F19" s="132">
        <f t="shared" ref="F19:F34" si="0">IF(D19-B19&gt;DATE(2007,1,1),0,D19-B19)</f>
        <v>0</v>
      </c>
      <c r="G19" s="189"/>
      <c r="H19" s="190"/>
      <c r="I19" s="123">
        <v>1</v>
      </c>
      <c r="J19" s="14"/>
      <c r="K19" s="14"/>
    </row>
    <row r="20" spans="1:11" x14ac:dyDescent="0.3">
      <c r="A20" s="50" t="str">
        <f>'Lookup Lists'!C4</f>
        <v>Nominations - DT</v>
      </c>
      <c r="B20" s="134"/>
      <c r="C20" s="134"/>
      <c r="D20" s="19"/>
      <c r="E20" s="17"/>
      <c r="F20" s="71">
        <f t="shared" si="0"/>
        <v>0</v>
      </c>
      <c r="G20" s="143"/>
      <c r="H20" s="149"/>
      <c r="I20" s="124">
        <v>2</v>
      </c>
      <c r="J20" s="14"/>
      <c r="K20" s="14"/>
    </row>
    <row r="21" spans="1:11" x14ac:dyDescent="0.3">
      <c r="A21" s="50" t="str">
        <f>'Lookup Lists'!C5</f>
        <v>QR - Quality Review</v>
      </c>
      <c r="B21" s="134"/>
      <c r="C21" s="134"/>
      <c r="D21" s="19"/>
      <c r="E21" s="17"/>
      <c r="F21" s="71">
        <f t="shared" si="0"/>
        <v>0</v>
      </c>
      <c r="G21" s="143"/>
      <c r="H21" s="149"/>
      <c r="I21" s="125">
        <v>3</v>
      </c>
      <c r="J21" s="14"/>
      <c r="K21" s="14"/>
    </row>
    <row r="22" spans="1:11" x14ac:dyDescent="0.3">
      <c r="A22" s="48" t="str">
        <f>'Lookup Lists'!C6</f>
        <v>SP1 - SAR/PR/WP Posting 1</v>
      </c>
      <c r="B22" s="134">
        <v>41836</v>
      </c>
      <c r="C22" s="134">
        <v>41865</v>
      </c>
      <c r="D22" s="19">
        <v>41836</v>
      </c>
      <c r="E22" s="19">
        <v>41865</v>
      </c>
      <c r="F22" s="71">
        <f t="shared" si="0"/>
        <v>0</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49"/>
      <c r="I25" s="125">
        <v>7</v>
      </c>
      <c r="J25" s="14"/>
      <c r="K25" s="14"/>
    </row>
    <row r="26" spans="1:11" x14ac:dyDescent="0.3">
      <c r="A26" s="53" t="str">
        <f>'Lookup Lists'!C10</f>
        <v>CIB - Com/Ballot 1 (Initial)</v>
      </c>
      <c r="B26" s="134">
        <v>42318</v>
      </c>
      <c r="C26" s="134">
        <v>42380</v>
      </c>
      <c r="D26" s="19">
        <v>42328</v>
      </c>
      <c r="E26" s="17">
        <f>D26+45</f>
        <v>42373</v>
      </c>
      <c r="F26" s="71">
        <f t="shared" si="0"/>
        <v>10</v>
      </c>
      <c r="G26" s="143"/>
      <c r="H26" s="154">
        <v>0.75539999999999996</v>
      </c>
      <c r="I26" s="124">
        <v>8</v>
      </c>
      <c r="J26" s="14"/>
      <c r="K26" s="14"/>
    </row>
    <row r="27" spans="1:11" x14ac:dyDescent="0.3">
      <c r="A27" s="53" t="str">
        <f>'Lookup Lists'!C11</f>
        <v xml:space="preserve">CAB - Com/Add Ballot 2 </v>
      </c>
      <c r="B27" s="134"/>
      <c r="C27" s="134"/>
      <c r="D27" s="94"/>
      <c r="E27" s="95"/>
      <c r="F27" s="71">
        <f t="shared" si="0"/>
        <v>0</v>
      </c>
      <c r="G27" s="143"/>
      <c r="H27" s="188"/>
      <c r="I27" s="125">
        <v>9</v>
      </c>
    </row>
    <row r="28" spans="1:11" x14ac:dyDescent="0.3">
      <c r="A28" s="53" t="str">
        <f>'Lookup Lists'!C12</f>
        <v>CAB - Com/Add Ballot 3</v>
      </c>
      <c r="B28" s="134"/>
      <c r="C28" s="134"/>
      <c r="D28" s="19"/>
      <c r="E28" s="17"/>
      <c r="F28" s="71">
        <f t="shared" si="0"/>
        <v>0</v>
      </c>
      <c r="G28" s="143"/>
      <c r="H28" s="149"/>
      <c r="I28" s="124">
        <v>10</v>
      </c>
    </row>
    <row r="29" spans="1:11" x14ac:dyDescent="0.3">
      <c r="A29" s="53" t="str">
        <f>'Lookup Lists'!C13</f>
        <v>CAB - Com/Add Ballot 4</v>
      </c>
      <c r="B29" s="134"/>
      <c r="C29" s="134"/>
      <c r="D29" s="19"/>
      <c r="E29" s="17"/>
      <c r="F29" s="71">
        <f t="shared" si="0"/>
        <v>0</v>
      </c>
      <c r="G29" s="143"/>
      <c r="H29" s="149"/>
      <c r="I29" s="125">
        <v>11</v>
      </c>
    </row>
    <row r="30" spans="1:11" x14ac:dyDescent="0.3">
      <c r="A30" s="53" t="str">
        <f>'Lookup Lists'!C14</f>
        <v>CAB - Com/Add Ballot 5</v>
      </c>
      <c r="B30" s="134"/>
      <c r="C30" s="134"/>
      <c r="D30" s="19"/>
      <c r="E30" s="17"/>
      <c r="F30" s="71">
        <f t="shared" si="0"/>
        <v>0</v>
      </c>
      <c r="G30" s="143"/>
      <c r="H30" s="149"/>
      <c r="I30" s="124">
        <v>12</v>
      </c>
    </row>
    <row r="31" spans="1:11" x14ac:dyDescent="0.3">
      <c r="A31" s="54" t="str">
        <f>'Lookup Lists'!C15</f>
        <v>FB - Final Ballot</v>
      </c>
      <c r="B31" s="134">
        <v>42398</v>
      </c>
      <c r="C31" s="134">
        <v>42408</v>
      </c>
      <c r="D31" s="19">
        <v>42394</v>
      </c>
      <c r="E31" s="17">
        <f>D31+10</f>
        <v>42404</v>
      </c>
      <c r="F31" s="71">
        <f t="shared" si="0"/>
        <v>-4</v>
      </c>
      <c r="G31" s="143"/>
      <c r="H31" s="154">
        <v>0.80149999999999999</v>
      </c>
      <c r="I31" s="125">
        <v>13</v>
      </c>
    </row>
    <row r="32" spans="1:11" x14ac:dyDescent="0.3">
      <c r="A32" s="55" t="str">
        <f>'Lookup Lists'!C16</f>
        <v>PTB - Present to BOT</v>
      </c>
      <c r="B32" s="134">
        <v>42410</v>
      </c>
      <c r="C32" s="134">
        <f>B32+2</f>
        <v>42412</v>
      </c>
      <c r="D32" s="19">
        <v>42410</v>
      </c>
      <c r="E32" s="17">
        <f>D32+2</f>
        <v>42412</v>
      </c>
      <c r="F32" s="71">
        <f t="shared" si="0"/>
        <v>0</v>
      </c>
      <c r="G32" s="143"/>
      <c r="H32" s="149"/>
      <c r="I32" s="124">
        <v>14</v>
      </c>
    </row>
    <row r="33" spans="1:9" x14ac:dyDescent="0.3">
      <c r="A33" s="56" t="str">
        <f>'Lookup Lists'!C17</f>
        <v>Filing - Filing with Regulators</v>
      </c>
      <c r="B33" s="134">
        <v>42480</v>
      </c>
      <c r="C33" s="134">
        <f>B33+30</f>
        <v>42510</v>
      </c>
      <c r="D33" s="19">
        <v>42480</v>
      </c>
      <c r="E33" s="19">
        <f>D33+30</f>
        <v>42510</v>
      </c>
      <c r="F33" s="71">
        <f t="shared" si="0"/>
        <v>0</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57"/>
      <c r="B38" s="158"/>
      <c r="C38" s="666"/>
      <c r="D38" s="666"/>
      <c r="E38" s="666"/>
      <c r="F38" s="666"/>
      <c r="G38" s="666"/>
      <c r="H38" s="667"/>
    </row>
    <row r="39" spans="1:9" ht="15" thickBot="1" x14ac:dyDescent="0.35">
      <c r="A39" s="159"/>
      <c r="B39" s="160"/>
      <c r="C39" s="668"/>
      <c r="D39" s="668"/>
      <c r="E39" s="668"/>
      <c r="F39" s="668"/>
      <c r="G39" s="668"/>
      <c r="H39" s="669"/>
    </row>
  </sheetData>
  <autoFilter ref="A18:I34"/>
  <customSheetViews>
    <customSheetView guid="{1320E5F0-9854-46BA-9165-0D2D126E5847}" showPageBreaks="1" zeroValues="0" printArea="1" showAutoFilter="1" hiddenColumns="1">
      <pane ySplit="1" topLeftCell="A2" activePane="bottomLeft" state="frozen"/>
      <selection pane="bottomLeft" activeCell="H1" sqref="H1"/>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7">
    <mergeCell ref="B12:G12"/>
    <mergeCell ref="B1:G1"/>
    <mergeCell ref="B2:G2"/>
    <mergeCell ref="B3:G3"/>
    <mergeCell ref="B4:G4"/>
    <mergeCell ref="B5:G5"/>
    <mergeCell ref="B6:G6"/>
    <mergeCell ref="B7:G7"/>
    <mergeCell ref="B8:G8"/>
    <mergeCell ref="B9:G9"/>
    <mergeCell ref="B10:G10"/>
    <mergeCell ref="B11:G11"/>
    <mergeCell ref="B13:G13"/>
    <mergeCell ref="B14:G14"/>
    <mergeCell ref="C37:H37"/>
    <mergeCell ref="C38:H38"/>
    <mergeCell ref="C39:H39"/>
  </mergeCells>
  <conditionalFormatting sqref="F19:F34">
    <cfRule type="cellIs" dxfId="231" priority="7" operator="lessThan">
      <formula>-90</formula>
    </cfRule>
    <cfRule type="cellIs" dxfId="230" priority="8" operator="lessThan">
      <formula>-45</formula>
    </cfRule>
    <cfRule type="cellIs" dxfId="229" priority="9" operator="greaterThan">
      <formula>-45</formula>
    </cfRule>
  </conditionalFormatting>
  <conditionalFormatting sqref="D22:E22">
    <cfRule type="expression" dxfId="228" priority="4">
      <formula>AND($B22&lt;=NOW(),$C22&gt;=NOW())</formula>
    </cfRule>
  </conditionalFormatting>
  <conditionalFormatting sqref="D33:E33">
    <cfRule type="expression" dxfId="227" priority="2">
      <formula>AND($B33&lt;=NOW(),$C33&gt;=NOW())</formula>
    </cfRule>
  </conditionalFormatting>
  <conditionalFormatting sqref="B19:C34">
    <cfRule type="expression" dxfId="226" priority="1">
      <formula>AND($B19&lt;=NOW(),$C19&gt;=NOW())</formula>
    </cfRule>
  </conditionalFormatting>
  <dataValidations count="2">
    <dataValidation type="list" allowBlank="1" showInputMessage="1" showErrorMessage="1" sqref="B3:G3">
      <formula1>Status</formula1>
    </dataValidation>
    <dataValidation type="list" allowBlank="1" showInputMessage="1" showErrorMessage="1" sqref="G19:G34 H34">
      <formula1>Delays</formula1>
    </dataValidation>
  </dataValidations>
  <hyperlinks>
    <hyperlink ref="B2" r:id="rId2" display="Phase 2 System Protection Coordination"/>
    <hyperlink ref="H1" location="Home!A1" display="Return to Home"/>
    <hyperlink ref="B2:G2" r:id="rId3" display="Phase 2 of Balancing Authority Reliability-based Controls – BAL-005, BAL-006, FAC-001"/>
    <hyperlink ref="H26" r:id="rId4" display="http://www.nerc.com/pa/Stand/Project 20101421 Phase 2 DL/2010-14.2.1_BAL-005_006_FAC-001_AB_NBP_Results_Word_Announce_01152016.pdf"/>
    <hyperlink ref="H31" r:id="rId5" display="http://www.nerc.com/pa/Stand/Project 20101421 Phase 2 DL/2010-14.2.1_BAL-005_006_FAC-001_AB_NBP_Results_Word_Announce_01152016.pdf"/>
    <hyperlink ref="B12:G12" r:id="rId6" display="Darrel Richardson"/>
    <hyperlink ref="B13:G13" r:id="rId7" display="Ken Goldsmith"/>
    <hyperlink ref="A11" location="Footnotes!A1" display="Footnotes!A1"/>
    <hyperlink ref="A10" location="Footnotes!A1" display="Footnotes!A1"/>
  </hyperlinks>
  <pageMargins left="0.7" right="0.7" top="0.75" bottom="0.75" header="0.3" footer="0.3"/>
  <pageSetup orientation="landscape" horizontalDpi="1200" verticalDpi="1200" r:id="rId8"/>
  <headerFooter>
    <oddHeader>&amp;F</oddHeader>
    <oddFooter>&amp;L&amp;BNorth American Electric Reliability Corporation Confidential&amp;B&amp;C&amp;D&amp;RPage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10" id="{EA5D4FDE-B580-44AA-B85C-6E7C1AA58C4E}">
            <xm:f>IF($B$20=Home!$H$5,$A$24,)</xm:f>
            <x14:dxf/>
          </x14:cfRule>
          <xm:sqref>I10:ABK10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Zeros="0" zoomScaleNormal="100" workbookViewId="0">
      <pane ySplit="1" topLeftCell="A2" activePane="bottomLeft" state="frozen"/>
      <selection pane="bottomLeft" activeCell="A7" sqref="A7"/>
    </sheetView>
  </sheetViews>
  <sheetFormatPr defaultRowHeight="14.4" x14ac:dyDescent="0.3"/>
  <cols>
    <col min="1" max="1" width="28.21875" style="4" customWidth="1"/>
    <col min="2" max="2" width="12.6640625" customWidth="1"/>
    <col min="3" max="3" width="11.88671875" customWidth="1"/>
    <col min="4" max="4" width="11" customWidth="1"/>
    <col min="5" max="5" width="10.5546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209</v>
      </c>
      <c r="C1" s="644"/>
      <c r="D1" s="644"/>
      <c r="E1" s="644"/>
      <c r="F1" s="644"/>
      <c r="G1" s="644"/>
      <c r="H1" s="106" t="s">
        <v>89</v>
      </c>
    </row>
    <row r="2" spans="1:13" s="16" customFormat="1" ht="15" customHeight="1" x14ac:dyDescent="0.35">
      <c r="A2" s="38" t="str">
        <f>Template!A2</f>
        <v>Project Name</v>
      </c>
      <c r="B2" s="657" t="s">
        <v>130</v>
      </c>
      <c r="C2" s="657"/>
      <c r="D2" s="657"/>
      <c r="E2" s="657"/>
      <c r="F2" s="657"/>
      <c r="G2" s="657"/>
      <c r="H2" s="15"/>
    </row>
    <row r="3" spans="1:13" s="16" customFormat="1" ht="15" customHeight="1" x14ac:dyDescent="0.35">
      <c r="A3" s="38" t="str">
        <f>Template!A3</f>
        <v>Status</v>
      </c>
      <c r="B3" s="647" t="s">
        <v>100</v>
      </c>
      <c r="C3" s="647"/>
      <c r="D3" s="647"/>
      <c r="E3" s="647"/>
      <c r="F3" s="647"/>
      <c r="G3" s="647"/>
      <c r="H3" s="15"/>
    </row>
    <row r="4" spans="1:13" s="16" customFormat="1" ht="33.6" customHeight="1" x14ac:dyDescent="0.35">
      <c r="A4" s="38" t="str">
        <f>Template!A4</f>
        <v>Comments</v>
      </c>
      <c r="B4" s="646" t="s">
        <v>202</v>
      </c>
      <c r="C4" s="646"/>
      <c r="D4" s="646"/>
      <c r="E4" s="646"/>
      <c r="F4" s="646"/>
      <c r="G4" s="646"/>
      <c r="H4" s="15"/>
    </row>
    <row r="5" spans="1:13" x14ac:dyDescent="0.3">
      <c r="A5" s="38" t="str">
        <f>Template!A5</f>
        <v>Deliverable</v>
      </c>
      <c r="B5" s="648" t="s">
        <v>135</v>
      </c>
      <c r="C5" s="648"/>
      <c r="D5" s="648"/>
      <c r="E5" s="648"/>
      <c r="F5" s="648"/>
      <c r="G5" s="648"/>
      <c r="H5" s="59"/>
    </row>
    <row r="6" spans="1:13" x14ac:dyDescent="0.3">
      <c r="A6" s="38" t="str">
        <f>Template!A6</f>
        <v>Deadline</v>
      </c>
      <c r="B6" s="642" t="s">
        <v>18</v>
      </c>
      <c r="C6" s="642"/>
      <c r="D6" s="642"/>
      <c r="E6" s="642"/>
      <c r="F6" s="642"/>
      <c r="G6" s="642"/>
      <c r="H6" s="59"/>
    </row>
    <row r="7" spans="1:13" x14ac:dyDescent="0.3">
      <c r="A7" s="264" t="str">
        <f>Template!A7</f>
        <v>Priority in RSDP, click to see applicable Footnote</v>
      </c>
      <c r="B7" s="642" t="s">
        <v>18</v>
      </c>
      <c r="C7" s="642"/>
      <c r="D7" s="642"/>
      <c r="E7" s="642"/>
      <c r="F7" s="642"/>
      <c r="G7" s="642"/>
      <c r="H7" s="59"/>
    </row>
    <row r="8" spans="1:13" x14ac:dyDescent="0.3">
      <c r="A8" s="38" t="str">
        <f>Template!A8</f>
        <v>P81 Req (2013)</v>
      </c>
      <c r="B8" s="642" t="s">
        <v>18</v>
      </c>
      <c r="C8" s="642"/>
      <c r="D8" s="642"/>
      <c r="E8" s="642"/>
      <c r="F8" s="642"/>
      <c r="G8" s="642"/>
      <c r="H8" s="59"/>
    </row>
    <row r="9" spans="1:13" x14ac:dyDescent="0.3">
      <c r="A9" s="38" t="str">
        <f>Template!A9</f>
        <v>Number of Directives</v>
      </c>
      <c r="B9" s="642" t="s">
        <v>18</v>
      </c>
      <c r="C9" s="642"/>
      <c r="D9" s="642"/>
      <c r="E9" s="642"/>
      <c r="F9" s="642"/>
      <c r="G9" s="642"/>
      <c r="H9" s="59"/>
    </row>
    <row r="10" spans="1:13" x14ac:dyDescent="0.3">
      <c r="A10" s="104" t="str">
        <f>Template!A10</f>
        <v>No. of Guidances (see Note 2)</v>
      </c>
      <c r="B10" s="642" t="s">
        <v>18</v>
      </c>
      <c r="C10" s="642"/>
      <c r="D10" s="642"/>
      <c r="E10" s="642"/>
      <c r="F10" s="642"/>
      <c r="G10" s="642"/>
      <c r="H10" s="59"/>
    </row>
    <row r="11" spans="1:13" ht="28.8" x14ac:dyDescent="0.3">
      <c r="A11" s="104" t="str">
        <f>Template!A11</f>
        <v>Directionally consistent with IERP findings (See Note 5)</v>
      </c>
      <c r="B11" s="645" t="s">
        <v>18</v>
      </c>
      <c r="C11" s="645"/>
      <c r="D11" s="645"/>
      <c r="E11" s="645"/>
      <c r="F11" s="645"/>
      <c r="G11" s="645"/>
      <c r="H11" s="58"/>
      <c r="K11" s="2"/>
      <c r="L11" s="2"/>
      <c r="M11" s="2"/>
    </row>
    <row r="12" spans="1:13" x14ac:dyDescent="0.3">
      <c r="A12" s="38" t="str">
        <f>Template!A12</f>
        <v>Developer</v>
      </c>
      <c r="B12" s="641" t="s">
        <v>151</v>
      </c>
      <c r="C12" s="641"/>
      <c r="D12" s="641"/>
      <c r="E12" s="641"/>
      <c r="F12" s="641"/>
      <c r="G12" s="641"/>
      <c r="H12" s="58"/>
    </row>
    <row r="13" spans="1:13" x14ac:dyDescent="0.3">
      <c r="A13" s="38" t="str">
        <f>Template!A13</f>
        <v>PMOS Liaison</v>
      </c>
      <c r="B13" s="641" t="s">
        <v>117</v>
      </c>
      <c r="C13" s="641"/>
      <c r="D13" s="641"/>
      <c r="E13" s="641"/>
      <c r="F13" s="641"/>
      <c r="G13" s="641"/>
      <c r="H13" s="58"/>
    </row>
    <row r="14" spans="1:13" x14ac:dyDescent="0.3">
      <c r="A14" s="38" t="str">
        <f>Template!A14</f>
        <v>Affected Standards</v>
      </c>
      <c r="B14" s="645" t="s">
        <v>135</v>
      </c>
      <c r="C14" s="645"/>
      <c r="D14" s="645"/>
      <c r="E14" s="645"/>
      <c r="F14" s="645"/>
      <c r="G14" s="645"/>
      <c r="H14" s="59"/>
    </row>
    <row r="15" spans="1:13" x14ac:dyDescent="0.3">
      <c r="A15" s="5"/>
      <c r="B15" s="58"/>
      <c r="C15" s="59"/>
      <c r="D15" s="59"/>
      <c r="E15" s="59"/>
      <c r="F15" s="59"/>
      <c r="G15" s="59"/>
      <c r="H15" s="59"/>
    </row>
    <row r="16" spans="1:13" x14ac:dyDescent="0.3">
      <c r="A16" s="5"/>
      <c r="B16" s="58"/>
      <c r="C16" s="59"/>
      <c r="D16" s="59"/>
      <c r="E16" s="59"/>
      <c r="F16" s="59"/>
      <c r="G16" s="59"/>
      <c r="H16" s="59"/>
    </row>
    <row r="17" spans="1:11" ht="15" thickBot="1" x14ac:dyDescent="0.35">
      <c r="A17" s="7"/>
      <c r="B17" s="59"/>
      <c r="C17" s="59"/>
      <c r="D17" s="59"/>
      <c r="E17" s="59"/>
      <c r="F17" s="59"/>
      <c r="G17" s="59"/>
      <c r="H17" s="59"/>
    </row>
    <row r="18" spans="1:11"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1" x14ac:dyDescent="0.3">
      <c r="A19" s="49" t="str">
        <f>'Lookup Lists'!C3</f>
        <v>Nominations - SAR / PR</v>
      </c>
      <c r="B19" s="134"/>
      <c r="C19" s="134"/>
      <c r="D19" s="27"/>
      <c r="E19" s="27"/>
      <c r="F19" s="70">
        <f t="shared" ref="F19:F34" si="0">IF(D19-B19&gt;DATE(2007,1,1),0,D19-B19)</f>
        <v>0</v>
      </c>
      <c r="G19" s="142"/>
      <c r="H19" s="148"/>
      <c r="I19" s="123">
        <v>1</v>
      </c>
      <c r="J19" s="14"/>
      <c r="K19" s="14"/>
    </row>
    <row r="20" spans="1:11" x14ac:dyDescent="0.3">
      <c r="A20" s="50" t="str">
        <f>'Lookup Lists'!C4</f>
        <v>Nominations - DT</v>
      </c>
      <c r="B20" s="134"/>
      <c r="C20" s="134"/>
      <c r="D20" s="19"/>
      <c r="E20" s="17"/>
      <c r="F20" s="71">
        <f t="shared" si="0"/>
        <v>0</v>
      </c>
      <c r="G20" s="143"/>
      <c r="H20" s="149"/>
      <c r="I20" s="124">
        <v>2</v>
      </c>
      <c r="J20" s="14"/>
      <c r="K20" s="14"/>
    </row>
    <row r="21" spans="1:11" x14ac:dyDescent="0.3">
      <c r="A21" s="50" t="str">
        <f>'Lookup Lists'!C5</f>
        <v>QR - Quality Review</v>
      </c>
      <c r="B21" s="134"/>
      <c r="C21" s="134"/>
      <c r="D21" s="19"/>
      <c r="E21" s="17"/>
      <c r="F21" s="71">
        <f t="shared" si="0"/>
        <v>0</v>
      </c>
      <c r="G21" s="143"/>
      <c r="H21" s="149"/>
      <c r="I21" s="125">
        <v>3</v>
      </c>
      <c r="J21" s="14"/>
      <c r="K21" s="14"/>
    </row>
    <row r="22" spans="1:11" x14ac:dyDescent="0.3">
      <c r="A22" s="48" t="str">
        <f>'Lookup Lists'!C6</f>
        <v>SP1 - SAR/PR/WP Posting 1</v>
      </c>
      <c r="B22" s="134">
        <v>41836</v>
      </c>
      <c r="C22" s="134">
        <v>41865</v>
      </c>
      <c r="D22" s="19">
        <v>41836</v>
      </c>
      <c r="E22" s="19">
        <v>41865</v>
      </c>
      <c r="F22" s="71">
        <f t="shared" si="0"/>
        <v>0</v>
      </c>
      <c r="G22" s="143"/>
      <c r="H22" s="149"/>
      <c r="I22" s="124">
        <v>4</v>
      </c>
      <c r="J22" s="14"/>
      <c r="K22" s="14"/>
    </row>
    <row r="23" spans="1:11" x14ac:dyDescent="0.3">
      <c r="A23" s="48" t="str">
        <f>'Lookup Lists'!C7</f>
        <v>SP2 - SAR/PR/WP Posting 2</v>
      </c>
      <c r="B23" s="134"/>
      <c r="C23" s="134"/>
      <c r="D23" s="19"/>
      <c r="E23" s="17"/>
      <c r="F23" s="71">
        <f t="shared" si="0"/>
        <v>0</v>
      </c>
      <c r="G23" s="143"/>
      <c r="H23" s="149"/>
      <c r="I23" s="125">
        <v>5</v>
      </c>
      <c r="J23" s="14"/>
      <c r="K23" s="14"/>
    </row>
    <row r="24" spans="1:11" x14ac:dyDescent="0.3">
      <c r="A24" s="51" t="str">
        <f>'Lookup Lists'!C8</f>
        <v>CP1 - Comment Period 1</v>
      </c>
      <c r="B24" s="134"/>
      <c r="C24" s="134"/>
      <c r="D24" s="19"/>
      <c r="E24" s="17"/>
      <c r="F24" s="71">
        <f t="shared" si="0"/>
        <v>0</v>
      </c>
      <c r="G24" s="143"/>
      <c r="H24" s="149"/>
      <c r="I24" s="124">
        <v>6</v>
      </c>
      <c r="J24" s="14"/>
      <c r="K24" s="14"/>
    </row>
    <row r="25" spans="1:11" x14ac:dyDescent="0.3">
      <c r="A25" s="51" t="str">
        <f>'Lookup Lists'!C9</f>
        <v>CP2 - Comment Period 2</v>
      </c>
      <c r="B25" s="134"/>
      <c r="C25" s="134"/>
      <c r="D25" s="19"/>
      <c r="E25" s="17"/>
      <c r="F25" s="71">
        <f t="shared" si="0"/>
        <v>0</v>
      </c>
      <c r="G25" s="143"/>
      <c r="H25" s="149"/>
      <c r="I25" s="125">
        <v>7</v>
      </c>
      <c r="J25" s="14"/>
      <c r="K25" s="14"/>
    </row>
    <row r="26" spans="1:11" x14ac:dyDescent="0.3">
      <c r="A26" s="53" t="str">
        <f>'Lookup Lists'!C10</f>
        <v>CIB - Com/Ballot 1 (Initial)</v>
      </c>
      <c r="B26" s="134">
        <v>42318</v>
      </c>
      <c r="C26" s="134">
        <v>42380</v>
      </c>
      <c r="D26" s="19">
        <v>42328</v>
      </c>
      <c r="E26" s="17">
        <f>D26+45</f>
        <v>42373</v>
      </c>
      <c r="F26" s="71">
        <f t="shared" si="0"/>
        <v>10</v>
      </c>
      <c r="G26" s="143"/>
      <c r="H26" s="154">
        <v>0.94299999999999995</v>
      </c>
      <c r="I26" s="124">
        <v>8</v>
      </c>
      <c r="J26" s="14"/>
      <c r="K26" s="14"/>
    </row>
    <row r="27" spans="1:11" x14ac:dyDescent="0.3">
      <c r="A27" s="53" t="str">
        <f>'Lookup Lists'!C11</f>
        <v xml:space="preserve">CAB - Com/Add Ballot 2 </v>
      </c>
      <c r="B27" s="134"/>
      <c r="C27" s="134"/>
      <c r="D27" s="94"/>
      <c r="E27" s="95"/>
      <c r="F27" s="71">
        <f t="shared" si="0"/>
        <v>0</v>
      </c>
      <c r="G27" s="143"/>
      <c r="H27" s="161"/>
      <c r="I27" s="125">
        <v>9</v>
      </c>
    </row>
    <row r="28" spans="1:11" x14ac:dyDescent="0.3">
      <c r="A28" s="53" t="str">
        <f>'Lookup Lists'!C12</f>
        <v>CAB - Com/Add Ballot 3</v>
      </c>
      <c r="B28" s="134"/>
      <c r="C28" s="134"/>
      <c r="D28" s="19"/>
      <c r="E28" s="17"/>
      <c r="F28" s="71">
        <f t="shared" si="0"/>
        <v>0</v>
      </c>
      <c r="G28" s="143"/>
      <c r="H28" s="149"/>
      <c r="I28" s="124">
        <v>10</v>
      </c>
    </row>
    <row r="29" spans="1:11" x14ac:dyDescent="0.3">
      <c r="A29" s="53" t="str">
        <f>'Lookup Lists'!C13</f>
        <v>CAB - Com/Add Ballot 4</v>
      </c>
      <c r="B29" s="134"/>
      <c r="C29" s="134"/>
      <c r="D29" s="19"/>
      <c r="E29" s="17"/>
      <c r="F29" s="71">
        <f t="shared" si="0"/>
        <v>0</v>
      </c>
      <c r="G29" s="143"/>
      <c r="H29" s="149"/>
      <c r="I29" s="125">
        <v>11</v>
      </c>
    </row>
    <row r="30" spans="1:11" x14ac:dyDescent="0.3">
      <c r="A30" s="53" t="str">
        <f>'Lookup Lists'!C14</f>
        <v>CAB - Com/Add Ballot 5</v>
      </c>
      <c r="B30" s="134"/>
      <c r="C30" s="134"/>
      <c r="D30" s="19"/>
      <c r="E30" s="17"/>
      <c r="F30" s="71">
        <f t="shared" si="0"/>
        <v>0</v>
      </c>
      <c r="G30" s="143"/>
      <c r="H30" s="149"/>
      <c r="I30" s="124">
        <v>12</v>
      </c>
    </row>
    <row r="31" spans="1:11" x14ac:dyDescent="0.3">
      <c r="A31" s="54" t="str">
        <f>'Lookup Lists'!C15</f>
        <v>FB - Final Ballot</v>
      </c>
      <c r="B31" s="134">
        <v>42398</v>
      </c>
      <c r="C31" s="134">
        <v>42408</v>
      </c>
      <c r="D31" s="19">
        <v>42394</v>
      </c>
      <c r="E31" s="17">
        <f>D31+10</f>
        <v>42404</v>
      </c>
      <c r="F31" s="71">
        <f t="shared" si="0"/>
        <v>-4</v>
      </c>
      <c r="G31" s="143"/>
      <c r="H31" s="154">
        <v>0.94610000000000005</v>
      </c>
      <c r="I31" s="125">
        <v>13</v>
      </c>
    </row>
    <row r="32" spans="1:11" x14ac:dyDescent="0.3">
      <c r="A32" s="55" t="str">
        <f>'Lookup Lists'!C16</f>
        <v>PTB - Present to BOT</v>
      </c>
      <c r="B32" s="134">
        <v>42410</v>
      </c>
      <c r="C32" s="134">
        <f>B32+2</f>
        <v>42412</v>
      </c>
      <c r="D32" s="19">
        <v>42410</v>
      </c>
      <c r="E32" s="17">
        <f>D32+2</f>
        <v>42412</v>
      </c>
      <c r="F32" s="71">
        <f t="shared" si="0"/>
        <v>0</v>
      </c>
      <c r="G32" s="143"/>
      <c r="H32" s="149"/>
      <c r="I32" s="124">
        <v>14</v>
      </c>
    </row>
    <row r="33" spans="1:9" x14ac:dyDescent="0.3">
      <c r="A33" s="56" t="str">
        <f>'Lookup Lists'!C17</f>
        <v>Filing - Filing with Regulators</v>
      </c>
      <c r="B33" s="134">
        <v>42480</v>
      </c>
      <c r="C33" s="134">
        <f>B33+30</f>
        <v>42510</v>
      </c>
      <c r="D33" s="19">
        <v>42480</v>
      </c>
      <c r="E33" s="19">
        <f>D33+30</f>
        <v>42510</v>
      </c>
      <c r="F33" s="71">
        <f t="shared" si="0"/>
        <v>0</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x14ac:dyDescent="0.3">
      <c r="A38" s="136" t="s">
        <v>162</v>
      </c>
      <c r="B38" s="137">
        <v>42491</v>
      </c>
      <c r="C38" s="655" t="s">
        <v>161</v>
      </c>
      <c r="D38" s="655"/>
      <c r="E38" s="655"/>
      <c r="F38" s="655"/>
      <c r="G38" s="655"/>
      <c r="H38" s="656"/>
    </row>
    <row r="39" spans="1:9" x14ac:dyDescent="0.3">
      <c r="A39" s="138"/>
      <c r="B39" s="139"/>
      <c r="C39" s="652"/>
      <c r="D39" s="652"/>
      <c r="E39" s="652"/>
      <c r="F39" s="652"/>
      <c r="G39" s="652"/>
      <c r="H39" s="653"/>
    </row>
    <row r="40" spans="1:9" x14ac:dyDescent="0.3">
      <c r="A40" s="138"/>
      <c r="B40" s="145"/>
      <c r="C40" s="652"/>
      <c r="D40" s="652"/>
      <c r="E40" s="652"/>
      <c r="F40" s="652"/>
      <c r="G40" s="652"/>
      <c r="H40" s="653"/>
    </row>
    <row r="41" spans="1:9" ht="15" thickBot="1" x14ac:dyDescent="0.35">
      <c r="A41" s="140"/>
      <c r="B41" s="141"/>
      <c r="C41" s="650"/>
      <c r="D41" s="650"/>
      <c r="E41" s="650"/>
      <c r="F41" s="650"/>
      <c r="G41" s="650"/>
      <c r="H41" s="651"/>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9">
    <mergeCell ref="B12:G12"/>
    <mergeCell ref="B1:G1"/>
    <mergeCell ref="B2:G2"/>
    <mergeCell ref="B3:G3"/>
    <mergeCell ref="B4:G4"/>
    <mergeCell ref="B5:G5"/>
    <mergeCell ref="B6:G6"/>
    <mergeCell ref="B7:G7"/>
    <mergeCell ref="B8:G8"/>
    <mergeCell ref="B9:G9"/>
    <mergeCell ref="B10:G10"/>
    <mergeCell ref="B11:G11"/>
    <mergeCell ref="C40:H40"/>
    <mergeCell ref="C41:H41"/>
    <mergeCell ref="B13:G13"/>
    <mergeCell ref="B14:G14"/>
    <mergeCell ref="C37:H37"/>
    <mergeCell ref="C38:H38"/>
    <mergeCell ref="C39:H39"/>
  </mergeCells>
  <conditionalFormatting sqref="F19:F34">
    <cfRule type="cellIs" dxfId="225" priority="7" operator="lessThan">
      <formula>-90</formula>
    </cfRule>
    <cfRule type="cellIs" dxfId="224" priority="8" operator="lessThan">
      <formula>-45</formula>
    </cfRule>
    <cfRule type="cellIs" dxfId="223" priority="9" operator="greaterThan">
      <formula>-45</formula>
    </cfRule>
  </conditionalFormatting>
  <conditionalFormatting sqref="D22:E22">
    <cfRule type="expression" dxfId="222" priority="4">
      <formula>AND($B22&lt;=NOW(),$C22&gt;=NOW())</formula>
    </cfRule>
  </conditionalFormatting>
  <conditionalFormatting sqref="D33:E33">
    <cfRule type="expression" dxfId="221" priority="2">
      <formula>AND($B33&lt;=NOW(),$C33&gt;=NOW())</formula>
    </cfRule>
  </conditionalFormatting>
  <conditionalFormatting sqref="B19:C34">
    <cfRule type="expression" dxfId="220" priority="1">
      <formula>AND($B19&lt;=NOW(),$C19&gt;=NOW())</formula>
    </cfRule>
  </conditionalFormatting>
  <dataValidations count="2">
    <dataValidation type="list" allowBlank="1" showInputMessage="1" showErrorMessage="1" sqref="G19:G34 H34">
      <formula1>Delays</formula1>
    </dataValidation>
    <dataValidation type="list" allowBlank="1" showInputMessage="1" showErrorMessage="1" sqref="B3:G3">
      <formula1>Status</formula1>
    </dataValidation>
  </dataValidations>
  <hyperlinks>
    <hyperlink ref="B2" r:id="rId2" display="Phase 2 System Protection Coordination"/>
    <hyperlink ref="H1" location="Home!A1" display="Return to Home"/>
    <hyperlink ref="B2:G2" r:id="rId3" display="Phase 2 of Balancing Authority Reliability-based Controls – BAL-005, BAL-006, FAC-001"/>
    <hyperlink ref="H26" r:id="rId4" display="http://www.nerc.com/pa/Stand/Project 20101421 Phase 2 DL/2010-14.2.1_BAL-005_006_FAC-001_AB_NBP_Results_Word_Announce_01152016.pdf"/>
    <hyperlink ref="H31" r:id="rId5" display="http://www.nerc.com/pa/Stand/Project 20101421 Phase 2 DL/2010-14.2.1_BAL-005_006_FAC-001_AB_NBP_Results_Word_Announce_01152016.pdf"/>
    <hyperlink ref="B12:G12" r:id="rId6" display="Darrel Richardson"/>
    <hyperlink ref="B13:G13" r:id="rId7" display="Ken Goldsmith"/>
    <hyperlink ref="A11" location="Footnotes!A1" display="Footnotes!A1"/>
    <hyperlink ref="A10" location="Footnotes!A1" display="Footnotes!A1"/>
  </hyperlinks>
  <pageMargins left="0.7" right="0.7" top="0.75" bottom="0.75" header="0.3" footer="0.3"/>
  <pageSetup orientation="landscape" horizontalDpi="1200" verticalDpi="1200" r:id="rId8"/>
  <headerFooter>
    <oddHeader>&amp;F</oddHeader>
    <oddFooter>&amp;L&amp;BNorth American Electric Reliability Corporation Confidential&amp;B&amp;C&amp;D&amp;RPage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10" id="{B2FE2877-4A40-4750-9342-E02064B32A7F}">
            <xm:f>IF($B$20=Home!$H$5,$A$24,)</xm:f>
            <x14:dxf/>
          </x14:cfRule>
          <xm:sqref>I10:ABK10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39"/>
  <sheetViews>
    <sheetView showZeros="0" zoomScaleNormal="100" workbookViewId="0">
      <pane ySplit="1" topLeftCell="A2" activePane="bottomLeft" state="frozen"/>
      <selection pane="bottomLeft" activeCell="H1" sqref="H1"/>
    </sheetView>
  </sheetViews>
  <sheetFormatPr defaultRowHeight="14.4" x14ac:dyDescent="0.3"/>
  <cols>
    <col min="1" max="1" width="28.21875" style="4" customWidth="1"/>
    <col min="2" max="2" width="12.6640625" customWidth="1"/>
    <col min="3" max="3" width="11.88671875" customWidth="1"/>
    <col min="4" max="4" width="11" customWidth="1"/>
    <col min="5" max="5" width="11.21875" customWidth="1"/>
    <col min="6" max="6" width="11.77734375" customWidth="1"/>
    <col min="7" max="7" width="19.44140625" customWidth="1"/>
    <col min="8" max="8" width="10.44140625" customWidth="1"/>
    <col min="9" max="9" width="7.6640625" hidden="1" customWidth="1"/>
    <col min="10" max="10" width="19.21875" customWidth="1"/>
    <col min="11" max="12" width="10.33203125" bestFit="1" customWidth="1"/>
  </cols>
  <sheetData>
    <row r="1" spans="1:13" s="16" customFormat="1" ht="18" x14ac:dyDescent="0.35">
      <c r="A1" s="37" t="str">
        <f>Template!A1</f>
        <v>Project</v>
      </c>
      <c r="B1" s="643" t="s">
        <v>112</v>
      </c>
      <c r="C1" s="644"/>
      <c r="D1" s="644"/>
      <c r="E1" s="644"/>
      <c r="F1" s="644"/>
      <c r="G1" s="644"/>
      <c r="H1" s="106" t="s">
        <v>89</v>
      </c>
    </row>
    <row r="2" spans="1:13" s="16" customFormat="1" ht="15" customHeight="1" x14ac:dyDescent="0.35">
      <c r="A2" s="38" t="str">
        <f>Template!A2</f>
        <v>Project Name</v>
      </c>
      <c r="B2" s="657" t="s">
        <v>115</v>
      </c>
      <c r="C2" s="657"/>
      <c r="D2" s="657"/>
      <c r="E2" s="657"/>
      <c r="F2" s="657"/>
      <c r="G2" s="657"/>
      <c r="H2" s="15"/>
    </row>
    <row r="3" spans="1:13" s="16" customFormat="1" ht="15" customHeight="1" x14ac:dyDescent="0.35">
      <c r="A3" s="38" t="str">
        <f>Template!A3</f>
        <v>Status</v>
      </c>
      <c r="B3" s="647" t="s">
        <v>187</v>
      </c>
      <c r="C3" s="647"/>
      <c r="D3" s="647"/>
      <c r="E3" s="647"/>
      <c r="F3" s="647"/>
      <c r="G3" s="647"/>
      <c r="H3" s="15"/>
    </row>
    <row r="4" spans="1:13" s="16" customFormat="1" ht="18" x14ac:dyDescent="0.35">
      <c r="A4" s="38" t="str">
        <f>Template!A4</f>
        <v>Comments</v>
      </c>
      <c r="B4" s="646" t="s">
        <v>280</v>
      </c>
      <c r="C4" s="646"/>
      <c r="D4" s="646"/>
      <c r="E4" s="646"/>
      <c r="F4" s="646"/>
      <c r="G4" s="646"/>
      <c r="H4" s="15"/>
    </row>
    <row r="5" spans="1:13" x14ac:dyDescent="0.3">
      <c r="A5" s="38" t="str">
        <f>Template!A5</f>
        <v>Deliverable</v>
      </c>
      <c r="B5" s="648" t="s">
        <v>116</v>
      </c>
      <c r="C5" s="648"/>
      <c r="D5" s="648"/>
      <c r="E5" s="648"/>
      <c r="F5" s="648"/>
      <c r="G5" s="648"/>
      <c r="H5" s="59"/>
    </row>
    <row r="6" spans="1:13" x14ac:dyDescent="0.3">
      <c r="A6" s="38" t="str">
        <f>Template!A6</f>
        <v>Deadline</v>
      </c>
      <c r="B6" s="642" t="s">
        <v>18</v>
      </c>
      <c r="C6" s="642"/>
      <c r="D6" s="642"/>
      <c r="E6" s="642"/>
      <c r="F6" s="642"/>
      <c r="G6" s="642"/>
      <c r="H6" s="59"/>
    </row>
    <row r="7" spans="1:13" ht="28.8" x14ac:dyDescent="0.3">
      <c r="A7" s="104" t="str">
        <f>Template!A7</f>
        <v>Priority in RSDP, click to see applicable Footnote</v>
      </c>
      <c r="B7" s="642" t="s">
        <v>18</v>
      </c>
      <c r="C7" s="642"/>
      <c r="D7" s="642"/>
      <c r="E7" s="642"/>
      <c r="F7" s="642"/>
      <c r="G7" s="642"/>
      <c r="H7" s="59"/>
    </row>
    <row r="8" spans="1:13" x14ac:dyDescent="0.3">
      <c r="A8" s="38" t="str">
        <f>Template!A8</f>
        <v>P81 Req (2013)</v>
      </c>
      <c r="B8" s="642" t="s">
        <v>18</v>
      </c>
      <c r="C8" s="642"/>
      <c r="D8" s="642"/>
      <c r="E8" s="642"/>
      <c r="F8" s="642"/>
      <c r="G8" s="642"/>
      <c r="H8" s="59"/>
    </row>
    <row r="9" spans="1:13" x14ac:dyDescent="0.3">
      <c r="A9" s="38" t="str">
        <f>Template!A9</f>
        <v>Number of Directives</v>
      </c>
      <c r="B9" s="642" t="s">
        <v>18</v>
      </c>
      <c r="C9" s="642"/>
      <c r="D9" s="642"/>
      <c r="E9" s="642"/>
      <c r="F9" s="642"/>
      <c r="G9" s="642"/>
      <c r="H9" s="59"/>
    </row>
    <row r="10" spans="1:13" x14ac:dyDescent="0.3">
      <c r="A10" s="104" t="str">
        <f>Template!A10</f>
        <v>No. of Guidances (see Note 2)</v>
      </c>
      <c r="B10" s="642">
        <v>4</v>
      </c>
      <c r="C10" s="642"/>
      <c r="D10" s="642"/>
      <c r="E10" s="642"/>
      <c r="F10" s="642"/>
      <c r="G10" s="642"/>
      <c r="H10" s="59"/>
    </row>
    <row r="11" spans="1:13" ht="28.8" x14ac:dyDescent="0.3">
      <c r="A11" s="104" t="str">
        <f>Template!A11</f>
        <v>Directionally consistent with IERP findings (See Note 5)</v>
      </c>
      <c r="B11" s="645" t="s">
        <v>18</v>
      </c>
      <c r="C11" s="645"/>
      <c r="D11" s="645"/>
      <c r="E11" s="645"/>
      <c r="F11" s="645"/>
      <c r="G11" s="645"/>
      <c r="H11" s="58"/>
      <c r="K11" s="2"/>
      <c r="L11" s="2"/>
      <c r="M11" s="2"/>
    </row>
    <row r="12" spans="1:13" x14ac:dyDescent="0.3">
      <c r="A12" s="38" t="str">
        <f>Template!A12</f>
        <v>Developer</v>
      </c>
      <c r="B12" s="670" t="s">
        <v>151</v>
      </c>
      <c r="C12" s="670"/>
      <c r="D12" s="670"/>
      <c r="E12" s="670"/>
      <c r="F12" s="670"/>
      <c r="G12" s="670"/>
      <c r="H12" s="58"/>
    </row>
    <row r="13" spans="1:13" x14ac:dyDescent="0.3">
      <c r="A13" s="38" t="str">
        <f>Template!A13</f>
        <v>PMOS Liaison</v>
      </c>
      <c r="B13" s="641" t="s">
        <v>117</v>
      </c>
      <c r="C13" s="641"/>
      <c r="D13" s="641"/>
      <c r="E13" s="641"/>
      <c r="F13" s="641"/>
      <c r="G13" s="641"/>
      <c r="H13" s="58"/>
    </row>
    <row r="14" spans="1:13" x14ac:dyDescent="0.3">
      <c r="A14" s="38" t="str">
        <f>Template!A14</f>
        <v>Affected Standards</v>
      </c>
      <c r="B14" s="645" t="s">
        <v>116</v>
      </c>
      <c r="C14" s="645"/>
      <c r="D14" s="645"/>
      <c r="E14" s="645"/>
      <c r="F14" s="645"/>
      <c r="G14" s="645"/>
      <c r="H14" s="59"/>
    </row>
    <row r="15" spans="1:13" x14ac:dyDescent="0.3">
      <c r="A15" s="38" t="str">
        <f>Template!A15</f>
        <v>Last Updated</v>
      </c>
      <c r="B15" s="256">
        <v>42717</v>
      </c>
      <c r="C15" s="59"/>
      <c r="D15" s="59"/>
      <c r="E15" s="59"/>
      <c r="F15" s="59"/>
      <c r="G15" s="59"/>
      <c r="H15" s="59"/>
    </row>
    <row r="16" spans="1:13" x14ac:dyDescent="0.3">
      <c r="A16" s="5"/>
      <c r="B16" s="58"/>
      <c r="C16" s="59"/>
      <c r="D16" s="59"/>
      <c r="E16" s="59"/>
      <c r="F16" s="59"/>
      <c r="G16" s="59"/>
      <c r="H16" s="59"/>
    </row>
    <row r="17" spans="1:10" ht="15" thickBot="1" x14ac:dyDescent="0.35">
      <c r="A17" s="7"/>
      <c r="B17" s="59"/>
      <c r="C17" s="59"/>
      <c r="D17" s="59"/>
      <c r="E17" s="59"/>
      <c r="F17" s="59"/>
      <c r="G17" s="59"/>
      <c r="H17" s="59"/>
    </row>
    <row r="18" spans="1:10" ht="44.4" customHeight="1" thickBot="1" x14ac:dyDescent="0.35">
      <c r="A18" s="101" t="str">
        <f>Template!A18</f>
        <v>Scheduling Dates</v>
      </c>
      <c r="B18" s="101" t="str">
        <f>Template!B18</f>
        <v>Projected
 or Actual
Start</v>
      </c>
      <c r="C18" s="101" t="str">
        <f>Template!C18</f>
        <v>Projected or Actual
End</v>
      </c>
      <c r="D18" s="101" t="str">
        <f>Template!D18</f>
        <v>Baseline
Start</v>
      </c>
      <c r="E18" s="101" t="str">
        <f>Template!E18</f>
        <v>Baseline
End</v>
      </c>
      <c r="F18" s="101" t="str">
        <f>Template!F18</f>
        <v>No. of Days
Ahead (Behind)</v>
      </c>
      <c r="G18" s="101" t="str">
        <f>Template!G18</f>
        <v>Reason for Change or Delay</v>
      </c>
      <c r="H18" s="101" t="str">
        <f>Template!H18</f>
        <v>Ballot
or
Other</v>
      </c>
      <c r="I18" s="122" t="str">
        <f>Template!I18</f>
        <v>Index</v>
      </c>
      <c r="J18" s="6"/>
    </row>
    <row r="19" spans="1:10" x14ac:dyDescent="0.3">
      <c r="A19" s="49" t="str">
        <f>'Lookup Lists'!C3</f>
        <v>Nominations - SAR / PR</v>
      </c>
      <c r="B19" s="134"/>
      <c r="C19" s="134"/>
      <c r="D19" s="27"/>
      <c r="E19" s="27"/>
      <c r="F19" s="70">
        <f t="shared" ref="F19:F34" si="0">IF(D19-B19&gt;DATE(2007,1,1),0,D19-B19)</f>
        <v>0</v>
      </c>
      <c r="G19" s="142"/>
      <c r="H19" s="148"/>
      <c r="I19" s="123">
        <v>1</v>
      </c>
      <c r="J19" s="14"/>
    </row>
    <row r="20" spans="1:10" x14ac:dyDescent="0.3">
      <c r="A20" s="50" t="str">
        <f>'Lookup Lists'!C4</f>
        <v>Nominations - DT</v>
      </c>
      <c r="B20" s="134"/>
      <c r="C20" s="134"/>
      <c r="D20" s="19"/>
      <c r="E20" s="17"/>
      <c r="F20" s="71">
        <f t="shared" si="0"/>
        <v>0</v>
      </c>
      <c r="G20" s="143"/>
      <c r="H20" s="149"/>
      <c r="I20" s="124">
        <v>2</v>
      </c>
      <c r="J20" s="14"/>
    </row>
    <row r="21" spans="1:10" x14ac:dyDescent="0.3">
      <c r="A21" s="222" t="str">
        <f>'Lookup Lists'!C5</f>
        <v>QR - Quality Review</v>
      </c>
      <c r="B21" s="134"/>
      <c r="C21" s="134"/>
      <c r="D21" s="19"/>
      <c r="E21" s="17"/>
      <c r="F21" s="71">
        <f t="shared" si="0"/>
        <v>0</v>
      </c>
      <c r="G21" s="143"/>
      <c r="H21" s="149"/>
      <c r="I21" s="125">
        <v>3</v>
      </c>
      <c r="J21" s="14"/>
    </row>
    <row r="22" spans="1:10" x14ac:dyDescent="0.3">
      <c r="A22" s="48" t="str">
        <f>'Lookup Lists'!C6</f>
        <v>SP1 - SAR/PR/WP Posting 1</v>
      </c>
      <c r="B22" s="134">
        <v>42080</v>
      </c>
      <c r="C22" s="134">
        <v>42109</v>
      </c>
      <c r="D22" s="19">
        <v>42019</v>
      </c>
      <c r="E22" s="17">
        <f>D22+30</f>
        <v>42049</v>
      </c>
      <c r="F22" s="71">
        <f t="shared" si="0"/>
        <v>-61</v>
      </c>
      <c r="G22" s="143"/>
      <c r="H22" s="149"/>
      <c r="I22" s="124">
        <v>4</v>
      </c>
      <c r="J22" s="14"/>
    </row>
    <row r="23" spans="1:10" x14ac:dyDescent="0.3">
      <c r="A23" s="48" t="str">
        <f>'Lookup Lists'!C7</f>
        <v>SP2 - SAR/PR/WP Posting 2</v>
      </c>
      <c r="B23" s="134"/>
      <c r="C23" s="134"/>
      <c r="D23" s="19"/>
      <c r="E23" s="17"/>
      <c r="F23" s="71">
        <f t="shared" si="0"/>
        <v>0</v>
      </c>
      <c r="G23" s="143"/>
      <c r="H23" s="149"/>
      <c r="I23" s="125">
        <v>5</v>
      </c>
      <c r="J23" s="14"/>
    </row>
    <row r="24" spans="1:10" x14ac:dyDescent="0.3">
      <c r="A24" s="51" t="str">
        <f>'Lookup Lists'!C8</f>
        <v>CP1 - Comment Period 1</v>
      </c>
      <c r="B24" s="134">
        <v>42228</v>
      </c>
      <c r="C24" s="134">
        <v>42241</v>
      </c>
      <c r="D24" s="19">
        <v>42095</v>
      </c>
      <c r="E24" s="17">
        <f>D24+30</f>
        <v>42125</v>
      </c>
      <c r="F24" s="71">
        <f t="shared" si="0"/>
        <v>-133</v>
      </c>
      <c r="G24" s="143"/>
      <c r="H24" s="149"/>
      <c r="I24" s="124">
        <v>6</v>
      </c>
      <c r="J24" s="14"/>
    </row>
    <row r="25" spans="1:10" x14ac:dyDescent="0.3">
      <c r="A25" s="51" t="str">
        <f>'Lookup Lists'!C9</f>
        <v>CP2 - Comment Period 2</v>
      </c>
      <c r="B25" s="134"/>
      <c r="C25" s="134"/>
      <c r="D25" s="19"/>
      <c r="E25" s="17"/>
      <c r="F25" s="71">
        <f t="shared" si="0"/>
        <v>0</v>
      </c>
      <c r="G25" s="143"/>
      <c r="H25" s="149"/>
      <c r="I25" s="125">
        <v>7</v>
      </c>
      <c r="J25" s="14"/>
    </row>
    <row r="26" spans="1:10" x14ac:dyDescent="0.3">
      <c r="A26" s="53" t="str">
        <f>'Lookup Lists'!C10</f>
        <v>CIB - Com/Ballot 1 (Initial)</v>
      </c>
      <c r="B26" s="134">
        <v>42271</v>
      </c>
      <c r="C26" s="134">
        <v>42320</v>
      </c>
      <c r="D26" s="19">
        <v>42278</v>
      </c>
      <c r="E26" s="17">
        <f>D26+45</f>
        <v>42323</v>
      </c>
      <c r="F26" s="71">
        <f t="shared" si="0"/>
        <v>7</v>
      </c>
      <c r="G26" s="143"/>
      <c r="H26" s="164"/>
      <c r="I26" s="124">
        <v>8</v>
      </c>
      <c r="J26" s="14"/>
    </row>
    <row r="27" spans="1:10" x14ac:dyDescent="0.3">
      <c r="A27" s="53" t="str">
        <f>'Lookup Lists'!C11</f>
        <v xml:space="preserve">CAB - Com/Add Ballot 2 </v>
      </c>
      <c r="B27" s="134"/>
      <c r="C27" s="134"/>
      <c r="D27" s="19"/>
      <c r="E27" s="17"/>
      <c r="F27" s="71">
        <f t="shared" si="0"/>
        <v>0</v>
      </c>
      <c r="G27" s="143"/>
      <c r="H27" s="164"/>
      <c r="I27" s="125">
        <v>9</v>
      </c>
    </row>
    <row r="28" spans="1:10" x14ac:dyDescent="0.3">
      <c r="A28" s="53" t="str">
        <f>'Lookup Lists'!C12</f>
        <v>CAB - Com/Add Ballot 3</v>
      </c>
      <c r="B28" s="134"/>
      <c r="C28" s="134"/>
      <c r="D28" s="19"/>
      <c r="E28" s="17"/>
      <c r="F28" s="71">
        <f t="shared" si="0"/>
        <v>0</v>
      </c>
      <c r="G28" s="143"/>
      <c r="H28" s="149"/>
      <c r="I28" s="124">
        <v>10</v>
      </c>
    </row>
    <row r="29" spans="1:10" x14ac:dyDescent="0.3">
      <c r="A29" s="53" t="str">
        <f>'Lookup Lists'!C13</f>
        <v>CAB - Com/Add Ballot 4</v>
      </c>
      <c r="B29" s="134"/>
      <c r="C29" s="134"/>
      <c r="D29" s="19"/>
      <c r="E29" s="17"/>
      <c r="F29" s="71">
        <f t="shared" si="0"/>
        <v>0</v>
      </c>
      <c r="G29" s="143"/>
      <c r="H29" s="149"/>
      <c r="I29" s="125">
        <v>11</v>
      </c>
    </row>
    <row r="30" spans="1:10" x14ac:dyDescent="0.3">
      <c r="A30" s="53" t="str">
        <f>'Lookup Lists'!C14</f>
        <v>CAB - Com/Add Ballot 5</v>
      </c>
      <c r="B30" s="134"/>
      <c r="C30" s="134"/>
      <c r="D30" s="19"/>
      <c r="E30" s="17"/>
      <c r="F30" s="71">
        <f t="shared" si="0"/>
        <v>0</v>
      </c>
      <c r="G30" s="143"/>
      <c r="H30" s="149"/>
      <c r="I30" s="124">
        <v>12</v>
      </c>
    </row>
    <row r="31" spans="1:10" x14ac:dyDescent="0.3">
      <c r="A31" s="54" t="str">
        <f>'Lookup Lists'!C15</f>
        <v>FB - Final Ballot</v>
      </c>
      <c r="B31" s="134">
        <v>42346</v>
      </c>
      <c r="C31" s="134">
        <v>42355</v>
      </c>
      <c r="D31" s="94">
        <v>42339</v>
      </c>
      <c r="E31" s="95">
        <f>D31+10</f>
        <v>42349</v>
      </c>
      <c r="F31" s="71">
        <f t="shared" si="0"/>
        <v>-7</v>
      </c>
      <c r="G31" s="143"/>
      <c r="H31" s="149"/>
      <c r="I31" s="125">
        <v>13</v>
      </c>
    </row>
    <row r="32" spans="1:10" x14ac:dyDescent="0.3">
      <c r="A32" s="55" t="str">
        <f>'Lookup Lists'!C16</f>
        <v>PTB - Present to BOT</v>
      </c>
      <c r="B32" s="134">
        <v>42410</v>
      </c>
      <c r="C32" s="134">
        <f>B32+2</f>
        <v>42412</v>
      </c>
      <c r="D32" s="19">
        <v>42491</v>
      </c>
      <c r="E32" s="17">
        <f>D32+2</f>
        <v>42493</v>
      </c>
      <c r="F32" s="71">
        <f t="shared" si="0"/>
        <v>81</v>
      </c>
      <c r="G32" s="143"/>
      <c r="H32" s="149"/>
      <c r="I32" s="124">
        <v>14</v>
      </c>
    </row>
    <row r="33" spans="1:9" x14ac:dyDescent="0.3">
      <c r="A33" s="56" t="str">
        <f>'Lookup Lists'!C17</f>
        <v>Filing - Filing with Regulators</v>
      </c>
      <c r="B33" s="162">
        <v>42684</v>
      </c>
      <c r="C33" s="162">
        <f>+B33+3</f>
        <v>42687</v>
      </c>
      <c r="D33" s="19">
        <v>42522</v>
      </c>
      <c r="E33" s="17">
        <f>D33+10</f>
        <v>42532</v>
      </c>
      <c r="F33" s="71">
        <f t="shared" si="0"/>
        <v>-162</v>
      </c>
      <c r="G33" s="143"/>
      <c r="H33" s="149"/>
      <c r="I33" s="125">
        <v>15</v>
      </c>
    </row>
    <row r="34" spans="1:9" ht="15" thickBot="1" x14ac:dyDescent="0.35">
      <c r="A34" s="57" t="str">
        <f>'Lookup Lists'!C18</f>
        <v>PT - Post Approval Training</v>
      </c>
      <c r="B34" s="135"/>
      <c r="C34" s="135"/>
      <c r="D34" s="23"/>
      <c r="E34" s="24"/>
      <c r="F34" s="72">
        <f t="shared" si="0"/>
        <v>0</v>
      </c>
      <c r="G34" s="144"/>
      <c r="H34" s="153"/>
      <c r="I34" s="126">
        <v>16</v>
      </c>
    </row>
    <row r="35" spans="1:9" x14ac:dyDescent="0.3">
      <c r="A35" s="6"/>
      <c r="B35" s="11"/>
      <c r="C35" s="11"/>
      <c r="D35" s="11"/>
      <c r="E35" s="11"/>
      <c r="F35" s="11"/>
      <c r="G35" s="11"/>
      <c r="H35" s="11"/>
    </row>
    <row r="36" spans="1:9" ht="15" thickBot="1" x14ac:dyDescent="0.35">
      <c r="A36" s="36" t="s">
        <v>73</v>
      </c>
      <c r="F36" s="11"/>
      <c r="G36" s="11"/>
      <c r="H36" s="11"/>
    </row>
    <row r="37" spans="1:9" ht="15" thickBot="1" x14ac:dyDescent="0.35">
      <c r="A37" s="127" t="s">
        <v>74</v>
      </c>
      <c r="B37" s="127" t="s">
        <v>72</v>
      </c>
      <c r="C37" s="654" t="s">
        <v>75</v>
      </c>
      <c r="D37" s="654"/>
      <c r="E37" s="654"/>
      <c r="F37" s="654"/>
      <c r="G37" s="654"/>
      <c r="H37" s="654"/>
    </row>
    <row r="38" spans="1:9" ht="15" thickBot="1" x14ac:dyDescent="0.35">
      <c r="A38" s="173" t="s">
        <v>283</v>
      </c>
      <c r="B38" s="261">
        <v>42717</v>
      </c>
      <c r="C38" s="668" t="s">
        <v>284</v>
      </c>
      <c r="D38" s="668"/>
      <c r="E38" s="668"/>
      <c r="F38" s="668"/>
      <c r="G38" s="668"/>
      <c r="H38" s="669"/>
    </row>
    <row r="39" spans="1:9" ht="15" thickBot="1" x14ac:dyDescent="0.35">
      <c r="A39" s="159"/>
      <c r="B39" s="160"/>
      <c r="C39" s="668"/>
      <c r="D39" s="668"/>
      <c r="E39" s="668"/>
      <c r="F39" s="668"/>
      <c r="G39" s="668"/>
      <c r="H39" s="669"/>
    </row>
  </sheetData>
  <autoFilter ref="A18:I34"/>
  <customSheetViews>
    <customSheetView guid="{1320E5F0-9854-46BA-9165-0D2D126E5847}" showPageBreaks="1" zeroValues="0" printArea="1" showAutoFilter="1" hiddenColumns="1">
      <pane ySplit="1" topLeftCell="A2" activePane="bottomLeft" state="frozen"/>
      <selection pane="bottomLeft"/>
      <pageMargins left="0.7" right="0.7" top="0.75" bottom="0.75" header="0.3" footer="0.3"/>
      <pageSetup orientation="landscape" horizontalDpi="1200" verticalDpi="1200" r:id="rId1"/>
      <headerFooter>
        <oddHeader>&amp;F</oddHeader>
        <oddFooter>&amp;L&amp;BNorth American Electric Reliability Corporation Confidential&amp;B&amp;C&amp;D&amp;RPage &amp;P</oddFooter>
      </headerFooter>
      <autoFilter ref="A18:I34"/>
    </customSheetView>
  </customSheetViews>
  <mergeCells count="17">
    <mergeCell ref="B12:G12"/>
    <mergeCell ref="B1:G1"/>
    <mergeCell ref="B2:G2"/>
    <mergeCell ref="B3:G3"/>
    <mergeCell ref="B4:G4"/>
    <mergeCell ref="B5:G5"/>
    <mergeCell ref="B6:G6"/>
    <mergeCell ref="B7:G7"/>
    <mergeCell ref="B8:G8"/>
    <mergeCell ref="B9:G9"/>
    <mergeCell ref="B10:G10"/>
    <mergeCell ref="B11:G11"/>
    <mergeCell ref="B13:G13"/>
    <mergeCell ref="B14:G14"/>
    <mergeCell ref="C37:H37"/>
    <mergeCell ref="C38:H38"/>
    <mergeCell ref="C39:H39"/>
  </mergeCells>
  <conditionalFormatting sqref="F19:F34">
    <cfRule type="cellIs" dxfId="219" priority="6" operator="lessThan">
      <formula>-90</formula>
    </cfRule>
    <cfRule type="cellIs" dxfId="218" priority="7" operator="lessThan">
      <formula>-45</formula>
    </cfRule>
    <cfRule type="cellIs" dxfId="217" priority="8" operator="greaterThan">
      <formula>-45</formula>
    </cfRule>
  </conditionalFormatting>
  <conditionalFormatting sqref="B19:C34">
    <cfRule type="expression" dxfId="216" priority="1">
      <formula>AND($B19&lt;=NOW(),$C19&gt;=NOW())</formula>
    </cfRule>
  </conditionalFormatting>
  <dataValidations count="2">
    <dataValidation type="list" allowBlank="1" showInputMessage="1" showErrorMessage="1" sqref="G19:G34 H34">
      <formula1>Delays</formula1>
    </dataValidation>
    <dataValidation type="list" allowBlank="1" showInputMessage="1" showErrorMessage="1" sqref="B3:G3">
      <formula1>Status</formula1>
    </dataValidation>
  </dataValidations>
  <hyperlinks>
    <hyperlink ref="B2" r:id="rId2" display="Phase 2 System Protection Coordination"/>
    <hyperlink ref="H1" location="Home!A1" display="Return to Home"/>
    <hyperlink ref="B2:G2" r:id="rId3" display="Phase 2 of Balancing Authority Reliability-based Controls - BAL-004-2"/>
    <hyperlink ref="B12:G12" r:id="rId4" display="Darrel Richardson"/>
    <hyperlink ref="B13:G13" r:id="rId5" display="Ken Goldsmith"/>
    <hyperlink ref="A11" location="Footnotes!A1" display="Footnotes!A1"/>
    <hyperlink ref="A10" location="Footnotes!A1" display="Footnotes!A1"/>
    <hyperlink ref="A7" location="Footnotes!A1" display="Footnotes!A1"/>
  </hyperlinks>
  <pageMargins left="0.7" right="0.7" top="0.75" bottom="0.75" header="0.3" footer="0.3"/>
  <pageSetup orientation="landscape" horizontalDpi="1200" verticalDpi="1200" r:id="rId6"/>
  <headerFooter>
    <oddHeader>&amp;F</oddHeader>
    <oddFooter>&amp;L&amp;"-,Bold"North American Electric Reliability Corporation&amp;C&amp;D&amp;RPage &amp;P</oddFooter>
  </headerFooter>
  <extLst>
    <ext xmlns:x14="http://schemas.microsoft.com/office/spreadsheetml/2009/9/main" uri="{78C0D931-6437-407d-A8EE-F0AAD7539E65}">
      <x14:conditionalFormattings>
        <x14:conditionalFormatting xmlns:xm="http://schemas.microsoft.com/office/excel/2006/main">
          <x14:cfRule type="expression" priority="9" id="{27543BDC-C1F7-4C4F-B246-6D661ED40F49}">
            <xm:f>IF($B$20=Home!$H$5,$A$24,)</xm:f>
            <x14:dxf/>
          </x14:cfRule>
          <xm:sqref>I10:ABK10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STC Administrative and Founding Document" ma:contentTypeID="0x01010078EEA3ECF0D5C6409A451734D31E55AF72007F4BB244682A5747A500D94DE1BE140D" ma:contentTypeVersion="76" ma:contentTypeDescription="" ma:contentTypeScope="" ma:versionID="72cd3a14cec7bb337f873699a495e977">
  <xsd:schema xmlns:xsd="http://www.w3.org/2001/XMLSchema" xmlns:xs="http://www.w3.org/2001/XMLSchema" xmlns:p="http://schemas.microsoft.com/office/2006/metadata/properties" xmlns:ns2="be72bb46-7b96-43f6-b3d2-cb56bca42853" targetNamespace="http://schemas.microsoft.com/office/2006/metadata/properties" ma:root="true" ma:fieldsID="64ff4e0bd540758b4a91a068f386b523" ns2:_="">
    <xsd:import namespace="be72bb46-7b96-43f6-b3d2-cb56bca42853"/>
    <xsd:element name="properties">
      <xsd:complexType>
        <xsd:sequence>
          <xsd:element name="documentManagement">
            <xsd:complexType>
              <xsd:all>
                <xsd:element ref="ns2:Data_x0020_Classification_x0020_Restrictions" minOccurs="0"/>
                <xsd:element ref="ns2:To" minOccurs="0"/>
                <xsd:element ref="ns2:From1" minOccurs="0"/>
                <xsd:element ref="ns2:Date_x0020_Received" minOccurs="0"/>
                <xsd:element ref="ns2:Review_x0020_History" minOccurs="0"/>
                <xsd:element ref="ns2:TaxCatchAllLabel" minOccurs="0"/>
                <xsd:element ref="ns2:b5e10b6548044edaacad5f88270ba6b0" minOccurs="0"/>
                <xsd:element ref="ns2:ha854ffd4af946f1b23e64bfa0f7277a" minOccurs="0"/>
                <xsd:element ref="ns2:TaxCatchAll" minOccurs="0"/>
                <xsd:element ref="ns2:TaxKeywordTaxHTField" minOccurs="0"/>
                <xsd:element ref="ns2:_dlc_DocId" minOccurs="0"/>
                <xsd:element ref="ns2:_dlc_DocIdUrl" minOccurs="0"/>
                <xsd:element ref="ns2:_dlc_DocIdPersistId" minOccurs="0"/>
                <xsd:element ref="ns2:f99e5ab2330a41b6868dfd66587454ed" minOccurs="0"/>
                <xsd:element ref="ns2:a2c75ee42cd14c83be377df68737b0a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72bb46-7b96-43f6-b3d2-cb56bca42853" elementFormDefault="qualified">
    <xsd:import namespace="http://schemas.microsoft.com/office/2006/documentManagement/types"/>
    <xsd:import namespace="http://schemas.microsoft.com/office/infopath/2007/PartnerControls"/>
    <xsd:element name="Data_x0020_Classification_x0020_Restrictions" ma:index="5" nillable="true" ma:displayName="Additional Handling Instructions" ma:hidden="true" ma:internalName="Data_x0020_Classification_x0020_Restrictions" ma:readOnly="false">
      <xsd:simpleType>
        <xsd:restriction base="dms:Note"/>
      </xsd:simpleType>
    </xsd:element>
    <xsd:element name="To" ma:index="7" nillable="true" ma:displayName="To" ma:internalName="To">
      <xsd:simpleType>
        <xsd:restriction base="dms:Text">
          <xsd:maxLength value="255"/>
        </xsd:restriction>
      </xsd:simpleType>
    </xsd:element>
    <xsd:element name="From1" ma:index="8" nillable="true" ma:displayName="From" ma:internalName="From1">
      <xsd:simpleType>
        <xsd:restriction base="dms:Text">
          <xsd:maxLength value="255"/>
        </xsd:restriction>
      </xsd:simpleType>
    </xsd:element>
    <xsd:element name="Date_x0020_Received" ma:index="9" nillable="true" ma:displayName="Date Received" ma:format="DateOnly" ma:internalName="Date_x0020_Received" ma:readOnly="false">
      <xsd:simpleType>
        <xsd:restriction base="dms:DateTime"/>
      </xsd:simpleType>
    </xsd:element>
    <xsd:element name="Review_x0020_History" ma:index="10" nillable="true" ma:displayName="Review History" ma:description="Text description of workflow actions taken against the associated document or item." ma:hidden="true" ma:internalName="Review_x0020_History" ma:readOnly="false">
      <xsd:simpleType>
        <xsd:restriction base="dms:Note"/>
      </xsd:simpleType>
    </xsd:element>
    <xsd:element name="TaxCatchAllLabel" ma:index="11" nillable="true" ma:displayName="Taxonomy Catch All Column1" ma:hidden="true" ma:list="{4f8edc07-61af-41c7-84f7-a0a23cbfa087}" ma:internalName="TaxCatchAllLabel" ma:readOnly="true" ma:showField="CatchAllDataLabel" ma:web="3ae07c4c-6134-4a4f-a505-74b579d21ed3">
      <xsd:complexType>
        <xsd:complexContent>
          <xsd:extension base="dms:MultiChoiceLookup">
            <xsd:sequence>
              <xsd:element name="Value" type="dms:Lookup" maxOccurs="unbounded" minOccurs="0" nillable="true"/>
            </xsd:sequence>
          </xsd:extension>
        </xsd:complexContent>
      </xsd:complexType>
    </xsd:element>
    <xsd:element name="b5e10b6548044edaacad5f88270ba6b0" ma:index="13" nillable="true" ma:taxonomy="true" ma:internalName="b5e10b6548044edaacad5f88270ba6b0" ma:taxonomyFieldName="Data_x0020_Classification" ma:displayName="Data Classification" ma:readOnly="false" ma:default="1;#Confidential - Internal|aa40a886-0bc0-4ba6-a22c-37ccbc8c9bd8" ma:fieldId="{b5e10b65-4804-4eda-acad-5f88270ba6b0}" ma:sspId="9444bc9d-bb2e-441f-89a7-915ba9281662" ma:termSetId="1d8e7c45-6144-4a35-9ec5-c9a58bdd0414" ma:anchorId="00000000-0000-0000-0000-000000000000" ma:open="false" ma:isKeyword="false">
      <xsd:complexType>
        <xsd:sequence>
          <xsd:element ref="pc:Terms" minOccurs="0" maxOccurs="1"/>
        </xsd:sequence>
      </xsd:complexType>
    </xsd:element>
    <xsd:element name="ha854ffd4af946f1b23e64bfa0f7277a" ma:index="16" nillable="true" ma:taxonomy="true" ma:internalName="ha854ffd4af946f1b23e64bfa0f7277a" ma:taxonomyFieldName="Document_x0020_Status" ma:displayName="Document Status" ma:default="" ma:fieldId="{1a854ffd-4af9-46f1-b23e-64bfa0f7277a}" ma:sspId="9444bc9d-bb2e-441f-89a7-915ba9281662" ma:termSetId="175457d8-996a-4f76-a0e0-aa8a178feedf"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4f8edc07-61af-41c7-84f7-a0a23cbfa087}" ma:internalName="TaxCatchAll" ma:showField="CatchAllData" ma:web="3ae07c4c-6134-4a4f-a505-74b579d21ed3">
      <xsd:complexType>
        <xsd:complexContent>
          <xsd:extension base="dms:MultiChoiceLookup">
            <xsd:sequence>
              <xsd:element name="Value" type="dms:Lookup" maxOccurs="unbounded" minOccurs="0" nillable="true"/>
            </xsd:sequence>
          </xsd:extension>
        </xsd:complexContent>
      </xsd:complexType>
    </xsd:element>
    <xsd:element name="TaxKeywordTaxHTField" ma:index="21" nillable="true" ma:taxonomy="true" ma:internalName="TaxKeywordTaxHTField" ma:taxonomyFieldName="TaxKeyword" ma:displayName="Enterprise Keywords" ma:fieldId="{23f27201-bee3-471e-b2e7-b64fd8b7ca38}" ma:taxonomyMulti="true" ma:sspId="9444bc9d-bb2e-441f-89a7-915ba9281662" ma:termSetId="00000000-0000-0000-0000-000000000000" ma:anchorId="00000000-0000-0000-0000-000000000000" ma:open="true" ma:isKeyword="true">
      <xsd:complexType>
        <xsd:sequence>
          <xsd:element ref="pc:Terms" minOccurs="0" maxOccurs="1"/>
        </xsd:sequence>
      </xsd:complexType>
    </xsd:element>
    <xsd:element name="_dlc_DocId" ma:index="22" nillable="true" ma:displayName="Document ID Value" ma:description="The value of the document ID assigned to this item." ma:internalName="_dlc_DocId" ma:readOnly="true">
      <xsd:simpleType>
        <xsd:restriction base="dms:Text"/>
      </xsd:simpleType>
    </xsd:element>
    <xsd:element name="_dlc_DocIdUrl" ma:index="2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4" nillable="true" ma:displayName="Persist ID" ma:description="Keep ID on add." ma:hidden="true" ma:internalName="_dlc_DocIdPersistId" ma:readOnly="true">
      <xsd:simpleType>
        <xsd:restriction base="dms:Boolean"/>
      </xsd:simpleType>
    </xsd:element>
    <xsd:element name="f99e5ab2330a41b6868dfd66587454ed" ma:index="25" ma:taxonomy="true" ma:internalName="f99e5ab2330a41b6868dfd66587454ed" ma:taxonomyFieldName="Committee_x0020_Name" ma:displayName="Committee Name" ma:readOnly="false" ma:default="" ma:fieldId="{f99e5ab2-330a-41b6-868d-fd66587454ed}" ma:sspId="9444bc9d-bb2e-441f-89a7-915ba9281662" ma:termSetId="bb0189cf-2871-4393-94eb-be83efaaf65f" ma:anchorId="00000000-0000-0000-0000-000000000000" ma:open="false" ma:isKeyword="false">
      <xsd:complexType>
        <xsd:sequence>
          <xsd:element ref="pc:Terms" minOccurs="0" maxOccurs="1"/>
        </xsd:sequence>
      </xsd:complexType>
    </xsd:element>
    <xsd:element name="a2c75ee42cd14c83be377df68737b0af" ma:index="29" ma:taxonomy="true" ma:internalName="a2c75ee42cd14c83be377df68737b0af" ma:taxonomyFieldName="STC_x0020_Category" ma:displayName="STC Category" ma:indexed="true" ma:readOnly="false" ma:default="" ma:fieldId="{a2c75ee4-2cd1-4c83-be37-7df68737b0af}" ma:sspId="9444bc9d-bb2e-441f-89a7-915ba9281662" ma:termSetId="b92eca24-1d8b-427d-94b4-53d9ac730c61" ma:anchorId="022ba058-1d70-4ff4-a547-59a6e8bb523d"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C1BE8C968B808D48BD95E4152F325C59" ma:contentTypeVersion="65" ma:contentTypeDescription="Create a new document." ma:contentTypeScope="" ma:versionID="e4c27c76a5e8fbcd67e863b49e079cf7">
  <xsd:schema xmlns:xsd="http://www.w3.org/2001/XMLSchema" xmlns:xs="http://www.w3.org/2001/XMLSchema" xmlns:p="http://schemas.microsoft.com/office/2006/metadata/properties" xmlns:ns2="d255dc3e-053e-4b62-8283-68abfc61cdbb" targetNamespace="http://schemas.microsoft.com/office/2006/metadata/properties" ma:root="true" ma:fieldsID="7eb542a1a4ffcddc946a2bbbb9ed9fee" ns2:_="">
    <xsd:import namespace="d255dc3e-053e-4b62-8283-68abfc61cdbb"/>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55dc3e-053e-4b62-8283-68abfc61cdb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f99e5ab2330a41b6868dfd66587454ed xmlns="be72bb46-7b96-43f6-b3d2-cb56bca42853">
      <Terms xmlns="http://schemas.microsoft.com/office/infopath/2007/PartnerControls">
        <TermInfo xmlns="http://schemas.microsoft.com/office/infopath/2007/PartnerControls">
          <TermName xmlns="http://schemas.microsoft.com/office/infopath/2007/PartnerControls">Project Management Oversight Subcommittee (PMOS)</TermName>
          <TermId xmlns="http://schemas.microsoft.com/office/infopath/2007/PartnerControls">98dbbcd8-9377-43de-abb7-e6f819185461</TermId>
        </TermInfo>
      </Terms>
    </f99e5ab2330a41b6868dfd66587454ed>
    <ha854ffd4af946f1b23e64bfa0f7277a xmlns="be72bb46-7b96-43f6-b3d2-cb56bca42853">
      <Terms xmlns="http://schemas.microsoft.com/office/infopath/2007/PartnerControls"/>
    </ha854ffd4af946f1b23e64bfa0f7277a>
    <Data_x0020_Classification_x0020_Restrictions xmlns="be72bb46-7b96-43f6-b3d2-cb56bca42853" xsi:nil="true"/>
    <To xmlns="be72bb46-7b96-43f6-b3d2-cb56bca42853" xsi:nil="true"/>
    <From1 xmlns="be72bb46-7b96-43f6-b3d2-cb56bca42853" xsi:nil="true"/>
    <b5e10b6548044edaacad5f88270ba6b0 xmlns="be72bb46-7b96-43f6-b3d2-cb56bca42853">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969d2088-f4a2-40d0-9fc0-dbaa413e93e1</TermId>
        </TermInfo>
      </Terms>
    </b5e10b6548044edaacad5f88270ba6b0>
    <a2c75ee42cd14c83be377df68737b0af xmlns="be72bb46-7b96-43f6-b3d2-cb56bca42853">
      <Terms xmlns="http://schemas.microsoft.com/office/infopath/2007/PartnerControls">
        <TermInfo xmlns="http://schemas.microsoft.com/office/infopath/2007/PartnerControls">
          <TermName xmlns="http://schemas.microsoft.com/office/infopath/2007/PartnerControls">Administrative Documents</TermName>
          <TermId xmlns="http://schemas.microsoft.com/office/infopath/2007/PartnerControls">e9ae66cf-17bb-49db-a952-93bb7fe095c3</TermId>
        </TermInfo>
      </Terms>
    </a2c75ee42cd14c83be377df68737b0af>
    <TaxKeywordTaxHTField xmlns="be72bb46-7b96-43f6-b3d2-cb56bca42853">
      <Terms xmlns="http://schemas.microsoft.com/office/infopath/2007/PartnerControls">
        <TermInfo xmlns="http://schemas.microsoft.com/office/infopath/2007/PartnerControls">
          <TermName xmlns="http://schemas.microsoft.com/office/infopath/2007/PartnerControls">PMOS</TermName>
          <TermId xmlns="http://schemas.microsoft.com/office/infopath/2007/PartnerControls">946cb8e1-617d-4e17-b018-0542a6d8ba2f</TermId>
        </TermInfo>
        <TermInfo xmlns="http://schemas.microsoft.com/office/infopath/2007/PartnerControls">
          <TermName xmlns="http://schemas.microsoft.com/office/infopath/2007/PartnerControls">PTS</TermName>
          <TermId xmlns="http://schemas.microsoft.com/office/infopath/2007/PartnerControls">b3e2cc6e-8499-4706-9788-6724af5aa9c8</TermId>
        </TermInfo>
        <TermInfo xmlns="http://schemas.microsoft.com/office/infopath/2007/PartnerControls">
          <TermName xmlns="http://schemas.microsoft.com/office/infopath/2007/PartnerControls">Project Tracking Spreadsheet</TermName>
          <TermId xmlns="http://schemas.microsoft.com/office/infopath/2007/PartnerControls">5df845e2-b485-486f-af0a-5bee1cf7a572</TermId>
        </TermInfo>
      </Terms>
    </TaxKeywordTaxHTField>
    <TaxCatchAll xmlns="be72bb46-7b96-43f6-b3d2-cb56bca42853">
      <Value>118</Value>
      <Value>162</Value>
      <Value>244</Value>
      <Value>124</Value>
      <Value>290</Value>
      <Value>289</Value>
    </TaxCatchAll>
    <Date_x0020_Received xmlns="be72bb46-7b96-43f6-b3d2-cb56bca42853">2018-08-10T04:00:00+00:00</Date_x0020_Received>
    <Review_x0020_History xmlns="be72bb46-7b96-43f6-b3d2-cb56bca42853" xsi:nil="true"/>
    <_dlc_DocId xmlns="be72bb46-7b96-43f6-b3d2-cb56bca42853">7X76HCKC33J4-10269931-6</_dlc_DocId>
    <_dlc_DocIdUrl xmlns="be72bb46-7b96-43f6-b3d2-cb56bca42853">
      <Url>http://committees.internal.nerc.com/pmos/_layouts/15/DocIdRedir.aspx?ID=7X76HCKC33J4-10269931-6</Url>
      <Description>7X76HCKC33J4-10269931-6</Description>
    </_dlc_DocIdUrl>
  </documentManagement>
</p:propertie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11AB31-3C6A-4CD1-B157-D4C80F129F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72bb46-7b96-43f6-b3d2-cb56bca42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DE6C45-4C9E-47F2-8A80-97A92D021E55}"/>
</file>

<file path=customXml/itemProps3.xml><?xml version="1.0" encoding="utf-8"?>
<ds:datastoreItem xmlns:ds="http://schemas.openxmlformats.org/officeDocument/2006/customXml" ds:itemID="{6518578E-7102-4439-9893-3D98A49FC428}"/>
</file>

<file path=customXml/itemProps4.xml><?xml version="1.0" encoding="utf-8"?>
<ds:datastoreItem xmlns:ds="http://schemas.openxmlformats.org/officeDocument/2006/customXml" ds:itemID="{708512BE-FBE9-431F-8133-55EEDF4B98AA}">
  <ds:schemaRefs>
    <ds:schemaRef ds:uri="http://schemas.openxmlformats.org/package/2006/metadata/core-properties"/>
    <ds:schemaRef ds:uri="http://purl.org/dc/terms/"/>
    <ds:schemaRef ds:uri="http://schemas.microsoft.com/office/2006/metadata/properties"/>
    <ds:schemaRef ds:uri="http://purl.org/dc/elements/1.1/"/>
    <ds:schemaRef ds:uri="http://schemas.microsoft.com/office/2006/documentManagement/types"/>
    <ds:schemaRef ds:uri="http://purl.org/dc/dcmitype/"/>
    <ds:schemaRef ds:uri="http://schemas.microsoft.com/office/infopath/2007/PartnerControls"/>
    <ds:schemaRef ds:uri="be72bb46-7b96-43f6-b3d2-cb56bca42853"/>
    <ds:schemaRef ds:uri="http://www.w3.org/XML/1998/namespace"/>
  </ds:schemaRefs>
</ds:datastoreItem>
</file>

<file path=customXml/itemProps5.xml><?xml version="1.0" encoding="utf-8"?>
<ds:datastoreItem xmlns:ds="http://schemas.openxmlformats.org/officeDocument/2006/customXml" ds:itemID="{708512BE-FBE9-431F-8133-55EEDF4B98A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39</vt:i4>
      </vt:variant>
    </vt:vector>
  </HeadingPairs>
  <TitlesOfParts>
    <vt:vector size="85" baseType="lpstr">
      <vt:lpstr>Home</vt:lpstr>
      <vt:lpstr>Summary</vt:lpstr>
      <vt:lpstr>Archive_Summary</vt:lpstr>
      <vt:lpstr>2007-06.2</vt:lpstr>
      <vt:lpstr>2009-02</vt:lpstr>
      <vt:lpstr>2010-14.2.1a</vt:lpstr>
      <vt:lpstr>2010-14.2.1b</vt:lpstr>
      <vt:lpstr>2010-14.2.1c</vt:lpstr>
      <vt:lpstr>2010-14.2.2</vt:lpstr>
      <vt:lpstr>2013-03</vt:lpstr>
      <vt:lpstr>2015-04</vt:lpstr>
      <vt:lpstr>2015-07</vt:lpstr>
      <vt:lpstr>2015-08a</vt:lpstr>
      <vt:lpstr>2015-08b</vt:lpstr>
      <vt:lpstr>SER_Ph1</vt:lpstr>
      <vt:lpstr>2015-09</vt:lpstr>
      <vt:lpstr>2015-09b</vt:lpstr>
      <vt:lpstr>2015-10</vt:lpstr>
      <vt:lpstr>2015-INT-01</vt:lpstr>
      <vt:lpstr>2015-INT-02</vt:lpstr>
      <vt:lpstr>2015-INT-03</vt:lpstr>
      <vt:lpstr>2016-01</vt:lpstr>
      <vt:lpstr>2016-02a</vt:lpstr>
      <vt:lpstr>2016-02b</vt:lpstr>
      <vt:lpstr>2016-02c</vt:lpstr>
      <vt:lpstr>2016-EPR-01</vt:lpstr>
      <vt:lpstr>2016-EPR-02</vt:lpstr>
      <vt:lpstr>2016-02d</vt:lpstr>
      <vt:lpstr>2016-03</vt:lpstr>
      <vt:lpstr>2016-04</vt:lpstr>
      <vt:lpstr>2016-02e</vt:lpstr>
      <vt:lpstr>2017-01</vt:lpstr>
      <vt:lpstr>2017-02</vt:lpstr>
      <vt:lpstr>2017-03</vt:lpstr>
      <vt:lpstr>2017-04</vt:lpstr>
      <vt:lpstr>2017-05</vt:lpstr>
      <vt:lpstr>2017-06</vt:lpstr>
      <vt:lpstr>2017-07</vt:lpstr>
      <vt:lpstr>2018-01</vt:lpstr>
      <vt:lpstr>2018-02</vt:lpstr>
      <vt:lpstr>2017-08</vt:lpstr>
      <vt:lpstr>2018-03</vt:lpstr>
      <vt:lpstr>2018-04</vt:lpstr>
      <vt:lpstr>Footnotes</vt:lpstr>
      <vt:lpstr>Template</vt:lpstr>
      <vt:lpstr>Lookup Lists</vt:lpstr>
      <vt:lpstr>Delays</vt:lpstr>
      <vt:lpstr>Footnote_1_2015_2017_RSDP</vt:lpstr>
      <vt:lpstr>Footnote_10</vt:lpstr>
      <vt:lpstr>Footnote_10_2019_2021_RSDP</vt:lpstr>
      <vt:lpstr>Footnote_2</vt:lpstr>
      <vt:lpstr>Footnote_3</vt:lpstr>
      <vt:lpstr>Footnote_4</vt:lpstr>
      <vt:lpstr>Footnote_5</vt:lpstr>
      <vt:lpstr>Footnote_6</vt:lpstr>
      <vt:lpstr>Footnote_7_2016_2018_RSDP</vt:lpstr>
      <vt:lpstr>Footnote_8_2017_2019_RSDP</vt:lpstr>
      <vt:lpstr>Footnote_9_2018_2020_RSDP</vt:lpstr>
      <vt:lpstr>Periods</vt:lpstr>
      <vt:lpstr>'2007-06.2'!Print_Area</vt:lpstr>
      <vt:lpstr>'2009-02'!Print_Area</vt:lpstr>
      <vt:lpstr>'2010-14.2.1a'!Print_Area</vt:lpstr>
      <vt:lpstr>'2010-14.2.1b'!Print_Area</vt:lpstr>
      <vt:lpstr>'2010-14.2.1c'!Print_Area</vt:lpstr>
      <vt:lpstr>'2010-14.2.2'!Print_Area</vt:lpstr>
      <vt:lpstr>'2013-03'!Print_Area</vt:lpstr>
      <vt:lpstr>'2015-04'!Print_Area</vt:lpstr>
      <vt:lpstr>'2015-07'!Print_Area</vt:lpstr>
      <vt:lpstr>'2015-08a'!Print_Area</vt:lpstr>
      <vt:lpstr>'2015-08b'!Print_Area</vt:lpstr>
      <vt:lpstr>'2015-09'!Print_Area</vt:lpstr>
      <vt:lpstr>'2015-10'!Print_Area</vt:lpstr>
      <vt:lpstr>'2015-INT-01'!Print_Area</vt:lpstr>
      <vt:lpstr>'2015-INT-02'!Print_Area</vt:lpstr>
      <vt:lpstr>'2015-INT-03'!Print_Area</vt:lpstr>
      <vt:lpstr>'2016-01'!Print_Area</vt:lpstr>
      <vt:lpstr>'2016-02a'!Print_Area</vt:lpstr>
      <vt:lpstr>'2016-EPR-01'!Print_Area</vt:lpstr>
      <vt:lpstr>'2016-EPR-02'!Print_Area</vt:lpstr>
      <vt:lpstr>'2018-02'!Print_Area</vt:lpstr>
      <vt:lpstr>Footnotes!Print_Area</vt:lpstr>
      <vt:lpstr>Home!Print_Area</vt:lpstr>
      <vt:lpstr>Summary!Print_Area</vt:lpstr>
      <vt:lpstr>Template!Print_Area</vt:lpstr>
      <vt:lpstr>Status</vt:lpstr>
    </vt:vector>
  </TitlesOfParts>
  <Company>North American Electric Reliability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Tracking Spreadsheet</dc:title>
  <dc:creator>Scott Barfield</dc:creator>
  <cp:keywords>PMOS; PTS; Project Tracking Spreadsheet</cp:keywords>
  <cp:lastModifiedBy>Katrina Blackley</cp:lastModifiedBy>
  <cp:lastPrinted>2018-10-05T16:50:00Z</cp:lastPrinted>
  <dcterms:created xsi:type="dcterms:W3CDTF">2016-04-11T16:26:33Z</dcterms:created>
  <dcterms:modified xsi:type="dcterms:W3CDTF">2018-11-14T19:02:42Z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600</vt:r8>
  </property>
  <property fmtid="{D5CDD505-2E9C-101B-9397-08002B2CF9AE}" pid="3" name="_dlc_DocIdItemGuid">
    <vt:lpwstr>0d57f4f1-a9ca-4d0c-85eb-4a0500c1f33b</vt:lpwstr>
  </property>
  <property fmtid="{D5CDD505-2E9C-101B-9397-08002B2CF9AE}" pid="4" name="xd_Signature">
    <vt:bool>false</vt:bool>
  </property>
  <property fmtid="{D5CDD505-2E9C-101B-9397-08002B2CF9AE}" pid="5" name="xd_ProgID">
    <vt:lpwstr/>
  </property>
  <property fmtid="{D5CDD505-2E9C-101B-9397-08002B2CF9AE}" pid="6" name="ContentTypeId">
    <vt:lpwstr>0x010100C1BE8C968B808D48BD95E4152F325C59</vt:lpwstr>
  </property>
  <property fmtid="{D5CDD505-2E9C-101B-9397-08002B2CF9AE}" pid="7" name="TemplateUrl">
    <vt:lpwstr/>
  </property>
  <property fmtid="{D5CDD505-2E9C-101B-9397-08002B2CF9AE}" pid="8" name="GS_AddingInProgress">
    <vt:lpwstr>False</vt:lpwstr>
  </property>
  <property fmtid="{D5CDD505-2E9C-101B-9397-08002B2CF9AE}" pid="9" name="TaxKeyword">
    <vt:lpwstr>244;#PMOS|946cb8e1-617d-4e17-b018-0542a6d8ba2f;#290;#PTS|b3e2cc6e-8499-4706-9788-6724af5aa9c8;#289;#Project Tracking Spreadsheet|5df845e2-b485-486f-af0a-5bee1cf7a572</vt:lpwstr>
  </property>
  <property fmtid="{D5CDD505-2E9C-101B-9397-08002B2CF9AE}" pid="10" name="Committee Name">
    <vt:lpwstr>118;#Project Management Oversight Subcommittee (PMOS)|98dbbcd8-9377-43de-abb7-e6f819185461</vt:lpwstr>
  </property>
  <property fmtid="{D5CDD505-2E9C-101B-9397-08002B2CF9AE}" pid="11" name="STC Category">
    <vt:lpwstr>124;#Administrative Documents|e9ae66cf-17bb-49db-a952-93bb7fe095c3</vt:lpwstr>
  </property>
  <property fmtid="{D5CDD505-2E9C-101B-9397-08002B2CF9AE}" pid="12" name="Data Classification">
    <vt:lpwstr>162;#Public|969d2088-f4a2-40d0-9fc0-dbaa413e93e1</vt:lpwstr>
  </property>
  <property fmtid="{D5CDD505-2E9C-101B-9397-08002B2CF9AE}" pid="13" name="Document Status">
    <vt:lpwstr/>
  </property>
</Properties>
</file>