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ngk\OneDrive\Desktop\R Programming\Stat\"/>
    </mc:Choice>
  </mc:AlternateContent>
  <xr:revisionPtr revIDLastSave="0" documentId="13_ncr:1_{E962E115-F49E-41A6-851F-468D1C0BF740}" xr6:coauthVersionLast="47" xr6:coauthVersionMax="47" xr10:uidLastSave="{00000000-0000-0000-0000-000000000000}"/>
  <bookViews>
    <workbookView xWindow="-108" yWindow="-108" windowWidth="23256" windowHeight="12576" activeTab="8" xr2:uid="{0F2715D3-0D51-4BFB-8A1F-4AE4A9221200}"/>
  </bookViews>
  <sheets>
    <sheet name="Summary" sheetId="10" r:id="rId1"/>
    <sheet name="Z" sheetId="1" r:id="rId2"/>
    <sheet name="Z score example" sheetId="2" r:id="rId3"/>
    <sheet name="SE" sheetId="3" r:id="rId4"/>
    <sheet name="prop nida poll" sheetId="4" r:id="rId5"/>
    <sheet name="forecast" sheetId="5" r:id="rId6"/>
    <sheet name="Sales forecast" sheetId="9" r:id="rId7"/>
    <sheet name="Cheetoss" sheetId="6" r:id="rId8"/>
    <sheet name="cheetoss ab test" sheetId="7" r:id="rId9"/>
  </sheets>
  <definedNames>
    <definedName name="_xlchart.v1.0" hidden="1">'Z score example'!$B$2:$B$101</definedName>
    <definedName name="_xlchart.v1.1" hidden="1">'Z score example'!$C$1</definedName>
    <definedName name="_xlchart.v1.2" hidden="1">'Z score example'!$C$2:$C$101</definedName>
    <definedName name="_xlchart.v1.3" hidden="1">'Z score example'!$B$2:$B$101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7" l="1"/>
  <c r="E22" i="7"/>
  <c r="J5" i="6"/>
  <c r="C7" i="6"/>
  <c r="B31" i="4"/>
  <c r="N23" i="3"/>
  <c r="M25" i="3"/>
  <c r="N22" i="3"/>
  <c r="N15" i="3"/>
  <c r="N14" i="3"/>
  <c r="N12" i="3"/>
  <c r="N11" i="3"/>
  <c r="N10" i="3"/>
  <c r="N25" i="3"/>
  <c r="O11" i="3"/>
  <c r="O12" i="3"/>
  <c r="O14" i="3"/>
  <c r="O23" i="3"/>
  <c r="O15" i="3"/>
  <c r="O22" i="3"/>
  <c r="O10" i="3"/>
  <c r="E13" i="10" l="1"/>
  <c r="E11" i="10"/>
  <c r="E10" i="10"/>
  <c r="E12" i="10" s="1"/>
  <c r="E9" i="10"/>
  <c r="B7" i="10"/>
  <c r="B2" i="10"/>
  <c r="B8" i="10" s="1"/>
  <c r="I26" i="3"/>
  <c r="I25" i="3"/>
  <c r="E26" i="3"/>
  <c r="E25" i="3"/>
  <c r="G26" i="3"/>
  <c r="G25" i="3"/>
  <c r="E21" i="7"/>
  <c r="G17" i="7"/>
  <c r="J6" i="6"/>
  <c r="C14" i="9"/>
  <c r="C16" i="9"/>
  <c r="C15" i="9"/>
  <c r="F15" i="10"/>
  <c r="F11" i="10"/>
  <c r="F13" i="10"/>
  <c r="F14" i="10"/>
  <c r="F12" i="10"/>
  <c r="F9" i="10"/>
  <c r="F10" i="10"/>
  <c r="E15" i="10" l="1"/>
  <c r="E14" i="10"/>
  <c r="D15" i="9"/>
  <c r="E15" i="9"/>
  <c r="D16" i="9"/>
  <c r="E16" i="9"/>
  <c r="D14" i="9"/>
  <c r="E14" i="9"/>
  <c r="C9" i="6" l="1"/>
  <c r="C6" i="6"/>
  <c r="F33" i="4"/>
  <c r="B35" i="4"/>
  <c r="C10" i="6" l="1"/>
  <c r="H33" i="4" l="1"/>
  <c r="H34" i="4"/>
  <c r="H35" i="4"/>
  <c r="H32" i="4"/>
  <c r="G33" i="4"/>
  <c r="G34" i="4"/>
  <c r="G35" i="4"/>
  <c r="G32" i="4"/>
  <c r="F34" i="4"/>
  <c r="F35" i="4"/>
  <c r="F32" i="4"/>
  <c r="B33" i="4"/>
  <c r="H16" i="4"/>
  <c r="F20" i="4" s="1"/>
  <c r="B12" i="4"/>
  <c r="B11" i="4"/>
  <c r="B13" i="4" s="1"/>
  <c r="B10" i="4"/>
  <c r="E24" i="4"/>
  <c r="E23" i="4"/>
  <c r="F7" i="4"/>
  <c r="F10" i="4"/>
  <c r="F8" i="4"/>
  <c r="F6" i="4"/>
  <c r="C36" i="4"/>
  <c r="C37" i="4"/>
  <c r="C35" i="4"/>
  <c r="C33" i="4"/>
  <c r="C31" i="4"/>
  <c r="B37" i="4" l="1"/>
  <c r="B36" i="4"/>
  <c r="B14" i="4"/>
  <c r="B17" i="4" s="1"/>
  <c r="C6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8" i="1"/>
  <c r="C7" i="1"/>
  <c r="C6" i="1"/>
  <c r="D7" i="1"/>
  <c r="D8" i="1"/>
  <c r="B16" i="4" l="1"/>
  <c r="F3" i="2"/>
  <c r="F2" i="2"/>
  <c r="C44" i="2" l="1"/>
  <c r="C50" i="2"/>
  <c r="C9" i="2"/>
  <c r="C5" i="2"/>
  <c r="C46" i="2"/>
  <c r="C16" i="2"/>
  <c r="C52" i="2"/>
  <c r="C33" i="2"/>
  <c r="C18" i="2"/>
  <c r="C58" i="2"/>
  <c r="C15" i="2"/>
  <c r="C30" i="2"/>
  <c r="C59" i="2"/>
  <c r="C79" i="2"/>
  <c r="C76" i="2"/>
  <c r="C6" i="2"/>
  <c r="C83" i="2"/>
  <c r="C74" i="2"/>
  <c r="C21" i="2"/>
  <c r="C53" i="2"/>
  <c r="C34" i="2"/>
  <c r="C42" i="2"/>
  <c r="C39" i="2"/>
  <c r="C51" i="2"/>
  <c r="C55" i="2"/>
  <c r="C26" i="2"/>
  <c r="C27" i="2"/>
  <c r="C71" i="2"/>
  <c r="C90" i="2"/>
  <c r="C99" i="2"/>
  <c r="C67" i="2"/>
  <c r="C62" i="2"/>
  <c r="C45" i="2"/>
  <c r="C86" i="2"/>
  <c r="C17" i="2"/>
  <c r="C8" i="2"/>
  <c r="C82" i="2"/>
  <c r="C36" i="2"/>
  <c r="C87" i="2"/>
  <c r="C41" i="2"/>
  <c r="C78" i="2"/>
  <c r="C32" i="2"/>
  <c r="C81" i="2"/>
  <c r="C24" i="2"/>
  <c r="C48" i="2"/>
  <c r="C93" i="2"/>
  <c r="C72" i="2"/>
  <c r="C60" i="2"/>
  <c r="C4" i="2"/>
  <c r="C65" i="2"/>
  <c r="C7" i="2"/>
  <c r="C56" i="2"/>
  <c r="C12" i="2"/>
  <c r="C11" i="2"/>
  <c r="C28" i="2"/>
  <c r="C64" i="2"/>
  <c r="C77" i="2"/>
  <c r="C19" i="2"/>
  <c r="C68" i="2"/>
  <c r="C96" i="2"/>
  <c r="C23" i="2"/>
  <c r="C14" i="2"/>
  <c r="C88" i="2"/>
  <c r="C89" i="2"/>
  <c r="C31" i="2"/>
  <c r="C80" i="2"/>
  <c r="C10" i="2"/>
  <c r="C35" i="2"/>
  <c r="C97" i="2"/>
  <c r="C73" i="2"/>
  <c r="C49" i="2"/>
  <c r="C61" i="2"/>
  <c r="C37" i="2"/>
  <c r="C25" i="2"/>
  <c r="C13" i="2"/>
  <c r="C85" i="2"/>
  <c r="C3" i="2"/>
  <c r="C100" i="2"/>
  <c r="C101" i="2"/>
  <c r="C43" i="2"/>
  <c r="C92" i="2"/>
  <c r="C22" i="2"/>
  <c r="C47" i="2"/>
  <c r="C38" i="2"/>
  <c r="C91" i="2"/>
  <c r="C70" i="2"/>
  <c r="C95" i="2"/>
  <c r="C63" i="2"/>
  <c r="C54" i="2"/>
  <c r="C57" i="2"/>
  <c r="C98" i="2"/>
  <c r="C75" i="2"/>
  <c r="C29" i="2"/>
  <c r="C66" i="2"/>
  <c r="C20" i="2"/>
  <c r="C69" i="2"/>
  <c r="C94" i="2"/>
  <c r="C84" i="2"/>
  <c r="C40" i="2"/>
  <c r="C2" i="2"/>
  <c r="F5" i="2" l="1"/>
  <c r="F6" i="2"/>
</calcChain>
</file>

<file path=xl/sharedStrings.xml><?xml version="1.0" encoding="utf-8"?>
<sst xmlns="http://schemas.openxmlformats.org/spreadsheetml/2006/main" count="239" uniqueCount="90">
  <si>
    <t>X</t>
  </si>
  <si>
    <t>X_bar</t>
  </si>
  <si>
    <t>SD</t>
  </si>
  <si>
    <t>Z</t>
  </si>
  <si>
    <t xml:space="preserve"> </t>
  </si>
  <si>
    <t>NORM.DIST</t>
  </si>
  <si>
    <t>NORM.S.DIST</t>
  </si>
  <si>
    <t>NORM(mean=0, sd=0)</t>
  </si>
  <si>
    <t>SAT_score</t>
  </si>
  <si>
    <t>average</t>
  </si>
  <si>
    <t>sd</t>
  </si>
  <si>
    <t>Z_SCORE</t>
  </si>
  <si>
    <t>sd_z</t>
  </si>
  <si>
    <t>average_z</t>
  </si>
  <si>
    <t>N</t>
  </si>
  <si>
    <t>SE</t>
  </si>
  <si>
    <t>SE=SD/SQRT(N)</t>
  </si>
  <si>
    <t>HAMD-On Exercise</t>
  </si>
  <si>
    <t>Math Score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</si>
  <si>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</si>
  <si>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</si>
  <si>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</si>
  <si>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</si>
  <si>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</si>
  <si>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</si>
  <si>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</si>
  <si>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</si>
  <si>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</si>
  <si>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</si>
  <si>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</si>
  <si>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</si>
  <si>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</si>
  <si>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</si>
  <si>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SD/SQRT(N)</t>
  </si>
  <si>
    <t>Margin Error</t>
  </si>
  <si>
    <t>SE*T</t>
  </si>
  <si>
    <t>T</t>
  </si>
  <si>
    <t>Lower</t>
  </si>
  <si>
    <t>Upper</t>
  </si>
  <si>
    <t>CI95%[53.9,73.7]</t>
  </si>
  <si>
    <t>MOE</t>
  </si>
  <si>
    <t>MEAN</t>
  </si>
  <si>
    <t>Prop%</t>
  </si>
  <si>
    <t>Confidence</t>
  </si>
  <si>
    <t>Z 97%</t>
  </si>
  <si>
    <t>Z 95%</t>
  </si>
  <si>
    <t>Z 90%</t>
  </si>
  <si>
    <t>Z 99%</t>
  </si>
  <si>
    <t>if</t>
  </si>
  <si>
    <t>prop%</t>
  </si>
  <si>
    <t>Month</t>
  </si>
  <si>
    <t>Sales</t>
  </si>
  <si>
    <t>Reject Ho</t>
  </si>
  <si>
    <t>Cheetos</t>
  </si>
  <si>
    <t>Weight</t>
  </si>
  <si>
    <t>Ho: average = 75g</t>
  </si>
  <si>
    <t>Ha: average != 75g</t>
  </si>
  <si>
    <t>Forecast(Sales)</t>
  </si>
  <si>
    <t>Lower Confidence Bound(Sales)</t>
  </si>
  <si>
    <t>Upper Confidence Bound(Sales)</t>
  </si>
  <si>
    <t>Larp</t>
  </si>
  <si>
    <t>Tomyum</t>
  </si>
  <si>
    <t>Larp(A)</t>
  </si>
  <si>
    <t>TomYum(B)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</si>
  <si>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</si>
  <si>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</si>
  <si>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</si>
  <si>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</si>
  <si>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</si>
  <si>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</si>
  <si>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</si>
  <si>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</si>
  <si>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</si>
  <si>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</si>
  <si>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</si>
  <si>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pvalue&lt;0.05</t>
  </si>
  <si>
    <t>ใช้ function แบบเขียนสูตรเอง</t>
  </si>
  <si>
    <t>SCORE</t>
  </si>
  <si>
    <t>Confidence Level(90.0%)</t>
  </si>
  <si>
    <t>Confidence Level(99.0%)</t>
  </si>
  <si>
    <t>Score</t>
  </si>
  <si>
    <t>Average</t>
  </si>
  <si>
    <t>Norm Dist</t>
  </si>
  <si>
    <t>Norm S Dist</t>
  </si>
  <si>
    <t>mean</t>
  </si>
  <si>
    <t>se</t>
  </si>
  <si>
    <t>t</t>
  </si>
  <si>
    <t>moe</t>
  </si>
  <si>
    <t>=SE*TorZ</t>
  </si>
  <si>
    <t>NIDA POLL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</si>
</sst>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"/>
    <numFmt numFmtId="166" formatCode="0.000000000000000"/>
    <numFmt numFmtId="167" formatCode="0.000%"/>
    <numFmt numFmtId="168" formatCode="0.000000000"/>
  </numFmts>
  <fonts count="4" x14ac:knownFonts="1">
    <font>
      <sz val="11"/>
      <color theme="1"/>
      <name val="Aptos Narrow"/>
      <family val="2"/>
      <charset val="22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charset val="222"/>
      <scheme val="minor"/>
    </font>
    <font>
      <sz val="11"/>
      <color theme="1"/>
      <name val="Aptos Narrow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0" fillId="2" borderId="0" xfId="0" applyFill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10" fontId="0" fillId="2" borderId="0" xfId="0" applyNumberFormat="1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167" fontId="0" fillId="0" borderId="0" xfId="1" applyNumberFormat="1" applyFont="1"/>
    <xf numFmtId="17" fontId="0" fillId="0" borderId="0" xfId="0" applyNumberFormat="1"/>
    <xf numFmtId="0" fontId="2" fillId="0" borderId="2" xfId="0" applyFont="1" applyBorder="1" applyAlignment="1">
      <alignment horizontal="center"/>
    </xf>
    <xf numFmtId="0" fontId="0" fillId="2" borderId="1" xfId="0" applyFill="1" applyBorder="1"/>
    <xf numFmtId="168" fontId="0" fillId="2" borderId="0" xfId="0" applyNumberFormat="1" applyFill="1"/>
    <xf numFmtId="168" fontId="0" fillId="0" borderId="0" xfId="0" applyNumberFormat="1"/>
    <xf numFmtId="0" fontId="0" fillId="3" borderId="0" xfId="0" applyFill="1"/>
    <xf numFmtId="168" fontId="0" fillId="3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quotePrefix="1"/>
    <xf numFmtId="168" fontId="0" fillId="0" borderId="0" xfId="0" applyNumberFormat="1" applyFill="1" applyBorder="1" applyAlignment="1"/>
    <xf numFmtId="168" fontId="0" fillId="0" borderId="1" xfId="0" applyNumberFormat="1" applyFill="1" applyBorder="1" applyAlignment="1"/>
  </cellXfs>
  <cellStyles count="2">
    <cellStyle name="Normal" xfId="0" builtinId="0"/>
    <cellStyle name="Percent" xfId="1" builtinId="5"/>
  </cellStyles>
  <dxfs count="3">
    <dxf>
      <numFmt numFmtId="2" formatCode="0.00"/>
    </dxf>
    <dxf>
      <numFmt numFmtId="2" formatCode="0.0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forecast!$B$2:$B$13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forecast!$C$2:$C$13</c:f>
              <c:numCache>
                <c:formatCode>General</c:formatCode>
                <c:ptCount val="12"/>
                <c:pt idx="0">
                  <c:v>400</c:v>
                </c:pt>
                <c:pt idx="1">
                  <c:v>600</c:v>
                </c:pt>
                <c:pt idx="2">
                  <c:v>500</c:v>
                </c:pt>
                <c:pt idx="3">
                  <c:v>800</c:v>
                </c:pt>
                <c:pt idx="4">
                  <c:v>800</c:v>
                </c:pt>
                <c:pt idx="5">
                  <c:v>600</c:v>
                </c:pt>
                <c:pt idx="6">
                  <c:v>700</c:v>
                </c:pt>
                <c:pt idx="7">
                  <c:v>900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2-4002-A3A3-B99B16CD8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002336"/>
        <c:axId val="1095468016"/>
      </c:lineChart>
      <c:dateAx>
        <c:axId val="345002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68016"/>
        <c:crosses val="autoZero"/>
        <c:auto val="1"/>
        <c:lblOffset val="100"/>
        <c:baseTimeUnit val="months"/>
      </c:dateAx>
      <c:valAx>
        <c:axId val="10954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0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'Sales forecast'!$B$1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forecast'!$B$2:$B$16</c:f>
              <c:numCache>
                <c:formatCode>General</c:formatCode>
                <c:ptCount val="15"/>
                <c:pt idx="0">
                  <c:v>400</c:v>
                </c:pt>
                <c:pt idx="1">
                  <c:v>600</c:v>
                </c:pt>
                <c:pt idx="2">
                  <c:v>500</c:v>
                </c:pt>
                <c:pt idx="3">
                  <c:v>800</c:v>
                </c:pt>
                <c:pt idx="4">
                  <c:v>800</c:v>
                </c:pt>
                <c:pt idx="5">
                  <c:v>600</c:v>
                </c:pt>
                <c:pt idx="6">
                  <c:v>700</c:v>
                </c:pt>
                <c:pt idx="7">
                  <c:v>900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8-4A32-9CB2-232A1A6DFD7D}"/>
            </c:ext>
          </c:extLst>
        </c:ser>
        <c:ser>
          <c:idx val="1"/>
          <c:order val="1"/>
          <c:tx>
            <c:strRef>
              <c:f>'Sales forecast'!$C$1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'Sales forecast'!$A$2:$A$16</c:f>
              <c:numCache>
                <c:formatCode>mmm\-yy</c:formatCode>
                <c:ptCount val="15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</c:numCache>
            </c:numRef>
          </c:cat>
          <c:val>
            <c:numRef>
              <c:f>'Sales forecast'!$C$2:$C$16</c:f>
              <c:numCache>
                <c:formatCode>General</c:formatCode>
                <c:ptCount val="15"/>
                <c:pt idx="11">
                  <c:v>1200</c:v>
                </c:pt>
                <c:pt idx="12">
                  <c:v>1036.5259581883699</c:v>
                </c:pt>
                <c:pt idx="13">
                  <c:v>1084.2530374802341</c:v>
                </c:pt>
                <c:pt idx="14">
                  <c:v>1131.9801167720982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8-4A32-9CB2-232A1A6DFD7D}"/>
            </c:ext>
          </c:extLst>
        </c:ser>
        <c:ser>
          <c:idx val="2"/>
          <c:order val="2"/>
          <c:tx>
            <c:strRef>
              <c:f>'Sales forecast'!$D$1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'Sales forecast'!$A$2:$A$16</c:f>
              <c:numCache>
                <c:formatCode>mmm\-yy</c:formatCode>
                <c:ptCount val="15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</c:numCache>
            </c:numRef>
          </c:cat>
          <c:val>
            <c:numRef>
              <c:f>'Sales forecast'!$D$2:$D$16</c:f>
              <c:numCache>
                <c:formatCode>General</c:formatCode>
                <c:ptCount val="15"/>
                <c:pt idx="11" formatCode="0.00">
                  <c:v>1200</c:v>
                </c:pt>
                <c:pt idx="12" formatCode="0.00">
                  <c:v>771.43102872872237</c:v>
                </c:pt>
                <c:pt idx="13" formatCode="0.00">
                  <c:v>817.02880151405407</c:v>
                </c:pt>
                <c:pt idx="14" formatCode="0.00">
                  <c:v>862.61014228122042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08-4A32-9CB2-232A1A6DFD7D}"/>
            </c:ext>
          </c:extLst>
        </c:ser>
        <c:ser>
          <c:idx val="3"/>
          <c:order val="3"/>
          <c:tx>
            <c:strRef>
              <c:f>'Sales forecast'!$E$1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'Sales forecast'!$A$2:$A$16</c:f>
              <c:numCache>
                <c:formatCode>mmm\-yy</c:formatCode>
                <c:ptCount val="15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</c:numCache>
            </c:numRef>
          </c:cat>
          <c:val>
            <c:numRef>
              <c:f>'Sales forecast'!$E$2:$E$16</c:f>
              <c:numCache>
                <c:formatCode>General</c:formatCode>
                <c:ptCount val="15"/>
                <c:pt idx="11" formatCode="0.00">
                  <c:v>1200</c:v>
                </c:pt>
                <c:pt idx="12" formatCode="0.00">
                  <c:v>1301.6208876480175</c:v>
                </c:pt>
                <c:pt idx="13" formatCode="0.00">
                  <c:v>1351.4772734464141</c:v>
                </c:pt>
                <c:pt idx="14" formatCode="0.00">
                  <c:v>1401.3500912629761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08-4A32-9CB2-232A1A6DF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011936"/>
        <c:axId val="349685728"/>
      </c:lineChart>
      <c:catAx>
        <c:axId val="3450119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85728"/>
        <c:crosses val="autoZero"/>
        <c:auto val="1"/>
        <c:lblAlgn val="ctr"/>
        <c:lblOffset val="100"/>
        <c:noMultiLvlLbl val="0"/>
      </c:catAx>
      <c:valAx>
        <c:axId val="3496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SAT</a:t>
          </a:r>
        </a:p>
      </cx:txPr>
    </cx:title>
    <cx:plotArea>
      <cx:plotAreaRegion>
        <cx:series layoutId="clusteredColumn" uniqueId="{816B65B4-9747-4552-ADB5-61A46E00F2C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Z Score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Z Score </a:t>
          </a:r>
        </a:p>
      </cx:txPr>
    </cx:title>
    <cx:plotArea>
      <cx:plotAreaRegion>
        <cx:series layoutId="clusteredColumn" uniqueId="{A1486CDD-C32A-4EE5-AAEA-7701313C5867}">
          <cx:tx>
            <cx:txData>
              <cx:f>_xlchart.v1.1</cx:f>
              <cx:v>Z_SCORE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</xdr:row>
      <xdr:rowOff>164782</xdr:rowOff>
    </xdr:from>
    <xdr:to>
      <xdr:col>15</xdr:col>
      <xdr:colOff>323850</xdr:colOff>
      <xdr:row>15</xdr:row>
      <xdr:rowOff>191452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A0C48E6-A6B2-8765-4162-4FCE8493E8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2260" y="591502"/>
              <a:ext cx="4598670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236220</xdr:colOff>
      <xdr:row>16</xdr:row>
      <xdr:rowOff>71437</xdr:rowOff>
    </xdr:from>
    <xdr:to>
      <xdr:col>15</xdr:col>
      <xdr:colOff>144780</xdr:colOff>
      <xdr:row>29</xdr:row>
      <xdr:rowOff>96202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B93C6DD-DD06-E985-0B4F-12F30B916C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9380" y="3485197"/>
              <a:ext cx="4602480" cy="2798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1</xdr:row>
      <xdr:rowOff>56197</xdr:rowOff>
    </xdr:from>
    <xdr:to>
      <xdr:col>11</xdr:col>
      <xdr:colOff>558165</xdr:colOff>
      <xdr:row>14</xdr:row>
      <xdr:rowOff>84772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9F15F-A517-0F52-2D58-3C15E04F0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1729740</xdr:colOff>
      <xdr:row>10</xdr:row>
      <xdr:rowOff>145732</xdr:rowOff>
    </xdr:from>
    <xdr:to>
      <xdr:col>15</xdr:col>
      <xdr:colOff>415290</xdr:colOff>
      <xdr:row>28</xdr:row>
      <xdr:rowOff>40957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372D6-EA41-ED30-513D-22F967C87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D11802-5560-41F5-A2D6-B8C6CB1F7880}" name="Table2" displayName="Table2" ref="A1:E16" totalsRowShown="0">
  <autoFilter ref="A1:E16" xr:uid="{8CD11802-5560-41F5-A2D6-B8C6CB1F7880}"/>
  <tableColumns count="5">
    <tableColumn id="1" xr3:uid="{E0889B59-ABDD-4106-926F-99250928A4CE}" name="Month" dataDxfId="2"/>
    <tableColumn id="2" xr3:uid="{5C39B1A2-44B7-44C2-B660-702B0B3FD344}" name="Sales"/>
    <tableColumn id="3" xr3:uid="{6F9A1573-29AA-4ABC-B909-11CD7F9DC9AC}" name="Forecast(Sales)"/>
    <tableColumn id="4" xr3:uid="{BFD258F1-0AF8-41BC-9707-44998F0C5F31}" name="Lower Confidence Bound(Sales)" dataDxfId="1"/>
    <tableColumn id="5" xr3:uid="{19C37336-FBFF-4A58-8058-6293EAE8076C}" name="Upper Confidence Bound(Sale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D4D75-581A-46FB-B364-5EA1ADEE4941}">
  <dimension ref="A2:J18"/>
  <sheetViews>
    <sheetView workbookViewId="0">
      <selection activeCell="E8" sqref="E8"/>
    </sheetView>
  </sheetViews>
  <sheetFormatPr defaultRowHeight="16.8" x14ac:dyDescent="0.4"/>
  <sheetData>
    <row r="2" spans="1:10" ht="17.399999999999999" thickBot="1" x14ac:dyDescent="0.45">
      <c r="A2" s="1" t="s">
        <v>3</v>
      </c>
      <c r="B2">
        <f>(B3-B4)/B5</f>
        <v>-3</v>
      </c>
      <c r="E2" s="9" t="s">
        <v>0</v>
      </c>
    </row>
    <row r="3" spans="1:10" x14ac:dyDescent="0.4">
      <c r="A3" t="s">
        <v>80</v>
      </c>
      <c r="B3">
        <v>9</v>
      </c>
      <c r="E3" s="9">
        <v>5</v>
      </c>
      <c r="I3" s="8" t="s">
        <v>0</v>
      </c>
      <c r="J3" s="8"/>
    </row>
    <row r="4" spans="1:10" x14ac:dyDescent="0.4">
      <c r="A4" t="s">
        <v>81</v>
      </c>
      <c r="B4">
        <v>12</v>
      </c>
      <c r="E4" s="9">
        <v>6</v>
      </c>
    </row>
    <row r="5" spans="1:10" x14ac:dyDescent="0.4">
      <c r="A5" t="s">
        <v>2</v>
      </c>
      <c r="B5">
        <v>1</v>
      </c>
      <c r="E5" s="9">
        <v>5</v>
      </c>
      <c r="I5" t="s">
        <v>19</v>
      </c>
      <c r="J5">
        <v>4.5999999999999996</v>
      </c>
    </row>
    <row r="6" spans="1:10" x14ac:dyDescent="0.4">
      <c r="E6" s="9">
        <v>4</v>
      </c>
      <c r="I6" t="s">
        <v>20</v>
      </c>
      <c r="J6">
        <v>0.50990195135927863</v>
      </c>
    </row>
    <row r="7" spans="1:10" x14ac:dyDescent="0.4">
      <c r="A7" t="s">
        <v>82</v>
      </c>
      <c r="B7">
        <f>_xlfn.NORM.DIST(B3,B4,B5,TRUE)</f>
        <v>1.3498980316300933E-3</v>
      </c>
      <c r="E7" s="9">
        <v>3</v>
      </c>
      <c r="I7" t="s">
        <v>21</v>
      </c>
      <c r="J7">
        <v>5</v>
      </c>
    </row>
    <row r="8" spans="1:10" x14ac:dyDescent="0.4">
      <c r="A8" t="s">
        <v>83</v>
      </c>
      <c r="B8">
        <f>_xlfn.NORM.S.DIST(B2,TRUE)</f>
        <v>1.3498980316300933E-3</v>
      </c>
      <c r="I8" t="s">
        <v>22</v>
      </c>
      <c r="J8">
        <v>5</v>
      </c>
    </row>
    <row r="9" spans="1:10" x14ac:dyDescent="0.4">
      <c r="D9" t="s">
        <v>84</v>
      </c>
      <c r="E9">
        <f>AVERAGE(E3:E7)</f>
        <v>4.5999999999999996</v>
      </c>
      <c r="F9" t="str">
        <f ca="1">_xlfn.FORMULATEXT(E9)</f>
        <v>=AVERAGE(E3:E7)</v>
      </c>
      <c r="I9" t="s">
        <v>23</v>
      </c>
      <c r="J9">
        <v>1.1401754250991383</v>
      </c>
    </row>
    <row r="10" spans="1:10" x14ac:dyDescent="0.4">
      <c r="D10" t="s">
        <v>85</v>
      </c>
      <c r="E10">
        <f>_xlfn.STDEV.S(E3:E7)/SQRT(5)</f>
        <v>0.50990195135927863</v>
      </c>
      <c r="F10" t="str">
        <f t="shared" ref="F10:F15" ca="1" si="0">_xlfn.FORMULATEXT(E10)</f>
        <v>=STDEV.S(E3:E7)/SQRT(5)</v>
      </c>
      <c r="I10" t="s">
        <v>24</v>
      </c>
      <c r="J10">
        <v>1.3000000000000007</v>
      </c>
    </row>
    <row r="11" spans="1:10" x14ac:dyDescent="0.4">
      <c r="D11" t="s">
        <v>86</v>
      </c>
      <c r="E11">
        <f>_xlfn.T.INV.2T(0.05,4)</f>
        <v>2.7764451051977934</v>
      </c>
      <c r="F11" t="str">
        <f t="shared" ca="1" si="0"/>
        <v>=T.INV.2T(0.05,4)</v>
      </c>
      <c r="I11" t="s">
        <v>25</v>
      </c>
      <c r="J11">
        <v>-0.17751479289940519</v>
      </c>
    </row>
    <row r="12" spans="1:10" x14ac:dyDescent="0.4">
      <c r="D12" t="s">
        <v>87</v>
      </c>
      <c r="E12">
        <f>E10*E11</f>
        <v>1.4157147769822724</v>
      </c>
      <c r="F12" t="str">
        <f t="shared" ca="1" si="0"/>
        <v>=E10*E11</v>
      </c>
      <c r="I12" t="s">
        <v>26</v>
      </c>
      <c r="J12">
        <v>-0.40479600891093548</v>
      </c>
    </row>
    <row r="13" spans="1:10" x14ac:dyDescent="0.4">
      <c r="D13" t="s">
        <v>87</v>
      </c>
      <c r="E13">
        <f>_xlfn.CONFIDENCE.T(0.05,J9,J17)</f>
        <v>1.4157147769822724</v>
      </c>
      <c r="F13" t="str">
        <f t="shared" ca="1" si="0"/>
        <v>=CONFIDENCE.T(0.05,J9,J17)</v>
      </c>
      <c r="I13" t="s">
        <v>27</v>
      </c>
      <c r="J13">
        <v>3</v>
      </c>
    </row>
    <row r="14" spans="1:10" x14ac:dyDescent="0.4">
      <c r="D14" t="s">
        <v>37</v>
      </c>
      <c r="E14">
        <f>E9-E13</f>
        <v>3.184285223017727</v>
      </c>
      <c r="F14" t="str">
        <f t="shared" ca="1" si="0"/>
        <v>=E9-E13</v>
      </c>
      <c r="I14" t="s">
        <v>28</v>
      </c>
      <c r="J14">
        <v>3</v>
      </c>
    </row>
    <row r="15" spans="1:10" x14ac:dyDescent="0.4">
      <c r="D15" t="s">
        <v>38</v>
      </c>
      <c r="E15">
        <f>E9+E13</f>
        <v>6.0157147769822723</v>
      </c>
      <c r="F15" t="str">
        <f t="shared" ca="1" si="0"/>
        <v>=E9+E13</v>
      </c>
      <c r="I15" t="s">
        <v>29</v>
      </c>
      <c r="J15">
        <v>6</v>
      </c>
    </row>
    <row r="16" spans="1:10" x14ac:dyDescent="0.4">
      <c r="I16" t="s">
        <v>30</v>
      </c>
      <c r="J16">
        <v>23</v>
      </c>
    </row>
    <row r="17" spans="9:10" x14ac:dyDescent="0.4">
      <c r="I17" t="s">
        <v>31</v>
      </c>
      <c r="J17">
        <v>5</v>
      </c>
    </row>
    <row r="18" spans="9:10" ht="17.399999999999999" thickBot="1" x14ac:dyDescent="0.45">
      <c r="I18" s="7" t="s">
        <v>32</v>
      </c>
      <c r="J18" s="7">
        <v>1.4157147769822722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88C3-7A7C-4923-9C2E-F119887E2678}">
  <dimension ref="B2:D13"/>
  <sheetViews>
    <sheetView workbookViewId="0">
      <selection activeCell="D6" sqref="D6"/>
    </sheetView>
  </sheetViews>
  <sheetFormatPr defaultRowHeight="16.8" x14ac:dyDescent="0.4"/>
  <cols>
    <col min="2" max="2" width="11.59765625" customWidth="1"/>
    <col min="3" max="3" width="8.3984375" customWidth="1"/>
  </cols>
  <sheetData>
    <row r="2" spans="2:4" x14ac:dyDescent="0.4">
      <c r="B2" t="s">
        <v>0</v>
      </c>
      <c r="C2">
        <v>220</v>
      </c>
    </row>
    <row r="3" spans="2:4" x14ac:dyDescent="0.4">
      <c r="B3" t="s">
        <v>1</v>
      </c>
      <c r="C3">
        <v>500</v>
      </c>
    </row>
    <row r="4" spans="2:4" x14ac:dyDescent="0.4">
      <c r="B4" t="s">
        <v>2</v>
      </c>
      <c r="C4">
        <v>100</v>
      </c>
    </row>
    <row r="6" spans="2:4" x14ac:dyDescent="0.4">
      <c r="B6" t="s">
        <v>3</v>
      </c>
      <c r="C6">
        <f>(C2-C3)/C4</f>
        <v>-2.8</v>
      </c>
      <c r="D6" t="s">
        <v>7</v>
      </c>
    </row>
    <row r="7" spans="2:4" x14ac:dyDescent="0.4">
      <c r="B7" t="s">
        <v>6</v>
      </c>
      <c r="C7" s="1">
        <f>_xlfn.NORM.S.DIST(C6,TRUE)</f>
        <v>2.5551303304279312E-3</v>
      </c>
      <c r="D7" t="str">
        <f ca="1">_xlfn.FORMULATEXT(C7)</f>
        <v>=NORM.S.DIST(C6,TRUE)</v>
      </c>
    </row>
    <row r="8" spans="2:4" x14ac:dyDescent="0.4">
      <c r="B8" t="s">
        <v>5</v>
      </c>
      <c r="C8">
        <f>_xlfn.NORM.DIST(C2,C3,C4,TRUE)</f>
        <v>2.5551303304279312E-3</v>
      </c>
      <c r="D8" t="str">
        <f ca="1">_xlfn.FORMULATEXT(C8)</f>
        <v>=NORM.DIST(C2,C3,C4,TRUE)</v>
      </c>
    </row>
    <row r="13" spans="2:4" x14ac:dyDescent="0.4">
      <c r="B1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4863D-90BC-4C04-B84D-598E91BF8CB7}">
  <dimension ref="B1:F101"/>
  <sheetViews>
    <sheetView topLeftCell="A22" workbookViewId="0">
      <selection activeCell="H9" sqref="H9"/>
    </sheetView>
  </sheetViews>
  <sheetFormatPr defaultRowHeight="16.8" x14ac:dyDescent="0.4"/>
  <cols>
    <col min="6" max="6" width="20.19921875" bestFit="1" customWidth="1"/>
  </cols>
  <sheetData>
    <row r="1" spans="2:6" x14ac:dyDescent="0.4">
      <c r="B1" t="s">
        <v>8</v>
      </c>
      <c r="C1" t="s">
        <v>11</v>
      </c>
    </row>
    <row r="2" spans="2:6" x14ac:dyDescent="0.4">
      <c r="B2" s="15">
        <f ca="1">_xlfn.NORM.INV(RAND(),500,100)</f>
        <v>497.93429564612831</v>
      </c>
      <c r="C2" s="15">
        <f ca="1">(B2-$F$2)/$F$3</f>
        <v>-0.10727286364290231</v>
      </c>
      <c r="E2" t="s">
        <v>9</v>
      </c>
      <c r="F2" s="2">
        <f ca="1">AVERAGE(B2:B101)</f>
        <v>509.28032901213317</v>
      </c>
    </row>
    <row r="3" spans="2:6" x14ac:dyDescent="0.4">
      <c r="B3" s="15">
        <f t="shared" ref="B3:B66" ca="1" si="0">_xlfn.NORM.INV(RAND(),500,100)</f>
        <v>382.49692154008972</v>
      </c>
      <c r="C3" s="15">
        <f t="shared" ref="C3:C66" ca="1" si="1">(B3-$F$2)/$F$3</f>
        <v>-1.1986937410814251</v>
      </c>
      <c r="E3" t="s">
        <v>10</v>
      </c>
      <c r="F3" s="2">
        <f ca="1">_xlfn.STDEV.S(B2:B101)</f>
        <v>105.76797319193751</v>
      </c>
    </row>
    <row r="4" spans="2:6" x14ac:dyDescent="0.4">
      <c r="B4" s="15">
        <f t="shared" ca="1" si="0"/>
        <v>403.52241074675754</v>
      </c>
      <c r="C4" s="15">
        <f t="shared" ca="1" si="1"/>
        <v>-0.99990493410946202</v>
      </c>
    </row>
    <row r="5" spans="2:6" x14ac:dyDescent="0.4">
      <c r="B5" s="15">
        <f t="shared" ca="1" si="0"/>
        <v>526.21134929082916</v>
      </c>
      <c r="C5" s="15">
        <f t="shared" ca="1" si="1"/>
        <v>0.16007700410379627</v>
      </c>
      <c r="E5" t="s">
        <v>13</v>
      </c>
      <c r="F5" s="3">
        <f ca="1">AVERAGE(C2:C101)</f>
        <v>-1.5526468999382814E-15</v>
      </c>
    </row>
    <row r="6" spans="2:6" x14ac:dyDescent="0.4">
      <c r="B6" s="15">
        <f t="shared" ca="1" si="0"/>
        <v>639.62287921713641</v>
      </c>
      <c r="C6" s="15">
        <f t="shared" ca="1" si="1"/>
        <v>1.2323442179275779</v>
      </c>
      <c r="E6" t="s">
        <v>12</v>
      </c>
      <c r="F6">
        <f ca="1">_xlfn.STDEV.S(C2:C101)</f>
        <v>1.0000000000000047</v>
      </c>
    </row>
    <row r="7" spans="2:6" x14ac:dyDescent="0.4">
      <c r="B7" s="15">
        <f t="shared" ca="1" si="0"/>
        <v>631.30408498340114</v>
      </c>
      <c r="C7" s="15">
        <f t="shared" ca="1" si="1"/>
        <v>1.1536928645671505</v>
      </c>
    </row>
    <row r="8" spans="2:6" x14ac:dyDescent="0.4">
      <c r="B8" s="15">
        <f t="shared" ca="1" si="0"/>
        <v>449.7669532388428</v>
      </c>
      <c r="C8" s="15">
        <f t="shared" ca="1" si="1"/>
        <v>-0.56267860655031399</v>
      </c>
    </row>
    <row r="9" spans="2:6" x14ac:dyDescent="0.4">
      <c r="B9" s="15">
        <f t="shared" ca="1" si="0"/>
        <v>483.80215411642394</v>
      </c>
      <c r="C9" s="15">
        <f t="shared" ca="1" si="1"/>
        <v>-0.24088742675889133</v>
      </c>
    </row>
    <row r="10" spans="2:6" x14ac:dyDescent="0.4">
      <c r="B10" s="15">
        <f t="shared" ca="1" si="0"/>
        <v>477.09645985048809</v>
      </c>
      <c r="C10" s="15">
        <f t="shared" ca="1" si="1"/>
        <v>-0.30428747181569693</v>
      </c>
    </row>
    <row r="11" spans="2:6" x14ac:dyDescent="0.4">
      <c r="B11" s="15">
        <f t="shared" ca="1" si="0"/>
        <v>247.0084014131499</v>
      </c>
      <c r="C11" s="15">
        <f t="shared" ca="1" si="1"/>
        <v>-2.479691344023748</v>
      </c>
    </row>
    <row r="12" spans="2:6" x14ac:dyDescent="0.4">
      <c r="B12" s="15">
        <f t="shared" ca="1" si="0"/>
        <v>285.11666549262929</v>
      </c>
      <c r="C12" s="15">
        <f t="shared" ca="1" si="1"/>
        <v>-2.119390745180616</v>
      </c>
    </row>
    <row r="13" spans="2:6" x14ac:dyDescent="0.4">
      <c r="B13" s="15">
        <f t="shared" ca="1" si="0"/>
        <v>403.04311662319651</v>
      </c>
      <c r="C13" s="15">
        <f t="shared" ca="1" si="1"/>
        <v>-1.00443649606623</v>
      </c>
    </row>
    <row r="14" spans="2:6" x14ac:dyDescent="0.4">
      <c r="B14" s="15">
        <f t="shared" ca="1" si="0"/>
        <v>473.16334810363338</v>
      </c>
      <c r="C14" s="15">
        <f t="shared" ca="1" si="1"/>
        <v>-0.34147369774173675</v>
      </c>
    </row>
    <row r="15" spans="2:6" x14ac:dyDescent="0.4">
      <c r="B15" s="15">
        <f t="shared" ca="1" si="0"/>
        <v>523.01985131513379</v>
      </c>
      <c r="C15" s="15">
        <f t="shared" ca="1" si="1"/>
        <v>0.12990248265481524</v>
      </c>
    </row>
    <row r="16" spans="2:6" x14ac:dyDescent="0.4">
      <c r="B16" s="15">
        <f t="shared" ca="1" si="0"/>
        <v>487.86086197448981</v>
      </c>
      <c r="C16" s="15">
        <f t="shared" ca="1" si="1"/>
        <v>-0.20251373257170557</v>
      </c>
    </row>
    <row r="17" spans="2:3" x14ac:dyDescent="0.4">
      <c r="B17" s="15">
        <f t="shared" ca="1" si="0"/>
        <v>642.917719073218</v>
      </c>
      <c r="C17" s="15">
        <f t="shared" ca="1" si="1"/>
        <v>1.2634958014991229</v>
      </c>
    </row>
    <row r="18" spans="2:3" x14ac:dyDescent="0.4">
      <c r="B18" s="15">
        <f t="shared" ca="1" si="0"/>
        <v>562.70638136217678</v>
      </c>
      <c r="C18" s="15">
        <f t="shared" ca="1" si="1"/>
        <v>0.50512504624713928</v>
      </c>
    </row>
    <row r="19" spans="2:3" x14ac:dyDescent="0.4">
      <c r="B19" s="15">
        <f t="shared" ca="1" si="0"/>
        <v>603.10953745787026</v>
      </c>
      <c r="C19" s="15">
        <f t="shared" ca="1" si="1"/>
        <v>0.88712306394928164</v>
      </c>
    </row>
    <row r="20" spans="2:3" x14ac:dyDescent="0.4">
      <c r="B20" s="15">
        <f t="shared" ca="1" si="0"/>
        <v>576.66348523520628</v>
      </c>
      <c r="C20" s="15">
        <f t="shared" ca="1" si="1"/>
        <v>0.6370846882051211</v>
      </c>
    </row>
    <row r="21" spans="2:3" x14ac:dyDescent="0.4">
      <c r="B21" s="15">
        <f t="shared" ca="1" si="0"/>
        <v>397.86110071551252</v>
      </c>
      <c r="C21" s="15">
        <f t="shared" ca="1" si="1"/>
        <v>-1.0534306835437584</v>
      </c>
    </row>
    <row r="22" spans="2:3" x14ac:dyDescent="0.4">
      <c r="B22" s="15">
        <f t="shared" ca="1" si="0"/>
        <v>428.75442767772455</v>
      </c>
      <c r="C22" s="15">
        <f t="shared" ca="1" si="1"/>
        <v>-0.76134484668887414</v>
      </c>
    </row>
    <row r="23" spans="2:3" x14ac:dyDescent="0.4">
      <c r="B23" s="15">
        <f t="shared" ca="1" si="0"/>
        <v>520.77266055483165</v>
      </c>
      <c r="C23" s="15">
        <f t="shared" ca="1" si="1"/>
        <v>0.1086560628503612</v>
      </c>
    </row>
    <row r="24" spans="2:3" x14ac:dyDescent="0.4">
      <c r="B24" s="15">
        <f t="shared" ca="1" si="0"/>
        <v>492.3597399380763</v>
      </c>
      <c r="C24" s="15">
        <f t="shared" ca="1" si="1"/>
        <v>-0.15997838063277445</v>
      </c>
    </row>
    <row r="25" spans="2:3" x14ac:dyDescent="0.4">
      <c r="B25" s="15">
        <f t="shared" ca="1" si="0"/>
        <v>605.2656353474755</v>
      </c>
      <c r="C25" s="15">
        <f t="shared" ca="1" si="1"/>
        <v>0.9075082318270149</v>
      </c>
    </row>
    <row r="26" spans="2:3" x14ac:dyDescent="0.4">
      <c r="B26" s="15">
        <f t="shared" ca="1" si="0"/>
        <v>360.88845717388722</v>
      </c>
      <c r="C26" s="15">
        <f t="shared" ca="1" si="1"/>
        <v>-1.4029943787327634</v>
      </c>
    </row>
    <row r="27" spans="2:3" x14ac:dyDescent="0.4">
      <c r="B27" s="15">
        <f t="shared" ca="1" si="0"/>
        <v>663.83423032167684</v>
      </c>
      <c r="C27" s="15">
        <f t="shared" ca="1" si="1"/>
        <v>1.4612542591609861</v>
      </c>
    </row>
    <row r="28" spans="2:3" x14ac:dyDescent="0.4">
      <c r="B28" s="15">
        <f t="shared" ca="1" si="0"/>
        <v>418.09218588618785</v>
      </c>
      <c r="C28" s="15">
        <f t="shared" ca="1" si="1"/>
        <v>-0.86215269494165192</v>
      </c>
    </row>
    <row r="29" spans="2:3" x14ac:dyDescent="0.4">
      <c r="B29" s="15">
        <f t="shared" ca="1" si="0"/>
        <v>650.01933981179934</v>
      </c>
      <c r="C29" s="15">
        <f t="shared" ca="1" si="1"/>
        <v>1.3306391958959694</v>
      </c>
    </row>
    <row r="30" spans="2:3" x14ac:dyDescent="0.4">
      <c r="B30" s="15">
        <f t="shared" ca="1" si="0"/>
        <v>341.2534916469308</v>
      </c>
      <c r="C30" s="15">
        <f t="shared" ca="1" si="1"/>
        <v>-1.5886362600546715</v>
      </c>
    </row>
    <row r="31" spans="2:3" x14ac:dyDescent="0.4">
      <c r="B31" s="15">
        <f t="shared" ca="1" si="0"/>
        <v>479.18715421281831</v>
      </c>
      <c r="C31" s="15">
        <f t="shared" ca="1" si="1"/>
        <v>-0.28452067191175784</v>
      </c>
    </row>
    <row r="32" spans="2:3" x14ac:dyDescent="0.4">
      <c r="B32" s="15">
        <f t="shared" ca="1" si="0"/>
        <v>689.90537216656503</v>
      </c>
      <c r="C32" s="15">
        <f t="shared" ca="1" si="1"/>
        <v>1.7077479855518358</v>
      </c>
    </row>
    <row r="33" spans="2:3" x14ac:dyDescent="0.4">
      <c r="B33" s="15">
        <f t="shared" ca="1" si="0"/>
        <v>545.27071674925105</v>
      </c>
      <c r="C33" s="15">
        <f t="shared" ca="1" si="1"/>
        <v>0.34027680261780191</v>
      </c>
    </row>
    <row r="34" spans="2:3" x14ac:dyDescent="0.4">
      <c r="B34" s="15">
        <f t="shared" ca="1" si="0"/>
        <v>638.12442581099515</v>
      </c>
      <c r="C34" s="15">
        <f t="shared" ca="1" si="1"/>
        <v>1.2181768536402617</v>
      </c>
    </row>
    <row r="35" spans="2:3" x14ac:dyDescent="0.4">
      <c r="B35" s="15">
        <f t="shared" ca="1" si="0"/>
        <v>567.99900406073607</v>
      </c>
      <c r="C35" s="15">
        <f t="shared" ca="1" si="1"/>
        <v>0.555164983090353</v>
      </c>
    </row>
    <row r="36" spans="2:3" x14ac:dyDescent="0.4">
      <c r="B36" s="15">
        <f t="shared" ca="1" si="0"/>
        <v>495.0191567279694</v>
      </c>
      <c r="C36" s="15">
        <f t="shared" ca="1" si="1"/>
        <v>-0.13483450475394818</v>
      </c>
    </row>
    <row r="37" spans="2:3" x14ac:dyDescent="0.4">
      <c r="B37" s="15">
        <f t="shared" ca="1" si="0"/>
        <v>432.93548762169843</v>
      </c>
      <c r="C37" s="15">
        <f t="shared" ca="1" si="1"/>
        <v>-0.72181435538990124</v>
      </c>
    </row>
    <row r="38" spans="2:3" x14ac:dyDescent="0.4">
      <c r="B38" s="15">
        <f t="shared" ca="1" si="0"/>
        <v>482.25314170020084</v>
      </c>
      <c r="C38" s="15">
        <f t="shared" ca="1" si="1"/>
        <v>-0.25553280918871341</v>
      </c>
    </row>
    <row r="39" spans="2:3" x14ac:dyDescent="0.4">
      <c r="B39" s="15">
        <f t="shared" ca="1" si="0"/>
        <v>624.52691913262527</v>
      </c>
      <c r="C39" s="15">
        <f t="shared" ca="1" si="1"/>
        <v>1.0896170801283458</v>
      </c>
    </row>
    <row r="40" spans="2:3" x14ac:dyDescent="0.4">
      <c r="B40" s="15">
        <f t="shared" ca="1" si="0"/>
        <v>556.17981375826037</v>
      </c>
      <c r="C40" s="15">
        <f t="shared" ca="1" si="1"/>
        <v>0.44341858249489702</v>
      </c>
    </row>
    <row r="41" spans="2:3" x14ac:dyDescent="0.4">
      <c r="B41" s="15">
        <f t="shared" ca="1" si="0"/>
        <v>404.22039891129276</v>
      </c>
      <c r="C41" s="15">
        <f t="shared" ca="1" si="1"/>
        <v>-0.99330569481735065</v>
      </c>
    </row>
    <row r="42" spans="2:3" x14ac:dyDescent="0.4">
      <c r="B42" s="15">
        <f t="shared" ca="1" si="0"/>
        <v>361.08071948953977</v>
      </c>
      <c r="C42" s="15">
        <f t="shared" ca="1" si="1"/>
        <v>-1.4011766043172165</v>
      </c>
    </row>
    <row r="43" spans="2:3" x14ac:dyDescent="0.4">
      <c r="B43" s="15">
        <f t="shared" ca="1" si="0"/>
        <v>442.02189636564128</v>
      </c>
      <c r="C43" s="15">
        <f t="shared" ca="1" si="1"/>
        <v>-0.63590546946037974</v>
      </c>
    </row>
    <row r="44" spans="2:3" x14ac:dyDescent="0.4">
      <c r="B44" s="15">
        <f t="shared" ca="1" si="0"/>
        <v>680.10685157132525</v>
      </c>
      <c r="C44" s="15">
        <f t="shared" ca="1" si="1"/>
        <v>1.6151063257040257</v>
      </c>
    </row>
    <row r="45" spans="2:3" x14ac:dyDescent="0.4">
      <c r="B45" s="15">
        <f t="shared" ca="1" si="0"/>
        <v>390.13630803548205</v>
      </c>
      <c r="C45" s="15">
        <f t="shared" ca="1" si="1"/>
        <v>-1.1264659554404057</v>
      </c>
    </row>
    <row r="46" spans="2:3" x14ac:dyDescent="0.4">
      <c r="B46" s="15">
        <f t="shared" ca="1" si="0"/>
        <v>360.14751657433828</v>
      </c>
      <c r="C46" s="15">
        <f t="shared" ca="1" si="1"/>
        <v>-1.4099997186025588</v>
      </c>
    </row>
    <row r="47" spans="2:3" x14ac:dyDescent="0.4">
      <c r="B47" s="15">
        <f t="shared" ca="1" si="0"/>
        <v>428.16342937944194</v>
      </c>
      <c r="C47" s="15">
        <f t="shared" ca="1" si="1"/>
        <v>-0.76693253340014467</v>
      </c>
    </row>
    <row r="48" spans="2:3" x14ac:dyDescent="0.4">
      <c r="B48" s="15">
        <f t="shared" ca="1" si="0"/>
        <v>438.49678227276388</v>
      </c>
      <c r="C48" s="15">
        <f t="shared" ca="1" si="1"/>
        <v>-0.66923421715681486</v>
      </c>
    </row>
    <row r="49" spans="2:3" x14ac:dyDescent="0.4">
      <c r="B49" s="15">
        <f t="shared" ca="1" si="0"/>
        <v>491.79988278716695</v>
      </c>
      <c r="C49" s="15">
        <f t="shared" ca="1" si="1"/>
        <v>-0.16527163844999079</v>
      </c>
    </row>
    <row r="50" spans="2:3" x14ac:dyDescent="0.4">
      <c r="B50" s="15">
        <f t="shared" ca="1" si="0"/>
        <v>370.80257467513491</v>
      </c>
      <c r="C50" s="15">
        <f t="shared" ca="1" si="1"/>
        <v>-1.3092597896879634</v>
      </c>
    </row>
    <row r="51" spans="2:3" x14ac:dyDescent="0.4">
      <c r="B51" s="15">
        <f t="shared" ca="1" si="0"/>
        <v>671.06195610081988</v>
      </c>
      <c r="C51" s="15">
        <f t="shared" ca="1" si="1"/>
        <v>1.529589933571867</v>
      </c>
    </row>
    <row r="52" spans="2:3" x14ac:dyDescent="0.4">
      <c r="B52" s="15">
        <f t="shared" ca="1" si="0"/>
        <v>494.78248192618298</v>
      </c>
      <c r="C52" s="15">
        <f t="shared" ca="1" si="1"/>
        <v>-0.13707218403099103</v>
      </c>
    </row>
    <row r="53" spans="2:3" x14ac:dyDescent="0.4">
      <c r="B53" s="15">
        <f t="shared" ca="1" si="0"/>
        <v>399.75452200334371</v>
      </c>
      <c r="C53" s="15">
        <f t="shared" ca="1" si="1"/>
        <v>-1.0355290330659224</v>
      </c>
    </row>
    <row r="54" spans="2:3" x14ac:dyDescent="0.4">
      <c r="B54" s="15">
        <f t="shared" ca="1" si="0"/>
        <v>294.1670869229464</v>
      </c>
      <c r="C54" s="15">
        <f t="shared" ca="1" si="1"/>
        <v>-2.033822106989041</v>
      </c>
    </row>
    <row r="55" spans="2:3" x14ac:dyDescent="0.4">
      <c r="B55" s="15">
        <f t="shared" ca="1" si="0"/>
        <v>522.44389173980107</v>
      </c>
      <c r="C55" s="15">
        <f t="shared" ca="1" si="1"/>
        <v>0.12445698192381871</v>
      </c>
    </row>
    <row r="56" spans="2:3" x14ac:dyDescent="0.4">
      <c r="B56" s="15">
        <f t="shared" ca="1" si="0"/>
        <v>515.40381973412127</v>
      </c>
      <c r="C56" s="15">
        <f t="shared" ca="1" si="1"/>
        <v>5.7895509738810871E-2</v>
      </c>
    </row>
    <row r="57" spans="2:3" x14ac:dyDescent="0.4">
      <c r="B57" s="15">
        <f t="shared" ca="1" si="0"/>
        <v>509.32011995335694</v>
      </c>
      <c r="C57" s="15">
        <f t="shared" ca="1" si="1"/>
        <v>3.7620973554595923E-4</v>
      </c>
    </row>
    <row r="58" spans="2:3" x14ac:dyDescent="0.4">
      <c r="B58" s="15">
        <f t="shared" ca="1" si="0"/>
        <v>492.82593141944932</v>
      </c>
      <c r="C58" s="15">
        <f t="shared" ca="1" si="1"/>
        <v>-0.15557069967507076</v>
      </c>
    </row>
    <row r="59" spans="2:3" x14ac:dyDescent="0.4">
      <c r="B59" s="15">
        <f t="shared" ca="1" si="0"/>
        <v>459.49300476137785</v>
      </c>
      <c r="C59" s="15">
        <f t="shared" ca="1" si="1"/>
        <v>-0.47072211699099203</v>
      </c>
    </row>
    <row r="60" spans="2:3" x14ac:dyDescent="0.4">
      <c r="B60" s="15">
        <f t="shared" ca="1" si="0"/>
        <v>588.34786188032319</v>
      </c>
      <c r="C60" s="15">
        <f t="shared" ca="1" si="1"/>
        <v>0.74755647179421603</v>
      </c>
    </row>
    <row r="61" spans="2:3" x14ac:dyDescent="0.4">
      <c r="B61" s="15">
        <f t="shared" ca="1" si="0"/>
        <v>579.10019964620153</v>
      </c>
      <c r="C61" s="15">
        <f t="shared" ca="1" si="1"/>
        <v>0.66012298928491331</v>
      </c>
    </row>
    <row r="62" spans="2:3" x14ac:dyDescent="0.4">
      <c r="B62" s="15">
        <f t="shared" ca="1" si="0"/>
        <v>359.90962224728082</v>
      </c>
      <c r="C62" s="15">
        <f t="shared" ca="1" si="1"/>
        <v>-1.4122489280738018</v>
      </c>
    </row>
    <row r="63" spans="2:3" x14ac:dyDescent="0.4">
      <c r="B63" s="15">
        <f t="shared" ca="1" si="0"/>
        <v>606.24133574550478</v>
      </c>
      <c r="C63" s="15">
        <f t="shared" ca="1" si="1"/>
        <v>0.91673314527277683</v>
      </c>
    </row>
    <row r="64" spans="2:3" x14ac:dyDescent="0.4">
      <c r="B64" s="15">
        <f t="shared" ca="1" si="0"/>
        <v>618.78191836838005</v>
      </c>
      <c r="C64" s="15">
        <f t="shared" ca="1" si="1"/>
        <v>1.0353000634467484</v>
      </c>
    </row>
    <row r="65" spans="2:3" x14ac:dyDescent="0.4">
      <c r="B65" s="15">
        <f t="shared" ca="1" si="0"/>
        <v>348.62156376726091</v>
      </c>
      <c r="C65" s="15">
        <f t="shared" ca="1" si="1"/>
        <v>-1.5189736590047369</v>
      </c>
    </row>
    <row r="66" spans="2:3" x14ac:dyDescent="0.4">
      <c r="B66" s="15">
        <f t="shared" ca="1" si="0"/>
        <v>415.16029109051243</v>
      </c>
      <c r="C66" s="15">
        <f t="shared" ca="1" si="1"/>
        <v>-0.88987275714190694</v>
      </c>
    </row>
    <row r="67" spans="2:3" x14ac:dyDescent="0.4">
      <c r="B67" s="15">
        <f t="shared" ref="B67:B101" ca="1" si="2">_xlfn.NORM.INV(RAND(),500,100)</f>
        <v>534.54384824157319</v>
      </c>
      <c r="C67" s="15">
        <f t="shared" ref="C67:C101" ca="1" si="3">(B67-$F$2)/$F$3</f>
        <v>0.2388579308747292</v>
      </c>
    </row>
    <row r="68" spans="2:3" x14ac:dyDescent="0.4">
      <c r="B68" s="15">
        <f t="shared" ca="1" si="2"/>
        <v>527.82442531599099</v>
      </c>
      <c r="C68" s="15">
        <f t="shared" ca="1" si="3"/>
        <v>0.17532808603797098</v>
      </c>
    </row>
    <row r="69" spans="2:3" x14ac:dyDescent="0.4">
      <c r="B69" s="15">
        <f t="shared" ca="1" si="2"/>
        <v>548.03897308765295</v>
      </c>
      <c r="C69" s="15">
        <f t="shared" ca="1" si="3"/>
        <v>0.36644971919036717</v>
      </c>
    </row>
    <row r="70" spans="2:3" x14ac:dyDescent="0.4">
      <c r="B70" s="15">
        <f t="shared" ca="1" si="2"/>
        <v>604.7306483389641</v>
      </c>
      <c r="C70" s="15">
        <f t="shared" ca="1" si="3"/>
        <v>0.90245011269731812</v>
      </c>
    </row>
    <row r="71" spans="2:3" x14ac:dyDescent="0.4">
      <c r="B71" s="15">
        <f t="shared" ca="1" si="2"/>
        <v>498.41976199185495</v>
      </c>
      <c r="C71" s="15">
        <f t="shared" ca="1" si="3"/>
        <v>-0.10268294543726862</v>
      </c>
    </row>
    <row r="72" spans="2:3" x14ac:dyDescent="0.4">
      <c r="B72" s="15">
        <f t="shared" ca="1" si="2"/>
        <v>457.21039649597924</v>
      </c>
      <c r="C72" s="15">
        <f t="shared" ca="1" si="3"/>
        <v>-0.49230339718869753</v>
      </c>
    </row>
    <row r="73" spans="2:3" x14ac:dyDescent="0.4">
      <c r="B73" s="15">
        <f t="shared" ca="1" si="2"/>
        <v>392.84028986075629</v>
      </c>
      <c r="C73" s="15">
        <f t="shared" ca="1" si="3"/>
        <v>-1.1009007323991424</v>
      </c>
    </row>
    <row r="74" spans="2:3" x14ac:dyDescent="0.4">
      <c r="B74" s="15">
        <f t="shared" ca="1" si="2"/>
        <v>585.29114991831705</v>
      </c>
      <c r="C74" s="15">
        <f t="shared" ca="1" si="3"/>
        <v>0.71865630599015806</v>
      </c>
    </row>
    <row r="75" spans="2:3" x14ac:dyDescent="0.4">
      <c r="B75" s="15">
        <f t="shared" ca="1" si="2"/>
        <v>374.7911736295448</v>
      </c>
      <c r="C75" s="15">
        <f t="shared" ca="1" si="3"/>
        <v>-1.2715489511983975</v>
      </c>
    </row>
    <row r="76" spans="2:3" x14ac:dyDescent="0.4">
      <c r="B76" s="15">
        <f t="shared" ca="1" si="2"/>
        <v>293.4705902273019</v>
      </c>
      <c r="C76" s="15">
        <f t="shared" ca="1" si="3"/>
        <v>-2.040407244953069</v>
      </c>
    </row>
    <row r="77" spans="2:3" x14ac:dyDescent="0.4">
      <c r="B77" s="15">
        <f t="shared" ca="1" si="2"/>
        <v>543.28408697336238</v>
      </c>
      <c r="C77" s="15">
        <f t="shared" ca="1" si="3"/>
        <v>0.32149389777491977</v>
      </c>
    </row>
    <row r="78" spans="2:3" x14ac:dyDescent="0.4">
      <c r="B78" s="15">
        <f t="shared" ca="1" si="2"/>
        <v>515.1247562773633</v>
      </c>
      <c r="C78" s="15">
        <f t="shared" ca="1" si="3"/>
        <v>5.525706023149593E-2</v>
      </c>
    </row>
    <row r="79" spans="2:3" x14ac:dyDescent="0.4">
      <c r="B79" s="15">
        <f t="shared" ca="1" si="2"/>
        <v>466.44755490540115</v>
      </c>
      <c r="C79" s="15">
        <f t="shared" ca="1" si="3"/>
        <v>-0.40496922474824426</v>
      </c>
    </row>
    <row r="80" spans="2:3" x14ac:dyDescent="0.4">
      <c r="B80" s="15">
        <f t="shared" ca="1" si="2"/>
        <v>656.83304699236646</v>
      </c>
      <c r="C80" s="15">
        <f t="shared" ca="1" si="3"/>
        <v>1.3950604661060193</v>
      </c>
    </row>
    <row r="81" spans="2:3" x14ac:dyDescent="0.4">
      <c r="B81" s="15">
        <f t="shared" ca="1" si="2"/>
        <v>476.47663195249157</v>
      </c>
      <c r="C81" s="15">
        <f t="shared" ca="1" si="3"/>
        <v>-0.31014773252875527</v>
      </c>
    </row>
    <row r="82" spans="2:3" x14ac:dyDescent="0.4">
      <c r="B82" s="15">
        <f t="shared" ca="1" si="2"/>
        <v>545.28987680433613</v>
      </c>
      <c r="C82" s="15">
        <f t="shared" ca="1" si="3"/>
        <v>0.34045795438337761</v>
      </c>
    </row>
    <row r="83" spans="2:3" x14ac:dyDescent="0.4">
      <c r="B83" s="15">
        <f t="shared" ca="1" si="2"/>
        <v>578.1111369794213</v>
      </c>
      <c r="C83" s="15">
        <f t="shared" ca="1" si="3"/>
        <v>0.65077174015976114</v>
      </c>
    </row>
    <row r="84" spans="2:3" x14ac:dyDescent="0.4">
      <c r="B84" s="15">
        <f t="shared" ca="1" si="2"/>
        <v>577.02219858084914</v>
      </c>
      <c r="C84" s="15">
        <f t="shared" ca="1" si="3"/>
        <v>0.64047620016112594</v>
      </c>
    </row>
    <row r="85" spans="2:3" x14ac:dyDescent="0.4">
      <c r="B85" s="15">
        <f t="shared" ca="1" si="2"/>
        <v>484.6442205956281</v>
      </c>
      <c r="C85" s="15">
        <f t="shared" ca="1" si="3"/>
        <v>-0.23292597629528017</v>
      </c>
    </row>
    <row r="86" spans="2:3" x14ac:dyDescent="0.4">
      <c r="B86" s="15">
        <f t="shared" ca="1" si="2"/>
        <v>584.01393252798186</v>
      </c>
      <c r="C86" s="15">
        <f t="shared" ca="1" si="3"/>
        <v>0.70658065254053193</v>
      </c>
    </row>
    <row r="87" spans="2:3" x14ac:dyDescent="0.4">
      <c r="B87" s="15">
        <f t="shared" ca="1" si="2"/>
        <v>431.95000329527613</v>
      </c>
      <c r="C87" s="15">
        <f t="shared" ca="1" si="3"/>
        <v>-0.73113177253123129</v>
      </c>
    </row>
    <row r="88" spans="2:3" x14ac:dyDescent="0.4">
      <c r="B88" s="15">
        <f t="shared" ca="1" si="2"/>
        <v>479.97229555013178</v>
      </c>
      <c r="C88" s="15">
        <f t="shared" ca="1" si="3"/>
        <v>-0.27709742918885283</v>
      </c>
    </row>
    <row r="89" spans="2:3" x14ac:dyDescent="0.4">
      <c r="B89" s="15">
        <f t="shared" ca="1" si="2"/>
        <v>546.78111202745026</v>
      </c>
      <c r="C89" s="15">
        <f t="shared" ca="1" si="3"/>
        <v>0.35455707321973823</v>
      </c>
    </row>
    <row r="90" spans="2:3" x14ac:dyDescent="0.4">
      <c r="B90" s="15">
        <f t="shared" ca="1" si="2"/>
        <v>564.46847152306032</v>
      </c>
      <c r="C90" s="15">
        <f t="shared" ca="1" si="3"/>
        <v>0.5217850058521688</v>
      </c>
    </row>
    <row r="91" spans="2:3" x14ac:dyDescent="0.4">
      <c r="B91" s="15">
        <f t="shared" ca="1" si="2"/>
        <v>682.54301787173995</v>
      </c>
      <c r="C91" s="15">
        <f t="shared" ca="1" si="3"/>
        <v>1.6381394445858046</v>
      </c>
    </row>
    <row r="92" spans="2:3" x14ac:dyDescent="0.4">
      <c r="B92" s="15">
        <f t="shared" ca="1" si="2"/>
        <v>509.87425952085226</v>
      </c>
      <c r="C92" s="15">
        <f t="shared" ca="1" si="3"/>
        <v>5.6154097577467005E-3</v>
      </c>
    </row>
    <row r="93" spans="2:3" x14ac:dyDescent="0.4">
      <c r="B93" s="15">
        <f t="shared" ca="1" si="2"/>
        <v>534.24583309898264</v>
      </c>
      <c r="C93" s="15">
        <f t="shared" ca="1" si="3"/>
        <v>0.23604029966183138</v>
      </c>
    </row>
    <row r="94" spans="2:3" x14ac:dyDescent="0.4">
      <c r="B94" s="15">
        <f t="shared" ca="1" si="2"/>
        <v>721.41520636799237</v>
      </c>
      <c r="C94" s="15">
        <f t="shared" ca="1" si="3"/>
        <v>2.0056626874271033</v>
      </c>
    </row>
    <row r="95" spans="2:3" x14ac:dyDescent="0.4">
      <c r="B95" s="15">
        <f t="shared" ca="1" si="2"/>
        <v>542.10633616624636</v>
      </c>
      <c r="C95" s="15">
        <f t="shared" ca="1" si="3"/>
        <v>0.31035866683900359</v>
      </c>
    </row>
    <row r="96" spans="2:3" x14ac:dyDescent="0.4">
      <c r="B96" s="15">
        <f t="shared" ca="1" si="2"/>
        <v>589.22613985183182</v>
      </c>
      <c r="C96" s="15">
        <f t="shared" ca="1" si="3"/>
        <v>0.75586028952848239</v>
      </c>
    </row>
    <row r="97" spans="2:3" x14ac:dyDescent="0.4">
      <c r="B97" s="15">
        <f t="shared" ca="1" si="2"/>
        <v>679.20673494779498</v>
      </c>
      <c r="C97" s="15">
        <f t="shared" ca="1" si="3"/>
        <v>1.6065960309865801</v>
      </c>
    </row>
    <row r="98" spans="2:3" x14ac:dyDescent="0.4">
      <c r="B98" s="15">
        <f t="shared" ca="1" si="2"/>
        <v>654.86573994849493</v>
      </c>
      <c r="C98" s="15">
        <f t="shared" ca="1" si="3"/>
        <v>1.3764602510834485</v>
      </c>
    </row>
    <row r="99" spans="2:3" x14ac:dyDescent="0.4">
      <c r="B99" s="15">
        <f t="shared" ca="1" si="2"/>
        <v>519.15585934428657</v>
      </c>
      <c r="C99" s="15">
        <f t="shared" ca="1" si="3"/>
        <v>9.3369760562890272E-2</v>
      </c>
    </row>
    <row r="100" spans="2:3" x14ac:dyDescent="0.4">
      <c r="B100" s="15">
        <f t="shared" ca="1" si="2"/>
        <v>776.29765212853272</v>
      </c>
      <c r="C100" s="15">
        <f t="shared" ca="1" si="3"/>
        <v>2.5245574350927789</v>
      </c>
    </row>
    <row r="101" spans="2:3" x14ac:dyDescent="0.4">
      <c r="B101" s="15">
        <f t="shared" ca="1" si="2"/>
        <v>522.25423480847621</v>
      </c>
      <c r="C101" s="15">
        <f t="shared" ca="1" si="3"/>
        <v>0.12266384052570672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BB42-85BC-403C-BD6B-87B0938529FF}">
  <dimension ref="B2:P26"/>
  <sheetViews>
    <sheetView workbookViewId="0">
      <selection activeCell="M10" sqref="M10"/>
    </sheetView>
  </sheetViews>
  <sheetFormatPr defaultRowHeight="16.8" x14ac:dyDescent="0.4"/>
  <cols>
    <col min="2" max="2" width="14" customWidth="1"/>
    <col min="12" max="12" width="20" customWidth="1"/>
    <col min="13" max="13" width="14.69921875" customWidth="1"/>
    <col min="15" max="15" width="11" customWidth="1"/>
  </cols>
  <sheetData>
    <row r="2" spans="2:15" x14ac:dyDescent="0.4">
      <c r="B2" t="s">
        <v>14</v>
      </c>
      <c r="C2">
        <v>100</v>
      </c>
    </row>
    <row r="3" spans="2:15" x14ac:dyDescent="0.4">
      <c r="B3" t="s">
        <v>1</v>
      </c>
      <c r="C3">
        <v>60</v>
      </c>
    </row>
    <row r="4" spans="2:15" x14ac:dyDescent="0.4">
      <c r="B4" t="s">
        <v>2</v>
      </c>
      <c r="C4">
        <v>5</v>
      </c>
    </row>
    <row r="6" spans="2:15" x14ac:dyDescent="0.4">
      <c r="B6" t="s">
        <v>16</v>
      </c>
      <c r="C6">
        <f>C4/SQRT(C2)</f>
        <v>0.5</v>
      </c>
    </row>
    <row r="7" spans="2:15" ht="17.399999999999999" thickBot="1" x14ac:dyDescent="0.45"/>
    <row r="8" spans="2:15" x14ac:dyDescent="0.4">
      <c r="B8" s="6" t="s">
        <v>77</v>
      </c>
      <c r="D8" s="8" t="s">
        <v>77</v>
      </c>
      <c r="E8" s="8"/>
      <c r="F8" s="8" t="s">
        <v>77</v>
      </c>
      <c r="G8" s="8"/>
      <c r="H8" s="8" t="s">
        <v>77</v>
      </c>
      <c r="I8" s="8"/>
      <c r="L8" s="28" t="s">
        <v>77</v>
      </c>
      <c r="M8" s="28"/>
    </row>
    <row r="9" spans="2:15" x14ac:dyDescent="0.4">
      <c r="B9" s="5">
        <v>68</v>
      </c>
      <c r="L9" s="25"/>
      <c r="M9" s="25"/>
    </row>
    <row r="10" spans="2:15" x14ac:dyDescent="0.4">
      <c r="B10" s="5">
        <v>70</v>
      </c>
      <c r="D10" t="s">
        <v>19</v>
      </c>
      <c r="E10">
        <v>61.6</v>
      </c>
      <c r="F10" t="s">
        <v>19</v>
      </c>
      <c r="G10">
        <v>61.6</v>
      </c>
      <c r="H10" t="s">
        <v>19</v>
      </c>
      <c r="I10">
        <v>61.6</v>
      </c>
      <c r="L10" s="25" t="s">
        <v>19</v>
      </c>
      <c r="M10" s="25">
        <v>61.6</v>
      </c>
      <c r="N10">
        <f>AVERAGE(B9:B13)</f>
        <v>61.6</v>
      </c>
      <c r="O10" t="str">
        <f ca="1">_xlfn.FORMULATEXT(N10)</f>
        <v>=AVERAGE(B9:B13)</v>
      </c>
    </row>
    <row r="11" spans="2:15" x14ac:dyDescent="0.4">
      <c r="B11" s="5">
        <v>55</v>
      </c>
      <c r="D11" t="s">
        <v>20</v>
      </c>
      <c r="E11">
        <v>3.8807215823864554</v>
      </c>
      <c r="F11" t="s">
        <v>20</v>
      </c>
      <c r="G11">
        <v>3.8807215823864554</v>
      </c>
      <c r="H11" t="s">
        <v>20</v>
      </c>
      <c r="I11">
        <v>3.8807215823864554</v>
      </c>
      <c r="L11" s="25" t="s">
        <v>20</v>
      </c>
      <c r="M11" s="25">
        <v>3.8807215823864554</v>
      </c>
      <c r="N11">
        <f>M14/SQRT(M22)</f>
        <v>3.8807215823864554</v>
      </c>
      <c r="O11" t="str">
        <f t="shared" ref="O11:O25" ca="1" si="0">_xlfn.FORMULATEXT(N11)</f>
        <v>=M14/SQRT(M22)</v>
      </c>
    </row>
    <row r="12" spans="2:15" x14ac:dyDescent="0.4">
      <c r="B12" s="5">
        <v>50</v>
      </c>
      <c r="D12" t="s">
        <v>21</v>
      </c>
      <c r="E12">
        <v>65</v>
      </c>
      <c r="F12" t="s">
        <v>21</v>
      </c>
      <c r="G12">
        <v>65</v>
      </c>
      <c r="H12" t="s">
        <v>21</v>
      </c>
      <c r="I12">
        <v>65</v>
      </c>
      <c r="L12" s="25" t="s">
        <v>21</v>
      </c>
      <c r="M12" s="25">
        <v>65</v>
      </c>
      <c r="N12">
        <f>MEDIAN(B9:B13)</f>
        <v>65</v>
      </c>
      <c r="O12" t="str">
        <f t="shared" ca="1" si="0"/>
        <v>=MEDIAN(B9:B13)</v>
      </c>
    </row>
    <row r="13" spans="2:15" x14ac:dyDescent="0.4">
      <c r="B13" s="5">
        <v>65</v>
      </c>
      <c r="D13" t="s">
        <v>22</v>
      </c>
      <c r="E13" t="e">
        <v>#N/A</v>
      </c>
      <c r="F13" t="s">
        <v>22</v>
      </c>
      <c r="G13" t="e">
        <v>#N/A</v>
      </c>
      <c r="H13" t="s">
        <v>22</v>
      </c>
      <c r="I13" t="e">
        <v>#N/A</v>
      </c>
      <c r="L13" s="25" t="s">
        <v>22</v>
      </c>
      <c r="M13" s="25" t="e">
        <v>#N/A</v>
      </c>
    </row>
    <row r="14" spans="2:15" x14ac:dyDescent="0.4">
      <c r="D14" t="s">
        <v>23</v>
      </c>
      <c r="E14">
        <v>8.6775572599666653</v>
      </c>
      <c r="F14" t="s">
        <v>23</v>
      </c>
      <c r="G14">
        <v>8.6775572599666653</v>
      </c>
      <c r="H14" t="s">
        <v>23</v>
      </c>
      <c r="I14">
        <v>8.6775572599666653</v>
      </c>
      <c r="L14" s="25" t="s">
        <v>23</v>
      </c>
      <c r="M14" s="25">
        <v>8.6775572599666653</v>
      </c>
      <c r="N14">
        <f>_xlfn.STDEV.S(B9:B13)</f>
        <v>8.6775572599666653</v>
      </c>
      <c r="O14" t="str">
        <f t="shared" ca="1" si="0"/>
        <v>=STDEV.S(B9:B13)</v>
      </c>
    </row>
    <row r="15" spans="2:15" x14ac:dyDescent="0.4">
      <c r="D15" t="s">
        <v>24</v>
      </c>
      <c r="E15">
        <v>75.300000000000182</v>
      </c>
      <c r="F15" t="s">
        <v>24</v>
      </c>
      <c r="G15">
        <v>75.300000000000182</v>
      </c>
      <c r="H15" t="s">
        <v>24</v>
      </c>
      <c r="I15">
        <v>75.300000000000182</v>
      </c>
      <c r="L15" s="25" t="s">
        <v>24</v>
      </c>
      <c r="M15" s="25">
        <v>75.300000000000182</v>
      </c>
      <c r="N15">
        <f>N14^2</f>
        <v>75.300000000000182</v>
      </c>
      <c r="O15" t="str">
        <f t="shared" ca="1" si="0"/>
        <v>=N14^2</v>
      </c>
    </row>
    <row r="16" spans="2:15" x14ac:dyDescent="0.4">
      <c r="D16" t="s">
        <v>25</v>
      </c>
      <c r="E16">
        <v>-2.0931413787082738</v>
      </c>
      <c r="F16" t="s">
        <v>25</v>
      </c>
      <c r="G16">
        <v>-2.0931413787082738</v>
      </c>
      <c r="H16" t="s">
        <v>25</v>
      </c>
      <c r="I16">
        <v>-2.0931413787082738</v>
      </c>
      <c r="L16" s="25" t="s">
        <v>25</v>
      </c>
      <c r="M16" s="25">
        <v>-2.0931413787082738</v>
      </c>
    </row>
    <row r="17" spans="4:16" x14ac:dyDescent="0.4">
      <c r="D17" t="s">
        <v>26</v>
      </c>
      <c r="E17">
        <v>-0.60849065298130101</v>
      </c>
      <c r="F17" t="s">
        <v>26</v>
      </c>
      <c r="G17">
        <v>-0.60849065298130101</v>
      </c>
      <c r="H17" t="s">
        <v>26</v>
      </c>
      <c r="I17">
        <v>-0.60849065298130101</v>
      </c>
      <c r="L17" s="25" t="s">
        <v>26</v>
      </c>
      <c r="M17" s="25">
        <v>-0.60849065298130101</v>
      </c>
    </row>
    <row r="18" spans="4:16" x14ac:dyDescent="0.4">
      <c r="D18" t="s">
        <v>27</v>
      </c>
      <c r="E18">
        <v>20</v>
      </c>
      <c r="F18" t="s">
        <v>27</v>
      </c>
      <c r="G18">
        <v>20</v>
      </c>
      <c r="H18" t="s">
        <v>27</v>
      </c>
      <c r="I18">
        <v>20</v>
      </c>
      <c r="L18" s="25" t="s">
        <v>27</v>
      </c>
      <c r="M18" s="25">
        <v>20</v>
      </c>
    </row>
    <row r="19" spans="4:16" x14ac:dyDescent="0.4">
      <c r="D19" t="s">
        <v>28</v>
      </c>
      <c r="E19">
        <v>50</v>
      </c>
      <c r="F19" t="s">
        <v>28</v>
      </c>
      <c r="G19">
        <v>50</v>
      </c>
      <c r="H19" t="s">
        <v>28</v>
      </c>
      <c r="I19">
        <v>50</v>
      </c>
      <c r="L19" s="25" t="s">
        <v>28</v>
      </c>
      <c r="M19" s="25">
        <v>50</v>
      </c>
    </row>
    <row r="20" spans="4:16" x14ac:dyDescent="0.4">
      <c r="D20" t="s">
        <v>29</v>
      </c>
      <c r="E20">
        <v>70</v>
      </c>
      <c r="F20" t="s">
        <v>29</v>
      </c>
      <c r="G20">
        <v>70</v>
      </c>
      <c r="H20" t="s">
        <v>29</v>
      </c>
      <c r="I20">
        <v>70</v>
      </c>
      <c r="L20" s="25" t="s">
        <v>29</v>
      </c>
      <c r="M20" s="25">
        <v>70</v>
      </c>
    </row>
    <row r="21" spans="4:16" x14ac:dyDescent="0.4">
      <c r="D21" t="s">
        <v>30</v>
      </c>
      <c r="E21">
        <v>308</v>
      </c>
      <c r="F21" t="s">
        <v>30</v>
      </c>
      <c r="G21">
        <v>308</v>
      </c>
      <c r="H21" t="s">
        <v>30</v>
      </c>
      <c r="I21">
        <v>308</v>
      </c>
      <c r="L21" s="25" t="s">
        <v>30</v>
      </c>
      <c r="M21" s="25">
        <v>308</v>
      </c>
    </row>
    <row r="22" spans="4:16" x14ac:dyDescent="0.4">
      <c r="D22" t="s">
        <v>31</v>
      </c>
      <c r="E22">
        <v>5</v>
      </c>
      <c r="F22" t="s">
        <v>31</v>
      </c>
      <c r="G22">
        <v>5</v>
      </c>
      <c r="H22" t="s">
        <v>31</v>
      </c>
      <c r="I22">
        <v>5</v>
      </c>
      <c r="L22" s="25" t="s">
        <v>31</v>
      </c>
      <c r="M22" s="25">
        <v>5</v>
      </c>
      <c r="N22">
        <f>COUNT(B9:B13)</f>
        <v>5</v>
      </c>
      <c r="O22" t="str">
        <f t="shared" ca="1" si="0"/>
        <v>=COUNT(B9:B13)</v>
      </c>
    </row>
    <row r="23" spans="4:16" ht="17.399999999999999" thickBot="1" x14ac:dyDescent="0.45">
      <c r="D23" s="7" t="s">
        <v>78</v>
      </c>
      <c r="E23" s="7">
        <v>8.2731038340390377</v>
      </c>
      <c r="F23" s="20" t="s">
        <v>32</v>
      </c>
      <c r="G23" s="20">
        <v>10.774610442052309</v>
      </c>
      <c r="H23" s="7" t="s">
        <v>79</v>
      </c>
      <c r="I23" s="7">
        <v>17.867210334602706</v>
      </c>
      <c r="L23" s="26" t="s">
        <v>32</v>
      </c>
      <c r="M23" s="26">
        <v>10.774610442052309</v>
      </c>
      <c r="N23">
        <f>N11*M25</f>
        <v>10.774610442052309</v>
      </c>
      <c r="O23" t="str">
        <f t="shared" ca="1" si="0"/>
        <v>=N11*M25</v>
      </c>
      <c r="P23" s="29" t="s">
        <v>88</v>
      </c>
    </row>
    <row r="24" spans="4:16" x14ac:dyDescent="0.4">
      <c r="F24" s="9"/>
      <c r="G24" s="9"/>
    </row>
    <row r="25" spans="4:16" x14ac:dyDescent="0.4">
      <c r="D25" t="s">
        <v>37</v>
      </c>
      <c r="E25">
        <f>E10-E23</f>
        <v>53.32689616596096</v>
      </c>
      <c r="F25" s="9"/>
      <c r="G25" s="9">
        <f>G10-G23</f>
        <v>50.825389557947695</v>
      </c>
      <c r="I25">
        <f>I10-I23</f>
        <v>43.732789665397291</v>
      </c>
      <c r="L25" t="s">
        <v>36</v>
      </c>
      <c r="M25">
        <f>_xlfn.T.INV.2T(0.05,4)</f>
        <v>2.7764451051977934</v>
      </c>
      <c r="N25" t="str">
        <f ca="1">_xlfn.FORMULATEXT(M25)</f>
        <v>=T.INV.2T(0.05,4)</v>
      </c>
    </row>
    <row r="26" spans="4:16" x14ac:dyDescent="0.4">
      <c r="D26" t="s">
        <v>38</v>
      </c>
      <c r="E26">
        <f>E10+E23</f>
        <v>69.873103834039043</v>
      </c>
      <c r="F26" s="9"/>
      <c r="G26" s="9">
        <f>G10+G23</f>
        <v>72.374610442052315</v>
      </c>
      <c r="I26">
        <f>I10+I23</f>
        <v>79.467210334602711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2BC0-86DA-4D90-AC68-A5C50AF9A433}">
  <dimension ref="A1:H37"/>
  <sheetViews>
    <sheetView topLeftCell="A18" workbookViewId="0">
      <selection activeCell="D38" sqref="D38"/>
    </sheetView>
  </sheetViews>
  <sheetFormatPr defaultRowHeight="16.8" x14ac:dyDescent="0.4"/>
  <cols>
    <col min="1" max="1" width="10.19921875" customWidth="1"/>
    <col min="2" max="2" width="10.19921875" style="5" customWidth="1"/>
    <col min="4" max="4" width="21.296875" customWidth="1"/>
    <col min="6" max="6" width="10.296875" bestFit="1" customWidth="1"/>
  </cols>
  <sheetData>
    <row r="1" spans="1:8" x14ac:dyDescent="0.4">
      <c r="A1" s="4" t="s">
        <v>17</v>
      </c>
    </row>
    <row r="3" spans="1:8" ht="17.399999999999999" thickBot="1" x14ac:dyDescent="0.45">
      <c r="B3" s="6" t="s">
        <v>18</v>
      </c>
    </row>
    <row r="4" spans="1:8" x14ac:dyDescent="0.4">
      <c r="B4" s="5">
        <v>68</v>
      </c>
      <c r="C4" t="s">
        <v>4</v>
      </c>
      <c r="D4" s="8" t="s">
        <v>18</v>
      </c>
      <c r="E4" s="8"/>
    </row>
    <row r="5" spans="1:8" x14ac:dyDescent="0.4">
      <c r="B5" s="5">
        <v>70</v>
      </c>
    </row>
    <row r="6" spans="1:8" x14ac:dyDescent="0.4">
      <c r="B6" s="5">
        <v>50</v>
      </c>
      <c r="D6" t="s">
        <v>19</v>
      </c>
      <c r="E6">
        <v>63.8</v>
      </c>
      <c r="F6">
        <f>AVERAGE(B4:B8)</f>
        <v>63.8</v>
      </c>
    </row>
    <row r="7" spans="1:8" x14ac:dyDescent="0.4">
      <c r="B7" s="5">
        <v>65</v>
      </c>
      <c r="D7" s="9" t="s">
        <v>20</v>
      </c>
      <c r="E7" s="9">
        <v>3.5552777669262303</v>
      </c>
      <c r="F7">
        <f>E10/SQRT(E18)</f>
        <v>3.5552777669262303</v>
      </c>
      <c r="G7" t="s">
        <v>33</v>
      </c>
    </row>
    <row r="8" spans="1:8" x14ac:dyDescent="0.4">
      <c r="B8" s="5">
        <v>66</v>
      </c>
      <c r="D8" t="s">
        <v>21</v>
      </c>
      <c r="E8">
        <v>66</v>
      </c>
      <c r="F8">
        <f>MEDIAN(B4:B8)</f>
        <v>66</v>
      </c>
    </row>
    <row r="9" spans="1:8" x14ac:dyDescent="0.4">
      <c r="D9" t="s">
        <v>22</v>
      </c>
      <c r="E9" t="e">
        <v>#N/A</v>
      </c>
    </row>
    <row r="10" spans="1:8" x14ac:dyDescent="0.4">
      <c r="A10" t="s">
        <v>41</v>
      </c>
      <c r="B10">
        <f>AVERAGE(B4:B8)</f>
        <v>63.8</v>
      </c>
      <c r="D10" t="s">
        <v>23</v>
      </c>
      <c r="E10">
        <v>7.9498427657407049</v>
      </c>
      <c r="F10">
        <f>_xlfn.STDEV.S(B4:B8)</f>
        <v>7.9498427657407049</v>
      </c>
    </row>
    <row r="11" spans="1:8" x14ac:dyDescent="0.4">
      <c r="A11" t="s">
        <v>2</v>
      </c>
      <c r="B11" s="10">
        <f>_xlfn.STDEV.S(B4:B8)</f>
        <v>7.9498427657407049</v>
      </c>
      <c r="D11" t="s">
        <v>24</v>
      </c>
      <c r="E11">
        <v>63.199999999999818</v>
      </c>
    </row>
    <row r="12" spans="1:8" x14ac:dyDescent="0.4">
      <c r="A12" t="s">
        <v>14</v>
      </c>
      <c r="B12" s="11">
        <f>COUNT(B4:B8)</f>
        <v>5</v>
      </c>
      <c r="D12" t="s">
        <v>25</v>
      </c>
      <c r="E12">
        <v>3.9176914757250412</v>
      </c>
    </row>
    <row r="13" spans="1:8" x14ac:dyDescent="0.4">
      <c r="A13" t="s">
        <v>15</v>
      </c>
      <c r="B13" s="10">
        <f>B11/SQRT(B12)</f>
        <v>3.5552777669262303</v>
      </c>
      <c r="D13" t="s">
        <v>26</v>
      </c>
      <c r="E13">
        <v>-1.9101165934649293</v>
      </c>
    </row>
    <row r="14" spans="1:8" x14ac:dyDescent="0.4">
      <c r="A14" t="s">
        <v>40</v>
      </c>
      <c r="B14" s="10">
        <f>_xlfn.T.INV.2T(0.05,B12-1)*B13</f>
        <v>9.8710335536008742</v>
      </c>
      <c r="D14" t="s">
        <v>27</v>
      </c>
      <c r="E14">
        <v>20</v>
      </c>
    </row>
    <row r="15" spans="1:8" x14ac:dyDescent="0.4">
      <c r="D15" t="s">
        <v>28</v>
      </c>
      <c r="E15">
        <v>50</v>
      </c>
    </row>
    <row r="16" spans="1:8" x14ac:dyDescent="0.4">
      <c r="A16" t="s">
        <v>37</v>
      </c>
      <c r="B16" s="10">
        <f>B10-B14</f>
        <v>53.928966446399123</v>
      </c>
      <c r="D16" t="s">
        <v>29</v>
      </c>
      <c r="E16">
        <v>70</v>
      </c>
      <c r="G16" t="s">
        <v>36</v>
      </c>
      <c r="H16" s="5">
        <f>_xlfn.T.INV.2T(0.05,5-1)</f>
        <v>2.7764451051977934</v>
      </c>
    </row>
    <row r="17" spans="1:8" x14ac:dyDescent="0.4">
      <c r="A17" t="s">
        <v>38</v>
      </c>
      <c r="B17" s="10">
        <f>B10+B14</f>
        <v>73.671033553600864</v>
      </c>
      <c r="D17" t="s">
        <v>30</v>
      </c>
      <c r="E17">
        <v>319</v>
      </c>
    </row>
    <row r="18" spans="1:8" x14ac:dyDescent="0.4">
      <c r="D18" t="s">
        <v>31</v>
      </c>
      <c r="E18">
        <v>5</v>
      </c>
    </row>
    <row r="19" spans="1:8" ht="17.399999999999999" thickBot="1" x14ac:dyDescent="0.45">
      <c r="D19" s="7" t="s">
        <v>32</v>
      </c>
      <c r="E19" s="7">
        <v>9.8710335536008724</v>
      </c>
    </row>
    <row r="20" spans="1:8" x14ac:dyDescent="0.4">
      <c r="D20" t="s">
        <v>34</v>
      </c>
      <c r="E20" t="s">
        <v>35</v>
      </c>
      <c r="F20">
        <f>E7*H16</f>
        <v>9.8710335536008742</v>
      </c>
    </row>
    <row r="22" spans="1:8" x14ac:dyDescent="0.4">
      <c r="D22" t="s">
        <v>19</v>
      </c>
      <c r="E22">
        <v>63.8</v>
      </c>
    </row>
    <row r="23" spans="1:8" x14ac:dyDescent="0.4">
      <c r="D23" s="9" t="s">
        <v>37</v>
      </c>
      <c r="E23" s="9">
        <f>E22-E19</f>
        <v>53.928966446399123</v>
      </c>
      <c r="G23" t="s">
        <v>39</v>
      </c>
    </row>
    <row r="24" spans="1:8" x14ac:dyDescent="0.4">
      <c r="D24" s="9" t="s">
        <v>38</v>
      </c>
      <c r="E24" s="9">
        <f>E22+E19</f>
        <v>73.671033553600864</v>
      </c>
    </row>
    <row r="27" spans="1:8" x14ac:dyDescent="0.4">
      <c r="A27" t="s">
        <v>89</v>
      </c>
    </row>
    <row r="29" spans="1:8" x14ac:dyDescent="0.4">
      <c r="A29" t="s">
        <v>14</v>
      </c>
      <c r="B29" s="5">
        <v>1310</v>
      </c>
      <c r="E29" t="s">
        <v>48</v>
      </c>
      <c r="F29" t="s">
        <v>49</v>
      </c>
      <c r="G29">
        <v>0.51300000000000001</v>
      </c>
    </row>
    <row r="30" spans="1:8" x14ac:dyDescent="0.4">
      <c r="A30" t="s">
        <v>42</v>
      </c>
      <c r="B30" s="12">
        <v>0.51300000000000001</v>
      </c>
      <c r="F30" t="s">
        <v>15</v>
      </c>
      <c r="G30">
        <v>1.3809999999999999E-2</v>
      </c>
    </row>
    <row r="31" spans="1:8" x14ac:dyDescent="0.4">
      <c r="A31" t="s">
        <v>15</v>
      </c>
      <c r="B31" s="5">
        <f>SQRT((B30*(1-B30))/B29)</f>
        <v>1.3809804018265457E-2</v>
      </c>
      <c r="C31" t="str">
        <f ca="1">_xlfn.FORMULATEXT(B31)</f>
        <v>=SQRT((B30*(1-B30))/B29)</v>
      </c>
      <c r="G31" t="s">
        <v>37</v>
      </c>
      <c r="H31" t="s">
        <v>38</v>
      </c>
    </row>
    <row r="32" spans="1:8" x14ac:dyDescent="0.4">
      <c r="A32" t="s">
        <v>43</v>
      </c>
      <c r="B32" s="13">
        <v>0.97</v>
      </c>
      <c r="E32" t="s">
        <v>46</v>
      </c>
      <c r="F32" s="15">
        <f>_xlfn.NORM.S.INV(0.95)</f>
        <v>1.6448536269514715</v>
      </c>
      <c r="G32" s="17">
        <f>$G$29-$G$30*F32</f>
        <v>0.49028457141180021</v>
      </c>
      <c r="H32" s="17">
        <f>$G$29+$G$30*F32</f>
        <v>0.53571542858819987</v>
      </c>
    </row>
    <row r="33" spans="1:8" x14ac:dyDescent="0.4">
      <c r="A33" t="s">
        <v>44</v>
      </c>
      <c r="B33" s="5">
        <f>_xlfn.NORM.S.INV(0.985)</f>
        <v>2.1700903775845601</v>
      </c>
      <c r="C33" t="str">
        <f ca="1">_xlfn.FORMULATEXT(B33)</f>
        <v>=NORM.S.INV(0.985)</v>
      </c>
      <c r="E33" t="s">
        <v>45</v>
      </c>
      <c r="F33" s="15">
        <f>_xlfn.NORM.S.INV(0.975)</f>
        <v>1.9599639845400536</v>
      </c>
      <c r="G33" s="17">
        <f t="shared" ref="G33:G35" si="0">$G$29-$G$30*F33</f>
        <v>0.48593289737350187</v>
      </c>
      <c r="H33" s="17">
        <f t="shared" ref="H33:H35" si="1">$G$29+$G$30*F33</f>
        <v>0.54006710262649815</v>
      </c>
    </row>
    <row r="34" spans="1:8" x14ac:dyDescent="0.4">
      <c r="E34" t="s">
        <v>44</v>
      </c>
      <c r="F34" s="16">
        <f>_xlfn.NORM.S.INV(0.985)</f>
        <v>2.1700903775845601</v>
      </c>
      <c r="G34" s="17">
        <f t="shared" si="0"/>
        <v>0.48303105188555723</v>
      </c>
      <c r="H34" s="17">
        <f t="shared" si="1"/>
        <v>0.54296894811444274</v>
      </c>
    </row>
    <row r="35" spans="1:8" x14ac:dyDescent="0.4">
      <c r="A35" t="s">
        <v>40</v>
      </c>
      <c r="B35" s="5">
        <f>B31*B33</f>
        <v>2.9968522816366461E-2</v>
      </c>
      <c r="C35" t="str">
        <f ca="1">_xlfn.FORMULATEXT(B35)</f>
        <v>=B31*B33</v>
      </c>
      <c r="E35" t="s">
        <v>47</v>
      </c>
      <c r="F35" s="15">
        <f>_xlfn.NORM.S.INV(0.995)</f>
        <v>2.5758293035488999</v>
      </c>
      <c r="G35" s="17">
        <f t="shared" si="0"/>
        <v>0.47742779731798968</v>
      </c>
      <c r="H35" s="17">
        <f t="shared" si="1"/>
        <v>0.54857220268201035</v>
      </c>
    </row>
    <row r="36" spans="1:8" x14ac:dyDescent="0.4">
      <c r="A36" s="9" t="s">
        <v>37</v>
      </c>
      <c r="B36" s="14">
        <f>B30-B35</f>
        <v>0.48303147718363354</v>
      </c>
      <c r="C36" t="str">
        <f ca="1">_xlfn.FORMULATEXT(B36)</f>
        <v>=B30-B35</v>
      </c>
    </row>
    <row r="37" spans="1:8" x14ac:dyDescent="0.4">
      <c r="A37" s="9" t="s">
        <v>38</v>
      </c>
      <c r="B37" s="14">
        <f>B30+B35</f>
        <v>0.54296852281636643</v>
      </c>
      <c r="C37" t="str">
        <f ca="1">_xlfn.FORMULATEXT(B37)</f>
        <v>=B30+B35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72183-0FC9-4F33-9626-E1B0B018D135}">
  <dimension ref="B1:C13"/>
  <sheetViews>
    <sheetView workbookViewId="0">
      <selection activeCell="B1" sqref="B1:C13"/>
    </sheetView>
  </sheetViews>
  <sheetFormatPr defaultRowHeight="16.8" x14ac:dyDescent="0.4"/>
  <sheetData>
    <row r="1" spans="2:3" x14ac:dyDescent="0.4">
      <c r="B1" s="4" t="s">
        <v>50</v>
      </c>
      <c r="C1" s="4" t="s">
        <v>51</v>
      </c>
    </row>
    <row r="2" spans="2:3" x14ac:dyDescent="0.4">
      <c r="B2" s="18">
        <v>44927</v>
      </c>
      <c r="C2">
        <v>400</v>
      </c>
    </row>
    <row r="3" spans="2:3" x14ac:dyDescent="0.4">
      <c r="B3" s="18">
        <v>44958</v>
      </c>
      <c r="C3">
        <v>600</v>
      </c>
    </row>
    <row r="4" spans="2:3" x14ac:dyDescent="0.4">
      <c r="B4" s="18">
        <v>44986</v>
      </c>
      <c r="C4">
        <v>500</v>
      </c>
    </row>
    <row r="5" spans="2:3" x14ac:dyDescent="0.4">
      <c r="B5" s="18">
        <v>45017</v>
      </c>
      <c r="C5">
        <v>800</v>
      </c>
    </row>
    <row r="6" spans="2:3" x14ac:dyDescent="0.4">
      <c r="B6" s="18">
        <v>45047</v>
      </c>
      <c r="C6">
        <v>800</v>
      </c>
    </row>
    <row r="7" spans="2:3" x14ac:dyDescent="0.4">
      <c r="B7" s="18">
        <v>45078</v>
      </c>
      <c r="C7">
        <v>600</v>
      </c>
    </row>
    <row r="8" spans="2:3" x14ac:dyDescent="0.4">
      <c r="B8" s="18">
        <v>45108</v>
      </c>
      <c r="C8">
        <v>700</v>
      </c>
    </row>
    <row r="9" spans="2:3" x14ac:dyDescent="0.4">
      <c r="B9" s="18">
        <v>45139</v>
      </c>
      <c r="C9">
        <v>900</v>
      </c>
    </row>
    <row r="10" spans="2:3" x14ac:dyDescent="0.4">
      <c r="B10" s="18">
        <v>45170</v>
      </c>
      <c r="C10">
        <v>700</v>
      </c>
    </row>
    <row r="11" spans="2:3" x14ac:dyDescent="0.4">
      <c r="B11" s="18">
        <v>45200</v>
      </c>
      <c r="C11">
        <v>800</v>
      </c>
    </row>
    <row r="12" spans="2:3" x14ac:dyDescent="0.4">
      <c r="B12" s="18">
        <v>45231</v>
      </c>
      <c r="C12">
        <v>900</v>
      </c>
    </row>
    <row r="13" spans="2:3" x14ac:dyDescent="0.4">
      <c r="B13" s="18">
        <v>45261</v>
      </c>
      <c r="C13">
        <v>1200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098E-7DDB-46FE-89DE-7489B3424DC7}">
  <dimension ref="A1:E16"/>
  <sheetViews>
    <sheetView workbookViewId="0"/>
  </sheetViews>
  <sheetFormatPr defaultRowHeight="16.8" x14ac:dyDescent="0.4"/>
  <cols>
    <col min="3" max="3" width="15.8984375" customWidth="1"/>
    <col min="4" max="5" width="30.3984375" customWidth="1"/>
  </cols>
  <sheetData>
    <row r="1" spans="1:5" x14ac:dyDescent="0.4">
      <c r="A1" t="s">
        <v>50</v>
      </c>
      <c r="B1" t="s">
        <v>51</v>
      </c>
      <c r="C1" t="s">
        <v>57</v>
      </c>
      <c r="D1" t="s">
        <v>58</v>
      </c>
      <c r="E1" t="s">
        <v>59</v>
      </c>
    </row>
    <row r="2" spans="1:5" x14ac:dyDescent="0.4">
      <c r="A2" s="18">
        <v>44927</v>
      </c>
      <c r="B2">
        <v>400</v>
      </c>
    </row>
    <row r="3" spans="1:5" x14ac:dyDescent="0.4">
      <c r="A3" s="18">
        <v>44958</v>
      </c>
      <c r="B3">
        <v>600</v>
      </c>
    </row>
    <row r="4" spans="1:5" x14ac:dyDescent="0.4">
      <c r="A4" s="18">
        <v>44986</v>
      </c>
      <c r="B4">
        <v>500</v>
      </c>
    </row>
    <row r="5" spans="1:5" x14ac:dyDescent="0.4">
      <c r="A5" s="18">
        <v>45017</v>
      </c>
      <c r="B5">
        <v>800</v>
      </c>
    </row>
    <row r="6" spans="1:5" x14ac:dyDescent="0.4">
      <c r="A6" s="18">
        <v>45047</v>
      </c>
      <c r="B6">
        <v>800</v>
      </c>
    </row>
    <row r="7" spans="1:5" x14ac:dyDescent="0.4">
      <c r="A7" s="18">
        <v>45078</v>
      </c>
      <c r="B7">
        <v>600</v>
      </c>
    </row>
    <row r="8" spans="1:5" x14ac:dyDescent="0.4">
      <c r="A8" s="18">
        <v>45108</v>
      </c>
      <c r="B8">
        <v>700</v>
      </c>
    </row>
    <row r="9" spans="1:5" x14ac:dyDescent="0.4">
      <c r="A9" s="18">
        <v>45139</v>
      </c>
      <c r="B9">
        <v>900</v>
      </c>
    </row>
    <row r="10" spans="1:5" x14ac:dyDescent="0.4">
      <c r="A10" s="18">
        <v>45170</v>
      </c>
      <c r="B10">
        <v>700</v>
      </c>
    </row>
    <row r="11" spans="1:5" x14ac:dyDescent="0.4">
      <c r="A11" s="18">
        <v>45200</v>
      </c>
      <c r="B11">
        <v>800</v>
      </c>
    </row>
    <row r="12" spans="1:5" x14ac:dyDescent="0.4">
      <c r="A12" s="18">
        <v>45231</v>
      </c>
      <c r="B12">
        <v>900</v>
      </c>
    </row>
    <row r="13" spans="1:5" x14ac:dyDescent="0.4">
      <c r="A13" s="18">
        <v>45261</v>
      </c>
      <c r="B13">
        <v>1200</v>
      </c>
      <c r="C13">
        <v>1200</v>
      </c>
      <c r="D13" s="15">
        <v>1200</v>
      </c>
      <c r="E13" s="15">
        <v>1200</v>
      </c>
    </row>
    <row r="14" spans="1:5" x14ac:dyDescent="0.4">
      <c r="A14" s="18">
        <v>45292</v>
      </c>
      <c r="C14">
        <f>_xlfn.FORECAST.ETS(A14,$B$2:$B$13,$A$2:$A$13,1,1)</f>
        <v>1036.5259581883699</v>
      </c>
      <c r="D14" s="15">
        <f>C14-_xlfn.FORECAST.ETS.CONFINT(A14,$B$2:$B$13,$A$2:$A$13,0.95,1,1)</f>
        <v>771.43102872872237</v>
      </c>
      <c r="E14" s="15">
        <f>C14+_xlfn.FORECAST.ETS.CONFINT(A14,$B$2:$B$13,$A$2:$A$13,0.95,1,1)</f>
        <v>1301.6208876480175</v>
      </c>
    </row>
    <row r="15" spans="1:5" x14ac:dyDescent="0.4">
      <c r="A15" s="18">
        <v>45323</v>
      </c>
      <c r="C15">
        <f>_xlfn.FORECAST.ETS(A15,$B$2:$B$13,$A$2:$A$13,1,1)</f>
        <v>1084.2530374802341</v>
      </c>
      <c r="D15" s="15">
        <f>C15-_xlfn.FORECAST.ETS.CONFINT(A15,$B$2:$B$13,$A$2:$A$13,0.95,1,1)</f>
        <v>817.02880151405407</v>
      </c>
      <c r="E15" s="15">
        <f>C15+_xlfn.FORECAST.ETS.CONFINT(A15,$B$2:$B$13,$A$2:$A$13,0.95,1,1)</f>
        <v>1351.4772734464141</v>
      </c>
    </row>
    <row r="16" spans="1:5" x14ac:dyDescent="0.4">
      <c r="A16" s="18">
        <v>45352</v>
      </c>
      <c r="C16">
        <f>_xlfn.FORECAST.ETS(A16,$B$2:$B$13,$A$2:$A$13,1,1)</f>
        <v>1131.9801167720982</v>
      </c>
      <c r="D16" s="15">
        <f>C16-_xlfn.FORECAST.ETS.CONFINT(A16,$B$2:$B$13,$A$2:$A$13,0.95,1,1)</f>
        <v>862.61014228122042</v>
      </c>
      <c r="E16" s="15">
        <f>C16+_xlfn.FORECAST.ETS.CONFINT(A16,$B$2:$B$13,$A$2:$A$13,0.95,1,1)</f>
        <v>1401.3500912629761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BA4F-4CB6-4620-B1E2-A420B0697165}">
  <dimension ref="B2:N22"/>
  <sheetViews>
    <sheetView workbookViewId="0">
      <selection activeCell="J6" sqref="J6"/>
    </sheetView>
  </sheetViews>
  <sheetFormatPr defaultRowHeight="16.8" x14ac:dyDescent="0.4"/>
  <cols>
    <col min="9" max="9" width="20.69921875" customWidth="1"/>
  </cols>
  <sheetData>
    <row r="2" spans="2:14" x14ac:dyDescent="0.4">
      <c r="B2" t="s">
        <v>14</v>
      </c>
      <c r="C2">
        <v>30</v>
      </c>
      <c r="F2" t="s">
        <v>53</v>
      </c>
      <c r="G2" t="s">
        <v>54</v>
      </c>
    </row>
    <row r="3" spans="2:14" x14ac:dyDescent="0.4">
      <c r="B3" t="s">
        <v>1</v>
      </c>
      <c r="C3">
        <v>82</v>
      </c>
      <c r="F3">
        <v>1</v>
      </c>
      <c r="G3">
        <v>75</v>
      </c>
      <c r="I3" t="s">
        <v>55</v>
      </c>
      <c r="K3" t="s">
        <v>52</v>
      </c>
    </row>
    <row r="4" spans="2:14" x14ac:dyDescent="0.4">
      <c r="B4" t="s">
        <v>2</v>
      </c>
      <c r="C4">
        <v>2</v>
      </c>
      <c r="F4">
        <v>2</v>
      </c>
      <c r="G4">
        <v>74</v>
      </c>
      <c r="I4" t="s">
        <v>56</v>
      </c>
    </row>
    <row r="5" spans="2:14" x14ac:dyDescent="0.4">
      <c r="F5">
        <v>3</v>
      </c>
      <c r="G5">
        <v>80</v>
      </c>
      <c r="I5" t="s">
        <v>37</v>
      </c>
      <c r="J5">
        <f>J9-N7</f>
        <v>75.663654128527668</v>
      </c>
    </row>
    <row r="6" spans="2:14" ht="17.399999999999999" thickBot="1" x14ac:dyDescent="0.45">
      <c r="B6" t="s">
        <v>15</v>
      </c>
      <c r="C6">
        <f>C4/SQRT(C2)</f>
        <v>0.36514837167011072</v>
      </c>
      <c r="F6">
        <v>4</v>
      </c>
      <c r="G6">
        <v>82</v>
      </c>
      <c r="I6" t="s">
        <v>38</v>
      </c>
      <c r="J6">
        <f>J9+N7</f>
        <v>80.336345871472332</v>
      </c>
    </row>
    <row r="7" spans="2:14" ht="17.399999999999999" thickBot="1" x14ac:dyDescent="0.45">
      <c r="B7" t="s">
        <v>40</v>
      </c>
      <c r="C7">
        <f>_xlfn.T.INV.2T(0.05,C2-1)*C6</f>
        <v>0.74681227351620039</v>
      </c>
      <c r="F7">
        <v>5</v>
      </c>
      <c r="G7">
        <v>78</v>
      </c>
      <c r="I7" s="8" t="s">
        <v>54</v>
      </c>
      <c r="J7" s="8"/>
      <c r="M7" s="7" t="s">
        <v>32</v>
      </c>
      <c r="N7" s="7">
        <v>2.336345871472338</v>
      </c>
    </row>
    <row r="8" spans="2:14" x14ac:dyDescent="0.4">
      <c r="F8">
        <v>6</v>
      </c>
      <c r="G8">
        <v>75</v>
      </c>
    </row>
    <row r="9" spans="2:14" x14ac:dyDescent="0.4">
      <c r="B9" t="s">
        <v>37</v>
      </c>
      <c r="C9">
        <f>C3-C7</f>
        <v>81.253187726483802</v>
      </c>
      <c r="F9">
        <v>7</v>
      </c>
      <c r="G9">
        <v>74</v>
      </c>
      <c r="I9" t="s">
        <v>19</v>
      </c>
      <c r="J9">
        <v>78</v>
      </c>
    </row>
    <row r="10" spans="2:14" x14ac:dyDescent="0.4">
      <c r="B10" t="s">
        <v>38</v>
      </c>
      <c r="C10">
        <f>C3+C7</f>
        <v>82.746812273516198</v>
      </c>
      <c r="F10">
        <v>8</v>
      </c>
      <c r="G10">
        <v>81</v>
      </c>
      <c r="I10" t="s">
        <v>20</v>
      </c>
      <c r="J10">
        <v>1.0327955589886444</v>
      </c>
    </row>
    <row r="11" spans="2:14" x14ac:dyDescent="0.4">
      <c r="F11">
        <v>9</v>
      </c>
      <c r="G11">
        <v>82</v>
      </c>
      <c r="I11" t="s">
        <v>21</v>
      </c>
      <c r="J11">
        <v>78.5</v>
      </c>
    </row>
    <row r="12" spans="2:14" x14ac:dyDescent="0.4">
      <c r="B12" t="s">
        <v>52</v>
      </c>
      <c r="F12">
        <v>10</v>
      </c>
      <c r="G12">
        <v>79</v>
      </c>
      <c r="I12" t="s">
        <v>22</v>
      </c>
      <c r="J12">
        <v>75</v>
      </c>
    </row>
    <row r="13" spans="2:14" x14ac:dyDescent="0.4">
      <c r="I13" t="s">
        <v>23</v>
      </c>
      <c r="J13">
        <v>3.2659863237109041</v>
      </c>
    </row>
    <row r="14" spans="2:14" x14ac:dyDescent="0.4">
      <c r="I14" t="s">
        <v>24</v>
      </c>
      <c r="J14">
        <v>10.666666666666666</v>
      </c>
    </row>
    <row r="15" spans="2:14" x14ac:dyDescent="0.4">
      <c r="I15" t="s">
        <v>25</v>
      </c>
      <c r="J15">
        <v>-1.8762555803571437</v>
      </c>
    </row>
    <row r="16" spans="2:14" x14ac:dyDescent="0.4">
      <c r="I16" t="s">
        <v>26</v>
      </c>
      <c r="J16">
        <v>-7.1762394808100968E-2</v>
      </c>
    </row>
    <row r="17" spans="9:10" x14ac:dyDescent="0.4">
      <c r="I17" t="s">
        <v>27</v>
      </c>
      <c r="J17">
        <v>8</v>
      </c>
    </row>
    <row r="18" spans="9:10" x14ac:dyDescent="0.4">
      <c r="I18" t="s">
        <v>28</v>
      </c>
      <c r="J18">
        <v>74</v>
      </c>
    </row>
    <row r="19" spans="9:10" x14ac:dyDescent="0.4">
      <c r="I19" t="s">
        <v>29</v>
      </c>
      <c r="J19">
        <v>82</v>
      </c>
    </row>
    <row r="20" spans="9:10" x14ac:dyDescent="0.4">
      <c r="I20" t="s">
        <v>30</v>
      </c>
      <c r="J20">
        <v>780</v>
      </c>
    </row>
    <row r="21" spans="9:10" x14ac:dyDescent="0.4">
      <c r="I21" t="s">
        <v>31</v>
      </c>
      <c r="J21">
        <v>10</v>
      </c>
    </row>
    <row r="22" spans="9:10" ht="17.399999999999999" thickBot="1" x14ac:dyDescent="0.45">
      <c r="I22" s="7" t="s">
        <v>32</v>
      </c>
      <c r="J22" s="7">
        <v>2.336345871472338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3942-4772-4BCC-AF57-1F369E727F5E}">
  <dimension ref="A1:K37"/>
  <sheetViews>
    <sheetView tabSelected="1" workbookViewId="0">
      <selection activeCell="E18" sqref="E18:F18"/>
    </sheetView>
  </sheetViews>
  <sheetFormatPr defaultRowHeight="16.8" x14ac:dyDescent="0.4"/>
  <cols>
    <col min="2" max="3" width="10.19921875" customWidth="1"/>
    <col min="5" max="5" width="26.296875" customWidth="1"/>
    <col min="6" max="6" width="25" customWidth="1"/>
    <col min="7" max="7" width="12.59765625" customWidth="1"/>
    <col min="10" max="10" width="15.09765625" customWidth="1"/>
  </cols>
  <sheetData>
    <row r="1" spans="1:7" x14ac:dyDescent="0.4">
      <c r="F1" t="s">
        <v>19</v>
      </c>
      <c r="G1" t="s">
        <v>2</v>
      </c>
    </row>
    <row r="2" spans="1:7" x14ac:dyDescent="0.4">
      <c r="B2" t="s">
        <v>53</v>
      </c>
      <c r="E2" t="s">
        <v>60</v>
      </c>
      <c r="F2">
        <v>8</v>
      </c>
      <c r="G2">
        <v>0.5</v>
      </c>
    </row>
    <row r="3" spans="1:7" x14ac:dyDescent="0.4">
      <c r="B3" t="s">
        <v>62</v>
      </c>
      <c r="C3" t="s">
        <v>63</v>
      </c>
      <c r="E3" t="s">
        <v>61</v>
      </c>
      <c r="F3">
        <v>6.8</v>
      </c>
      <c r="G3">
        <v>0.5</v>
      </c>
    </row>
    <row r="4" spans="1:7" x14ac:dyDescent="0.4">
      <c r="A4">
        <v>1</v>
      </c>
      <c r="B4" s="15">
        <v>8.0667731304182784</v>
      </c>
      <c r="C4" s="15">
        <v>6.5972400590099429</v>
      </c>
    </row>
    <row r="5" spans="1:7" x14ac:dyDescent="0.4">
      <c r="A5">
        <v>2</v>
      </c>
      <c r="B5" s="15">
        <v>7.5591163013697402</v>
      </c>
      <c r="C5" s="15">
        <v>7.4898643029745315</v>
      </c>
      <c r="E5" t="s">
        <v>64</v>
      </c>
    </row>
    <row r="6" spans="1:7" ht="17.399999999999999" thickBot="1" x14ac:dyDescent="0.45">
      <c r="A6">
        <v>3</v>
      </c>
      <c r="B6" s="15">
        <v>7.569069910342896</v>
      </c>
      <c r="C6" s="15">
        <v>7.3167293961097313</v>
      </c>
    </row>
    <row r="7" spans="1:7" x14ac:dyDescent="0.4">
      <c r="A7">
        <v>4</v>
      </c>
      <c r="B7" s="15">
        <v>8.6801354850490675</v>
      </c>
      <c r="C7" s="15">
        <v>6.3736259174628014</v>
      </c>
      <c r="E7" s="19"/>
      <c r="F7" s="19" t="s">
        <v>62</v>
      </c>
      <c r="G7" s="19" t="s">
        <v>63</v>
      </c>
    </row>
    <row r="8" spans="1:7" x14ac:dyDescent="0.4">
      <c r="A8">
        <v>5</v>
      </c>
      <c r="B8" s="15">
        <v>9.4426731340892012</v>
      </c>
      <c r="C8" s="15">
        <v>5.7207056131154532</v>
      </c>
      <c r="E8" t="s">
        <v>19</v>
      </c>
      <c r="F8">
        <v>8.0466866959613768</v>
      </c>
      <c r="G8">
        <v>6.7333966162311398</v>
      </c>
    </row>
    <row r="9" spans="1:7" x14ac:dyDescent="0.4">
      <c r="A9">
        <v>6</v>
      </c>
      <c r="B9" s="15">
        <v>8.4061414863893464</v>
      </c>
      <c r="C9" s="15">
        <v>6.3791591465424577</v>
      </c>
      <c r="E9" t="s">
        <v>65</v>
      </c>
      <c r="F9">
        <v>0.33091841769487973</v>
      </c>
      <c r="G9">
        <v>0.41987018794984021</v>
      </c>
    </row>
    <row r="10" spans="1:7" x14ac:dyDescent="0.4">
      <c r="A10">
        <v>7</v>
      </c>
      <c r="B10" s="15">
        <v>7.4784942060492536</v>
      </c>
      <c r="C10" s="15">
        <v>6.5187190238615615</v>
      </c>
      <c r="E10" t="s">
        <v>66</v>
      </c>
      <c r="F10">
        <v>20</v>
      </c>
      <c r="G10">
        <v>20</v>
      </c>
    </row>
    <row r="11" spans="1:7" x14ac:dyDescent="0.4">
      <c r="A11">
        <v>8</v>
      </c>
      <c r="B11" s="15">
        <v>8.2312697691280565</v>
      </c>
      <c r="C11" s="15">
        <v>7.0237925349420784</v>
      </c>
      <c r="E11" t="s">
        <v>67</v>
      </c>
      <c r="F11">
        <v>0.37539430282235992</v>
      </c>
    </row>
    <row r="12" spans="1:7" x14ac:dyDescent="0.4">
      <c r="A12">
        <v>9</v>
      </c>
      <c r="B12" s="15">
        <v>7.9843582869217302</v>
      </c>
      <c r="C12" s="15">
        <v>6.3661841843234139</v>
      </c>
      <c r="E12" t="s">
        <v>68</v>
      </c>
      <c r="F12">
        <v>0</v>
      </c>
    </row>
    <row r="13" spans="1:7" x14ac:dyDescent="0.4">
      <c r="A13">
        <v>10</v>
      </c>
      <c r="B13" s="15">
        <v>8.1951749533952114</v>
      </c>
      <c r="C13" s="15">
        <v>5.9325848557634968</v>
      </c>
      <c r="E13" t="s">
        <v>69</v>
      </c>
      <c r="F13">
        <v>38</v>
      </c>
    </row>
    <row r="14" spans="1:7" x14ac:dyDescent="0.4">
      <c r="A14">
        <v>11</v>
      </c>
      <c r="B14" s="15">
        <v>8.3346750156876475</v>
      </c>
      <c r="C14" s="15">
        <v>7.5250622232942668</v>
      </c>
      <c r="E14" t="s">
        <v>70</v>
      </c>
      <c r="F14">
        <v>6.7782381750474006</v>
      </c>
    </row>
    <row r="15" spans="1:7" x14ac:dyDescent="0.4">
      <c r="A15">
        <v>12</v>
      </c>
      <c r="B15" s="15">
        <v>8.2834528024361855</v>
      </c>
      <c r="C15" s="15">
        <v>6.7799578627034593</v>
      </c>
      <c r="E15" s="23" t="s">
        <v>71</v>
      </c>
      <c r="F15" s="24">
        <v>2.4575202627736367E-8</v>
      </c>
    </row>
    <row r="16" spans="1:7" x14ac:dyDescent="0.4">
      <c r="A16">
        <v>13</v>
      </c>
      <c r="B16" s="15">
        <v>6.7501820182111203</v>
      </c>
      <c r="C16" s="15">
        <v>7.2812085199535677</v>
      </c>
      <c r="E16" t="s">
        <v>72</v>
      </c>
      <c r="F16">
        <v>1.6859544601667387</v>
      </c>
    </row>
    <row r="17" spans="1:11" x14ac:dyDescent="0.4">
      <c r="A17">
        <v>14</v>
      </c>
      <c r="B17" s="15">
        <v>7.1657849794653972</v>
      </c>
      <c r="C17" s="15">
        <v>6.4063264084124105</v>
      </c>
      <c r="E17" s="9" t="s">
        <v>73</v>
      </c>
      <c r="F17" s="21">
        <v>4.9150405255472701E-8</v>
      </c>
      <c r="G17" t="str">
        <f>IF(F17&lt;=0.05,"Reject Ho","Fail to Reject Ho")</f>
        <v>Reject Ho</v>
      </c>
      <c r="J17" t="s">
        <v>75</v>
      </c>
      <c r="K17" t="s">
        <v>52</v>
      </c>
    </row>
    <row r="18" spans="1:11" ht="17.399999999999999" thickBot="1" x14ac:dyDescent="0.45">
      <c r="A18">
        <v>15</v>
      </c>
      <c r="B18" s="15">
        <v>8.1019201477958589</v>
      </c>
      <c r="C18" s="15">
        <v>5.4803909357313652</v>
      </c>
      <c r="E18" s="20" t="s">
        <v>74</v>
      </c>
      <c r="F18" s="20">
        <v>2.0243941639119702</v>
      </c>
      <c r="G18" s="7"/>
    </row>
    <row r="19" spans="1:11" x14ac:dyDescent="0.4">
      <c r="A19">
        <v>16</v>
      </c>
      <c r="B19" s="15">
        <v>7.8736136174159803</v>
      </c>
      <c r="C19" s="15">
        <v>6.9107011925224437</v>
      </c>
    </row>
    <row r="20" spans="1:11" x14ac:dyDescent="0.4">
      <c r="A20">
        <v>17</v>
      </c>
      <c r="B20" s="15">
        <v>8.3665866574250121</v>
      </c>
      <c r="C20" s="15">
        <v>7.1248119985623148</v>
      </c>
      <c r="E20" t="s">
        <v>76</v>
      </c>
    </row>
    <row r="21" spans="1:11" x14ac:dyDescent="0.4">
      <c r="A21">
        <v>18</v>
      </c>
      <c r="B21" s="15">
        <v>7.7861227675840308</v>
      </c>
      <c r="C21" s="15">
        <v>7.0766487064068553</v>
      </c>
      <c r="E21" t="str">
        <f>IF(_xlfn.F.TEST(B4:B23,C4:C23)&lt;=0.05,"Equal Variance not assummed","Equal Variance assummed")</f>
        <v>Equal Variance assummed</v>
      </c>
      <c r="F21">
        <f>_xlfn.F.TEST(B4:B23,C4:C23)</f>
        <v>0.60900407913649812</v>
      </c>
    </row>
    <row r="22" spans="1:11" x14ac:dyDescent="0.4">
      <c r="A22">
        <v>19</v>
      </c>
      <c r="B22" s="15">
        <v>8.344303261551234</v>
      </c>
      <c r="C22" s="15">
        <v>6.3022514025312137</v>
      </c>
      <c r="E22" s="22">
        <f>_xlfn.T.TEST(B4:B23,C4:C23,2,2)</f>
        <v>4.9150405255472734E-8</v>
      </c>
    </row>
    <row r="23" spans="1:11" x14ac:dyDescent="0.4">
      <c r="A23">
        <v>20</v>
      </c>
      <c r="B23" s="15">
        <v>8.3138859885022676</v>
      </c>
      <c r="C23" s="15">
        <v>8.06196804039946</v>
      </c>
    </row>
    <row r="24" spans="1:11" x14ac:dyDescent="0.4">
      <c r="E24" t="s">
        <v>64</v>
      </c>
    </row>
    <row r="25" spans="1:11" ht="17.399999999999999" thickBot="1" x14ac:dyDescent="0.45"/>
    <row r="26" spans="1:11" x14ac:dyDescent="0.4">
      <c r="E26" s="27"/>
      <c r="F26" s="27" t="s">
        <v>62</v>
      </c>
      <c r="G26" s="27" t="s">
        <v>63</v>
      </c>
    </row>
    <row r="27" spans="1:11" x14ac:dyDescent="0.4">
      <c r="E27" s="25" t="s">
        <v>19</v>
      </c>
      <c r="F27" s="25">
        <v>8.0466866959613768</v>
      </c>
      <c r="G27" s="25">
        <v>6.7333966162311398</v>
      </c>
    </row>
    <row r="28" spans="1:11" x14ac:dyDescent="0.4">
      <c r="E28" s="25" t="s">
        <v>65</v>
      </c>
      <c r="F28" s="25">
        <v>0.33091841769487973</v>
      </c>
      <c r="G28" s="25">
        <v>0.41987018794984021</v>
      </c>
    </row>
    <row r="29" spans="1:11" x14ac:dyDescent="0.4">
      <c r="E29" s="25" t="s">
        <v>66</v>
      </c>
      <c r="F29" s="25">
        <v>20</v>
      </c>
      <c r="G29" s="25">
        <v>20</v>
      </c>
    </row>
    <row r="30" spans="1:11" x14ac:dyDescent="0.4">
      <c r="E30" s="25" t="s">
        <v>67</v>
      </c>
      <c r="F30" s="25">
        <v>0.37539430282235992</v>
      </c>
      <c r="G30" s="25"/>
    </row>
    <row r="31" spans="1:11" x14ac:dyDescent="0.4">
      <c r="E31" s="25" t="s">
        <v>68</v>
      </c>
      <c r="F31" s="25">
        <v>0</v>
      </c>
      <c r="G31" s="25"/>
    </row>
    <row r="32" spans="1:11" x14ac:dyDescent="0.4">
      <c r="E32" s="25" t="s">
        <v>69</v>
      </c>
      <c r="F32" s="25">
        <v>38</v>
      </c>
      <c r="G32" s="25"/>
    </row>
    <row r="33" spans="5:7" x14ac:dyDescent="0.4">
      <c r="E33" s="25" t="s">
        <v>70</v>
      </c>
      <c r="F33" s="25">
        <v>6.7782381750474006</v>
      </c>
      <c r="G33" s="25"/>
    </row>
    <row r="34" spans="5:7" x14ac:dyDescent="0.4">
      <c r="E34" s="25" t="s">
        <v>71</v>
      </c>
      <c r="F34" s="30">
        <v>2.4575202627736367E-8</v>
      </c>
      <c r="G34" s="25"/>
    </row>
    <row r="35" spans="5:7" x14ac:dyDescent="0.4">
      <c r="E35" s="25" t="s">
        <v>72</v>
      </c>
      <c r="F35" s="30">
        <v>1.6859544601667387</v>
      </c>
      <c r="G35" s="25"/>
    </row>
    <row r="36" spans="5:7" x14ac:dyDescent="0.4">
      <c r="E36" s="25" t="s">
        <v>73</v>
      </c>
      <c r="F36" s="30">
        <v>4.9150405255472734E-8</v>
      </c>
      <c r="G36" s="25"/>
    </row>
    <row r="37" spans="5:7" ht="17.399999999999999" thickBot="1" x14ac:dyDescent="0.45">
      <c r="E37" s="26" t="s">
        <v>74</v>
      </c>
      <c r="F37" s="31">
        <v>2.0243941639119702</v>
      </c>
      <c r="G37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Z</vt:lpstr>
      <vt:lpstr>Z score example</vt:lpstr>
      <vt:lpstr>SE</vt:lpstr>
      <vt:lpstr>prop nida poll</vt:lpstr>
      <vt:lpstr>forecast</vt:lpstr>
      <vt:lpstr>Sales forecast</vt:lpstr>
      <vt:lpstr>Cheetoss</vt:lpstr>
      <vt:lpstr>cheetoss ab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Puttipong Charoennantawong</dc:creator>
  <cp:lastModifiedBy>Puttipong Charoennantawong</cp:lastModifiedBy>
  <dcterms:created xsi:type="dcterms:W3CDTF">2024-02-29T06:06:13Z</dcterms:created>
  <dcterms:modified xsi:type="dcterms:W3CDTF">2024-05-15T18:58:37Z</dcterms:modified>
</cp:coreProperties>
</file>