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386"/>
  </bookViews>
  <sheets>
    <sheet name="项目情况汇总" sheetId="3" r:id="rId1"/>
    <sheet name="1.菌株日程表" sheetId="1" r:id="rId2"/>
    <sheet name="菌株计算" sheetId="2" state="hidden" r:id="rId3"/>
  </sheets>
  <definedNames>
    <definedName name="DayRails" localSheetId="0">StartDateWindow+ROW(#REF!)-1</definedName>
    <definedName name="DayRails">StartDateWindow+ROW('1.菌株日程表'!$1:$25)-1</definedName>
    <definedName name="GridCalc" localSheetId="0">IFERROR(菌株计算!$A1/SUMPRODUCT((#REF!=菌株计算!$C1)*(#REF!&lt;=菌株计算!A$31)*((#REF!&gt;=菌株计算!A$31)+(LEN(#REF!)=0)*(#REF!=菌株计算!A$31))),NA())</definedName>
    <definedName name="GridCalc">IFERROR(菌株计算!$A1/SUMPRODUCT((Activities[Id]=菌株计算!$C1)*(Activities[开始]&lt;=菌株计算!A$31)*((Activities[结束]&gt;=菌株计算!A$31)+(LEN(Activities[结束])=0)*(Activities[开始]=菌株计算!A$31))),NA())</definedName>
    <definedName name="_xlnm.Print_Area" localSheetId="1">'1.菌株日程表'!$A$1:$G$41</definedName>
    <definedName name="StartDate">菌株计算!$D$28</definedName>
    <definedName name="StartDateWindow">菌株计算!$D$25</definedName>
    <definedName name="WindowDays">菌株计算!$D$29</definedName>
    <definedName name="WindowOffset">菌株计算!$D$26</definedName>
    <definedName name="城市">#REF!</definedName>
  </definedNames>
  <calcPr calcId="144525"/>
</workbook>
</file>

<file path=xl/sharedStrings.xml><?xml version="1.0" encoding="utf-8"?>
<sst xmlns="http://schemas.openxmlformats.org/spreadsheetml/2006/main" count="147" uniqueCount="115">
  <si>
    <t>项目类</t>
  </si>
  <si>
    <t>项目负责人</t>
  </si>
  <si>
    <t>项目成员
及职能分工</t>
  </si>
  <si>
    <t>项目名称（起止-终止）</t>
  </si>
  <si>
    <t>项目进度</t>
  </si>
  <si>
    <t>最新进展</t>
  </si>
  <si>
    <t>完成</t>
  </si>
  <si>
    <t>未完成</t>
  </si>
  <si>
    <t>未完成原因</t>
  </si>
  <si>
    <t>困难点</t>
  </si>
  <si>
    <t>需协同</t>
  </si>
  <si>
    <t>机器人研发项目</t>
  </si>
  <si>
    <r>
      <rPr>
        <b/>
        <sz val="10"/>
        <color theme="1"/>
        <rFont val="宋体"/>
        <charset val="134"/>
      </rPr>
      <t xml:space="preserve">范琳琳
</t>
    </r>
    <r>
      <rPr>
        <b/>
        <sz val="10"/>
        <color rgb="FFFF0000"/>
        <rFont val="宋体"/>
        <charset val="134"/>
      </rPr>
      <t>总体协调
进度安排
任务汇总</t>
    </r>
  </si>
  <si>
    <t>刘超
范博士
志勇
官辉
刘娜
赵斌</t>
  </si>
  <si>
    <t>供电合同-轮式机器人</t>
  </si>
  <si>
    <t>进行中</t>
  </si>
  <si>
    <t>供电合同-滑轨机器人</t>
  </si>
  <si>
    <t>供电合同-接触网检测机器人</t>
  </si>
  <si>
    <t>西安项目组</t>
  </si>
  <si>
    <t xml:space="preserve">
7月19日
机器人导航专业人才抓紧落实中，嵌入式、电路人员补充中。</t>
  </si>
  <si>
    <r>
      <rPr>
        <b/>
        <sz val="10"/>
        <color theme="1"/>
        <rFont val="宋体"/>
        <charset val="134"/>
      </rPr>
      <t xml:space="preserve">刘超
</t>
    </r>
    <r>
      <rPr>
        <b/>
        <sz val="10"/>
        <color rgb="FFFF0000"/>
        <rFont val="宋体"/>
        <charset val="134"/>
      </rPr>
      <t>总体协调
进度安排
任务汇总</t>
    </r>
    <r>
      <rPr>
        <b/>
        <sz val="10"/>
        <color theme="1"/>
        <rFont val="宋体"/>
        <charset val="134"/>
      </rPr>
      <t xml:space="preserve">
</t>
    </r>
  </si>
  <si>
    <t>刘超
官辉
范琳琳
刘娜
赵斌
朱长辉</t>
  </si>
  <si>
    <t>扣件检测车辆组</t>
  </si>
  <si>
    <t>7月19日
1、机构件加工收到环评影响，周期较长，影响项目整体进度；
2、项目交接存在不确定因素。</t>
  </si>
  <si>
    <r>
      <rPr>
        <b/>
        <sz val="10"/>
        <color theme="1"/>
        <rFont val="宋体"/>
        <charset val="134"/>
      </rPr>
      <t xml:space="preserve">张志勇
</t>
    </r>
    <r>
      <rPr>
        <b/>
        <sz val="10"/>
        <color rgb="FFFF0000"/>
        <rFont val="宋体"/>
        <charset val="134"/>
      </rPr>
      <t>总体协调
进度安排
任务汇总</t>
    </r>
  </si>
  <si>
    <t>范琳琳：商务对接
协同人员：算法实现
范博士：硬件开发
庄鹏：协同调试</t>
  </si>
  <si>
    <t>6A软件组</t>
  </si>
  <si>
    <r>
      <rPr>
        <b/>
        <sz val="10"/>
        <color theme="1"/>
        <rFont val="宋体"/>
        <charset val="134"/>
      </rPr>
      <t xml:space="preserve">张志勇
</t>
    </r>
    <r>
      <rPr>
        <b/>
        <sz val="10"/>
        <color rgb="FFFF0000"/>
        <rFont val="宋体"/>
        <charset val="134"/>
      </rPr>
      <t>总体协调
任务进度安排
任务汇总</t>
    </r>
  </si>
  <si>
    <t>接触网检测软件组</t>
  </si>
  <si>
    <t>工务巡检车软件组</t>
  </si>
  <si>
    <r>
      <rPr>
        <b/>
        <sz val="10"/>
        <color theme="1"/>
        <rFont val="宋体"/>
        <charset val="134"/>
      </rPr>
      <t xml:space="preserve">章健
</t>
    </r>
    <r>
      <rPr>
        <b/>
        <sz val="10"/>
        <color rgb="FFFF0000"/>
        <rFont val="宋体"/>
        <charset val="134"/>
      </rPr>
      <t>总体协调
进度安排
任务汇总</t>
    </r>
  </si>
  <si>
    <t>章健：总管项目
曹中洪：项目设计/项目管理
郭久红：程序开发/测试
丁保刚：程序开发/测试
黄新乐：程序开发/测试
外协团队：程序开发/测试</t>
  </si>
  <si>
    <r>
      <rPr>
        <b/>
        <sz val="10"/>
        <color theme="1"/>
        <rFont val="宋体"/>
        <charset val="134"/>
      </rPr>
      <t xml:space="preserve">云管控平台组
</t>
    </r>
    <r>
      <rPr>
        <b/>
        <sz val="10"/>
        <color rgb="FFFF0000"/>
        <rFont val="宋体"/>
        <charset val="134"/>
      </rPr>
      <t>7月8日-11月15日</t>
    </r>
  </si>
  <si>
    <t>7月19日
7/8-7/14目标设定及功概要功能框架设计能定义/功能特性表定义/基础实现功能整理/已完成，详见汇报邮件
7/15-7/22工作项
开发环境建立/展开功能模块设计/完成数据结构定义/完成配置项数据定义/完成完整软件开发计划/详见汇报邮件
辅监开发任务.docx已完成。 定义需求条目，目标，及判定完成准则。</t>
  </si>
  <si>
    <t>蓝普云系统</t>
  </si>
  <si>
    <t>郭久红：系统实施/系统验证/
黄新乐：系统验证/系统实施
庄鹏：系统验证/系统实施
高芳：内外部协同/内部资料汇总</t>
  </si>
  <si>
    <r>
      <rPr>
        <b/>
        <sz val="10"/>
        <color theme="1"/>
        <rFont val="宋体"/>
        <charset val="134"/>
      </rPr>
      <t xml:space="preserve">云技术组
</t>
    </r>
    <r>
      <rPr>
        <b/>
        <sz val="10"/>
        <color rgb="FFFF0000"/>
        <rFont val="宋体"/>
        <charset val="134"/>
      </rPr>
      <t>5月20日-10月1日</t>
    </r>
  </si>
  <si>
    <t xml:space="preserve">
7月19日
1.内部培训已完成，培训文档久红已完成
2.内部搭建，测试已完成。搭建文档，测试文档，久红已邮件发出。
3.缺陷/优化要求/母盘要求，久红已邮件发出；已转交黄宁。
4.经过多次电话/微信沟通，黄宁这里处于充足状态，第一次说7/10后会有安排；最近的电话沟通，暂定安排是8月中旬。
黄宁：将于7/16与范总电话沟通
蓝普云技术PPT已完成;7/11完成云部署操作PPT.问题点已经提交黄宁，7/10完成改善计划</t>
  </si>
  <si>
    <r>
      <rPr>
        <b/>
        <sz val="10"/>
        <color theme="1"/>
        <rFont val="宋体"/>
        <charset val="134"/>
      </rPr>
      <t xml:space="preserve">郭久红
</t>
    </r>
    <r>
      <rPr>
        <b/>
        <sz val="10"/>
        <color rgb="FFFF0000"/>
        <rFont val="宋体"/>
        <charset val="134"/>
      </rPr>
      <t>总体协调
进度安排
任务汇总</t>
    </r>
  </si>
  <si>
    <t>丁保刚-测试       
黄新乐-测试          
章键-协调外部人员技术支持</t>
  </si>
  <si>
    <r>
      <rPr>
        <b/>
        <sz val="10"/>
        <color theme="1"/>
        <rFont val="宋体"/>
        <charset val="134"/>
      </rPr>
      <t xml:space="preserve">云桌面调试系统
</t>
    </r>
    <r>
      <rPr>
        <b/>
        <sz val="10"/>
        <color rgb="FFFF0000"/>
        <rFont val="宋体"/>
        <charset val="134"/>
      </rPr>
      <t>6月1日-长期</t>
    </r>
  </si>
  <si>
    <t>辅监开发任务.docx已完成。 定义需求条目，目标，及判定完成准则。</t>
  </si>
  <si>
    <r>
      <rPr>
        <b/>
        <sz val="10"/>
        <color theme="1"/>
        <rFont val="宋体"/>
        <charset val="134"/>
      </rPr>
      <t xml:space="preserve">庄鹏
</t>
    </r>
    <r>
      <rPr>
        <b/>
        <sz val="10"/>
        <color rgb="FFFF0000"/>
        <rFont val="宋体"/>
        <charset val="134"/>
      </rPr>
      <t>总体协调
进度安排
任务汇总</t>
    </r>
  </si>
  <si>
    <t>章健：技术总监
黄新乐：
丁保刚：
郭久红：
协同单位：技术实施</t>
  </si>
  <si>
    <r>
      <rPr>
        <b/>
        <sz val="10"/>
        <color theme="1"/>
        <rFont val="宋体"/>
        <charset val="134"/>
      </rPr>
      <t xml:space="preserve">云实施组
</t>
    </r>
    <r>
      <rPr>
        <b/>
        <sz val="10"/>
        <color rgb="FFFF0000"/>
        <rFont val="宋体"/>
        <charset val="134"/>
      </rPr>
      <t>6月1日-7月31日</t>
    </r>
  </si>
  <si>
    <t>7月19日
资料准备中。
神铁云项目暂缓</t>
  </si>
  <si>
    <t>人力招聘</t>
  </si>
  <si>
    <r>
      <rPr>
        <b/>
        <sz val="10"/>
        <color theme="1"/>
        <rFont val="宋体"/>
        <charset val="134"/>
      </rPr>
      <t xml:space="preserve">高芳
</t>
    </r>
    <r>
      <rPr>
        <b/>
        <sz val="10"/>
        <color rgb="FFFF0000"/>
        <rFont val="宋体"/>
        <charset val="134"/>
      </rPr>
      <t>总体协调
进度安排
任务汇总</t>
    </r>
  </si>
  <si>
    <t>张官辉-初选简历、沟通
朱长辉-初选简历、邀约面试
张旭-初选简历、邀约面试</t>
  </si>
  <si>
    <r>
      <rPr>
        <b/>
        <sz val="10"/>
        <color theme="1"/>
        <rFont val="宋体"/>
        <charset val="134"/>
      </rPr>
      <t xml:space="preserve">人力招聘组
</t>
    </r>
    <r>
      <rPr>
        <b/>
        <sz val="10"/>
        <color rgb="FFFF0000"/>
        <rFont val="宋体"/>
        <charset val="134"/>
      </rPr>
      <t>5月1日-长期</t>
    </r>
  </si>
  <si>
    <t>7月19日
北京人力主管22日入职，办理相关手续
招聘组集中筛选西安项目嵌软工程师简历
本周处理已入职人员的社保等相关工作，其他岗位持续跟进。</t>
  </si>
  <si>
    <t>智能驾驶</t>
  </si>
  <si>
    <t>范琳琳-商务
志勇总-技术总监
曹中洪-技术实现
黄新乐-技术实施</t>
  </si>
  <si>
    <r>
      <rPr>
        <b/>
        <sz val="10"/>
        <color theme="1"/>
        <rFont val="宋体"/>
        <charset val="134"/>
      </rPr>
      <t xml:space="preserve">智能驾驶舱
</t>
    </r>
    <r>
      <rPr>
        <b/>
        <sz val="10"/>
        <color rgb="FFFF0000"/>
        <rFont val="宋体"/>
        <charset val="134"/>
      </rPr>
      <t>5月20日-12月31日</t>
    </r>
  </si>
  <si>
    <t>文本确认车机demo实现的应用及时间。</t>
  </si>
  <si>
    <t>财务</t>
  </si>
  <si>
    <t>范忠旭：</t>
  </si>
  <si>
    <r>
      <rPr>
        <b/>
        <sz val="10"/>
        <color theme="1"/>
        <rFont val="宋体"/>
        <charset val="134"/>
      </rPr>
      <t xml:space="preserve">财务组
</t>
    </r>
    <r>
      <rPr>
        <b/>
        <sz val="10"/>
        <color rgb="FFFF0000"/>
        <rFont val="宋体"/>
        <charset val="134"/>
      </rPr>
      <t>长期</t>
    </r>
  </si>
  <si>
    <t>智能眼镜</t>
  </si>
  <si>
    <t>黄新乐-技术支持、测试
丁保刚-技术支持、测试
郭久红-技术支持、测试
章健-协调客户
协同团队-处理工艺及技术问题</t>
  </si>
  <si>
    <r>
      <rPr>
        <b/>
        <sz val="10"/>
        <color theme="1"/>
        <rFont val="宋体"/>
        <charset val="134"/>
      </rPr>
      <t xml:space="preserve">眼镜组
</t>
    </r>
    <r>
      <rPr>
        <b/>
        <sz val="10"/>
        <color rgb="FFFF0000"/>
        <rFont val="宋体"/>
        <charset val="134"/>
      </rPr>
      <t>5月5日-7月15日</t>
    </r>
  </si>
  <si>
    <t>7月19日
1140台以生产完毕，付款后交付。
甲方第二笔款应在收获1500台给付，目前已收货1860台，未付第二笔款。</t>
  </si>
  <si>
    <r>
      <rPr>
        <b/>
        <sz val="10"/>
        <color theme="1"/>
        <rFont val="宋体"/>
        <charset val="134"/>
      </rPr>
      <t xml:space="preserve">黄新乐
</t>
    </r>
    <r>
      <rPr>
        <b/>
        <sz val="10"/>
        <color rgb="FFFF0000"/>
        <rFont val="宋体"/>
        <charset val="134"/>
      </rPr>
      <t>总体协调
进度安排
任务汇总</t>
    </r>
  </si>
  <si>
    <t>高芳：人员协调
郭久红：上线准备
丁保刚：测试
章健：技术指导</t>
  </si>
  <si>
    <r>
      <rPr>
        <b/>
        <sz val="10"/>
        <color theme="1"/>
        <rFont val="宋体"/>
        <charset val="134"/>
      </rPr>
      <t xml:space="preserve">APP组
（ios、安卓）
</t>
    </r>
    <r>
      <rPr>
        <b/>
        <sz val="10"/>
        <color rgb="FFFF0000"/>
        <rFont val="宋体"/>
        <charset val="134"/>
      </rPr>
      <t>5月1日-7月20日</t>
    </r>
  </si>
  <si>
    <t>已完成</t>
  </si>
  <si>
    <t>7月19日
开发完成，上线前需要功能再次确认。</t>
  </si>
  <si>
    <r>
      <rPr>
        <b/>
        <sz val="10"/>
        <color theme="1"/>
        <rFont val="宋体"/>
        <charset val="134"/>
      </rPr>
      <t xml:space="preserve">人脸安防组
</t>
    </r>
    <r>
      <rPr>
        <b/>
        <sz val="10"/>
        <color rgb="FFFF0000"/>
        <rFont val="宋体"/>
        <charset val="134"/>
      </rPr>
      <t>长期</t>
    </r>
  </si>
  <si>
    <t>张官辉：工程实施
朱长辉：系统测试、工程实施
张旭：系统部署、系统测试</t>
  </si>
  <si>
    <t>范琳琳：商务对接
章健：技术支持</t>
  </si>
  <si>
    <t>国网新能源汽车</t>
  </si>
  <si>
    <t>网安设备</t>
  </si>
  <si>
    <t>庄鹏：技术对接</t>
  </si>
  <si>
    <t>暂缓</t>
  </si>
  <si>
    <t>7月19日
项目暂时搁置</t>
  </si>
  <si>
    <t>企宣组</t>
  </si>
  <si>
    <t xml:space="preserve">张旭-备案
丁保刚-测试
范忠旭-测试  
黄新乐-测试    </t>
  </si>
  <si>
    <r>
      <rPr>
        <b/>
        <sz val="10"/>
        <color theme="1"/>
        <rFont val="宋体"/>
        <charset val="134"/>
      </rPr>
      <t xml:space="preserve">公司官网
</t>
    </r>
    <r>
      <rPr>
        <b/>
        <sz val="10"/>
        <color rgb="FFFF0000"/>
        <rFont val="宋体"/>
        <charset val="134"/>
      </rPr>
      <t>5月1日-7月19日</t>
    </r>
  </si>
  <si>
    <t>7月19日
网站已发布。</t>
  </si>
  <si>
    <r>
      <rPr>
        <b/>
        <sz val="10"/>
        <color theme="1"/>
        <rFont val="宋体"/>
        <charset val="134"/>
      </rPr>
      <t xml:space="preserve">丁保刚
</t>
    </r>
    <r>
      <rPr>
        <b/>
        <sz val="10"/>
        <color rgb="FFFF0000"/>
        <rFont val="宋体"/>
        <charset val="134"/>
      </rPr>
      <t>总体协调
进度安排
任务汇总</t>
    </r>
  </si>
  <si>
    <t>郭久红-环境搭建
黄新乐-系统开发
章健-协助沟通客户</t>
  </si>
  <si>
    <r>
      <rPr>
        <b/>
        <sz val="10"/>
        <color theme="1"/>
        <rFont val="宋体"/>
        <charset val="134"/>
      </rPr>
      <t xml:space="preserve">菌株
</t>
    </r>
    <r>
      <rPr>
        <b/>
        <sz val="10"/>
        <color rgb="FFFF0000"/>
        <rFont val="宋体"/>
        <charset val="134"/>
      </rPr>
      <t>5月1日-8月1日</t>
    </r>
  </si>
  <si>
    <t>持续维护</t>
  </si>
  <si>
    <t>7月19日
页面UI优化--7月25日前完成
1.内部，降低项目耦合度，提高并发量。（已完成）
2.内部，罗马数字重叠不显示。（已完成）
3.商务，根据具体需求不断修改流程。（不断跟进）
已在自己的云上重新搭建系统，对方有新的需求，改完需求之后在束博士的服务器上搭建项目以及环境。</t>
  </si>
  <si>
    <t>在线办公</t>
  </si>
  <si>
    <t>郭久红-页面编辑
黄新乐-系统测试
章健-协助沟通客户</t>
  </si>
  <si>
    <r>
      <rPr>
        <b/>
        <sz val="10"/>
        <color theme="1"/>
        <rFont val="宋体"/>
        <charset val="134"/>
      </rPr>
      <t xml:space="preserve">OA项目
</t>
    </r>
    <r>
      <rPr>
        <b/>
        <sz val="10"/>
        <color rgb="FFFF0000"/>
        <rFont val="宋体"/>
        <charset val="134"/>
      </rPr>
      <t>5月1日-长期</t>
    </r>
  </si>
  <si>
    <t>项目维护期</t>
  </si>
  <si>
    <t>7月19日
更新项目表格——7月25日前完成</t>
  </si>
  <si>
    <t>郭久红
丁保刚
协同团队</t>
  </si>
  <si>
    <t>视频软件</t>
  </si>
  <si>
    <t>菌株项目日程表</t>
  </si>
  <si>
    <t xml:space="preserve">输入开始日期： </t>
  </si>
  <si>
    <t>Id</t>
  </si>
  <si>
    <t>开始</t>
  </si>
  <si>
    <t>结束</t>
  </si>
  <si>
    <t>项目启动</t>
  </si>
  <si>
    <t>项目沟通</t>
  </si>
  <si>
    <t>环境搭建</t>
  </si>
  <si>
    <t>参数处理</t>
  </si>
  <si>
    <t>服务器优化</t>
  </si>
  <si>
    <t>数据处理</t>
  </si>
  <si>
    <t>图像处理</t>
  </si>
  <si>
    <t>项目结束</t>
  </si>
  <si>
    <t>*** 此工作表应保持为隐藏状态 ***</t>
  </si>
  <si>
    <t>今天：</t>
  </si>
  <si>
    <t>窗口活动：</t>
  </si>
  <si>
    <t>计算器窗口启动</t>
  </si>
  <si>
    <t>偏移量</t>
  </si>
  <si>
    <t>窗口</t>
  </si>
  <si>
    <t>位置</t>
  </si>
  <si>
    <t>系列</t>
  </si>
  <si>
    <t>活动 ID</t>
  </si>
  <si>
    <t>活动</t>
  </si>
  <si>
    <t>当天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</si>
</sst>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804]yyyy&quot;年&quot;m&quot;月&quot;"/>
    <numFmt numFmtId="177" formatCode="mmm\ yyyy"/>
  </numFmts>
  <fonts count="37">
    <font>
      <sz val="10"/>
      <color theme="3"/>
      <name val="Calibri"/>
      <charset val="134"/>
      <scheme val="minor"/>
    </font>
    <font>
      <sz val="10"/>
      <color theme="3"/>
      <name val="Microsoft YaHei UI"/>
      <charset val="134"/>
    </font>
    <font>
      <sz val="10"/>
      <color theme="3"/>
      <name val="仿宋"/>
      <charset val="134"/>
    </font>
    <font>
      <sz val="30"/>
      <color theme="1" tint="0.0499893185216834"/>
      <name val="方正姚体"/>
      <charset val="134"/>
    </font>
    <font>
      <b/>
      <sz val="22"/>
      <color theme="1"/>
      <name val="仿宋"/>
      <charset val="134"/>
    </font>
    <font>
      <sz val="14"/>
      <color theme="3" tint="0.399945066682943"/>
      <name val="华文楷体"/>
      <charset val="134"/>
    </font>
    <font>
      <sz val="10"/>
      <color theme="3" tint="0.399945066682943"/>
      <name val="华文楷体"/>
      <charset val="134"/>
    </font>
    <font>
      <sz val="10"/>
      <color theme="1" tint="0.0499893185216834"/>
      <name val="仿宋"/>
      <charset val="134"/>
    </font>
    <font>
      <sz val="12"/>
      <color theme="1" tint="0.0499893185216834"/>
      <name val="华文楷体"/>
      <charset val="134"/>
    </font>
    <font>
      <sz val="12"/>
      <color theme="3"/>
      <name val="华文楷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u/>
      <sz val="11"/>
      <color theme="1"/>
      <name val="宋体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 style="thin">
        <color theme="2" tint="-0.0999176000244148"/>
      </left>
      <right style="thin">
        <color theme="2" tint="-0.0999176000244148"/>
      </right>
      <top style="thin">
        <color theme="2" tint="-0.0999176000244148"/>
      </top>
      <bottom style="thin">
        <color theme="2" tint="-0.099917600024414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8" fillId="11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9" borderId="20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33" fillId="16" borderId="1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/>
    </xf>
    <xf numFmtId="14" fontId="6" fillId="2" borderId="3" xfId="0" applyNumberFormat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14" fontId="9" fillId="2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14" fontId="9" fillId="0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0" fillId="5" borderId="0" xfId="49" applyFont="1" applyFill="1">
      <alignment vertical="center"/>
    </xf>
    <xf numFmtId="0" fontId="10" fillId="6" borderId="0" xfId="49" applyFont="1" applyFill="1">
      <alignment vertical="center"/>
    </xf>
    <xf numFmtId="0" fontId="11" fillId="6" borderId="0" xfId="49" applyFont="1" applyFill="1">
      <alignment vertical="center"/>
    </xf>
    <xf numFmtId="0" fontId="10" fillId="0" borderId="0" xfId="49" applyFont="1" applyFill="1">
      <alignment vertical="center"/>
    </xf>
    <xf numFmtId="0" fontId="10" fillId="0" borderId="0" xfId="49" applyFont="1">
      <alignment vertical="center"/>
    </xf>
    <xf numFmtId="0" fontId="10" fillId="0" borderId="0" xfId="49" applyFont="1" applyAlignment="1">
      <alignment horizontal="center" vertical="center"/>
    </xf>
    <xf numFmtId="0" fontId="12" fillId="5" borderId="4" xfId="49" applyFont="1" applyFill="1" applyBorder="1" applyAlignment="1">
      <alignment vertical="center"/>
    </xf>
    <xf numFmtId="0" fontId="13" fillId="6" borderId="5" xfId="49" applyFont="1" applyFill="1" applyBorder="1" applyAlignment="1">
      <alignment horizontal="center" vertical="center"/>
    </xf>
    <xf numFmtId="0" fontId="13" fillId="6" borderId="5" xfId="49" applyFont="1" applyFill="1" applyBorder="1" applyAlignment="1">
      <alignment horizontal="center" vertical="center" wrapText="1"/>
    </xf>
    <xf numFmtId="0" fontId="12" fillId="6" borderId="5" xfId="49" applyFont="1" applyFill="1" applyBorder="1" applyAlignment="1">
      <alignment horizontal="center" vertical="center"/>
    </xf>
    <xf numFmtId="0" fontId="10" fillId="0" borderId="6" xfId="49" applyFont="1" applyFill="1" applyBorder="1" applyAlignment="1">
      <alignment horizontal="center" vertical="center" wrapText="1"/>
    </xf>
    <xf numFmtId="20" fontId="14" fillId="0" borderId="7" xfId="49" applyNumberFormat="1" applyFont="1" applyFill="1" applyBorder="1" applyAlignment="1">
      <alignment horizontal="center" vertical="center" wrapText="1"/>
    </xf>
    <xf numFmtId="20" fontId="10" fillId="0" borderId="7" xfId="49" applyNumberFormat="1" applyFont="1" applyFill="1" applyBorder="1" applyAlignment="1">
      <alignment horizontal="left" vertical="center" wrapText="1"/>
    </xf>
    <xf numFmtId="20" fontId="14" fillId="0" borderId="5" xfId="49" applyNumberFormat="1" applyFont="1" applyFill="1" applyBorder="1" applyAlignment="1">
      <alignment horizontal="center" vertical="center" wrapText="1"/>
    </xf>
    <xf numFmtId="20" fontId="10" fillId="0" borderId="5" xfId="49" applyNumberFormat="1" applyFont="1" applyFill="1" applyBorder="1" applyAlignment="1">
      <alignment horizontal="left" vertical="center" wrapText="1"/>
    </xf>
    <xf numFmtId="0" fontId="14" fillId="0" borderId="5" xfId="49" applyFont="1" applyFill="1" applyBorder="1" applyAlignment="1">
      <alignment horizontal="center" vertical="center" wrapText="1"/>
    </xf>
    <xf numFmtId="22" fontId="10" fillId="0" borderId="5" xfId="49" applyNumberFormat="1" applyFont="1" applyFill="1" applyBorder="1" applyAlignment="1">
      <alignment horizontal="left" vertical="center" wrapText="1"/>
    </xf>
    <xf numFmtId="0" fontId="10" fillId="0" borderId="8" xfId="49" applyFont="1" applyFill="1" applyBorder="1" applyAlignment="1">
      <alignment horizontal="center" vertical="center" wrapText="1"/>
    </xf>
    <xf numFmtId="20" fontId="14" fillId="0" borderId="9" xfId="49" applyNumberFormat="1" applyFont="1" applyFill="1" applyBorder="1" applyAlignment="1">
      <alignment horizontal="center" vertical="center" wrapText="1"/>
    </xf>
    <xf numFmtId="20" fontId="10" fillId="0" borderId="9" xfId="49" applyNumberFormat="1" applyFont="1" applyFill="1" applyBorder="1" applyAlignment="1">
      <alignment horizontal="left" vertical="center" wrapText="1"/>
    </xf>
    <xf numFmtId="20" fontId="14" fillId="0" borderId="10" xfId="49" applyNumberFormat="1" applyFont="1" applyFill="1" applyBorder="1" applyAlignment="1">
      <alignment horizontal="center" vertical="center" wrapText="1"/>
    </xf>
    <xf numFmtId="20" fontId="10" fillId="0" borderId="10" xfId="49" applyNumberFormat="1" applyFont="1" applyFill="1" applyBorder="1" applyAlignment="1">
      <alignment horizontal="left" vertical="center" wrapText="1"/>
    </xf>
    <xf numFmtId="0" fontId="14" fillId="0" borderId="5" xfId="49" applyFont="1" applyFill="1" applyBorder="1" applyAlignment="1">
      <alignment horizontal="center" vertical="center"/>
    </xf>
    <xf numFmtId="0" fontId="10" fillId="0" borderId="0" xfId="49" applyFont="1" applyFill="1" applyAlignment="1">
      <alignment horizontal="center" vertical="center"/>
    </xf>
    <xf numFmtId="0" fontId="10" fillId="0" borderId="8" xfId="49" applyFont="1" applyFill="1" applyBorder="1" applyAlignment="1">
      <alignment horizontal="center" vertical="center"/>
    </xf>
    <xf numFmtId="20" fontId="10" fillId="0" borderId="5" xfId="49" applyNumberFormat="1" applyFont="1" applyFill="1" applyBorder="1" applyAlignment="1">
      <alignment vertical="center" wrapText="1"/>
    </xf>
    <xf numFmtId="20" fontId="10" fillId="0" borderId="11" xfId="49" applyNumberFormat="1" applyFont="1" applyFill="1" applyBorder="1" applyAlignment="1">
      <alignment horizontal="left" vertical="center" wrapText="1"/>
    </xf>
    <xf numFmtId="0" fontId="10" fillId="0" borderId="12" xfId="49" applyFont="1" applyFill="1" applyBorder="1" applyAlignment="1">
      <alignment horizontal="center" vertical="center"/>
    </xf>
    <xf numFmtId="20" fontId="14" fillId="0" borderId="6" xfId="49" applyNumberFormat="1" applyFont="1" applyFill="1" applyBorder="1" applyAlignment="1">
      <alignment horizontal="center" vertical="center" wrapText="1"/>
    </xf>
    <xf numFmtId="20" fontId="10" fillId="0" borderId="7" xfId="49" applyNumberFormat="1" applyFont="1" applyFill="1" applyBorder="1" applyAlignment="1">
      <alignment vertical="center" wrapText="1"/>
    </xf>
    <xf numFmtId="20" fontId="10" fillId="0" borderId="7" xfId="49" applyNumberFormat="1" applyFont="1" applyFill="1" applyBorder="1" applyAlignment="1">
      <alignment horizontal="center" vertical="center" wrapText="1"/>
    </xf>
    <xf numFmtId="20" fontId="14" fillId="0" borderId="8" xfId="49" applyNumberFormat="1" applyFont="1" applyFill="1" applyBorder="1" applyAlignment="1">
      <alignment horizontal="center" vertical="center" wrapText="1"/>
    </xf>
    <xf numFmtId="20" fontId="10" fillId="0" borderId="9" xfId="49" applyNumberFormat="1" applyFont="1" applyFill="1" applyBorder="1" applyAlignment="1">
      <alignment vertical="center" wrapText="1"/>
    </xf>
    <xf numFmtId="20" fontId="14" fillId="0" borderId="9" xfId="49" applyNumberFormat="1" applyFont="1" applyFill="1" applyBorder="1" applyAlignment="1">
      <alignment vertical="center" wrapText="1"/>
    </xf>
    <xf numFmtId="20" fontId="10" fillId="0" borderId="9" xfId="49" applyNumberFormat="1" applyFont="1" applyFill="1" applyBorder="1" applyAlignment="1">
      <alignment horizontal="center" vertical="center" wrapText="1"/>
    </xf>
    <xf numFmtId="20" fontId="10" fillId="0" borderId="10" xfId="49" applyNumberFormat="1" applyFont="1" applyFill="1" applyBorder="1" applyAlignment="1">
      <alignment vertical="center" wrapText="1"/>
    </xf>
    <xf numFmtId="20" fontId="14" fillId="0" borderId="10" xfId="49" applyNumberFormat="1" applyFont="1" applyFill="1" applyBorder="1" applyAlignment="1">
      <alignment vertical="center" wrapText="1"/>
    </xf>
    <xf numFmtId="20" fontId="10" fillId="0" borderId="10" xfId="49" applyNumberFormat="1" applyFont="1" applyFill="1" applyBorder="1" applyAlignment="1">
      <alignment horizontal="center" vertical="center" wrapText="1"/>
    </xf>
    <xf numFmtId="20" fontId="14" fillId="0" borderId="12" xfId="49" applyNumberFormat="1" applyFont="1" applyFill="1" applyBorder="1" applyAlignment="1">
      <alignment horizontal="center" vertical="center" wrapText="1"/>
    </xf>
    <xf numFmtId="20" fontId="15" fillId="0" borderId="5" xfId="10" applyNumberFormat="1" applyFont="1" applyFill="1" applyBorder="1" applyAlignment="1">
      <alignment horizontal="left" vertical="center" wrapText="1"/>
    </xf>
    <xf numFmtId="0" fontId="10" fillId="0" borderId="5" xfId="49" applyNumberFormat="1" applyFont="1" applyFill="1" applyBorder="1" applyAlignment="1">
      <alignment vertical="center" wrapText="1"/>
    </xf>
    <xf numFmtId="0" fontId="10" fillId="0" borderId="5" xfId="49" applyNumberFormat="1" applyFont="1" applyFill="1" applyBorder="1" applyAlignment="1">
      <alignment horizontal="left" vertical="center" wrapText="1"/>
    </xf>
    <xf numFmtId="0" fontId="14" fillId="0" borderId="5" xfId="49" applyNumberFormat="1" applyFont="1" applyFill="1" applyBorder="1" applyAlignment="1">
      <alignment horizontal="center" vertical="center" wrapText="1"/>
    </xf>
    <xf numFmtId="0" fontId="14" fillId="0" borderId="11" xfId="49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千位分隔 2" xfId="50"/>
  </cellStyles>
  <dxfs count="11">
    <dxf>
      <fill>
        <patternFill patternType="solid">
          <bgColor theme="6" tint="0.599963377788629"/>
        </patternFill>
      </fill>
    </dxf>
    <dxf>
      <fill>
        <patternFill patternType="solid">
          <bgColor theme="6" tint="-0.249946592608417"/>
        </patternFill>
      </fill>
    </dxf>
    <dxf>
      <font>
        <name val="仿宋"/>
        <scheme val="none"/>
        <strike val="0"/>
        <u val="none"/>
      </font>
      <alignment horizontal="center"/>
    </dxf>
    <dxf>
      <font>
        <name val="华文楷体"/>
        <scheme val="none"/>
        <strike val="0"/>
        <u val="none"/>
        <sz val="12"/>
      </font>
      <alignment horizontal="center"/>
    </dxf>
    <dxf>
      <font>
        <name val="华文楷体"/>
        <scheme val="none"/>
        <strike val="0"/>
        <u val="none"/>
        <sz val="12"/>
      </font>
      <alignment horizontal="center"/>
    </dxf>
    <dxf>
      <font>
        <name val="华文楷体"/>
        <scheme val="none"/>
        <strike val="0"/>
        <u val="none"/>
        <sz val="12"/>
      </font>
      <alignment horizontal="center"/>
    </dxf>
    <dxf>
      <font>
        <name val="华文楷体"/>
        <scheme val="none"/>
        <strike val="0"/>
        <u val="none"/>
        <sz val="12"/>
      </font>
      <alignment horizontal="center"/>
    </dxf>
    <dxf>
      <font>
        <color theme="3"/>
      </font>
      <fill>
        <patternFill patternType="solid"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 style="thin">
          <color theme="3" tint="0.599963377788629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00CCFFCC"/>
      <color rgb="00D1CBE1"/>
      <color rgb="00FED9CD"/>
      <color rgb="00FF5757"/>
      <color rgb="00FAEB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菌株计算!$B$32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菌株计算!$E$31:$AH$31</c:f>
              <c:numCache>
                <c:formatCode>yyyy/m/d</c:formatCode>
                <c:ptCount val="30"/>
                <c:pt idx="0" c:formatCode="yyyy/m/d">
                  <c:v>43814</c:v>
                </c:pt>
                <c:pt idx="1" c:formatCode="yyyy/m/d">
                  <c:v>43815</c:v>
                </c:pt>
                <c:pt idx="2" c:formatCode="yyyy/m/d">
                  <c:v>43816</c:v>
                </c:pt>
                <c:pt idx="3" c:formatCode="yyyy/m/d">
                  <c:v>43817</c:v>
                </c:pt>
                <c:pt idx="4" c:formatCode="yyyy/m/d">
                  <c:v>43818</c:v>
                </c:pt>
                <c:pt idx="5" c:formatCode="yyyy/m/d">
                  <c:v>43819</c:v>
                </c:pt>
                <c:pt idx="6" c:formatCode="yyyy/m/d">
                  <c:v>43820</c:v>
                </c:pt>
                <c:pt idx="7" c:formatCode="yyyy/m/d">
                  <c:v>43821</c:v>
                </c:pt>
                <c:pt idx="8" c:formatCode="yyyy/m/d">
                  <c:v>43822</c:v>
                </c:pt>
                <c:pt idx="9" c:formatCode="yyyy/m/d">
                  <c:v>43823</c:v>
                </c:pt>
                <c:pt idx="10" c:formatCode="yyyy/m/d">
                  <c:v>43824</c:v>
                </c:pt>
                <c:pt idx="11" c:formatCode="yyyy/m/d">
                  <c:v>43825</c:v>
                </c:pt>
                <c:pt idx="12" c:formatCode="yyyy/m/d">
                  <c:v>43826</c:v>
                </c:pt>
                <c:pt idx="13" c:formatCode="yyyy/m/d">
                  <c:v>43827</c:v>
                </c:pt>
                <c:pt idx="14" c:formatCode="yyyy/m/d">
                  <c:v>43828</c:v>
                </c:pt>
                <c:pt idx="15" c:formatCode="yyyy/m/d">
                  <c:v>43829</c:v>
                </c:pt>
                <c:pt idx="16" c:formatCode="yyyy/m/d">
                  <c:v>43830</c:v>
                </c:pt>
                <c:pt idx="17" c:formatCode="yyyy/m/d">
                  <c:v>43831</c:v>
                </c:pt>
                <c:pt idx="18" c:formatCode="yyyy/m/d">
                  <c:v>43832</c:v>
                </c:pt>
                <c:pt idx="19" c:formatCode="yyyy/m/d">
                  <c:v>43833</c:v>
                </c:pt>
                <c:pt idx="20" c:formatCode="yyyy/m/d">
                  <c:v>43834</c:v>
                </c:pt>
                <c:pt idx="21" c:formatCode="yyyy/m/d">
                  <c:v>43835</c:v>
                </c:pt>
                <c:pt idx="22" c:formatCode="yyyy/m/d">
                  <c:v>43836</c:v>
                </c:pt>
                <c:pt idx="23" c:formatCode="yyyy/m/d">
                  <c:v>43837</c:v>
                </c:pt>
                <c:pt idx="24" c:formatCode="yyyy/m/d">
                  <c:v>43838</c:v>
                </c:pt>
                <c:pt idx="25" c:formatCode="yyyy/m/d">
                  <c:v>43839</c:v>
                </c:pt>
                <c:pt idx="26" c:formatCode="yyyy/m/d">
                  <c:v>43840</c:v>
                </c:pt>
                <c:pt idx="27" c:formatCode="yyyy/m/d">
                  <c:v>43841</c:v>
                </c:pt>
                <c:pt idx="28" c:formatCode="yyyy/m/d">
                  <c:v>43842</c:v>
                </c:pt>
                <c:pt idx="29" c:formatCode="yyyy/m/d">
                  <c:v>43843</c:v>
                </c:pt>
              </c:numCache>
            </c:numRef>
          </c:cat>
          <c:val>
            <c:numRef>
              <c:f>菌株计算!$E$32:$AH$32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菌株计算!$D$44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菌株计算!$B$33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菌株计算!$E$31:$AH$31</c:f>
              <c:numCache>
                <c:formatCode>yyyy/m/d</c:formatCode>
                <c:ptCount val="30"/>
                <c:pt idx="0" c:formatCode="yyyy/m/d">
                  <c:v>43814</c:v>
                </c:pt>
                <c:pt idx="1" c:formatCode="yyyy/m/d">
                  <c:v>43815</c:v>
                </c:pt>
                <c:pt idx="2" c:formatCode="yyyy/m/d">
                  <c:v>43816</c:v>
                </c:pt>
                <c:pt idx="3" c:formatCode="yyyy/m/d">
                  <c:v>43817</c:v>
                </c:pt>
                <c:pt idx="4" c:formatCode="yyyy/m/d">
                  <c:v>43818</c:v>
                </c:pt>
                <c:pt idx="5" c:formatCode="yyyy/m/d">
                  <c:v>43819</c:v>
                </c:pt>
                <c:pt idx="6" c:formatCode="yyyy/m/d">
                  <c:v>43820</c:v>
                </c:pt>
                <c:pt idx="7" c:formatCode="yyyy/m/d">
                  <c:v>43821</c:v>
                </c:pt>
                <c:pt idx="8" c:formatCode="yyyy/m/d">
                  <c:v>43822</c:v>
                </c:pt>
                <c:pt idx="9" c:formatCode="yyyy/m/d">
                  <c:v>43823</c:v>
                </c:pt>
                <c:pt idx="10" c:formatCode="yyyy/m/d">
                  <c:v>43824</c:v>
                </c:pt>
                <c:pt idx="11" c:formatCode="yyyy/m/d">
                  <c:v>43825</c:v>
                </c:pt>
                <c:pt idx="12" c:formatCode="yyyy/m/d">
                  <c:v>43826</c:v>
                </c:pt>
                <c:pt idx="13" c:formatCode="yyyy/m/d">
                  <c:v>43827</c:v>
                </c:pt>
                <c:pt idx="14" c:formatCode="yyyy/m/d">
                  <c:v>43828</c:v>
                </c:pt>
                <c:pt idx="15" c:formatCode="yyyy/m/d">
                  <c:v>43829</c:v>
                </c:pt>
                <c:pt idx="16" c:formatCode="yyyy/m/d">
                  <c:v>43830</c:v>
                </c:pt>
                <c:pt idx="17" c:formatCode="yyyy/m/d">
                  <c:v>43831</c:v>
                </c:pt>
                <c:pt idx="18" c:formatCode="yyyy/m/d">
                  <c:v>43832</c:v>
                </c:pt>
                <c:pt idx="19" c:formatCode="yyyy/m/d">
                  <c:v>43833</c:v>
                </c:pt>
                <c:pt idx="20" c:formatCode="yyyy/m/d">
                  <c:v>43834</c:v>
                </c:pt>
                <c:pt idx="21" c:formatCode="yyyy/m/d">
                  <c:v>43835</c:v>
                </c:pt>
                <c:pt idx="22" c:formatCode="yyyy/m/d">
                  <c:v>43836</c:v>
                </c:pt>
                <c:pt idx="23" c:formatCode="yyyy/m/d">
                  <c:v>43837</c:v>
                </c:pt>
                <c:pt idx="24" c:formatCode="yyyy/m/d">
                  <c:v>43838</c:v>
                </c:pt>
                <c:pt idx="25" c:formatCode="yyyy/m/d">
                  <c:v>43839</c:v>
                </c:pt>
                <c:pt idx="26" c:formatCode="yyyy/m/d">
                  <c:v>43840</c:v>
                </c:pt>
                <c:pt idx="27" c:formatCode="yyyy/m/d">
                  <c:v>43841</c:v>
                </c:pt>
                <c:pt idx="28" c:formatCode="yyyy/m/d">
                  <c:v>43842</c:v>
                </c:pt>
                <c:pt idx="29" c:formatCode="yyyy/m/d">
                  <c:v>43843</c:v>
                </c:pt>
              </c:numCache>
            </c:numRef>
          </c:cat>
          <c:val>
            <c:numRef>
              <c:f>菌株计算!$E$33:$AH$33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菌株计算!$D$45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菌株计算!$B$34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菌株计算!$E$31:$AH$31</c:f>
              <c:numCache>
                <c:formatCode>yyyy/m/d</c:formatCode>
                <c:ptCount val="30"/>
                <c:pt idx="0" c:formatCode="yyyy/m/d">
                  <c:v>43814</c:v>
                </c:pt>
                <c:pt idx="1" c:formatCode="yyyy/m/d">
                  <c:v>43815</c:v>
                </c:pt>
                <c:pt idx="2" c:formatCode="yyyy/m/d">
                  <c:v>43816</c:v>
                </c:pt>
                <c:pt idx="3" c:formatCode="yyyy/m/d">
                  <c:v>43817</c:v>
                </c:pt>
                <c:pt idx="4" c:formatCode="yyyy/m/d">
                  <c:v>43818</c:v>
                </c:pt>
                <c:pt idx="5" c:formatCode="yyyy/m/d">
                  <c:v>43819</c:v>
                </c:pt>
                <c:pt idx="6" c:formatCode="yyyy/m/d">
                  <c:v>43820</c:v>
                </c:pt>
                <c:pt idx="7" c:formatCode="yyyy/m/d">
                  <c:v>43821</c:v>
                </c:pt>
                <c:pt idx="8" c:formatCode="yyyy/m/d">
                  <c:v>43822</c:v>
                </c:pt>
                <c:pt idx="9" c:formatCode="yyyy/m/d">
                  <c:v>43823</c:v>
                </c:pt>
                <c:pt idx="10" c:formatCode="yyyy/m/d">
                  <c:v>43824</c:v>
                </c:pt>
                <c:pt idx="11" c:formatCode="yyyy/m/d">
                  <c:v>43825</c:v>
                </c:pt>
                <c:pt idx="12" c:formatCode="yyyy/m/d">
                  <c:v>43826</c:v>
                </c:pt>
                <c:pt idx="13" c:formatCode="yyyy/m/d">
                  <c:v>43827</c:v>
                </c:pt>
                <c:pt idx="14" c:formatCode="yyyy/m/d">
                  <c:v>43828</c:v>
                </c:pt>
                <c:pt idx="15" c:formatCode="yyyy/m/d">
                  <c:v>43829</c:v>
                </c:pt>
                <c:pt idx="16" c:formatCode="yyyy/m/d">
                  <c:v>43830</c:v>
                </c:pt>
                <c:pt idx="17" c:formatCode="yyyy/m/d">
                  <c:v>43831</c:v>
                </c:pt>
                <c:pt idx="18" c:formatCode="yyyy/m/d">
                  <c:v>43832</c:v>
                </c:pt>
                <c:pt idx="19" c:formatCode="yyyy/m/d">
                  <c:v>43833</c:v>
                </c:pt>
                <c:pt idx="20" c:formatCode="yyyy/m/d">
                  <c:v>43834</c:v>
                </c:pt>
                <c:pt idx="21" c:formatCode="yyyy/m/d">
                  <c:v>43835</c:v>
                </c:pt>
                <c:pt idx="22" c:formatCode="yyyy/m/d">
                  <c:v>43836</c:v>
                </c:pt>
                <c:pt idx="23" c:formatCode="yyyy/m/d">
                  <c:v>43837</c:v>
                </c:pt>
                <c:pt idx="24" c:formatCode="yyyy/m/d">
                  <c:v>43838</c:v>
                </c:pt>
                <c:pt idx="25" c:formatCode="yyyy/m/d">
                  <c:v>43839</c:v>
                </c:pt>
                <c:pt idx="26" c:formatCode="yyyy/m/d">
                  <c:v>43840</c:v>
                </c:pt>
                <c:pt idx="27" c:formatCode="yyyy/m/d">
                  <c:v>43841</c:v>
                </c:pt>
                <c:pt idx="28" c:formatCode="yyyy/m/d">
                  <c:v>43842</c:v>
                </c:pt>
                <c:pt idx="29" c:formatCode="yyyy/m/d">
                  <c:v>43843</c:v>
                </c:pt>
              </c:numCache>
            </c:numRef>
          </c:cat>
          <c:val>
            <c:numRef>
              <c:f>菌株计算!$E$34:$AH$34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菌株计算!$D$46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sq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菌株计算!$B$35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菌株计算!$E$31:$AH$31</c:f>
              <c:numCache>
                <c:formatCode>yyyy/m/d</c:formatCode>
                <c:ptCount val="30"/>
                <c:pt idx="0" c:formatCode="yyyy/m/d">
                  <c:v>43814</c:v>
                </c:pt>
                <c:pt idx="1" c:formatCode="yyyy/m/d">
                  <c:v>43815</c:v>
                </c:pt>
                <c:pt idx="2" c:formatCode="yyyy/m/d">
                  <c:v>43816</c:v>
                </c:pt>
                <c:pt idx="3" c:formatCode="yyyy/m/d">
                  <c:v>43817</c:v>
                </c:pt>
                <c:pt idx="4" c:formatCode="yyyy/m/d">
                  <c:v>43818</c:v>
                </c:pt>
                <c:pt idx="5" c:formatCode="yyyy/m/d">
                  <c:v>43819</c:v>
                </c:pt>
                <c:pt idx="6" c:formatCode="yyyy/m/d">
                  <c:v>43820</c:v>
                </c:pt>
                <c:pt idx="7" c:formatCode="yyyy/m/d">
                  <c:v>43821</c:v>
                </c:pt>
                <c:pt idx="8" c:formatCode="yyyy/m/d">
                  <c:v>43822</c:v>
                </c:pt>
                <c:pt idx="9" c:formatCode="yyyy/m/d">
                  <c:v>43823</c:v>
                </c:pt>
                <c:pt idx="10" c:formatCode="yyyy/m/d">
                  <c:v>43824</c:v>
                </c:pt>
                <c:pt idx="11" c:formatCode="yyyy/m/d">
                  <c:v>43825</c:v>
                </c:pt>
                <c:pt idx="12" c:formatCode="yyyy/m/d">
                  <c:v>43826</c:v>
                </c:pt>
                <c:pt idx="13" c:formatCode="yyyy/m/d">
                  <c:v>43827</c:v>
                </c:pt>
                <c:pt idx="14" c:formatCode="yyyy/m/d">
                  <c:v>43828</c:v>
                </c:pt>
                <c:pt idx="15" c:formatCode="yyyy/m/d">
                  <c:v>43829</c:v>
                </c:pt>
                <c:pt idx="16" c:formatCode="yyyy/m/d">
                  <c:v>43830</c:v>
                </c:pt>
                <c:pt idx="17" c:formatCode="yyyy/m/d">
                  <c:v>43831</c:v>
                </c:pt>
                <c:pt idx="18" c:formatCode="yyyy/m/d">
                  <c:v>43832</c:v>
                </c:pt>
                <c:pt idx="19" c:formatCode="yyyy/m/d">
                  <c:v>43833</c:v>
                </c:pt>
                <c:pt idx="20" c:formatCode="yyyy/m/d">
                  <c:v>43834</c:v>
                </c:pt>
                <c:pt idx="21" c:formatCode="yyyy/m/d">
                  <c:v>43835</c:v>
                </c:pt>
                <c:pt idx="22" c:formatCode="yyyy/m/d">
                  <c:v>43836</c:v>
                </c:pt>
                <c:pt idx="23" c:formatCode="yyyy/m/d">
                  <c:v>43837</c:v>
                </c:pt>
                <c:pt idx="24" c:formatCode="yyyy/m/d">
                  <c:v>43838</c:v>
                </c:pt>
                <c:pt idx="25" c:formatCode="yyyy/m/d">
                  <c:v>43839</c:v>
                </c:pt>
                <c:pt idx="26" c:formatCode="yyyy/m/d">
                  <c:v>43840</c:v>
                </c:pt>
                <c:pt idx="27" c:formatCode="yyyy/m/d">
                  <c:v>43841</c:v>
                </c:pt>
                <c:pt idx="28" c:formatCode="yyyy/m/d">
                  <c:v>43842</c:v>
                </c:pt>
                <c:pt idx="29" c:formatCode="yyyy/m/d">
                  <c:v>43843</c:v>
                </c:pt>
              </c:numCache>
            </c:numRef>
          </c:cat>
          <c:val>
            <c:numRef>
              <c:f>菌株计算!$E$35:$AH$35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菌株计算!$D$47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菌株计算!$B$36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菌株计算!$E$31:$AH$31</c:f>
              <c:numCache>
                <c:formatCode>yyyy/m/d</c:formatCode>
                <c:ptCount val="30"/>
                <c:pt idx="0" c:formatCode="yyyy/m/d">
                  <c:v>43814</c:v>
                </c:pt>
                <c:pt idx="1" c:formatCode="yyyy/m/d">
                  <c:v>43815</c:v>
                </c:pt>
                <c:pt idx="2" c:formatCode="yyyy/m/d">
                  <c:v>43816</c:v>
                </c:pt>
                <c:pt idx="3" c:formatCode="yyyy/m/d">
                  <c:v>43817</c:v>
                </c:pt>
                <c:pt idx="4" c:formatCode="yyyy/m/d">
                  <c:v>43818</c:v>
                </c:pt>
                <c:pt idx="5" c:formatCode="yyyy/m/d">
                  <c:v>43819</c:v>
                </c:pt>
                <c:pt idx="6" c:formatCode="yyyy/m/d">
                  <c:v>43820</c:v>
                </c:pt>
                <c:pt idx="7" c:formatCode="yyyy/m/d">
                  <c:v>43821</c:v>
                </c:pt>
                <c:pt idx="8" c:formatCode="yyyy/m/d">
                  <c:v>43822</c:v>
                </c:pt>
                <c:pt idx="9" c:formatCode="yyyy/m/d">
                  <c:v>43823</c:v>
                </c:pt>
                <c:pt idx="10" c:formatCode="yyyy/m/d">
                  <c:v>43824</c:v>
                </c:pt>
                <c:pt idx="11" c:formatCode="yyyy/m/d">
                  <c:v>43825</c:v>
                </c:pt>
                <c:pt idx="12" c:formatCode="yyyy/m/d">
                  <c:v>43826</c:v>
                </c:pt>
                <c:pt idx="13" c:formatCode="yyyy/m/d">
                  <c:v>43827</c:v>
                </c:pt>
                <c:pt idx="14" c:formatCode="yyyy/m/d">
                  <c:v>43828</c:v>
                </c:pt>
                <c:pt idx="15" c:formatCode="yyyy/m/d">
                  <c:v>43829</c:v>
                </c:pt>
                <c:pt idx="16" c:formatCode="yyyy/m/d">
                  <c:v>43830</c:v>
                </c:pt>
                <c:pt idx="17" c:formatCode="yyyy/m/d">
                  <c:v>43831</c:v>
                </c:pt>
                <c:pt idx="18" c:formatCode="yyyy/m/d">
                  <c:v>43832</c:v>
                </c:pt>
                <c:pt idx="19" c:formatCode="yyyy/m/d">
                  <c:v>43833</c:v>
                </c:pt>
                <c:pt idx="20" c:formatCode="yyyy/m/d">
                  <c:v>43834</c:v>
                </c:pt>
                <c:pt idx="21" c:formatCode="yyyy/m/d">
                  <c:v>43835</c:v>
                </c:pt>
                <c:pt idx="22" c:formatCode="yyyy/m/d">
                  <c:v>43836</c:v>
                </c:pt>
                <c:pt idx="23" c:formatCode="yyyy/m/d">
                  <c:v>43837</c:v>
                </c:pt>
                <c:pt idx="24" c:formatCode="yyyy/m/d">
                  <c:v>43838</c:v>
                </c:pt>
                <c:pt idx="25" c:formatCode="yyyy/m/d">
                  <c:v>43839</c:v>
                </c:pt>
                <c:pt idx="26" c:formatCode="yyyy/m/d">
                  <c:v>43840</c:v>
                </c:pt>
                <c:pt idx="27" c:formatCode="yyyy/m/d">
                  <c:v>43841</c:v>
                </c:pt>
                <c:pt idx="28" c:formatCode="yyyy/m/d">
                  <c:v>43842</c:v>
                </c:pt>
                <c:pt idx="29" c:formatCode="yyyy/m/d">
                  <c:v>43843</c:v>
                </c:pt>
              </c:numCache>
            </c:numRef>
          </c:cat>
          <c:val>
            <c:numRef>
              <c:f>菌株计算!$E$36:$AH$36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菌株计算!$D$48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华文楷体" panose="02010600040101010101" pitchFamily="2" charset="-122"/>
                    <a:ea typeface="华文楷体" panose="02010600040101010101" pitchFamily="2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菌株计算!$B$37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菌株计算!$E$37:$AH$37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菌株计算!$D$49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华文楷体" panose="02010600040101010101" pitchFamily="2" charset="-122"/>
                    <a:ea typeface="华文楷体" panose="02010600040101010101" pitchFamily="2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菌株计算!$B$38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菌株计算!$E$38:$AH$38</c:f>
              <c:numCache>
                <c:formatCode>General</c:formatCode>
                <c:ptCount val="30"/>
                <c:pt idx="0">
                  <c:v>5.3</c:v>
                </c:pt>
                <c:pt idx="1">
                  <c:v>5.3</c:v>
                </c:pt>
                <c:pt idx="2">
                  <c:v>5.3</c:v>
                </c:pt>
                <c:pt idx="3">
                  <c:v>5.3</c:v>
                </c:pt>
                <c:pt idx="4">
                  <c:v>5.3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菌株计算!$D$50</c:f>
              <c:strCache>
                <c:ptCount val="1"/>
                <c:pt idx="0">
                  <c:v>项目沟通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华文楷体" panose="02010600040101010101" pitchFamily="2" charset="-122"/>
                    <a:ea typeface="华文楷体" panose="02010600040101010101" pitchFamily="2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菌株计算!$B$39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菌株计算!$E$39:$AH$39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4.3</c:v>
                </c:pt>
                <c:pt idx="6">
                  <c:v>4.3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4.3</c:v>
                </c:pt>
                <c:pt idx="11">
                  <c:v>4.3</c:v>
                </c:pt>
                <c:pt idx="12">
                  <c:v>4.3</c:v>
                </c:pt>
                <c:pt idx="13">
                  <c:v>4.3</c:v>
                </c:pt>
                <c:pt idx="14">
                  <c:v>4.3</c:v>
                </c:pt>
                <c:pt idx="15">
                  <c:v>4.3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菌株计算!$D$51</c:f>
              <c:strCache>
                <c:ptCount val="1"/>
                <c:pt idx="0">
                  <c:v>环境搭建</c:v>
                </c:pt>
              </c:strCache>
            </c:strRef>
          </c:tx>
          <c:spPr>
            <a:ln w="28575" cap="sq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华文楷体" panose="02010600040101010101" pitchFamily="2" charset="-122"/>
                    <a:ea typeface="华文楷体" panose="02010600040101010101" pitchFamily="2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菌株计算!$B$40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菌株计算!$E$40:$AH$40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</c:v>
                </c:pt>
                <c:pt idx="17">
                  <c:v>3.3</c:v>
                </c:pt>
                <c:pt idx="18">
                  <c:v>3.3</c:v>
                </c:pt>
                <c:pt idx="19">
                  <c:v>3.3</c:v>
                </c:pt>
                <c:pt idx="20">
                  <c:v>3.3</c:v>
                </c:pt>
                <c:pt idx="21">
                  <c:v>3.3</c:v>
                </c:pt>
                <c:pt idx="22">
                  <c:v>3.3</c:v>
                </c:pt>
                <c:pt idx="23">
                  <c:v>3.3</c:v>
                </c:pt>
                <c:pt idx="24">
                  <c:v>3.3</c:v>
                </c:pt>
                <c:pt idx="25">
                  <c:v>3.3</c:v>
                </c:pt>
                <c:pt idx="26">
                  <c:v>3.3</c:v>
                </c:pt>
                <c:pt idx="27">
                  <c:v>3.3</c:v>
                </c:pt>
                <c:pt idx="28">
                  <c:v>3.3</c:v>
                </c:pt>
                <c:pt idx="29">
                  <c:v>3.3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菌株计算!$D$52</c:f>
              <c:strCache>
                <c:ptCount val="1"/>
                <c:pt idx="0">
                  <c:v>参数处理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"Today"</c:f>
              <c:strCache>
                <c:ptCount val="1"/>
                <c:pt idx="0">
                  <c:v>Today</c:v>
                </c:pt>
              </c:strCache>
            </c:strRef>
          </c:tx>
          <c:marker>
            <c:symbol val="none"/>
          </c:marker>
          <c:dLbls>
            <c:delete val="1"/>
          </c:dLbls>
          <c:errBars>
            <c:errDir val="y"/>
            <c:errBarType val="both"/>
            <c:errValType val="fixedVal"/>
            <c:noEndCap val="0"/>
            <c:val val="10"/>
            <c:spPr>
              <a:ln w="263525" cap="flat" cmpd="sng" algn="ctr">
                <a:solidFill>
                  <a:schemeClr val="bg1">
                    <a:lumMod val="95000"/>
                  </a:schemeClr>
                </a:solidFill>
                <a:prstDash val="solid"/>
                <a:round/>
              </a:ln>
            </c:spPr>
          </c:errBars>
          <c:val>
            <c:numRef>
              <c:f>菌株计算!$E$56:$AH$56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菌株计算!$D$58</c:f>
              <c:strCache>
                <c:ptCount val="1"/>
                <c:pt idx="0">
                  <c:v>2019年12月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菌株计算!$E$58:$AH$58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菌株计算!$D$61</c:f>
              <c:strCache>
                <c:ptCount val="1"/>
                <c:pt idx="0">
                  <c:v>2020年1月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菌株计算!$E$61:$AH$61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菌株计算!$D$66</c:f>
              <c:strCache>
                <c:ptCount val="1"/>
                <c:pt idx="0">
                  <c:v>2020年1月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菌株计算!$D$65</c:f>
              <c:strCache>
                <c:ptCount val="1"/>
                <c:pt idx="0">
                  <c:v>2019年12月</c:v>
                </c:pt>
              </c:strCache>
            </c:strRef>
          </c:tx>
          <c:spPr>
            <a:ln w="209550" cap="sq" cmpd="sng" algn="ctr">
              <a:solidFill>
                <a:schemeClr val="accent5">
                  <a:tint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sq" cmpd="sng" algn="ctr">
                <a:solidFill>
                  <a:schemeClr val="accent5">
                    <a:tint val="76667"/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strRef>
              <c:f>"Day Dot Line"</c:f>
              <c:strCache>
                <c:ptCount val="1"/>
                <c:pt idx="0">
                  <c:v>Day Dot Line</c:v>
                </c:pt>
              </c:strCache>
            </c:strRef>
          </c:tx>
          <c:spPr>
            <a:ln w="15875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tx2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0"/>
              <c:layout/>
              <c:tx>
                <c:strRef>
                  <c:f>菌株计算!$E$72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菌株计算!$F$72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菌株计算!$G$72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菌株计算!$H$72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菌株计算!$I$72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菌株计算!$J$72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菌株计算!$K$72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菌株计算!$L$72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菌株计算!$M$72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菌株计算!$N$72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菌株计算!$O$72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菌株计算!$P$72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菌株计算!$Q$72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菌株计算!$R$72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菌株计算!$S$72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菌株计算!$T$72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菌株计算!$U$72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菌株计算!$V$72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菌株计算!$W$72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菌株计算!$X$72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菌株计算!$Y$72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菌株计算!$Z$72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菌株计算!$AA$72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菌株计算!$AB$72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菌株计算!$AC$72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菌株计算!$AD$72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菌株计算!$AE$72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菌株计算!$AF$72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菌株计算!$AG$72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菌株计算!$AH$72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仿宋" panose="02010609060101010101" pitchFamily="49" charset="-122"/>
                    <a:ea typeface="仿宋" panose="02010609060101010101" pitchFamily="49" charset="-122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strRef>
              <c:f>"Day Dot Line For Text Labels"</c:f>
              <c:strCache>
                <c:ptCount val="1"/>
                <c:pt idx="0">
                  <c:v>Day Dot Line For Text Labels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0242600679281902"/>
                  <c:y val="0"/>
                </c:manualLayout>
              </c:layout>
              <c:tx>
                <c:strRef>
                  <c:f>菌株计算!$E$70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strRef>
                  <c:f>菌株计算!$F$70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菌株计算!$G$70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菌株计算!$H$70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菌株计算!$I$70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菌株计算!$J$70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菌株计算!$K$70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菌株计算!$L$70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菌株计算!$M$70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菌株计算!$N$70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菌株计算!$O$70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菌株计算!$P$70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菌株计算!$Q$70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菌株计算!$R$70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菌株计算!$S$70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菌株计算!$T$70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菌株计算!$U$70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菌株计算!$V$70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菌株计算!$W$70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菌株计算!$X$70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菌株计算!$Y$70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菌株计算!$Z$70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菌株计算!$AA$70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菌株计算!$AB$70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菌株计算!$AC$70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菌株计算!$AD$70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菌株计算!$AE$70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菌株计算!$AF$70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菌株计算!$AG$70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菌株计算!$AH$70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仿宋" panose="02010609060101010101" pitchFamily="49" charset="-122"/>
                    <a:ea typeface="仿宋" panose="02010609060101010101" pitchFamily="49" charset="-122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菌株计算!$E$69:$AH$69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菌株计算!$D$59</c:f>
              <c:strCache>
                <c:ptCount val="1"/>
                <c:pt idx="0">
                  <c:v>2019年12月 - Top Band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菌株计算!$E$59:$AH$59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菌株计算!$D$62</c:f>
              <c:strCache>
                <c:ptCount val="1"/>
                <c:pt idx="0">
                  <c:v>2020年1月 - Top Band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菌株计算!$E$62:$AH$62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58416"/>
        <c:axId val="204558976"/>
      </c:lineChart>
      <c:dateAx>
        <c:axId val="204558416"/>
        <c:scaling>
          <c:orientation val="minMax"/>
        </c:scaling>
        <c:delete val="1"/>
        <c:axPos val="b"/>
        <c:majorGridlines>
          <c:spPr>
            <a:ln w="3175" cap="flat" cmpd="sng" algn="ctr">
              <a:solidFill>
                <a:schemeClr val="tx2">
                  <a:lumMod val="20000"/>
                  <a:lumOff val="80000"/>
                  <a:alpha val="85000"/>
                </a:schemeClr>
              </a:solidFill>
              <a:prstDash val="solid"/>
              <a:round/>
            </a:ln>
          </c:spPr>
        </c:majorGridlines>
        <c:numFmt formatCode="d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04558976"/>
        <c:crosses val="autoZero"/>
        <c:auto val="1"/>
        <c:lblOffset val="100"/>
        <c:baseTimeUnit val="days"/>
      </c:dateAx>
      <c:valAx>
        <c:axId val="20455897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0455841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1000">
          <a:latin typeface="Microsoft YaHei UI" panose="020B0503020204020204" pitchFamily="34" charset="-122"/>
          <a:ea typeface="Microsoft YaHei U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1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>
      <xdr:nvGraphicFramePr>
        <xdr:cNvPr id="7" name="日程表图表" descr="项目活动的可滚动日程表。" title="日程表图表"/>
        <xdr:cNvGraphicFramePr/>
      </xdr:nvGraphicFramePr>
      <xdr:xfrm>
        <a:off x="323850" y="790575"/>
        <a:ext cx="837565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>
          <xdr:nvSpPr>
            <xdr:cNvPr id="1025" name="滚动条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714750" y="4533900"/>
              <a:ext cx="497205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>
  <autoFilter ref="B22:F34"/>
  <sortState ref="B22:F34">
    <sortCondition ref="D19:D25"/>
  </sortState>
  <tableColumns count="5">
    <tableColumn id="1" name="Id" dataDxfId="2"/>
    <tableColumn id="2" name="项目进度" dataDxfId="3"/>
    <tableColumn id="3" name="开始" dataDxfId="4"/>
    <tableColumn id="4" name="结束" dataDxfId="5"/>
    <tableColumn id="5" name="最新进展" dataDxfId="6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pane xSplit="15" ySplit="3" topLeftCell="P4" activePane="bottomRight" state="frozenSplit"/>
      <selection/>
      <selection pane="topRight"/>
      <selection pane="bottomLeft"/>
      <selection pane="bottomRight" activeCell="H6" sqref="H6"/>
    </sheetView>
  </sheetViews>
  <sheetFormatPr defaultColWidth="10.2857142857143" defaultRowHeight="12"/>
  <cols>
    <col min="1" max="1" width="15.2857142857143" style="30" customWidth="1"/>
    <col min="2" max="2" width="10" style="31" customWidth="1"/>
    <col min="3" max="3" width="23" style="31" customWidth="1"/>
    <col min="4" max="5" width="33" style="31" customWidth="1"/>
    <col min="6" max="6" width="12.7142857142857" style="31" customWidth="1"/>
    <col min="7" max="8" width="38.2857142857143" style="31" customWidth="1"/>
    <col min="9" max="10" width="33" style="31" customWidth="1"/>
    <col min="11" max="11" width="39.5714285714286" style="31" customWidth="1"/>
    <col min="12" max="16384" width="10.2857142857143" style="30"/>
  </cols>
  <sheetData>
    <row r="1" s="26" customFormat="1" ht="31.5" customHeight="1" spans="2:11">
      <c r="B1" s="32"/>
      <c r="C1" s="32"/>
      <c r="D1" s="32"/>
      <c r="E1" s="32"/>
      <c r="F1" s="32"/>
      <c r="G1" s="32"/>
      <c r="H1" s="32"/>
      <c r="I1" s="32"/>
      <c r="J1" s="32"/>
      <c r="K1" s="32"/>
    </row>
    <row r="2" s="27" customFormat="1" ht="31.5" customHeight="1" spans="1:11">
      <c r="A2" s="33" t="s">
        <v>0</v>
      </c>
      <c r="B2" s="34" t="s">
        <v>1</v>
      </c>
      <c r="C2" s="34" t="s">
        <v>2</v>
      </c>
      <c r="D2" s="33" t="s">
        <v>3</v>
      </c>
      <c r="E2" s="33"/>
      <c r="F2" s="33" t="s">
        <v>4</v>
      </c>
      <c r="G2" s="35" t="s">
        <v>5</v>
      </c>
      <c r="H2" s="35"/>
      <c r="I2" s="35"/>
      <c r="J2" s="35"/>
      <c r="K2" s="35"/>
    </row>
    <row r="3" s="28" customFormat="1" ht="24.95" customHeight="1" spans="1:11">
      <c r="A3" s="33"/>
      <c r="B3" s="34"/>
      <c r="C3" s="33"/>
      <c r="D3" s="33"/>
      <c r="E3" s="33"/>
      <c r="F3" s="33"/>
      <c r="G3" s="33" t="s">
        <v>6</v>
      </c>
      <c r="H3" s="33" t="s">
        <v>7</v>
      </c>
      <c r="I3" s="33" t="s">
        <v>8</v>
      </c>
      <c r="J3" s="33" t="s">
        <v>9</v>
      </c>
      <c r="K3" s="34" t="s">
        <v>10</v>
      </c>
    </row>
    <row r="4" s="29" customFormat="1" ht="39.95" customHeight="1" spans="1:11">
      <c r="A4" s="36" t="s">
        <v>11</v>
      </c>
      <c r="B4" s="37" t="s">
        <v>12</v>
      </c>
      <c r="C4" s="38" t="s">
        <v>13</v>
      </c>
      <c r="D4" s="39" t="s">
        <v>14</v>
      </c>
      <c r="E4" s="40"/>
      <c r="F4" s="41" t="s">
        <v>15</v>
      </c>
      <c r="G4" s="42"/>
      <c r="H4" s="42"/>
      <c r="I4" s="40"/>
      <c r="J4" s="40"/>
      <c r="K4" s="66"/>
    </row>
    <row r="5" s="29" customFormat="1" ht="39.95" customHeight="1" spans="1:11">
      <c r="A5" s="43"/>
      <c r="B5" s="44"/>
      <c r="C5" s="45"/>
      <c r="D5" s="39" t="s">
        <v>16</v>
      </c>
      <c r="E5" s="40"/>
      <c r="F5" s="41"/>
      <c r="G5" s="40"/>
      <c r="H5" s="40"/>
      <c r="I5" s="40"/>
      <c r="J5" s="40"/>
      <c r="K5" s="66"/>
    </row>
    <row r="6" s="29" customFormat="1" ht="39.95" customHeight="1" spans="1:11">
      <c r="A6" s="43"/>
      <c r="B6" s="44"/>
      <c r="C6" s="45"/>
      <c r="D6" s="39" t="s">
        <v>17</v>
      </c>
      <c r="E6" s="40"/>
      <c r="F6" s="41"/>
      <c r="G6" s="40"/>
      <c r="H6" s="40"/>
      <c r="I6" s="40"/>
      <c r="J6" s="40"/>
      <c r="K6" s="66"/>
    </row>
    <row r="7" s="29" customFormat="1" ht="39.95" customHeight="1" spans="1:11">
      <c r="A7" s="43"/>
      <c r="B7" s="46"/>
      <c r="C7" s="47"/>
      <c r="D7" s="39" t="s">
        <v>18</v>
      </c>
      <c r="E7" s="40"/>
      <c r="F7" s="48" t="s">
        <v>15</v>
      </c>
      <c r="G7" s="40" t="s">
        <v>19</v>
      </c>
      <c r="H7" s="40"/>
      <c r="I7" s="40"/>
      <c r="J7" s="40"/>
      <c r="K7" s="66"/>
    </row>
    <row r="8" s="29" customFormat="1" ht="39.95" customHeight="1" spans="1:11">
      <c r="A8" s="43"/>
      <c r="B8" s="39" t="s">
        <v>20</v>
      </c>
      <c r="C8" s="40" t="s">
        <v>21</v>
      </c>
      <c r="D8" s="39" t="s">
        <v>22</v>
      </c>
      <c r="E8" s="40"/>
      <c r="F8" s="48" t="s">
        <v>15</v>
      </c>
      <c r="G8" s="40" t="s">
        <v>23</v>
      </c>
      <c r="H8" s="40"/>
      <c r="I8" s="40"/>
      <c r="J8" s="40"/>
      <c r="K8" s="66"/>
    </row>
    <row r="9" s="29" customFormat="1" ht="39.95" customHeight="1" spans="1:11">
      <c r="A9" s="43"/>
      <c r="B9" s="39" t="s">
        <v>24</v>
      </c>
      <c r="C9" s="40" t="s">
        <v>25</v>
      </c>
      <c r="D9" s="39" t="s">
        <v>26</v>
      </c>
      <c r="E9" s="40"/>
      <c r="F9" s="48" t="s">
        <v>15</v>
      </c>
      <c r="G9" s="40"/>
      <c r="H9" s="40"/>
      <c r="I9" s="40"/>
      <c r="J9" s="40"/>
      <c r="K9" s="67"/>
    </row>
    <row r="10" s="29" customFormat="1" ht="39.95" customHeight="1" spans="1:11">
      <c r="A10" s="43"/>
      <c r="B10" s="39" t="s">
        <v>27</v>
      </c>
      <c r="C10" s="40" t="s">
        <v>25</v>
      </c>
      <c r="D10" s="39" t="s">
        <v>28</v>
      </c>
      <c r="E10" s="40"/>
      <c r="F10" s="48" t="s">
        <v>15</v>
      </c>
      <c r="G10" s="40"/>
      <c r="H10" s="40"/>
      <c r="I10" s="40"/>
      <c r="J10" s="40"/>
      <c r="K10" s="68"/>
    </row>
    <row r="11" s="29" customFormat="1" ht="39.95" customHeight="1" spans="1:11">
      <c r="A11" s="43"/>
      <c r="B11" s="39" t="s">
        <v>24</v>
      </c>
      <c r="C11" s="40" t="s">
        <v>25</v>
      </c>
      <c r="D11" s="39" t="s">
        <v>29</v>
      </c>
      <c r="E11" s="40"/>
      <c r="F11" s="48" t="s">
        <v>15</v>
      </c>
      <c r="G11" s="40"/>
      <c r="H11" s="40"/>
      <c r="I11" s="40"/>
      <c r="J11" s="40"/>
      <c r="K11" s="68"/>
    </row>
    <row r="12" s="29" customFormat="1" ht="39.95" customHeight="1" spans="1:11">
      <c r="A12" s="49"/>
      <c r="B12" s="39" t="s">
        <v>30</v>
      </c>
      <c r="C12" s="40" t="s">
        <v>31</v>
      </c>
      <c r="D12" s="39" t="s">
        <v>32</v>
      </c>
      <c r="E12" s="40"/>
      <c r="F12" s="48" t="s">
        <v>15</v>
      </c>
      <c r="G12" s="40" t="s">
        <v>33</v>
      </c>
      <c r="H12" s="40"/>
      <c r="I12" s="40"/>
      <c r="J12" s="40"/>
      <c r="K12" s="66"/>
    </row>
    <row r="13" s="29" customFormat="1" ht="39.95" customHeight="1" spans="1:11">
      <c r="A13" s="50" t="s">
        <v>34</v>
      </c>
      <c r="B13" s="39" t="s">
        <v>30</v>
      </c>
      <c r="C13" s="40" t="s">
        <v>35</v>
      </c>
      <c r="D13" s="39" t="s">
        <v>36</v>
      </c>
      <c r="E13" s="40"/>
      <c r="F13" s="48" t="s">
        <v>15</v>
      </c>
      <c r="G13" s="40" t="s">
        <v>37</v>
      </c>
      <c r="H13" s="40"/>
      <c r="I13" s="40"/>
      <c r="J13" s="40"/>
      <c r="K13" s="67"/>
    </row>
    <row r="14" s="29" customFormat="1" ht="39.95" customHeight="1" spans="1:11">
      <c r="A14" s="50"/>
      <c r="B14" s="39" t="s">
        <v>38</v>
      </c>
      <c r="C14" s="51" t="s">
        <v>39</v>
      </c>
      <c r="D14" s="39" t="s">
        <v>40</v>
      </c>
      <c r="E14" s="40"/>
      <c r="F14" s="48" t="s">
        <v>15</v>
      </c>
      <c r="G14" s="40" t="s">
        <v>41</v>
      </c>
      <c r="H14" s="40"/>
      <c r="I14" s="40"/>
      <c r="J14" s="40"/>
      <c r="K14" s="66"/>
    </row>
    <row r="15" s="29" customFormat="1" ht="39.95" customHeight="1" spans="1:11">
      <c r="A15" s="50"/>
      <c r="B15" s="39" t="s">
        <v>42</v>
      </c>
      <c r="C15" s="51" t="s">
        <v>43</v>
      </c>
      <c r="D15" s="39" t="s">
        <v>44</v>
      </c>
      <c r="E15" s="40"/>
      <c r="F15" s="48" t="s">
        <v>15</v>
      </c>
      <c r="G15" s="40" t="s">
        <v>45</v>
      </c>
      <c r="H15" s="40"/>
      <c r="I15" s="40"/>
      <c r="J15" s="40"/>
      <c r="K15" s="67"/>
    </row>
    <row r="16" s="29" customFormat="1" ht="39.95" customHeight="1" spans="1:11">
      <c r="A16" s="49" t="s">
        <v>46</v>
      </c>
      <c r="B16" s="39" t="s">
        <v>47</v>
      </c>
      <c r="C16" s="51" t="s">
        <v>48</v>
      </c>
      <c r="D16" s="39" t="s">
        <v>49</v>
      </c>
      <c r="E16" s="40"/>
      <c r="F16" s="48" t="s">
        <v>15</v>
      </c>
      <c r="G16" s="40" t="s">
        <v>50</v>
      </c>
      <c r="H16" s="40"/>
      <c r="I16" s="40"/>
      <c r="J16" s="40"/>
      <c r="K16" s="66"/>
    </row>
    <row r="17" s="29" customFormat="1" ht="39.95" customHeight="1" spans="1:11">
      <c r="A17" s="49" t="s">
        <v>51</v>
      </c>
      <c r="B17" s="39" t="s">
        <v>47</v>
      </c>
      <c r="C17" s="51" t="s">
        <v>52</v>
      </c>
      <c r="D17" s="39" t="s">
        <v>53</v>
      </c>
      <c r="E17" s="40"/>
      <c r="F17" s="48" t="s">
        <v>15</v>
      </c>
      <c r="G17" s="40" t="s">
        <v>54</v>
      </c>
      <c r="H17" s="40"/>
      <c r="I17" s="40"/>
      <c r="J17" s="40"/>
      <c r="K17" s="66"/>
    </row>
    <row r="18" s="29" customFormat="1" ht="39.95" customHeight="1" spans="1:11">
      <c r="A18" s="49" t="s">
        <v>55</v>
      </c>
      <c r="B18" s="39" t="s">
        <v>47</v>
      </c>
      <c r="C18" s="51" t="s">
        <v>56</v>
      </c>
      <c r="D18" s="39" t="s">
        <v>57</v>
      </c>
      <c r="E18" s="40"/>
      <c r="F18" s="48" t="s">
        <v>15</v>
      </c>
      <c r="G18" s="40"/>
      <c r="H18" s="52"/>
      <c r="I18" s="52"/>
      <c r="J18" s="52"/>
      <c r="K18" s="69"/>
    </row>
    <row r="19" s="29" customFormat="1" ht="39.95" customHeight="1" spans="1:11">
      <c r="A19" s="50" t="s">
        <v>58</v>
      </c>
      <c r="B19" s="39" t="s">
        <v>47</v>
      </c>
      <c r="C19" s="51" t="s">
        <v>59</v>
      </c>
      <c r="D19" s="39" t="s">
        <v>60</v>
      </c>
      <c r="E19" s="40"/>
      <c r="F19" s="48" t="s">
        <v>15</v>
      </c>
      <c r="G19" s="40" t="s">
        <v>61</v>
      </c>
      <c r="H19" s="40"/>
      <c r="I19" s="40"/>
      <c r="J19" s="40"/>
      <c r="K19" s="66"/>
    </row>
    <row r="20" s="29" customFormat="1" ht="39.95" customHeight="1" spans="1:11">
      <c r="A20" s="53"/>
      <c r="B20" s="39" t="s">
        <v>62</v>
      </c>
      <c r="C20" s="51" t="s">
        <v>63</v>
      </c>
      <c r="D20" s="39" t="s">
        <v>64</v>
      </c>
      <c r="E20" s="40"/>
      <c r="F20" s="48" t="s">
        <v>65</v>
      </c>
      <c r="G20" s="40" t="s">
        <v>66</v>
      </c>
      <c r="H20" s="40"/>
      <c r="I20" s="40"/>
      <c r="J20" s="40"/>
      <c r="K20" s="66"/>
    </row>
    <row r="21" s="29" customFormat="1" ht="39.95" customHeight="1" spans="1:11">
      <c r="A21" s="54" t="s">
        <v>67</v>
      </c>
      <c r="B21" s="37" t="s">
        <v>42</v>
      </c>
      <c r="C21" s="55" t="s">
        <v>68</v>
      </c>
      <c r="E21" s="56"/>
      <c r="F21" s="48" t="s">
        <v>15</v>
      </c>
      <c r="G21" s="40"/>
      <c r="H21" s="40"/>
      <c r="I21" s="40"/>
      <c r="J21" s="40"/>
      <c r="K21" s="66"/>
    </row>
    <row r="22" s="29" customFormat="1" ht="39.95" customHeight="1" spans="1:11">
      <c r="A22" s="57"/>
      <c r="B22" s="44"/>
      <c r="C22" s="58"/>
      <c r="D22" s="59"/>
      <c r="E22" s="60"/>
      <c r="F22" s="48"/>
      <c r="G22" s="40"/>
      <c r="H22" s="40"/>
      <c r="I22" s="40"/>
      <c r="J22" s="40"/>
      <c r="K22" s="66"/>
    </row>
    <row r="23" s="29" customFormat="1" ht="39.95" customHeight="1" spans="1:11">
      <c r="A23" s="57"/>
      <c r="B23" s="44"/>
      <c r="C23" s="58"/>
      <c r="D23" s="59"/>
      <c r="E23" s="60"/>
      <c r="F23" s="48"/>
      <c r="G23" s="40"/>
      <c r="H23" s="40"/>
      <c r="I23" s="40"/>
      <c r="J23" s="40"/>
      <c r="K23" s="66"/>
    </row>
    <row r="24" s="29" customFormat="1" ht="39.95" customHeight="1" spans="1:11">
      <c r="A24" s="57"/>
      <c r="B24" s="44"/>
      <c r="C24" s="58"/>
      <c r="D24" s="59"/>
      <c r="E24" s="60"/>
      <c r="F24" s="48"/>
      <c r="G24" s="40"/>
      <c r="H24" s="40"/>
      <c r="I24" s="40"/>
      <c r="J24" s="40"/>
      <c r="K24" s="66"/>
    </row>
    <row r="25" s="29" customFormat="1" ht="39.95" customHeight="1" spans="1:11">
      <c r="A25" s="57"/>
      <c r="B25" s="44"/>
      <c r="C25" s="58"/>
      <c r="D25" s="59"/>
      <c r="E25" s="60"/>
      <c r="F25" s="48"/>
      <c r="G25" s="40"/>
      <c r="H25" s="40"/>
      <c r="I25" s="40"/>
      <c r="J25" s="40"/>
      <c r="K25" s="66"/>
    </row>
    <row r="26" s="29" customFormat="1" ht="39.95" customHeight="1" spans="1:11">
      <c r="A26" s="57"/>
      <c r="B26" s="44"/>
      <c r="C26" s="61"/>
      <c r="D26" s="62"/>
      <c r="E26" s="63"/>
      <c r="F26" s="48"/>
      <c r="G26" s="40"/>
      <c r="H26" s="40"/>
      <c r="I26" s="40"/>
      <c r="J26" s="40"/>
      <c r="K26" s="66"/>
    </row>
    <row r="27" s="29" customFormat="1" ht="39.95" customHeight="1" spans="1:11">
      <c r="A27" s="64"/>
      <c r="B27" s="46"/>
      <c r="C27" s="51" t="s">
        <v>69</v>
      </c>
      <c r="D27" s="39" t="s">
        <v>70</v>
      </c>
      <c r="E27" s="40"/>
      <c r="F27" s="48" t="s">
        <v>15</v>
      </c>
      <c r="G27" s="40"/>
      <c r="H27" s="40"/>
      <c r="I27" s="40"/>
      <c r="J27" s="40"/>
      <c r="K27" s="66"/>
    </row>
    <row r="28" s="29" customFormat="1" ht="39.95" customHeight="1" spans="1:11">
      <c r="A28" s="39" t="s">
        <v>71</v>
      </c>
      <c r="B28" s="39" t="s">
        <v>12</v>
      </c>
      <c r="C28" s="51" t="s">
        <v>72</v>
      </c>
      <c r="D28" s="39"/>
      <c r="E28" s="40"/>
      <c r="F28" s="48" t="s">
        <v>73</v>
      </c>
      <c r="G28" s="40" t="s">
        <v>74</v>
      </c>
      <c r="H28" s="40"/>
      <c r="I28" s="40"/>
      <c r="J28" s="40"/>
      <c r="K28" s="66"/>
    </row>
    <row r="29" s="29" customFormat="1" ht="39.95" customHeight="1" spans="1:11">
      <c r="A29" s="49" t="s">
        <v>75</v>
      </c>
      <c r="B29" s="39" t="s">
        <v>38</v>
      </c>
      <c r="C29" s="51" t="s">
        <v>76</v>
      </c>
      <c r="D29" s="39" t="s">
        <v>77</v>
      </c>
      <c r="E29" s="40"/>
      <c r="F29" s="48" t="s">
        <v>65</v>
      </c>
      <c r="G29" s="40" t="s">
        <v>78</v>
      </c>
      <c r="H29" s="40"/>
      <c r="I29" s="40"/>
      <c r="J29" s="40"/>
      <c r="K29" s="66"/>
    </row>
    <row r="30" s="29" customFormat="1" ht="39.95" customHeight="1" spans="1:11">
      <c r="A30" s="49"/>
      <c r="B30" s="39" t="s">
        <v>79</v>
      </c>
      <c r="C30" s="51" t="s">
        <v>80</v>
      </c>
      <c r="D30" s="39" t="s">
        <v>81</v>
      </c>
      <c r="E30" s="40"/>
      <c r="F30" s="48" t="s">
        <v>82</v>
      </c>
      <c r="G30" s="40" t="s">
        <v>83</v>
      </c>
      <c r="H30" s="40"/>
      <c r="I30" s="40"/>
      <c r="J30" s="40"/>
      <c r="K30" s="67"/>
    </row>
    <row r="31" s="29" customFormat="1" ht="39.95" customHeight="1" spans="1:11">
      <c r="A31" s="49" t="s">
        <v>84</v>
      </c>
      <c r="B31" s="39" t="s">
        <v>79</v>
      </c>
      <c r="C31" s="51" t="s">
        <v>85</v>
      </c>
      <c r="D31" s="39" t="s">
        <v>86</v>
      </c>
      <c r="E31" s="40"/>
      <c r="F31" s="65" t="s">
        <v>87</v>
      </c>
      <c r="G31" s="40" t="s">
        <v>88</v>
      </c>
      <c r="H31" s="40"/>
      <c r="I31" s="40"/>
      <c r="J31" s="40"/>
      <c r="K31" s="68"/>
    </row>
    <row r="32" s="29" customFormat="1" ht="39.95" customHeight="1" spans="1:11">
      <c r="A32" s="49"/>
      <c r="B32" s="39" t="s">
        <v>62</v>
      </c>
      <c r="C32" s="51" t="s">
        <v>89</v>
      </c>
      <c r="D32" s="39" t="s">
        <v>90</v>
      </c>
      <c r="E32" s="40"/>
      <c r="F32" s="48" t="s">
        <v>73</v>
      </c>
      <c r="G32" s="40"/>
      <c r="H32" s="40"/>
      <c r="I32" s="40"/>
      <c r="J32" s="40"/>
      <c r="K32" s="66"/>
    </row>
  </sheetData>
  <mergeCells count="14">
    <mergeCell ref="G2:K2"/>
    <mergeCell ref="A2:A3"/>
    <mergeCell ref="A4:A11"/>
    <mergeCell ref="A13:A15"/>
    <mergeCell ref="A19:A20"/>
    <mergeCell ref="A21:A27"/>
    <mergeCell ref="B2:B3"/>
    <mergeCell ref="B4:B7"/>
    <mergeCell ref="B21:B27"/>
    <mergeCell ref="C2:C3"/>
    <mergeCell ref="C4:C7"/>
    <mergeCell ref="C21:C26"/>
    <mergeCell ref="D2:D3"/>
    <mergeCell ref="F2:F3"/>
  </mergeCells>
  <conditionalFormatting sqref="F22:I26 B4:D4 D5:D7 C27:I27 B13:I20 A28:I28 B29:I32 A21:I21 E4:I12 B8:D12 J4:XFD32">
    <cfRule type="expression" dxfId="0" priority="12">
      <formula>IF(MOD(ROW(),2)=0,1,0)</formula>
    </cfRule>
    <cfRule type="expression" dxfId="1" priority="13">
      <formula>IF(MOD(ROW(),2)=0,1,0)</formula>
    </cfRule>
    <cfRule type="expression" dxfId="1" priority="14">
      <formula>"“=IF(MOD(ROW(),2)=0,1,0)”"</formula>
    </cfRule>
  </conditionalFormatting>
  <conditionalFormatting sqref="F4:F19 F21:F28">
    <cfRule type="iconSet" priority="27">
      <iconSet iconSet="4RedToBlack">
        <cfvo type="percent" val="0"/>
        <cfvo type="percent" val="25"/>
        <cfvo type="percent" val="50"/>
        <cfvo type="percent" val="75"/>
      </iconSet>
    </cfRule>
  </conditionalFormatting>
  <hyperlinks>
    <hyperlink ref="F31" location="'1.菌株日程表'!A1" display="项目维护期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autoPageBreaks="0"/>
  </sheetPr>
  <dimension ref="A1:I41"/>
  <sheetViews>
    <sheetView showGridLines="0" workbookViewId="0">
      <selection activeCell="P18" sqref="P18"/>
    </sheetView>
  </sheetViews>
  <sheetFormatPr defaultColWidth="9.14285714285714" defaultRowHeight="17.25" customHeight="1"/>
  <cols>
    <col min="1" max="1" width="5.57142857142857" style="7" customWidth="1"/>
    <col min="2" max="2" width="9" style="7" hidden="1" customWidth="1"/>
    <col min="3" max="3" width="31" style="7" customWidth="1"/>
    <col min="4" max="5" width="18.4285714285714" style="7" customWidth="1"/>
    <col min="6" max="6" width="56.8571428571429" style="7" customWidth="1"/>
    <col min="7" max="7" width="5.57142857142857" style="7" customWidth="1"/>
    <col min="8" max="16384" width="9.14285714285714" style="7"/>
  </cols>
  <sheetData>
    <row r="1" s="6" customFormat="1" ht="47.25" customHeight="1" spans="1:7">
      <c r="A1" s="8"/>
      <c r="B1" s="8"/>
      <c r="C1" s="9" t="s">
        <v>91</v>
      </c>
      <c r="D1" s="9"/>
      <c r="E1" s="9"/>
      <c r="F1" s="9"/>
      <c r="G1" s="10"/>
    </row>
    <row r="2" customHeight="1" spans="1:9">
      <c r="A2" s="11"/>
      <c r="B2" s="11"/>
      <c r="C2" s="12"/>
      <c r="D2" s="11"/>
      <c r="E2" s="11"/>
      <c r="F2" s="11"/>
      <c r="G2" s="6"/>
      <c r="H2" s="6"/>
      <c r="I2" s="6"/>
    </row>
    <row r="3" customHeight="1" spans="1:9">
      <c r="A3" s="11"/>
      <c r="B3" s="11"/>
      <c r="C3" s="11"/>
      <c r="D3" s="11"/>
      <c r="E3" s="11"/>
      <c r="F3" s="11"/>
      <c r="G3" s="6"/>
      <c r="H3" s="6"/>
      <c r="I3" s="6"/>
    </row>
    <row r="4" customHeight="1" spans="1:9">
      <c r="A4" s="11"/>
      <c r="B4" s="11"/>
      <c r="C4" s="11"/>
      <c r="D4" s="11"/>
      <c r="E4" s="11"/>
      <c r="F4" s="11"/>
      <c r="G4" s="6"/>
      <c r="H4" s="6"/>
      <c r="I4" s="6"/>
    </row>
    <row r="5" customHeight="1" spans="1:9">
      <c r="A5" s="11"/>
      <c r="B5" s="11"/>
      <c r="C5" s="11"/>
      <c r="D5" s="11"/>
      <c r="E5" s="11"/>
      <c r="F5" s="11"/>
      <c r="G5" s="6"/>
      <c r="H5" s="6"/>
      <c r="I5" s="6"/>
    </row>
    <row r="6" customHeight="1" spans="1:9">
      <c r="A6" s="11"/>
      <c r="B6" s="11"/>
      <c r="C6" s="11"/>
      <c r="D6" s="11"/>
      <c r="E6" s="11"/>
      <c r="F6" s="11"/>
      <c r="G6" s="6"/>
      <c r="H6" s="6"/>
      <c r="I6" s="6"/>
    </row>
    <row r="7" customHeight="1" spans="1:9">
      <c r="A7" s="11"/>
      <c r="B7" s="11"/>
      <c r="C7" s="11"/>
      <c r="D7" s="11"/>
      <c r="E7" s="11"/>
      <c r="F7" s="11"/>
      <c r="G7" s="6"/>
      <c r="H7" s="6"/>
      <c r="I7" s="6"/>
    </row>
    <row r="8" customHeight="1" spans="1:9">
      <c r="A8" s="11"/>
      <c r="B8" s="11"/>
      <c r="C8" s="11"/>
      <c r="D8" s="11"/>
      <c r="E8" s="11"/>
      <c r="F8" s="11"/>
      <c r="G8" s="6"/>
      <c r="H8" s="6"/>
      <c r="I8" s="6"/>
    </row>
    <row r="9" customHeight="1" spans="1:9">
      <c r="A9" s="11"/>
      <c r="B9" s="11"/>
      <c r="C9" s="11"/>
      <c r="D9" s="11"/>
      <c r="E9" s="11"/>
      <c r="F9" s="11"/>
      <c r="G9" s="6"/>
      <c r="H9" s="6"/>
      <c r="I9" s="6"/>
    </row>
    <row r="10" customHeight="1" spans="1:9">
      <c r="A10" s="11"/>
      <c r="B10" s="11"/>
      <c r="C10" s="11"/>
      <c r="D10" s="11"/>
      <c r="E10" s="11"/>
      <c r="F10" s="11"/>
      <c r="G10" s="6"/>
      <c r="H10" s="6"/>
      <c r="I10" s="6"/>
    </row>
    <row r="11" customHeight="1" spans="1:9">
      <c r="A11" s="11"/>
      <c r="B11" s="11"/>
      <c r="C11" s="11"/>
      <c r="D11" s="11"/>
      <c r="E11" s="11"/>
      <c r="F11" s="11"/>
      <c r="G11" s="6"/>
      <c r="H11" s="6"/>
      <c r="I11" s="6"/>
    </row>
    <row r="12" customHeight="1" spans="1:9">
      <c r="A12" s="11"/>
      <c r="B12" s="11"/>
      <c r="C12" s="11"/>
      <c r="D12" s="11"/>
      <c r="E12" s="11"/>
      <c r="F12" s="11"/>
      <c r="G12" s="6"/>
      <c r="H12" s="6"/>
      <c r="I12" s="6"/>
    </row>
    <row r="13" customHeight="1" spans="1:9">
      <c r="A13" s="11"/>
      <c r="B13" s="11"/>
      <c r="C13" s="11"/>
      <c r="D13" s="11"/>
      <c r="E13" s="11"/>
      <c r="F13" s="11"/>
      <c r="G13" s="6"/>
      <c r="H13" s="6"/>
      <c r="I13" s="6"/>
    </row>
    <row r="14" customHeight="1" spans="1:9">
      <c r="A14" s="11"/>
      <c r="B14" s="11"/>
      <c r="C14" s="11"/>
      <c r="D14" s="11"/>
      <c r="E14" s="11"/>
      <c r="F14" s="11"/>
      <c r="G14" s="6"/>
      <c r="H14" s="6"/>
      <c r="I14" s="6"/>
    </row>
    <row r="15" customHeight="1" spans="1:9">
      <c r="A15" s="11"/>
      <c r="B15" s="11"/>
      <c r="C15" s="11"/>
      <c r="D15" s="11"/>
      <c r="E15" s="11"/>
      <c r="F15" s="11"/>
      <c r="G15" s="6"/>
      <c r="H15" s="6"/>
      <c r="I15" s="6"/>
    </row>
    <row r="16" customHeight="1" spans="1:9">
      <c r="A16" s="11"/>
      <c r="B16" s="11"/>
      <c r="C16" s="11"/>
      <c r="D16" s="11"/>
      <c r="E16" s="11"/>
      <c r="F16" s="11"/>
      <c r="G16" s="6"/>
      <c r="H16" s="6"/>
      <c r="I16" s="6"/>
    </row>
    <row r="17" customHeight="1" spans="1:9">
      <c r="A17" s="11"/>
      <c r="B17" s="11"/>
      <c r="C17" s="11"/>
      <c r="D17" s="11"/>
      <c r="E17" s="11"/>
      <c r="F17" s="11"/>
      <c r="G17" s="6"/>
      <c r="H17" s="6"/>
      <c r="I17" s="6"/>
    </row>
    <row r="18" customHeight="1" spans="1:9">
      <c r="A18" s="11"/>
      <c r="B18" s="11"/>
      <c r="C18" s="13"/>
      <c r="D18" s="13"/>
      <c r="E18" s="13"/>
      <c r="F18" s="13"/>
      <c r="G18" s="6"/>
      <c r="H18" s="6"/>
      <c r="I18" s="6"/>
    </row>
    <row r="19" customHeight="1" spans="1:9">
      <c r="A19" s="11"/>
      <c r="B19" s="11"/>
      <c r="C19" s="11"/>
      <c r="D19" s="11"/>
      <c r="E19" s="11"/>
      <c r="F19" s="11"/>
      <c r="G19" s="6"/>
      <c r="H19" s="6"/>
      <c r="I19" s="6"/>
    </row>
    <row r="20" customHeight="1" spans="1:9">
      <c r="A20" s="11"/>
      <c r="B20" s="11"/>
      <c r="C20" s="14" t="s">
        <v>92</v>
      </c>
      <c r="D20" s="15">
        <v>43800</v>
      </c>
      <c r="E20" s="11"/>
      <c r="F20" s="11"/>
      <c r="G20" s="6"/>
      <c r="I20" s="6"/>
    </row>
    <row r="21" customHeight="1" spans="1:9">
      <c r="A21" s="11"/>
      <c r="B21" s="11"/>
      <c r="C21" s="16"/>
      <c r="D21" s="16"/>
      <c r="E21" s="16"/>
      <c r="F21" s="16"/>
      <c r="G21" s="6"/>
      <c r="H21" s="6"/>
      <c r="I21" s="6"/>
    </row>
    <row r="22" customHeight="1" spans="1:9">
      <c r="A22" s="11"/>
      <c r="B22" s="17" t="s">
        <v>93</v>
      </c>
      <c r="C22" s="18" t="s">
        <v>4</v>
      </c>
      <c r="D22" s="18" t="s">
        <v>94</v>
      </c>
      <c r="E22" s="18" t="s">
        <v>95</v>
      </c>
      <c r="F22" s="18" t="s">
        <v>5</v>
      </c>
      <c r="G22" s="6"/>
      <c r="H22" s="6"/>
      <c r="I22" s="6"/>
    </row>
    <row r="23" s="6" customFormat="1" customHeight="1" spans="1:6">
      <c r="A23" s="11"/>
      <c r="B23" s="19">
        <f t="shared" ref="B23:B28" si="0">N(B22)+1</f>
        <v>1</v>
      </c>
      <c r="C23" s="20" t="s">
        <v>96</v>
      </c>
      <c r="D23" s="21">
        <f>D20</f>
        <v>43800</v>
      </c>
      <c r="E23" s="21">
        <f>Activities[[#This Row],[开始]]+7</f>
        <v>43807</v>
      </c>
      <c r="F23" s="20"/>
    </row>
    <row r="24" customHeight="1" spans="1:9">
      <c r="A24" s="11"/>
      <c r="B24" s="17">
        <f t="shared" si="0"/>
        <v>2</v>
      </c>
      <c r="C24" s="22" t="s">
        <v>97</v>
      </c>
      <c r="D24" s="23">
        <f t="shared" ref="D24:D30" si="1">E23+1</f>
        <v>43808</v>
      </c>
      <c r="E24" s="23">
        <f>Activities[[#This Row],[开始]]+10</f>
        <v>43818</v>
      </c>
      <c r="F24" s="22"/>
      <c r="G24" s="6"/>
      <c r="H24" s="6"/>
      <c r="I24" s="6"/>
    </row>
    <row r="25" s="6" customFormat="1" customHeight="1" spans="1:6">
      <c r="A25" s="11"/>
      <c r="B25" s="19">
        <f t="shared" si="0"/>
        <v>3</v>
      </c>
      <c r="C25" s="20" t="s">
        <v>98</v>
      </c>
      <c r="D25" s="21">
        <f t="shared" si="1"/>
        <v>43819</v>
      </c>
      <c r="E25" s="21">
        <f>Activities[[#This Row],[开始]]+10</f>
        <v>43829</v>
      </c>
      <c r="F25" s="20"/>
    </row>
    <row r="26" customHeight="1" spans="1:9">
      <c r="A26" s="11"/>
      <c r="B26" s="17">
        <f t="shared" si="0"/>
        <v>4</v>
      </c>
      <c r="C26" s="22" t="s">
        <v>99</v>
      </c>
      <c r="D26" s="23">
        <f t="shared" si="1"/>
        <v>43830</v>
      </c>
      <c r="E26" s="23">
        <f>Activities[[#This Row],[开始]]+20</f>
        <v>43850</v>
      </c>
      <c r="F26" s="22"/>
      <c r="G26" s="6"/>
      <c r="H26" s="6"/>
      <c r="I26" s="6"/>
    </row>
    <row r="27" s="6" customFormat="1" customHeight="1" spans="1:6">
      <c r="A27" s="11"/>
      <c r="B27" s="19">
        <f t="shared" si="0"/>
        <v>5</v>
      </c>
      <c r="C27" s="20" t="s">
        <v>100</v>
      </c>
      <c r="D27" s="21">
        <f t="shared" si="1"/>
        <v>43851</v>
      </c>
      <c r="E27" s="21">
        <f>Activities[[#This Row],[开始]]+10</f>
        <v>43861</v>
      </c>
      <c r="F27" s="20"/>
    </row>
    <row r="28" customHeight="1" spans="1:9">
      <c r="A28" s="11"/>
      <c r="B28" s="17">
        <f t="shared" si="0"/>
        <v>6</v>
      </c>
      <c r="C28" s="22" t="s">
        <v>101</v>
      </c>
      <c r="D28" s="23">
        <f t="shared" si="1"/>
        <v>43862</v>
      </c>
      <c r="E28" s="23">
        <f>Activities[[#This Row],[开始]]+1</f>
        <v>43863</v>
      </c>
      <c r="F28" s="22"/>
      <c r="G28" s="6"/>
      <c r="H28" s="6"/>
      <c r="I28" s="6"/>
    </row>
    <row r="29" s="6" customFormat="1" customHeight="1" spans="1:6">
      <c r="A29" s="11"/>
      <c r="B29" s="24">
        <f t="shared" ref="B29:B34" si="2">N(B28)+1</f>
        <v>7</v>
      </c>
      <c r="C29" s="20" t="s">
        <v>102</v>
      </c>
      <c r="D29" s="21">
        <f t="shared" si="1"/>
        <v>43864</v>
      </c>
      <c r="E29" s="21">
        <f>Activities[[#This Row],[开始]]+7</f>
        <v>43871</v>
      </c>
      <c r="F29" s="20"/>
    </row>
    <row r="30" customHeight="1" spans="1:9">
      <c r="A30" s="11"/>
      <c r="B30" s="25">
        <f t="shared" si="2"/>
        <v>8</v>
      </c>
      <c r="C30" s="22" t="s">
        <v>103</v>
      </c>
      <c r="D30" s="23">
        <f t="shared" si="1"/>
        <v>43872</v>
      </c>
      <c r="E30" s="23">
        <f>Activities[[#This Row],[开始]]</f>
        <v>43872</v>
      </c>
      <c r="F30" s="22"/>
      <c r="G30" s="6"/>
      <c r="H30" s="6"/>
      <c r="I30" s="6"/>
    </row>
    <row r="31" s="6" customFormat="1" customHeight="1" spans="1:6">
      <c r="A31" s="11"/>
      <c r="B31" s="24">
        <f t="shared" si="2"/>
        <v>9</v>
      </c>
      <c r="C31" s="20"/>
      <c r="D31" s="21"/>
      <c r="E31" s="21"/>
      <c r="F31" s="20"/>
    </row>
    <row r="32" customHeight="1" spans="1:9">
      <c r="A32" s="11"/>
      <c r="B32" s="25">
        <f t="shared" si="2"/>
        <v>10</v>
      </c>
      <c r="C32" s="22"/>
      <c r="D32" s="23"/>
      <c r="E32" s="23"/>
      <c r="F32" s="22"/>
      <c r="G32" s="6"/>
      <c r="H32" s="6"/>
      <c r="I32" s="6"/>
    </row>
    <row r="33" s="6" customFormat="1" customHeight="1" spans="1:6">
      <c r="A33" s="11"/>
      <c r="B33" s="24">
        <f t="shared" si="2"/>
        <v>11</v>
      </c>
      <c r="C33" s="20"/>
      <c r="D33" s="21"/>
      <c r="E33" s="21"/>
      <c r="F33" s="20"/>
    </row>
    <row r="34" customHeight="1" spans="1:9">
      <c r="A34" s="11"/>
      <c r="B34" s="25">
        <f t="shared" si="2"/>
        <v>12</v>
      </c>
      <c r="C34" s="22"/>
      <c r="D34" s="23"/>
      <c r="E34" s="23"/>
      <c r="F34" s="22"/>
      <c r="G34" s="6"/>
      <c r="H34" s="6"/>
      <c r="I34" s="6"/>
    </row>
    <row r="35" customHeight="1" spans="1:9">
      <c r="A35" s="6"/>
      <c r="B35" s="6"/>
      <c r="C35" s="6"/>
      <c r="D35" s="6"/>
      <c r="E35" s="6"/>
      <c r="F35" s="6"/>
      <c r="G35" s="6"/>
      <c r="H35" s="6"/>
      <c r="I35" s="6"/>
    </row>
    <row r="36" customHeight="1" spans="1:9">
      <c r="A36" s="6"/>
      <c r="B36" s="6"/>
      <c r="C36" s="6"/>
      <c r="D36" s="6"/>
      <c r="E36" s="6"/>
      <c r="F36" s="6"/>
      <c r="G36" s="6"/>
      <c r="H36" s="6"/>
      <c r="I36" s="6"/>
    </row>
    <row r="37" customHeight="1" spans="1:7">
      <c r="A37" s="6"/>
      <c r="B37" s="6"/>
      <c r="C37" s="6"/>
      <c r="D37" s="6"/>
      <c r="E37" s="6"/>
      <c r="F37" s="6"/>
      <c r="G37" s="6"/>
    </row>
    <row r="38" customHeight="1" spans="1:7">
      <c r="A38" s="6"/>
      <c r="B38" s="6"/>
      <c r="C38" s="6"/>
      <c r="D38" s="6"/>
      <c r="E38" s="6"/>
      <c r="F38" s="6"/>
      <c r="G38" s="6"/>
    </row>
    <row r="39" customHeight="1" spans="1:7">
      <c r="A39" s="6"/>
      <c r="B39" s="6"/>
      <c r="C39" s="6"/>
      <c r="D39" s="6"/>
      <c r="E39" s="6"/>
      <c r="F39" s="6"/>
      <c r="G39" s="6"/>
    </row>
    <row r="40" customHeight="1" spans="1:7">
      <c r="A40" s="6"/>
      <c r="B40" s="6"/>
      <c r="C40" s="6"/>
      <c r="D40" s="6"/>
      <c r="E40" s="6"/>
      <c r="F40" s="6"/>
      <c r="G40" s="6"/>
    </row>
    <row r="41" customHeight="1" spans="1:7">
      <c r="A41" s="6"/>
      <c r="B41" s="6"/>
      <c r="C41" s="6"/>
      <c r="D41" s="6"/>
      <c r="E41" s="6"/>
      <c r="F41" s="6"/>
      <c r="G41" s="6"/>
    </row>
  </sheetData>
  <sheetProtection selectLockedCells="1"/>
  <mergeCells count="1">
    <mergeCell ref="C1:F1"/>
  </mergeCells>
  <printOptions horizontalCentered="1"/>
  <pageMargins left="0.236220472440945" right="0.236220472440945" top="0.511811023622047" bottom="0.511811023622047" header="0.31496062992126" footer="0.31496062992126"/>
  <pageSetup paperSize="1" scale="61" fitToHeight="0" orientation="landscape"/>
  <headerFooter alignWithMargins="0" scaleWithDoc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滚动条" r:id="rId3">
              <controlPr defaultSize="0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2"/>
  <sheetViews>
    <sheetView topLeftCell="E38" workbookViewId="0">
      <selection activeCell="A1" sqref="A1"/>
    </sheetView>
  </sheetViews>
  <sheetFormatPr defaultColWidth="9.14285714285714" defaultRowHeight="16.5"/>
  <cols>
    <col min="1" max="2" width="9.14285714285714" style="1"/>
    <col min="3" max="3" width="17.4285714285714" style="1" customWidth="1"/>
    <col min="4" max="4" width="23.8571428571429" style="1" customWidth="1"/>
    <col min="5" max="34" width="10.8571428571429" style="1" customWidth="1"/>
    <col min="35" max="35" width="17.5714285714286" style="1" customWidth="1"/>
    <col min="36" max="16384" width="9.14285714285714" style="1"/>
  </cols>
  <sheetData>
    <row r="1" spans="1:1">
      <c r="A1" s="1" t="s">
        <v>104</v>
      </c>
    </row>
    <row r="3" spans="3:5">
      <c r="C3" s="1" t="s">
        <v>105</v>
      </c>
      <c r="D3" s="2">
        <f ca="1">TODAY()</f>
        <v>43670</v>
      </c>
      <c r="E3" s="2"/>
    </row>
    <row r="4" spans="4:4">
      <c r="D4" s="1">
        <v>5</v>
      </c>
    </row>
    <row r="6" spans="5:5">
      <c r="E6" s="1" t="e">
        <f t="shared" ref="E6:E14" si="0">NA()</f>
        <v>#N/A</v>
      </c>
    </row>
    <row r="7" spans="5:5">
      <c r="E7" s="1" t="e">
        <f t="shared" si="0"/>
        <v>#N/A</v>
      </c>
    </row>
    <row r="8" spans="5:5">
      <c r="E8" s="1" t="e">
        <f t="shared" si="0"/>
        <v>#N/A</v>
      </c>
    </row>
    <row r="9" spans="3:5">
      <c r="C9" s="3" t="s">
        <v>106</v>
      </c>
      <c r="D9" s="1">
        <f>SUMPRODUCT(((Activities[开始]&gt;=StartDateWindow)+(Activities[结束]&gt;=StartDateWindow)&gt;0)*(Activities[开始]&lt;=(StartDateWindow+WindowDays-1)))</f>
        <v>3</v>
      </c>
      <c r="E9" s="1" t="e">
        <f t="shared" si="0"/>
        <v>#N/A</v>
      </c>
    </row>
    <row r="10" spans="4:5">
      <c r="D10" s="1">
        <v>9</v>
      </c>
      <c r="E10" s="1" t="e">
        <f t="shared" si="0"/>
        <v>#N/A</v>
      </c>
    </row>
    <row r="11" spans="4:5">
      <c r="D11" s="1">
        <f>D10-MIN(D10,D9)</f>
        <v>6</v>
      </c>
      <c r="E11" s="1" t="e">
        <f t="shared" si="0"/>
        <v>#N/A</v>
      </c>
    </row>
    <row r="12" spans="5:5">
      <c r="E12" s="1" t="e">
        <f t="shared" si="0"/>
        <v>#N/A</v>
      </c>
    </row>
    <row r="13" spans="3:5">
      <c r="C13" s="3"/>
      <c r="E13" s="1" t="e">
        <f t="shared" si="0"/>
        <v>#N/A</v>
      </c>
    </row>
    <row r="14" spans="3:5">
      <c r="C14" s="3"/>
      <c r="E14" s="1" t="e">
        <f t="shared" si="0"/>
        <v>#N/A</v>
      </c>
    </row>
    <row r="15" spans="3:6">
      <c r="C15" s="3"/>
      <c r="E15" s="1">
        <f t="array" ref="E15">INDEX(Activities[Id],MATCH(1,((Activities[开始]&gt;=StartDateWindow)+(Activities[结束]&gt;=StartDateWindow)&gt;0)*(Activities[开始]&lt;=(StartDateWindow+WindowDays-1)),0))</f>
        <v>2</v>
      </c>
      <c r="F15" s="1" t="e">
        <f ca="1" t="shared" ref="F15:F23" si="1">OFFSET(E15,-$D$11,)</f>
        <v>#N/A</v>
      </c>
    </row>
    <row r="16" spans="3:6">
      <c r="C16" s="3"/>
      <c r="E16" s="1">
        <f t="array" ref="E16">INDEX(Activities[Id],MATCH(1,(Activities[Id]&gt;E15)*((Activities[开始]&gt;=StartDateWindow)+(Activities[结束]&gt;=StartDateWindow)&gt;0)*(Activities[开始]&lt;=(StartDateWindow+WindowDays-1)),0))</f>
        <v>3</v>
      </c>
      <c r="F16" s="1" t="e">
        <f ca="1" t="shared" si="1"/>
        <v>#N/A</v>
      </c>
    </row>
    <row r="17" spans="3:6">
      <c r="C17" s="3"/>
      <c r="E17" s="1">
        <f t="array" ref="E17">INDEX(Activities[Id],MATCH(1,(Activities[Id]&gt;E16)*((Activities[开始]&gt;=StartDateWindow)+(Activities[结束]&gt;=StartDateWindow)&gt;0)*(Activities[开始]&lt;=(StartDateWindow+WindowDays-1)),0))</f>
        <v>4</v>
      </c>
      <c r="F17" s="1" t="e">
        <f ca="1" t="shared" si="1"/>
        <v>#N/A</v>
      </c>
    </row>
    <row r="18" spans="5:6">
      <c r="E18" s="1" t="e">
        <f t="array" ref="E18">INDEX(Activities[Id],MATCH(1,(Activities[Id]&gt;E17)*((Activities[开始]&gt;=StartDateWindow)+(Activities[结束]&gt;=StartDateWindow)&gt;0)*(Activities[开始]&lt;=(StartDateWindow+WindowDays-1)),0))</f>
        <v>#N/A</v>
      </c>
      <c r="F18" s="1" t="e">
        <f ca="1" t="shared" si="1"/>
        <v>#N/A</v>
      </c>
    </row>
    <row r="19" spans="5:6">
      <c r="E19" s="1" t="e">
        <f t="array" ref="E19">INDEX(Activities[Id],MATCH(1,(Activities[Id]&gt;E18)*((Activities[开始]&gt;=StartDateWindow)+(Activities[结束]&gt;=StartDateWindow)&gt;0)*(Activities[开始]&lt;=(StartDateWindow+WindowDays-1)),0))</f>
        <v>#N/A</v>
      </c>
      <c r="F19" s="1" t="e">
        <f ca="1" t="shared" si="1"/>
        <v>#N/A</v>
      </c>
    </row>
    <row r="20" spans="5:6">
      <c r="E20" s="1" t="e">
        <f t="array" ref="E20">INDEX(Activities[Id],MATCH(1,(Activities[Id]&gt;E19)*((Activities[开始]&gt;=StartDateWindow)+(Activities[结束]&gt;=StartDateWindow)&gt;0)*(Activities[开始]&lt;=(StartDateWindow+WindowDays-1)),0))</f>
        <v>#N/A</v>
      </c>
      <c r="F20" s="1" t="e">
        <f ca="1" t="shared" si="1"/>
        <v>#N/A</v>
      </c>
    </row>
    <row r="21" spans="5:6">
      <c r="E21" s="1" t="e">
        <f t="array" ref="E21">INDEX(Activities[Id],MATCH(1,(Activities[Id]&gt;E20)*((Activities[开始]&gt;=StartDateWindow)+(Activities[结束]&gt;=StartDateWindow)&gt;0)*(Activities[开始]&lt;=(StartDateWindow+WindowDays-1)),0))</f>
        <v>#N/A</v>
      </c>
      <c r="F21" s="1">
        <f ca="1" t="shared" si="1"/>
        <v>2</v>
      </c>
    </row>
    <row r="22" spans="5:6">
      <c r="E22" s="1" t="e">
        <f t="array" ref="E22">INDEX(Activities[Id],MATCH(1,(Activities[Id]&gt;E21)*((Activities[开始]&gt;=StartDateWindow)+(Activities[结束]&gt;=StartDateWindow)&gt;0)*(Activities[开始]&lt;=(StartDateWindow+WindowDays-1)),0))</f>
        <v>#N/A</v>
      </c>
      <c r="F22" s="1">
        <f ca="1" t="shared" si="1"/>
        <v>3</v>
      </c>
    </row>
    <row r="23" spans="5:6">
      <c r="E23" s="1" t="e">
        <f t="array" ref="E23">INDEX(Activities[Id],MATCH(1,(Activities[Id]&gt;E22)*((Activities[开始]&gt;=StartDateWindow)+(Activities[结束]&gt;=StartDateWindow)&gt;0)*(Activities[开始]&lt;=(StartDateWindow+WindowDays-1)),0))</f>
        <v>#N/A</v>
      </c>
      <c r="F23" s="1">
        <f ca="1" t="shared" si="1"/>
        <v>4</v>
      </c>
    </row>
    <row r="25" spans="3:4">
      <c r="C25" s="1" t="s">
        <v>107</v>
      </c>
      <c r="D25" s="2">
        <f>StartDate+WindowOffset</f>
        <v>43814</v>
      </c>
    </row>
    <row r="26" spans="3:4">
      <c r="C26" s="1" t="s">
        <v>108</v>
      </c>
      <c r="D26" s="1">
        <v>14</v>
      </c>
    </row>
    <row r="28" spans="3:4">
      <c r="C28" s="1" t="s">
        <v>94</v>
      </c>
      <c r="D28" s="3">
        <f>'1.菌株日程表'!D20</f>
        <v>43800</v>
      </c>
    </row>
    <row r="29" spans="3:4">
      <c r="C29" s="1" t="s">
        <v>109</v>
      </c>
      <c r="D29" s="1">
        <v>30</v>
      </c>
    </row>
    <row r="31" spans="1:35">
      <c r="A31" s="1" t="s">
        <v>110</v>
      </c>
      <c r="B31" s="1" t="s">
        <v>111</v>
      </c>
      <c r="C31" s="1" t="s">
        <v>112</v>
      </c>
      <c r="D31" s="1" t="s">
        <v>113</v>
      </c>
      <c r="E31" s="2">
        <f>StartDateWindow</f>
        <v>43814</v>
      </c>
      <c r="F31" s="2">
        <f t="shared" ref="F31:AI31" si="2">E31+1</f>
        <v>43815</v>
      </c>
      <c r="G31" s="2">
        <f t="shared" si="2"/>
        <v>43816</v>
      </c>
      <c r="H31" s="2">
        <f t="shared" si="2"/>
        <v>43817</v>
      </c>
      <c r="I31" s="2">
        <f t="shared" si="2"/>
        <v>43818</v>
      </c>
      <c r="J31" s="2">
        <f t="shared" si="2"/>
        <v>43819</v>
      </c>
      <c r="K31" s="2">
        <f t="shared" si="2"/>
        <v>43820</v>
      </c>
      <c r="L31" s="2">
        <f t="shared" si="2"/>
        <v>43821</v>
      </c>
      <c r="M31" s="2">
        <f t="shared" si="2"/>
        <v>43822</v>
      </c>
      <c r="N31" s="2">
        <f t="shared" si="2"/>
        <v>43823</v>
      </c>
      <c r="O31" s="2">
        <f t="shared" si="2"/>
        <v>43824</v>
      </c>
      <c r="P31" s="2">
        <f t="shared" si="2"/>
        <v>43825</v>
      </c>
      <c r="Q31" s="2">
        <f t="shared" si="2"/>
        <v>43826</v>
      </c>
      <c r="R31" s="2">
        <f t="shared" si="2"/>
        <v>43827</v>
      </c>
      <c r="S31" s="2">
        <f t="shared" si="2"/>
        <v>43828</v>
      </c>
      <c r="T31" s="2">
        <f t="shared" si="2"/>
        <v>43829</v>
      </c>
      <c r="U31" s="2">
        <f t="shared" si="2"/>
        <v>43830</v>
      </c>
      <c r="V31" s="2">
        <f t="shared" si="2"/>
        <v>43831</v>
      </c>
      <c r="W31" s="2">
        <f t="shared" si="2"/>
        <v>43832</v>
      </c>
      <c r="X31" s="2">
        <f t="shared" si="2"/>
        <v>43833</v>
      </c>
      <c r="Y31" s="2">
        <f t="shared" si="2"/>
        <v>43834</v>
      </c>
      <c r="Z31" s="2">
        <f t="shared" si="2"/>
        <v>43835</v>
      </c>
      <c r="AA31" s="2">
        <f t="shared" si="2"/>
        <v>43836</v>
      </c>
      <c r="AB31" s="2">
        <f t="shared" si="2"/>
        <v>43837</v>
      </c>
      <c r="AC31" s="2">
        <f t="shared" si="2"/>
        <v>43838</v>
      </c>
      <c r="AD31" s="2">
        <f t="shared" si="2"/>
        <v>43839</v>
      </c>
      <c r="AE31" s="2">
        <f t="shared" si="2"/>
        <v>43840</v>
      </c>
      <c r="AF31" s="2">
        <f t="shared" si="2"/>
        <v>43841</v>
      </c>
      <c r="AG31" s="2">
        <f t="shared" si="2"/>
        <v>43842</v>
      </c>
      <c r="AH31" s="2">
        <f t="shared" si="2"/>
        <v>43843</v>
      </c>
      <c r="AI31" s="2">
        <f t="shared" si="2"/>
        <v>43844</v>
      </c>
    </row>
    <row r="32" spans="1:35">
      <c r="A32" s="1">
        <v>11.3</v>
      </c>
      <c r="B32" s="1">
        <v>1</v>
      </c>
      <c r="C32" s="1" t="e">
        <f ca="1" t="shared" ref="C32:C40" si="3">F15</f>
        <v>#N/A</v>
      </c>
      <c r="D32" s="1" t="e">
        <f ca="1">INDEX(Activities[项目进度],MATCH($C32,Activities[Id],0))</f>
        <v>#N/A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>
      <c r="A33" s="1">
        <f>A32-1</f>
        <v>10.3</v>
      </c>
      <c r="B33" s="1">
        <v>2</v>
      </c>
      <c r="C33" s="1" t="e">
        <f ca="1" t="shared" si="3"/>
        <v>#N/A</v>
      </c>
      <c r="D33" s="1" t="e">
        <f ca="1">INDEX(Activities[项目进度],MATCH($C33,Activities[Id],0))</f>
        <v>#N/A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>
      <c r="A34" s="1">
        <f t="shared" ref="A34:A40" si="4">A33-1</f>
        <v>9.3</v>
      </c>
      <c r="B34" s="1">
        <v>3</v>
      </c>
      <c r="C34" s="1" t="e">
        <f ca="1" t="shared" si="3"/>
        <v>#N/A</v>
      </c>
      <c r="D34" s="1" t="e">
        <f ca="1">INDEX(Activities[项目进度],MATCH($C34,Activities[Id],0))</f>
        <v>#N/A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>
      <c r="A35" s="1">
        <f t="shared" si="4"/>
        <v>8.3</v>
      </c>
      <c r="B35" s="1">
        <v>4</v>
      </c>
      <c r="C35" s="1" t="e">
        <f ca="1" t="shared" si="3"/>
        <v>#N/A</v>
      </c>
      <c r="D35" s="1" t="e">
        <f ca="1">INDEX(Activities[项目进度],MATCH($C35,Activities[Id],0))</f>
        <v>#N/A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>
      <c r="A36" s="1">
        <f t="shared" si="4"/>
        <v>7.3</v>
      </c>
      <c r="B36" s="1">
        <v>5</v>
      </c>
      <c r="C36" s="1" t="e">
        <f ca="1" t="shared" si="3"/>
        <v>#N/A</v>
      </c>
      <c r="D36" s="1" t="e">
        <f ca="1">INDEX(Activities[项目进度],MATCH($C36,Activities[Id],0))</f>
        <v>#N/A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 t="e">
        <f ca="1">GridCalc</f>
        <v>#N/A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>
      <c r="A37" s="1">
        <f t="shared" si="4"/>
        <v>6.3</v>
      </c>
      <c r="B37" s="1">
        <v>6</v>
      </c>
      <c r="C37" s="1" t="e">
        <f ca="1" t="shared" si="3"/>
        <v>#N/A</v>
      </c>
      <c r="D37" s="1" t="e">
        <f ca="1">INDEX(Activities[项目进度],MATCH($C37,Activities[Id],0))</f>
        <v>#N/A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 t="e">
        <f ca="1">GridCalc</f>
        <v>#N/A</v>
      </c>
      <c r="S37" s="1" t="e">
        <f ca="1">GridCalc</f>
        <v>#N/A</v>
      </c>
      <c r="T37" s="1" t="e">
        <f ca="1">GridCalc</f>
        <v>#N/A</v>
      </c>
      <c r="U37" s="1" t="e">
        <f ca="1">GridCalc</f>
        <v>#N/A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>
      <c r="A38" s="1">
        <f t="shared" si="4"/>
        <v>5.3</v>
      </c>
      <c r="B38" s="1">
        <v>7</v>
      </c>
      <c r="C38" s="1">
        <f ca="1" t="shared" si="3"/>
        <v>2</v>
      </c>
      <c r="D38" s="1" t="str">
        <f ca="1">INDEX(Activities[项目进度],MATCH($C38,Activities[Id],0))</f>
        <v>项目沟通</v>
      </c>
      <c r="E38" s="1">
        <f ca="1">GridCalc</f>
        <v>5.3</v>
      </c>
      <c r="F38" s="1">
        <f ca="1">GridCalc</f>
        <v>5.3</v>
      </c>
      <c r="G38" s="1">
        <f ca="1">GridCalc</f>
        <v>5.3</v>
      </c>
      <c r="H38" s="1">
        <f ca="1">GridCalc</f>
        <v>5.3</v>
      </c>
      <c r="I38" s="1">
        <f ca="1">GridCalc</f>
        <v>5.3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 t="e">
        <f ca="1">GridCalc</f>
        <v>#N/A</v>
      </c>
      <c r="T38" s="1" t="e">
        <f ca="1">GridCalc</f>
        <v>#N/A</v>
      </c>
      <c r="U38" s="1" t="e">
        <f ca="1">GridCalc</f>
        <v>#N/A</v>
      </c>
      <c r="V38" s="1" t="e">
        <f ca="1">GridCalc</f>
        <v>#N/A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>
      <c r="A39" s="1">
        <f t="shared" si="4"/>
        <v>4.3</v>
      </c>
      <c r="B39" s="1">
        <v>8</v>
      </c>
      <c r="C39" s="1">
        <f ca="1" t="shared" si="3"/>
        <v>3</v>
      </c>
      <c r="D39" s="1" t="str">
        <f ca="1">INDEX(Activities[项目进度],MATCH($C39,Activities[Id],0))</f>
        <v>环境搭建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>
        <f ca="1">GridCalc</f>
        <v>4.3</v>
      </c>
      <c r="K39" s="1">
        <f ca="1">GridCalc</f>
        <v>4.3</v>
      </c>
      <c r="L39" s="1">
        <f ca="1">GridCalc</f>
        <v>4.3</v>
      </c>
      <c r="M39" s="1">
        <f ca="1">GridCalc</f>
        <v>4.3</v>
      </c>
      <c r="N39" s="1">
        <f ca="1">GridCalc</f>
        <v>4.3</v>
      </c>
      <c r="O39" s="1">
        <f ca="1">GridCalc</f>
        <v>4.3</v>
      </c>
      <c r="P39" s="1">
        <f ca="1">GridCalc</f>
        <v>4.3</v>
      </c>
      <c r="Q39" s="1">
        <f ca="1">GridCalc</f>
        <v>4.3</v>
      </c>
      <c r="R39" s="1">
        <f ca="1">GridCalc</f>
        <v>4.3</v>
      </c>
      <c r="S39" s="1">
        <f ca="1">GridCalc</f>
        <v>4.3</v>
      </c>
      <c r="T39" s="1">
        <f ca="1">GridCalc</f>
        <v>4.3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 t="e">
        <f ca="1">GridCalc</f>
        <v>#N/A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>
      <c r="A40" s="1">
        <f t="shared" si="4"/>
        <v>3.3</v>
      </c>
      <c r="B40" s="1">
        <v>9</v>
      </c>
      <c r="C40" s="1">
        <f ca="1" t="shared" si="3"/>
        <v>4</v>
      </c>
      <c r="D40" s="1" t="str">
        <f ca="1">INDEX(Activities[项目进度],MATCH($C40,Activities[Id],0))</f>
        <v>参数处理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>
        <f ca="1">GridCalc</f>
        <v>3.3</v>
      </c>
      <c r="V40" s="1">
        <f ca="1">GridCalc</f>
        <v>3.3</v>
      </c>
      <c r="W40" s="1">
        <f ca="1">GridCalc</f>
        <v>3.3</v>
      </c>
      <c r="X40" s="1">
        <f ca="1">GridCalc</f>
        <v>3.3</v>
      </c>
      <c r="Y40" s="1">
        <f ca="1">GridCalc</f>
        <v>3.3</v>
      </c>
      <c r="Z40" s="1">
        <f ca="1">GridCalc</f>
        <v>3.3</v>
      </c>
      <c r="AA40" s="1">
        <f ca="1">GridCalc</f>
        <v>3.3</v>
      </c>
      <c r="AB40" s="1">
        <f ca="1">GridCalc</f>
        <v>3.3</v>
      </c>
      <c r="AC40" s="1">
        <f ca="1">GridCalc</f>
        <v>3.3</v>
      </c>
      <c r="AD40" s="1">
        <f ca="1">GridCalc</f>
        <v>3.3</v>
      </c>
      <c r="AE40" s="1">
        <f ca="1">GridCalc</f>
        <v>3.3</v>
      </c>
      <c r="AF40" s="1">
        <f ca="1">GridCalc</f>
        <v>3.3</v>
      </c>
      <c r="AG40" s="1">
        <f ca="1">GridCalc</f>
        <v>3.3</v>
      </c>
      <c r="AH40" s="1">
        <f ca="1">GridCalc</f>
        <v>3.3</v>
      </c>
      <c r="AI40" s="1">
        <f ca="1">GridCalc</f>
        <v>3.3</v>
      </c>
    </row>
    <row r="43" spans="5:34">
      <c r="E43" s="2">
        <f>E31</f>
        <v>43814</v>
      </c>
      <c r="F43" s="2">
        <f t="shared" ref="F43:AH43" si="5">F31</f>
        <v>43815</v>
      </c>
      <c r="G43" s="2">
        <f t="shared" si="5"/>
        <v>43816</v>
      </c>
      <c r="H43" s="2">
        <f t="shared" si="5"/>
        <v>43817</v>
      </c>
      <c r="I43" s="2">
        <f t="shared" si="5"/>
        <v>43818</v>
      </c>
      <c r="J43" s="2">
        <f t="shared" si="5"/>
        <v>43819</v>
      </c>
      <c r="K43" s="2">
        <f t="shared" si="5"/>
        <v>43820</v>
      </c>
      <c r="L43" s="2">
        <f t="shared" si="5"/>
        <v>43821</v>
      </c>
      <c r="M43" s="2">
        <f t="shared" si="5"/>
        <v>43822</v>
      </c>
      <c r="N43" s="2">
        <f t="shared" si="5"/>
        <v>43823</v>
      </c>
      <c r="O43" s="2">
        <f t="shared" si="5"/>
        <v>43824</v>
      </c>
      <c r="P43" s="2">
        <f t="shared" si="5"/>
        <v>43825</v>
      </c>
      <c r="Q43" s="2">
        <f t="shared" si="5"/>
        <v>43826</v>
      </c>
      <c r="R43" s="2">
        <f t="shared" si="5"/>
        <v>43827</v>
      </c>
      <c r="S43" s="2">
        <f t="shared" si="5"/>
        <v>43828</v>
      </c>
      <c r="T43" s="2">
        <f t="shared" si="5"/>
        <v>43829</v>
      </c>
      <c r="U43" s="2">
        <f t="shared" si="5"/>
        <v>43830</v>
      </c>
      <c r="V43" s="2">
        <f t="shared" si="5"/>
        <v>43831</v>
      </c>
      <c r="W43" s="2">
        <f t="shared" si="5"/>
        <v>43832</v>
      </c>
      <c r="X43" s="2">
        <f t="shared" si="5"/>
        <v>43833</v>
      </c>
      <c r="Y43" s="2">
        <f t="shared" si="5"/>
        <v>43834</v>
      </c>
      <c r="Z43" s="2">
        <f t="shared" si="5"/>
        <v>43835</v>
      </c>
      <c r="AA43" s="2">
        <f t="shared" si="5"/>
        <v>43836</v>
      </c>
      <c r="AB43" s="2">
        <f t="shared" si="5"/>
        <v>43837</v>
      </c>
      <c r="AC43" s="2">
        <f t="shared" si="5"/>
        <v>43838</v>
      </c>
      <c r="AD43" s="2">
        <f t="shared" si="5"/>
        <v>43839</v>
      </c>
      <c r="AE43" s="2">
        <f t="shared" si="5"/>
        <v>43840</v>
      </c>
      <c r="AF43" s="2">
        <f t="shared" si="5"/>
        <v>43841</v>
      </c>
      <c r="AG43" s="2">
        <f t="shared" si="5"/>
        <v>43842</v>
      </c>
      <c r="AH43" s="2">
        <f t="shared" si="5"/>
        <v>43843</v>
      </c>
    </row>
    <row r="44" spans="3:34">
      <c r="C44" s="1" t="e">
        <f ca="1">C32</f>
        <v>#N/A</v>
      </c>
      <c r="D44" s="1" t="e">
        <f ca="1">UPPER(INDEX(Activities[项目进度],MATCH($C44,Activities[Id],0)))</f>
        <v>#N/A</v>
      </c>
      <c r="E44" s="1" t="e">
        <f ca="1" t="shared" ref="E44:AH44" si="6">IF(ISERROR(F32),E32,NA())</f>
        <v>#N/A</v>
      </c>
      <c r="F44" s="1" t="e">
        <f ca="1" t="shared" si="6"/>
        <v>#N/A</v>
      </c>
      <c r="G44" s="1" t="e">
        <f ca="1" t="shared" si="6"/>
        <v>#N/A</v>
      </c>
      <c r="H44" s="1" t="e">
        <f ca="1" t="shared" si="6"/>
        <v>#N/A</v>
      </c>
      <c r="I44" s="1" t="e">
        <f ca="1" t="shared" si="6"/>
        <v>#N/A</v>
      </c>
      <c r="J44" s="1" t="e">
        <f ca="1" t="shared" si="6"/>
        <v>#N/A</v>
      </c>
      <c r="K44" s="1" t="e">
        <f ca="1" t="shared" si="6"/>
        <v>#N/A</v>
      </c>
      <c r="L44" s="1" t="e">
        <f ca="1" t="shared" si="6"/>
        <v>#N/A</v>
      </c>
      <c r="M44" s="1" t="e">
        <f ca="1" t="shared" si="6"/>
        <v>#N/A</v>
      </c>
      <c r="N44" s="1" t="e">
        <f ca="1" t="shared" si="6"/>
        <v>#N/A</v>
      </c>
      <c r="O44" s="1" t="e">
        <f ca="1" t="shared" si="6"/>
        <v>#N/A</v>
      </c>
      <c r="P44" s="1" t="e">
        <f ca="1" t="shared" si="6"/>
        <v>#N/A</v>
      </c>
      <c r="Q44" s="1" t="e">
        <f ca="1" t="shared" si="6"/>
        <v>#N/A</v>
      </c>
      <c r="R44" s="1" t="e">
        <f ca="1" t="shared" si="6"/>
        <v>#N/A</v>
      </c>
      <c r="S44" s="1" t="e">
        <f ca="1" t="shared" si="6"/>
        <v>#N/A</v>
      </c>
      <c r="T44" s="1" t="e">
        <f ca="1" t="shared" si="6"/>
        <v>#N/A</v>
      </c>
      <c r="U44" s="1" t="e">
        <f ca="1" t="shared" si="6"/>
        <v>#N/A</v>
      </c>
      <c r="V44" s="1" t="e">
        <f ca="1" t="shared" si="6"/>
        <v>#N/A</v>
      </c>
      <c r="W44" s="1" t="e">
        <f ca="1" t="shared" si="6"/>
        <v>#N/A</v>
      </c>
      <c r="X44" s="1" t="e">
        <f ca="1" t="shared" si="6"/>
        <v>#N/A</v>
      </c>
      <c r="Y44" s="1" t="e">
        <f ca="1" t="shared" si="6"/>
        <v>#N/A</v>
      </c>
      <c r="Z44" s="1" t="e">
        <f ca="1" t="shared" si="6"/>
        <v>#N/A</v>
      </c>
      <c r="AA44" s="1" t="e">
        <f ca="1" t="shared" si="6"/>
        <v>#N/A</v>
      </c>
      <c r="AB44" s="1" t="e">
        <f ca="1" t="shared" si="6"/>
        <v>#N/A</v>
      </c>
      <c r="AC44" s="1" t="e">
        <f ca="1" t="shared" si="6"/>
        <v>#N/A</v>
      </c>
      <c r="AD44" s="1" t="e">
        <f ca="1" t="shared" si="6"/>
        <v>#N/A</v>
      </c>
      <c r="AE44" s="1" t="e">
        <f ca="1" t="shared" si="6"/>
        <v>#N/A</v>
      </c>
      <c r="AF44" s="1" t="e">
        <f ca="1" t="shared" si="6"/>
        <v>#N/A</v>
      </c>
      <c r="AG44" s="1" t="e">
        <f ca="1" t="shared" si="6"/>
        <v>#N/A</v>
      </c>
      <c r="AH44" s="1" t="e">
        <f ca="1" t="shared" si="6"/>
        <v>#N/A</v>
      </c>
    </row>
    <row r="45" spans="3:34">
      <c r="C45" s="1" t="e">
        <f ca="1" t="shared" ref="C45:C52" si="7">C33</f>
        <v>#N/A</v>
      </c>
      <c r="D45" s="1" t="e">
        <f ca="1">UPPER(INDEX(Activities[项目进度],MATCH($C45,Activities[Id],0)))</f>
        <v>#N/A</v>
      </c>
      <c r="E45" s="1" t="e">
        <f ca="1" t="shared" ref="E45:AH45" si="8">IF(ISERROR(F33),E33,NA())</f>
        <v>#N/A</v>
      </c>
      <c r="F45" s="1" t="e">
        <f ca="1" t="shared" si="8"/>
        <v>#N/A</v>
      </c>
      <c r="G45" s="1" t="e">
        <f ca="1" t="shared" si="8"/>
        <v>#N/A</v>
      </c>
      <c r="H45" s="1" t="e">
        <f ca="1" t="shared" si="8"/>
        <v>#N/A</v>
      </c>
      <c r="I45" s="1" t="e">
        <f ca="1" t="shared" si="8"/>
        <v>#N/A</v>
      </c>
      <c r="J45" s="1" t="e">
        <f ca="1" t="shared" si="8"/>
        <v>#N/A</v>
      </c>
      <c r="K45" s="1" t="e">
        <f ca="1" t="shared" si="8"/>
        <v>#N/A</v>
      </c>
      <c r="L45" s="1" t="e">
        <f ca="1" t="shared" si="8"/>
        <v>#N/A</v>
      </c>
      <c r="M45" s="1" t="e">
        <f ca="1" t="shared" si="8"/>
        <v>#N/A</v>
      </c>
      <c r="N45" s="1" t="e">
        <f ca="1" t="shared" si="8"/>
        <v>#N/A</v>
      </c>
      <c r="O45" s="1" t="e">
        <f ca="1" t="shared" si="8"/>
        <v>#N/A</v>
      </c>
      <c r="P45" s="1" t="e">
        <f ca="1" t="shared" si="8"/>
        <v>#N/A</v>
      </c>
      <c r="Q45" s="1" t="e">
        <f ca="1" t="shared" si="8"/>
        <v>#N/A</v>
      </c>
      <c r="R45" s="1" t="e">
        <f ca="1" t="shared" si="8"/>
        <v>#N/A</v>
      </c>
      <c r="S45" s="1" t="e">
        <f ca="1" t="shared" si="8"/>
        <v>#N/A</v>
      </c>
      <c r="T45" s="1" t="e">
        <f ca="1" t="shared" si="8"/>
        <v>#N/A</v>
      </c>
      <c r="U45" s="1" t="e">
        <f ca="1" t="shared" si="8"/>
        <v>#N/A</v>
      </c>
      <c r="V45" s="1" t="e">
        <f ca="1" t="shared" si="8"/>
        <v>#N/A</v>
      </c>
      <c r="W45" s="1" t="e">
        <f ca="1" t="shared" si="8"/>
        <v>#N/A</v>
      </c>
      <c r="X45" s="1" t="e">
        <f ca="1" t="shared" si="8"/>
        <v>#N/A</v>
      </c>
      <c r="Y45" s="1" t="e">
        <f ca="1" t="shared" si="8"/>
        <v>#N/A</v>
      </c>
      <c r="Z45" s="1" t="e">
        <f ca="1" t="shared" si="8"/>
        <v>#N/A</v>
      </c>
      <c r="AA45" s="1" t="e">
        <f ca="1" t="shared" si="8"/>
        <v>#N/A</v>
      </c>
      <c r="AB45" s="1" t="e">
        <f ca="1" t="shared" si="8"/>
        <v>#N/A</v>
      </c>
      <c r="AC45" s="1" t="e">
        <f ca="1" t="shared" si="8"/>
        <v>#N/A</v>
      </c>
      <c r="AD45" s="1" t="e">
        <f ca="1" t="shared" si="8"/>
        <v>#N/A</v>
      </c>
      <c r="AE45" s="1" t="e">
        <f ca="1" t="shared" si="8"/>
        <v>#N/A</v>
      </c>
      <c r="AF45" s="1" t="e">
        <f ca="1" t="shared" si="8"/>
        <v>#N/A</v>
      </c>
      <c r="AG45" s="1" t="e">
        <f ca="1" t="shared" si="8"/>
        <v>#N/A</v>
      </c>
      <c r="AH45" s="1" t="e">
        <f ca="1" t="shared" si="8"/>
        <v>#N/A</v>
      </c>
    </row>
    <row r="46" spans="3:34">
      <c r="C46" s="1" t="e">
        <f ca="1" t="shared" si="7"/>
        <v>#N/A</v>
      </c>
      <c r="D46" s="1" t="e">
        <f ca="1">UPPER(INDEX(Activities[项目进度],MATCH($C46,Activities[Id],0)))</f>
        <v>#N/A</v>
      </c>
      <c r="E46" s="1" t="e">
        <f ca="1" t="shared" ref="E46:AH46" si="9">IF(ISERROR(F34),E34,NA())</f>
        <v>#N/A</v>
      </c>
      <c r="F46" s="1" t="e">
        <f ca="1" t="shared" si="9"/>
        <v>#N/A</v>
      </c>
      <c r="G46" s="1" t="e">
        <f ca="1" t="shared" si="9"/>
        <v>#N/A</v>
      </c>
      <c r="H46" s="1" t="e">
        <f ca="1" t="shared" si="9"/>
        <v>#N/A</v>
      </c>
      <c r="I46" s="1" t="e">
        <f ca="1" t="shared" si="9"/>
        <v>#N/A</v>
      </c>
      <c r="J46" s="1" t="e">
        <f ca="1" t="shared" si="9"/>
        <v>#N/A</v>
      </c>
      <c r="K46" s="1" t="e">
        <f ca="1" t="shared" si="9"/>
        <v>#N/A</v>
      </c>
      <c r="L46" s="1" t="e">
        <f ca="1" t="shared" si="9"/>
        <v>#N/A</v>
      </c>
      <c r="M46" s="1" t="e">
        <f ca="1" t="shared" si="9"/>
        <v>#N/A</v>
      </c>
      <c r="N46" s="1" t="e">
        <f ca="1" t="shared" si="9"/>
        <v>#N/A</v>
      </c>
      <c r="O46" s="1" t="e">
        <f ca="1" t="shared" si="9"/>
        <v>#N/A</v>
      </c>
      <c r="P46" s="1" t="e">
        <f ca="1" t="shared" si="9"/>
        <v>#N/A</v>
      </c>
      <c r="Q46" s="1" t="e">
        <f ca="1" t="shared" si="9"/>
        <v>#N/A</v>
      </c>
      <c r="R46" s="1" t="e">
        <f ca="1" t="shared" si="9"/>
        <v>#N/A</v>
      </c>
      <c r="S46" s="1" t="e">
        <f ca="1" t="shared" si="9"/>
        <v>#N/A</v>
      </c>
      <c r="T46" s="1" t="e">
        <f ca="1" t="shared" si="9"/>
        <v>#N/A</v>
      </c>
      <c r="U46" s="1" t="e">
        <f ca="1" t="shared" si="9"/>
        <v>#N/A</v>
      </c>
      <c r="V46" s="1" t="e">
        <f ca="1" t="shared" si="9"/>
        <v>#N/A</v>
      </c>
      <c r="W46" s="1" t="e">
        <f ca="1" t="shared" si="9"/>
        <v>#N/A</v>
      </c>
      <c r="X46" s="1" t="e">
        <f ca="1" t="shared" si="9"/>
        <v>#N/A</v>
      </c>
      <c r="Y46" s="1" t="e">
        <f ca="1" t="shared" si="9"/>
        <v>#N/A</v>
      </c>
      <c r="Z46" s="1" t="e">
        <f ca="1" t="shared" si="9"/>
        <v>#N/A</v>
      </c>
      <c r="AA46" s="1" t="e">
        <f ca="1" t="shared" si="9"/>
        <v>#N/A</v>
      </c>
      <c r="AB46" s="1" t="e">
        <f ca="1" t="shared" si="9"/>
        <v>#N/A</v>
      </c>
      <c r="AC46" s="1" t="e">
        <f ca="1" t="shared" si="9"/>
        <v>#N/A</v>
      </c>
      <c r="AD46" s="1" t="e">
        <f ca="1" t="shared" si="9"/>
        <v>#N/A</v>
      </c>
      <c r="AE46" s="1" t="e">
        <f ca="1" t="shared" si="9"/>
        <v>#N/A</v>
      </c>
      <c r="AF46" s="1" t="e">
        <f ca="1" t="shared" si="9"/>
        <v>#N/A</v>
      </c>
      <c r="AG46" s="1" t="e">
        <f ca="1" t="shared" si="9"/>
        <v>#N/A</v>
      </c>
      <c r="AH46" s="1" t="e">
        <f ca="1" t="shared" si="9"/>
        <v>#N/A</v>
      </c>
    </row>
    <row r="47" spans="3:34">
      <c r="C47" s="1" t="e">
        <f ca="1" t="shared" si="7"/>
        <v>#N/A</v>
      </c>
      <c r="D47" s="1" t="e">
        <f ca="1">UPPER(INDEX(Activities[项目进度],MATCH($C47,Activities[Id],0)))</f>
        <v>#N/A</v>
      </c>
      <c r="E47" s="1" t="e">
        <f ca="1" t="shared" ref="E47:AH47" si="10">IF(ISERROR(F35),E35,NA())</f>
        <v>#N/A</v>
      </c>
      <c r="F47" s="1" t="e">
        <f ca="1" t="shared" si="10"/>
        <v>#N/A</v>
      </c>
      <c r="G47" s="1" t="e">
        <f ca="1" t="shared" si="10"/>
        <v>#N/A</v>
      </c>
      <c r="H47" s="1" t="e">
        <f ca="1" t="shared" si="10"/>
        <v>#N/A</v>
      </c>
      <c r="I47" s="1" t="e">
        <f ca="1" t="shared" si="10"/>
        <v>#N/A</v>
      </c>
      <c r="J47" s="1" t="e">
        <f ca="1" t="shared" si="10"/>
        <v>#N/A</v>
      </c>
      <c r="K47" s="1" t="e">
        <f ca="1" t="shared" si="10"/>
        <v>#N/A</v>
      </c>
      <c r="L47" s="1" t="e">
        <f ca="1" t="shared" si="10"/>
        <v>#N/A</v>
      </c>
      <c r="M47" s="1" t="e">
        <f ca="1" t="shared" si="10"/>
        <v>#N/A</v>
      </c>
      <c r="N47" s="1" t="e">
        <f ca="1" t="shared" si="10"/>
        <v>#N/A</v>
      </c>
      <c r="O47" s="1" t="e">
        <f ca="1" t="shared" si="10"/>
        <v>#N/A</v>
      </c>
      <c r="P47" s="1" t="e">
        <f ca="1" t="shared" si="10"/>
        <v>#N/A</v>
      </c>
      <c r="Q47" s="1" t="e">
        <f ca="1" t="shared" si="10"/>
        <v>#N/A</v>
      </c>
      <c r="R47" s="1" t="e">
        <f ca="1" t="shared" si="10"/>
        <v>#N/A</v>
      </c>
      <c r="S47" s="1" t="e">
        <f ca="1" t="shared" si="10"/>
        <v>#N/A</v>
      </c>
      <c r="T47" s="1" t="e">
        <f ca="1" t="shared" si="10"/>
        <v>#N/A</v>
      </c>
      <c r="U47" s="1" t="e">
        <f ca="1" t="shared" si="10"/>
        <v>#N/A</v>
      </c>
      <c r="V47" s="1" t="e">
        <f ca="1" t="shared" si="10"/>
        <v>#N/A</v>
      </c>
      <c r="W47" s="1" t="e">
        <f ca="1" t="shared" si="10"/>
        <v>#N/A</v>
      </c>
      <c r="X47" s="1" t="e">
        <f ca="1" t="shared" si="10"/>
        <v>#N/A</v>
      </c>
      <c r="Y47" s="1" t="e">
        <f ca="1" t="shared" si="10"/>
        <v>#N/A</v>
      </c>
      <c r="Z47" s="1" t="e">
        <f ca="1" t="shared" si="10"/>
        <v>#N/A</v>
      </c>
      <c r="AA47" s="1" t="e">
        <f ca="1" t="shared" si="10"/>
        <v>#N/A</v>
      </c>
      <c r="AB47" s="1" t="e">
        <f ca="1" t="shared" si="10"/>
        <v>#N/A</v>
      </c>
      <c r="AC47" s="1" t="e">
        <f ca="1" t="shared" si="10"/>
        <v>#N/A</v>
      </c>
      <c r="AD47" s="1" t="e">
        <f ca="1" t="shared" si="10"/>
        <v>#N/A</v>
      </c>
      <c r="AE47" s="1" t="e">
        <f ca="1" t="shared" si="10"/>
        <v>#N/A</v>
      </c>
      <c r="AF47" s="1" t="e">
        <f ca="1" t="shared" si="10"/>
        <v>#N/A</v>
      </c>
      <c r="AG47" s="1" t="e">
        <f ca="1" t="shared" si="10"/>
        <v>#N/A</v>
      </c>
      <c r="AH47" s="1" t="e">
        <f ca="1" t="shared" si="10"/>
        <v>#N/A</v>
      </c>
    </row>
    <row r="48" spans="3:34">
      <c r="C48" s="1" t="e">
        <f ca="1" t="shared" si="7"/>
        <v>#N/A</v>
      </c>
      <c r="D48" s="1" t="e">
        <f ca="1">UPPER(INDEX(Activities[项目进度],MATCH($C48,Activities[Id],0)))</f>
        <v>#N/A</v>
      </c>
      <c r="E48" s="1" t="e">
        <f ca="1" t="shared" ref="E48:AH48" si="11">IF(ISERROR(F36),E36,NA())</f>
        <v>#N/A</v>
      </c>
      <c r="F48" s="1" t="e">
        <f ca="1" t="shared" si="11"/>
        <v>#N/A</v>
      </c>
      <c r="G48" s="1" t="e">
        <f ca="1" t="shared" si="11"/>
        <v>#N/A</v>
      </c>
      <c r="H48" s="1" t="e">
        <f ca="1" t="shared" si="11"/>
        <v>#N/A</v>
      </c>
      <c r="I48" s="1" t="e">
        <f ca="1" t="shared" si="11"/>
        <v>#N/A</v>
      </c>
      <c r="J48" s="1" t="e">
        <f ca="1" t="shared" si="11"/>
        <v>#N/A</v>
      </c>
      <c r="K48" s="1" t="e">
        <f ca="1" t="shared" si="11"/>
        <v>#N/A</v>
      </c>
      <c r="L48" s="1" t="e">
        <f ca="1" t="shared" si="11"/>
        <v>#N/A</v>
      </c>
      <c r="M48" s="1" t="e">
        <f ca="1" t="shared" si="11"/>
        <v>#N/A</v>
      </c>
      <c r="N48" s="1" t="e">
        <f ca="1" t="shared" si="11"/>
        <v>#N/A</v>
      </c>
      <c r="O48" s="1" t="e">
        <f ca="1" t="shared" si="11"/>
        <v>#N/A</v>
      </c>
      <c r="P48" s="1" t="e">
        <f ca="1" t="shared" si="11"/>
        <v>#N/A</v>
      </c>
      <c r="Q48" s="1" t="e">
        <f ca="1" t="shared" si="11"/>
        <v>#N/A</v>
      </c>
      <c r="R48" s="1" t="e">
        <f ca="1" t="shared" si="11"/>
        <v>#N/A</v>
      </c>
      <c r="S48" s="1" t="e">
        <f ca="1" t="shared" si="11"/>
        <v>#N/A</v>
      </c>
      <c r="T48" s="1" t="e">
        <f ca="1" t="shared" si="11"/>
        <v>#N/A</v>
      </c>
      <c r="U48" s="1" t="e">
        <f ca="1" t="shared" si="11"/>
        <v>#N/A</v>
      </c>
      <c r="V48" s="1" t="e">
        <f ca="1" t="shared" si="11"/>
        <v>#N/A</v>
      </c>
      <c r="W48" s="1" t="e">
        <f ca="1" t="shared" si="11"/>
        <v>#N/A</v>
      </c>
      <c r="X48" s="1" t="e">
        <f ca="1" t="shared" si="11"/>
        <v>#N/A</v>
      </c>
      <c r="Y48" s="1" t="e">
        <f ca="1" t="shared" si="11"/>
        <v>#N/A</v>
      </c>
      <c r="Z48" s="1" t="e">
        <f ca="1" t="shared" si="11"/>
        <v>#N/A</v>
      </c>
      <c r="AA48" s="1" t="e">
        <f ca="1" t="shared" si="11"/>
        <v>#N/A</v>
      </c>
      <c r="AB48" s="1" t="e">
        <f ca="1" t="shared" si="11"/>
        <v>#N/A</v>
      </c>
      <c r="AC48" s="1" t="e">
        <f ca="1" t="shared" si="11"/>
        <v>#N/A</v>
      </c>
      <c r="AD48" s="1" t="e">
        <f ca="1" t="shared" si="11"/>
        <v>#N/A</v>
      </c>
      <c r="AE48" s="1" t="e">
        <f ca="1" t="shared" si="11"/>
        <v>#N/A</v>
      </c>
      <c r="AF48" s="1" t="e">
        <f ca="1" t="shared" si="11"/>
        <v>#N/A</v>
      </c>
      <c r="AG48" s="1" t="e">
        <f ca="1" t="shared" si="11"/>
        <v>#N/A</v>
      </c>
      <c r="AH48" s="1" t="e">
        <f ca="1" t="shared" si="11"/>
        <v>#N/A</v>
      </c>
    </row>
    <row r="49" spans="3:34">
      <c r="C49" s="1" t="e">
        <f ca="1" t="shared" si="7"/>
        <v>#N/A</v>
      </c>
      <c r="D49" s="1" t="e">
        <f ca="1">UPPER(INDEX(Activities[项目进度],MATCH($C49,Activities[Id],0)))</f>
        <v>#N/A</v>
      </c>
      <c r="E49" s="1" t="e">
        <f ca="1" t="shared" ref="E49:AH49" si="12">IF(ISERROR(F37),E37,NA())</f>
        <v>#N/A</v>
      </c>
      <c r="F49" s="1" t="e">
        <f ca="1" t="shared" si="12"/>
        <v>#N/A</v>
      </c>
      <c r="G49" s="1" t="e">
        <f ca="1" t="shared" si="12"/>
        <v>#N/A</v>
      </c>
      <c r="H49" s="1" t="e">
        <f ca="1" t="shared" si="12"/>
        <v>#N/A</v>
      </c>
      <c r="I49" s="1" t="e">
        <f ca="1" t="shared" si="12"/>
        <v>#N/A</v>
      </c>
      <c r="J49" s="1" t="e">
        <f ca="1" t="shared" si="12"/>
        <v>#N/A</v>
      </c>
      <c r="K49" s="1" t="e">
        <f ca="1" t="shared" si="12"/>
        <v>#N/A</v>
      </c>
      <c r="L49" s="1" t="e">
        <f ca="1" t="shared" si="12"/>
        <v>#N/A</v>
      </c>
      <c r="M49" s="1" t="e">
        <f ca="1" t="shared" si="12"/>
        <v>#N/A</v>
      </c>
      <c r="N49" s="1" t="e">
        <f ca="1" t="shared" si="12"/>
        <v>#N/A</v>
      </c>
      <c r="O49" s="1" t="e">
        <f ca="1" t="shared" si="12"/>
        <v>#N/A</v>
      </c>
      <c r="P49" s="1" t="e">
        <f ca="1" t="shared" si="12"/>
        <v>#N/A</v>
      </c>
      <c r="Q49" s="1" t="e">
        <f ca="1" t="shared" si="12"/>
        <v>#N/A</v>
      </c>
      <c r="R49" s="1" t="e">
        <f ca="1" t="shared" si="12"/>
        <v>#N/A</v>
      </c>
      <c r="S49" s="1" t="e">
        <f ca="1" t="shared" si="12"/>
        <v>#N/A</v>
      </c>
      <c r="T49" s="1" t="e">
        <f ca="1" t="shared" si="12"/>
        <v>#N/A</v>
      </c>
      <c r="U49" s="1" t="e">
        <f ca="1" t="shared" si="12"/>
        <v>#N/A</v>
      </c>
      <c r="V49" s="1" t="e">
        <f ca="1" t="shared" si="12"/>
        <v>#N/A</v>
      </c>
      <c r="W49" s="1" t="e">
        <f ca="1" t="shared" si="12"/>
        <v>#N/A</v>
      </c>
      <c r="X49" s="1" t="e">
        <f ca="1" t="shared" si="12"/>
        <v>#N/A</v>
      </c>
      <c r="Y49" s="1" t="e">
        <f ca="1" t="shared" si="12"/>
        <v>#N/A</v>
      </c>
      <c r="Z49" s="1" t="e">
        <f ca="1" t="shared" si="12"/>
        <v>#N/A</v>
      </c>
      <c r="AA49" s="1" t="e">
        <f ca="1" t="shared" si="12"/>
        <v>#N/A</v>
      </c>
      <c r="AB49" s="1" t="e">
        <f ca="1" t="shared" si="12"/>
        <v>#N/A</v>
      </c>
      <c r="AC49" s="1" t="e">
        <f ca="1" t="shared" si="12"/>
        <v>#N/A</v>
      </c>
      <c r="AD49" s="1" t="e">
        <f ca="1" t="shared" si="12"/>
        <v>#N/A</v>
      </c>
      <c r="AE49" s="1" t="e">
        <f ca="1" t="shared" si="12"/>
        <v>#N/A</v>
      </c>
      <c r="AF49" s="1" t="e">
        <f ca="1" t="shared" si="12"/>
        <v>#N/A</v>
      </c>
      <c r="AG49" s="1" t="e">
        <f ca="1" t="shared" si="12"/>
        <v>#N/A</v>
      </c>
      <c r="AH49" s="1" t="e">
        <f ca="1" t="shared" si="12"/>
        <v>#N/A</v>
      </c>
    </row>
    <row r="50" spans="3:34">
      <c r="C50" s="1">
        <f ca="1" t="shared" si="7"/>
        <v>2</v>
      </c>
      <c r="D50" s="1" t="str">
        <f ca="1">UPPER(INDEX(Activities[项目进度],MATCH($C50,Activities[Id],0)))</f>
        <v>项目沟通</v>
      </c>
      <c r="E50" s="1" t="e">
        <f ca="1" t="shared" ref="E50:AH50" si="13">IF(ISERROR(F38),E38,NA())</f>
        <v>#N/A</v>
      </c>
      <c r="F50" s="1" t="e">
        <f ca="1" t="shared" si="13"/>
        <v>#N/A</v>
      </c>
      <c r="G50" s="1" t="e">
        <f ca="1" t="shared" si="13"/>
        <v>#N/A</v>
      </c>
      <c r="H50" s="1" t="e">
        <f ca="1" t="shared" si="13"/>
        <v>#N/A</v>
      </c>
      <c r="I50" s="1">
        <f ca="1" t="shared" si="13"/>
        <v>5.3</v>
      </c>
      <c r="J50" s="1" t="e">
        <f ca="1" t="shared" si="13"/>
        <v>#N/A</v>
      </c>
      <c r="K50" s="1" t="e">
        <f ca="1" t="shared" si="13"/>
        <v>#N/A</v>
      </c>
      <c r="L50" s="1" t="e">
        <f ca="1" t="shared" si="13"/>
        <v>#N/A</v>
      </c>
      <c r="M50" s="1" t="e">
        <f ca="1" t="shared" si="13"/>
        <v>#N/A</v>
      </c>
      <c r="N50" s="1" t="e">
        <f ca="1" t="shared" si="13"/>
        <v>#N/A</v>
      </c>
      <c r="O50" s="1" t="e">
        <f ca="1" t="shared" si="13"/>
        <v>#N/A</v>
      </c>
      <c r="P50" s="1" t="e">
        <f ca="1" t="shared" si="13"/>
        <v>#N/A</v>
      </c>
      <c r="Q50" s="1" t="e">
        <f ca="1" t="shared" si="13"/>
        <v>#N/A</v>
      </c>
      <c r="R50" s="1" t="e">
        <f ca="1" t="shared" si="13"/>
        <v>#N/A</v>
      </c>
      <c r="S50" s="1" t="e">
        <f ca="1" t="shared" si="13"/>
        <v>#N/A</v>
      </c>
      <c r="T50" s="1" t="e">
        <f ca="1" t="shared" si="13"/>
        <v>#N/A</v>
      </c>
      <c r="U50" s="1" t="e">
        <f ca="1" t="shared" si="13"/>
        <v>#N/A</v>
      </c>
      <c r="V50" s="1" t="e">
        <f ca="1" t="shared" si="13"/>
        <v>#N/A</v>
      </c>
      <c r="W50" s="1" t="e">
        <f ca="1" t="shared" si="13"/>
        <v>#N/A</v>
      </c>
      <c r="X50" s="1" t="e">
        <f ca="1" t="shared" si="13"/>
        <v>#N/A</v>
      </c>
      <c r="Y50" s="1" t="e">
        <f ca="1" t="shared" si="13"/>
        <v>#N/A</v>
      </c>
      <c r="Z50" s="1" t="e">
        <f ca="1" t="shared" si="13"/>
        <v>#N/A</v>
      </c>
      <c r="AA50" s="1" t="e">
        <f ca="1" t="shared" si="13"/>
        <v>#N/A</v>
      </c>
      <c r="AB50" s="1" t="e">
        <f ca="1" t="shared" si="13"/>
        <v>#N/A</v>
      </c>
      <c r="AC50" s="1" t="e">
        <f ca="1" t="shared" si="13"/>
        <v>#N/A</v>
      </c>
      <c r="AD50" s="1" t="e">
        <f ca="1" t="shared" si="13"/>
        <v>#N/A</v>
      </c>
      <c r="AE50" s="1" t="e">
        <f ca="1" t="shared" si="13"/>
        <v>#N/A</v>
      </c>
      <c r="AF50" s="1" t="e">
        <f ca="1" t="shared" si="13"/>
        <v>#N/A</v>
      </c>
      <c r="AG50" s="1" t="e">
        <f ca="1" t="shared" si="13"/>
        <v>#N/A</v>
      </c>
      <c r="AH50" s="1" t="e">
        <f ca="1" t="shared" si="13"/>
        <v>#N/A</v>
      </c>
    </row>
    <row r="51" spans="3:34">
      <c r="C51" s="1">
        <f ca="1" t="shared" si="7"/>
        <v>3</v>
      </c>
      <c r="D51" s="1" t="str">
        <f ca="1">UPPER(INDEX(Activities[项目进度],MATCH($C51,Activities[Id],0)))</f>
        <v>环境搭建</v>
      </c>
      <c r="E51" s="1" t="e">
        <f ca="1" t="shared" ref="E51:AH51" si="14">IF(ISERROR(F39),E39,NA())</f>
        <v>#N/A</v>
      </c>
      <c r="F51" s="1" t="e">
        <f ca="1" t="shared" si="14"/>
        <v>#N/A</v>
      </c>
      <c r="G51" s="1" t="e">
        <f ca="1" t="shared" si="14"/>
        <v>#N/A</v>
      </c>
      <c r="H51" s="1" t="e">
        <f ca="1" t="shared" si="14"/>
        <v>#N/A</v>
      </c>
      <c r="I51" s="1" t="e">
        <f ca="1" t="shared" si="14"/>
        <v>#N/A</v>
      </c>
      <c r="J51" s="1" t="e">
        <f ca="1" t="shared" si="14"/>
        <v>#N/A</v>
      </c>
      <c r="K51" s="1" t="e">
        <f ca="1" t="shared" si="14"/>
        <v>#N/A</v>
      </c>
      <c r="L51" s="1" t="e">
        <f ca="1" t="shared" si="14"/>
        <v>#N/A</v>
      </c>
      <c r="M51" s="1" t="e">
        <f ca="1" t="shared" si="14"/>
        <v>#N/A</v>
      </c>
      <c r="N51" s="1" t="e">
        <f ca="1" t="shared" si="14"/>
        <v>#N/A</v>
      </c>
      <c r="O51" s="1" t="e">
        <f ca="1" t="shared" si="14"/>
        <v>#N/A</v>
      </c>
      <c r="P51" s="1" t="e">
        <f ca="1" t="shared" si="14"/>
        <v>#N/A</v>
      </c>
      <c r="Q51" s="1" t="e">
        <f ca="1" t="shared" si="14"/>
        <v>#N/A</v>
      </c>
      <c r="R51" s="1" t="e">
        <f ca="1" t="shared" si="14"/>
        <v>#N/A</v>
      </c>
      <c r="S51" s="1" t="e">
        <f ca="1" t="shared" si="14"/>
        <v>#N/A</v>
      </c>
      <c r="T51" s="1">
        <f ca="1" t="shared" si="14"/>
        <v>4.3</v>
      </c>
      <c r="U51" s="1" t="e">
        <f ca="1" t="shared" si="14"/>
        <v>#N/A</v>
      </c>
      <c r="V51" s="1" t="e">
        <f ca="1" t="shared" si="14"/>
        <v>#N/A</v>
      </c>
      <c r="W51" s="1" t="e">
        <f ca="1" t="shared" si="14"/>
        <v>#N/A</v>
      </c>
      <c r="X51" s="1" t="e">
        <f ca="1" t="shared" si="14"/>
        <v>#N/A</v>
      </c>
      <c r="Y51" s="1" t="e">
        <f ca="1" t="shared" si="14"/>
        <v>#N/A</v>
      </c>
      <c r="Z51" s="1" t="e">
        <f ca="1" t="shared" si="14"/>
        <v>#N/A</v>
      </c>
      <c r="AA51" s="1" t="e">
        <f ca="1" t="shared" si="14"/>
        <v>#N/A</v>
      </c>
      <c r="AB51" s="1" t="e">
        <f ca="1" t="shared" si="14"/>
        <v>#N/A</v>
      </c>
      <c r="AC51" s="1" t="e">
        <f ca="1" t="shared" si="14"/>
        <v>#N/A</v>
      </c>
      <c r="AD51" s="1" t="e">
        <f ca="1" t="shared" si="14"/>
        <v>#N/A</v>
      </c>
      <c r="AE51" s="1" t="e">
        <f ca="1" t="shared" si="14"/>
        <v>#N/A</v>
      </c>
      <c r="AF51" s="1" t="e">
        <f ca="1" t="shared" si="14"/>
        <v>#N/A</v>
      </c>
      <c r="AG51" s="1" t="e">
        <f ca="1" t="shared" si="14"/>
        <v>#N/A</v>
      </c>
      <c r="AH51" s="1" t="e">
        <f ca="1" t="shared" si="14"/>
        <v>#N/A</v>
      </c>
    </row>
    <row r="52" spans="3:34">
      <c r="C52" s="1">
        <f ca="1" t="shared" si="7"/>
        <v>4</v>
      </c>
      <c r="D52" s="1" t="str">
        <f ca="1">UPPER(INDEX(Activities[项目进度],MATCH($C52,Activities[Id],0)))</f>
        <v>参数处理</v>
      </c>
      <c r="E52" s="1" t="e">
        <f ca="1" t="shared" ref="E52:AH52" si="15">IF(ISERROR(F40),E40,NA())</f>
        <v>#N/A</v>
      </c>
      <c r="F52" s="1" t="e">
        <f ca="1" t="shared" si="15"/>
        <v>#N/A</v>
      </c>
      <c r="G52" s="1" t="e">
        <f ca="1" t="shared" si="15"/>
        <v>#N/A</v>
      </c>
      <c r="H52" s="1" t="e">
        <f ca="1" t="shared" si="15"/>
        <v>#N/A</v>
      </c>
      <c r="I52" s="1" t="e">
        <f ca="1" t="shared" si="15"/>
        <v>#N/A</v>
      </c>
      <c r="J52" s="1" t="e">
        <f ca="1" t="shared" si="15"/>
        <v>#N/A</v>
      </c>
      <c r="K52" s="1" t="e">
        <f ca="1" t="shared" si="15"/>
        <v>#N/A</v>
      </c>
      <c r="L52" s="1" t="e">
        <f ca="1" t="shared" si="15"/>
        <v>#N/A</v>
      </c>
      <c r="M52" s="1" t="e">
        <f ca="1" t="shared" si="15"/>
        <v>#N/A</v>
      </c>
      <c r="N52" s="1" t="e">
        <f ca="1" t="shared" si="15"/>
        <v>#N/A</v>
      </c>
      <c r="O52" s="1" t="e">
        <f ca="1" t="shared" si="15"/>
        <v>#N/A</v>
      </c>
      <c r="P52" s="1" t="e">
        <f ca="1" t="shared" si="15"/>
        <v>#N/A</v>
      </c>
      <c r="Q52" s="1" t="e">
        <f ca="1" t="shared" si="15"/>
        <v>#N/A</v>
      </c>
      <c r="R52" s="1" t="e">
        <f ca="1" t="shared" si="15"/>
        <v>#N/A</v>
      </c>
      <c r="S52" s="1" t="e">
        <f ca="1" t="shared" si="15"/>
        <v>#N/A</v>
      </c>
      <c r="T52" s="1" t="e">
        <f ca="1" t="shared" si="15"/>
        <v>#N/A</v>
      </c>
      <c r="U52" s="1" t="e">
        <f ca="1" t="shared" si="15"/>
        <v>#N/A</v>
      </c>
      <c r="V52" s="1" t="e">
        <f ca="1" t="shared" si="15"/>
        <v>#N/A</v>
      </c>
      <c r="W52" s="1" t="e">
        <f ca="1" t="shared" si="15"/>
        <v>#N/A</v>
      </c>
      <c r="X52" s="1" t="e">
        <f ca="1" t="shared" si="15"/>
        <v>#N/A</v>
      </c>
      <c r="Y52" s="1" t="e">
        <f ca="1" t="shared" si="15"/>
        <v>#N/A</v>
      </c>
      <c r="Z52" s="1" t="e">
        <f ca="1" t="shared" si="15"/>
        <v>#N/A</v>
      </c>
      <c r="AA52" s="1" t="e">
        <f ca="1" t="shared" si="15"/>
        <v>#N/A</v>
      </c>
      <c r="AB52" s="1" t="e">
        <f ca="1" t="shared" si="15"/>
        <v>#N/A</v>
      </c>
      <c r="AC52" s="1" t="e">
        <f ca="1" t="shared" si="15"/>
        <v>#N/A</v>
      </c>
      <c r="AD52" s="1" t="e">
        <f ca="1" t="shared" si="15"/>
        <v>#N/A</v>
      </c>
      <c r="AE52" s="1" t="e">
        <f ca="1" t="shared" si="15"/>
        <v>#N/A</v>
      </c>
      <c r="AF52" s="1" t="e">
        <f ca="1" t="shared" si="15"/>
        <v>#N/A</v>
      </c>
      <c r="AG52" s="1" t="e">
        <f ca="1" t="shared" si="15"/>
        <v>#N/A</v>
      </c>
      <c r="AH52" s="1" t="e">
        <f ca="1" t="shared" si="15"/>
        <v>#N/A</v>
      </c>
    </row>
    <row r="55" spans="5:34">
      <c r="E55" s="2">
        <f>E31</f>
        <v>43814</v>
      </c>
      <c r="F55" s="2">
        <f t="shared" ref="F55:AH55" si="16">F31</f>
        <v>43815</v>
      </c>
      <c r="G55" s="2">
        <f t="shared" si="16"/>
        <v>43816</v>
      </c>
      <c r="H55" s="2">
        <f t="shared" si="16"/>
        <v>43817</v>
      </c>
      <c r="I55" s="2">
        <f t="shared" si="16"/>
        <v>43818</v>
      </c>
      <c r="J55" s="2">
        <f t="shared" si="16"/>
        <v>43819</v>
      </c>
      <c r="K55" s="2">
        <f t="shared" si="16"/>
        <v>43820</v>
      </c>
      <c r="L55" s="2">
        <f t="shared" si="16"/>
        <v>43821</v>
      </c>
      <c r="M55" s="2">
        <f t="shared" si="16"/>
        <v>43822</v>
      </c>
      <c r="N55" s="2">
        <f t="shared" si="16"/>
        <v>43823</v>
      </c>
      <c r="O55" s="2">
        <f t="shared" si="16"/>
        <v>43824</v>
      </c>
      <c r="P55" s="2">
        <f t="shared" si="16"/>
        <v>43825</v>
      </c>
      <c r="Q55" s="2">
        <f t="shared" si="16"/>
        <v>43826</v>
      </c>
      <c r="R55" s="2">
        <f t="shared" si="16"/>
        <v>43827</v>
      </c>
      <c r="S55" s="2">
        <f t="shared" si="16"/>
        <v>43828</v>
      </c>
      <c r="T55" s="2">
        <f t="shared" si="16"/>
        <v>43829</v>
      </c>
      <c r="U55" s="2">
        <f t="shared" si="16"/>
        <v>43830</v>
      </c>
      <c r="V55" s="2">
        <f t="shared" si="16"/>
        <v>43831</v>
      </c>
      <c r="W55" s="2">
        <f t="shared" si="16"/>
        <v>43832</v>
      </c>
      <c r="X55" s="2">
        <f t="shared" si="16"/>
        <v>43833</v>
      </c>
      <c r="Y55" s="2">
        <f t="shared" si="16"/>
        <v>43834</v>
      </c>
      <c r="Z55" s="2">
        <f t="shared" si="16"/>
        <v>43835</v>
      </c>
      <c r="AA55" s="2">
        <f t="shared" si="16"/>
        <v>43836</v>
      </c>
      <c r="AB55" s="2">
        <f t="shared" si="16"/>
        <v>43837</v>
      </c>
      <c r="AC55" s="2">
        <f t="shared" si="16"/>
        <v>43838</v>
      </c>
      <c r="AD55" s="2">
        <f t="shared" si="16"/>
        <v>43839</v>
      </c>
      <c r="AE55" s="2">
        <f t="shared" si="16"/>
        <v>43840</v>
      </c>
      <c r="AF55" s="2">
        <f t="shared" si="16"/>
        <v>43841</v>
      </c>
      <c r="AG55" s="2">
        <f t="shared" si="16"/>
        <v>43842</v>
      </c>
      <c r="AH55" s="2">
        <f t="shared" si="16"/>
        <v>43843</v>
      </c>
    </row>
    <row r="56" spans="4:34">
      <c r="D56" s="1" t="s">
        <v>114</v>
      </c>
      <c r="E56" s="1" t="e">
        <f ca="1" t="shared" ref="E56:AH56" si="17">IF(E55=$D$3,5,NA())</f>
        <v>#N/A</v>
      </c>
      <c r="F56" s="1" t="e">
        <f ca="1" t="shared" si="17"/>
        <v>#N/A</v>
      </c>
      <c r="G56" s="1" t="e">
        <f ca="1" t="shared" si="17"/>
        <v>#N/A</v>
      </c>
      <c r="H56" s="1" t="e">
        <f ca="1" t="shared" si="17"/>
        <v>#N/A</v>
      </c>
      <c r="I56" s="1" t="e">
        <f ca="1" t="shared" si="17"/>
        <v>#N/A</v>
      </c>
      <c r="J56" s="1" t="e">
        <f ca="1" t="shared" si="17"/>
        <v>#N/A</v>
      </c>
      <c r="K56" s="1" t="e">
        <f ca="1" t="shared" si="17"/>
        <v>#N/A</v>
      </c>
      <c r="L56" s="1" t="e">
        <f ca="1" t="shared" si="17"/>
        <v>#N/A</v>
      </c>
      <c r="M56" s="1" t="e">
        <f ca="1" t="shared" si="17"/>
        <v>#N/A</v>
      </c>
      <c r="N56" s="1" t="e">
        <f ca="1" t="shared" si="17"/>
        <v>#N/A</v>
      </c>
      <c r="O56" s="1" t="e">
        <f ca="1" t="shared" si="17"/>
        <v>#N/A</v>
      </c>
      <c r="P56" s="1" t="e">
        <f ca="1" t="shared" si="17"/>
        <v>#N/A</v>
      </c>
      <c r="Q56" s="1" t="e">
        <f ca="1" t="shared" si="17"/>
        <v>#N/A</v>
      </c>
      <c r="R56" s="1" t="e">
        <f ca="1" t="shared" si="17"/>
        <v>#N/A</v>
      </c>
      <c r="S56" s="1" t="e">
        <f ca="1" t="shared" si="17"/>
        <v>#N/A</v>
      </c>
      <c r="T56" s="1" t="e">
        <f ca="1" t="shared" si="17"/>
        <v>#N/A</v>
      </c>
      <c r="U56" s="1" t="e">
        <f ca="1" t="shared" si="17"/>
        <v>#N/A</v>
      </c>
      <c r="V56" s="1" t="e">
        <f ca="1" t="shared" si="17"/>
        <v>#N/A</v>
      </c>
      <c r="W56" s="1" t="e">
        <f ca="1" t="shared" si="17"/>
        <v>#N/A</v>
      </c>
      <c r="X56" s="1" t="e">
        <f ca="1" t="shared" si="17"/>
        <v>#N/A</v>
      </c>
      <c r="Y56" s="1" t="e">
        <f ca="1" t="shared" si="17"/>
        <v>#N/A</v>
      </c>
      <c r="Z56" s="1" t="e">
        <f ca="1" t="shared" si="17"/>
        <v>#N/A</v>
      </c>
      <c r="AA56" s="1" t="e">
        <f ca="1" t="shared" si="17"/>
        <v>#N/A</v>
      </c>
      <c r="AB56" s="1" t="e">
        <f ca="1" t="shared" si="17"/>
        <v>#N/A</v>
      </c>
      <c r="AC56" s="1" t="e">
        <f ca="1" t="shared" si="17"/>
        <v>#N/A</v>
      </c>
      <c r="AD56" s="1" t="e">
        <f ca="1" t="shared" si="17"/>
        <v>#N/A</v>
      </c>
      <c r="AE56" s="1" t="e">
        <f ca="1" t="shared" si="17"/>
        <v>#N/A</v>
      </c>
      <c r="AF56" s="1" t="e">
        <f ca="1" t="shared" si="17"/>
        <v>#N/A</v>
      </c>
      <c r="AG56" s="1" t="e">
        <f ca="1" t="shared" si="17"/>
        <v>#N/A</v>
      </c>
      <c r="AH56" s="1" t="e">
        <f ca="1" t="shared" si="17"/>
        <v>#N/A</v>
      </c>
    </row>
    <row r="58" spans="4:34">
      <c r="D58" s="4">
        <f>DATE(YEAR(MIN(E55:AH55)),MONTH(MIN(E55:AH55)),1)</f>
        <v>43800</v>
      </c>
      <c r="E58" s="1">
        <f>IF(MEDIAN($D58,E$55,EOMONTH($D58,0))=E$55,0.5,NA())</f>
        <v>0.5</v>
      </c>
      <c r="F58" s="1">
        <f t="shared" ref="F58:AH58" si="18">IF(MEDIAN($D58,F$55,EOMONTH($D58,0))=F$55,0.5,NA())</f>
        <v>0.5</v>
      </c>
      <c r="G58" s="1">
        <f t="shared" si="18"/>
        <v>0.5</v>
      </c>
      <c r="H58" s="1">
        <f t="shared" si="18"/>
        <v>0.5</v>
      </c>
      <c r="I58" s="1">
        <f t="shared" si="18"/>
        <v>0.5</v>
      </c>
      <c r="J58" s="1">
        <f t="shared" si="18"/>
        <v>0.5</v>
      </c>
      <c r="K58" s="1">
        <f t="shared" si="18"/>
        <v>0.5</v>
      </c>
      <c r="L58" s="1">
        <f t="shared" si="18"/>
        <v>0.5</v>
      </c>
      <c r="M58" s="1">
        <f t="shared" si="18"/>
        <v>0.5</v>
      </c>
      <c r="N58" s="1">
        <f t="shared" si="18"/>
        <v>0.5</v>
      </c>
      <c r="O58" s="1">
        <f t="shared" si="18"/>
        <v>0.5</v>
      </c>
      <c r="P58" s="1">
        <f t="shared" si="18"/>
        <v>0.5</v>
      </c>
      <c r="Q58" s="1">
        <f t="shared" si="18"/>
        <v>0.5</v>
      </c>
      <c r="R58" s="1">
        <f t="shared" si="18"/>
        <v>0.5</v>
      </c>
      <c r="S58" s="1">
        <f t="shared" si="18"/>
        <v>0.5</v>
      </c>
      <c r="T58" s="1">
        <f t="shared" si="18"/>
        <v>0.5</v>
      </c>
      <c r="U58" s="1">
        <f t="shared" si="18"/>
        <v>0.5</v>
      </c>
      <c r="V58" s="1" t="e">
        <f t="shared" si="18"/>
        <v>#N/A</v>
      </c>
      <c r="W58" s="1" t="e">
        <f t="shared" si="18"/>
        <v>#N/A</v>
      </c>
      <c r="X58" s="1" t="e">
        <f t="shared" si="18"/>
        <v>#N/A</v>
      </c>
      <c r="Y58" s="1" t="e">
        <f t="shared" si="18"/>
        <v>#N/A</v>
      </c>
      <c r="Z58" s="1" t="e">
        <f t="shared" si="18"/>
        <v>#N/A</v>
      </c>
      <c r="AA58" s="1" t="e">
        <f t="shared" si="18"/>
        <v>#N/A</v>
      </c>
      <c r="AB58" s="1" t="e">
        <f t="shared" si="18"/>
        <v>#N/A</v>
      </c>
      <c r="AC58" s="1" t="e">
        <f t="shared" si="18"/>
        <v>#N/A</v>
      </c>
      <c r="AD58" s="1" t="e">
        <f t="shared" si="18"/>
        <v>#N/A</v>
      </c>
      <c r="AE58" s="1" t="e">
        <f t="shared" si="18"/>
        <v>#N/A</v>
      </c>
      <c r="AF58" s="1" t="e">
        <f t="shared" si="18"/>
        <v>#N/A</v>
      </c>
      <c r="AG58" s="1" t="e">
        <f t="shared" si="18"/>
        <v>#N/A</v>
      </c>
      <c r="AH58" s="1" t="e">
        <f t="shared" si="18"/>
        <v>#N/A</v>
      </c>
    </row>
    <row r="59" spans="4:34">
      <c r="D59" s="5" t="str">
        <f>TEXT(D58,"[$-804]yyyy年m月")&amp;" - Top Band"</f>
        <v>2019年12月 - Top Band</v>
      </c>
      <c r="E59" s="1">
        <f>E58+12.5</f>
        <v>13</v>
      </c>
      <c r="F59" s="1">
        <f t="shared" ref="F59:AH59" si="19">F58+12.5</f>
        <v>13</v>
      </c>
      <c r="G59" s="1">
        <f t="shared" si="19"/>
        <v>13</v>
      </c>
      <c r="H59" s="1">
        <f t="shared" si="19"/>
        <v>13</v>
      </c>
      <c r="I59" s="1">
        <f t="shared" si="19"/>
        <v>13</v>
      </c>
      <c r="J59" s="1">
        <f t="shared" si="19"/>
        <v>13</v>
      </c>
      <c r="K59" s="1">
        <f t="shared" si="19"/>
        <v>13</v>
      </c>
      <c r="L59" s="1">
        <f t="shared" si="19"/>
        <v>13</v>
      </c>
      <c r="M59" s="1">
        <f t="shared" si="19"/>
        <v>13</v>
      </c>
      <c r="N59" s="1">
        <f t="shared" si="19"/>
        <v>13</v>
      </c>
      <c r="O59" s="1">
        <f t="shared" si="19"/>
        <v>13</v>
      </c>
      <c r="P59" s="1">
        <f t="shared" si="19"/>
        <v>13</v>
      </c>
      <c r="Q59" s="1">
        <f t="shared" si="19"/>
        <v>13</v>
      </c>
      <c r="R59" s="1">
        <f t="shared" si="19"/>
        <v>13</v>
      </c>
      <c r="S59" s="1">
        <f t="shared" si="19"/>
        <v>13</v>
      </c>
      <c r="T59" s="1">
        <f t="shared" si="19"/>
        <v>13</v>
      </c>
      <c r="U59" s="1">
        <f t="shared" si="19"/>
        <v>13</v>
      </c>
      <c r="V59" s="1" t="e">
        <f t="shared" si="19"/>
        <v>#N/A</v>
      </c>
      <c r="W59" s="1" t="e">
        <f t="shared" si="19"/>
        <v>#N/A</v>
      </c>
      <c r="X59" s="1" t="e">
        <f t="shared" si="19"/>
        <v>#N/A</v>
      </c>
      <c r="Y59" s="1" t="e">
        <f t="shared" si="19"/>
        <v>#N/A</v>
      </c>
      <c r="Z59" s="1" t="e">
        <f t="shared" si="19"/>
        <v>#N/A</v>
      </c>
      <c r="AA59" s="1" t="e">
        <f t="shared" si="19"/>
        <v>#N/A</v>
      </c>
      <c r="AB59" s="1" t="e">
        <f t="shared" si="19"/>
        <v>#N/A</v>
      </c>
      <c r="AC59" s="1" t="e">
        <f t="shared" si="19"/>
        <v>#N/A</v>
      </c>
      <c r="AD59" s="1" t="e">
        <f t="shared" si="19"/>
        <v>#N/A</v>
      </c>
      <c r="AE59" s="1" t="e">
        <f t="shared" si="19"/>
        <v>#N/A</v>
      </c>
      <c r="AF59" s="1" t="e">
        <f t="shared" si="19"/>
        <v>#N/A</v>
      </c>
      <c r="AG59" s="1" t="e">
        <f t="shared" si="19"/>
        <v>#N/A</v>
      </c>
      <c r="AH59" s="1" t="e">
        <f t="shared" si="19"/>
        <v>#N/A</v>
      </c>
    </row>
    <row r="60" spans="4:4">
      <c r="D60" s="5"/>
    </row>
    <row r="61" spans="4:34">
      <c r="D61" s="4">
        <f>EOMONTH(D58,0)+1</f>
        <v>43831</v>
      </c>
      <c r="E61" s="1" t="e">
        <f>IF(MEDIAN($D61,E$55,EOMONTH($D61,0))=E$55,0.5,NA())</f>
        <v>#N/A</v>
      </c>
      <c r="F61" s="1" t="e">
        <f t="shared" ref="F61:AH61" si="20">IF(MEDIAN($D61,F$55,EOMONTH($D61,0))=F$55,0.5,NA())</f>
        <v>#N/A</v>
      </c>
      <c r="G61" s="1" t="e">
        <f t="shared" si="20"/>
        <v>#N/A</v>
      </c>
      <c r="H61" s="1" t="e">
        <f t="shared" si="20"/>
        <v>#N/A</v>
      </c>
      <c r="I61" s="1" t="e">
        <f t="shared" si="20"/>
        <v>#N/A</v>
      </c>
      <c r="J61" s="1" t="e">
        <f t="shared" si="20"/>
        <v>#N/A</v>
      </c>
      <c r="K61" s="1" t="e">
        <f t="shared" si="20"/>
        <v>#N/A</v>
      </c>
      <c r="L61" s="1" t="e">
        <f t="shared" si="20"/>
        <v>#N/A</v>
      </c>
      <c r="M61" s="1" t="e">
        <f t="shared" si="20"/>
        <v>#N/A</v>
      </c>
      <c r="N61" s="1" t="e">
        <f t="shared" si="20"/>
        <v>#N/A</v>
      </c>
      <c r="O61" s="1" t="e">
        <f t="shared" si="20"/>
        <v>#N/A</v>
      </c>
      <c r="P61" s="1" t="e">
        <f t="shared" si="20"/>
        <v>#N/A</v>
      </c>
      <c r="Q61" s="1" t="e">
        <f t="shared" si="20"/>
        <v>#N/A</v>
      </c>
      <c r="R61" s="1" t="e">
        <f t="shared" si="20"/>
        <v>#N/A</v>
      </c>
      <c r="S61" s="1" t="e">
        <f t="shared" si="20"/>
        <v>#N/A</v>
      </c>
      <c r="T61" s="1" t="e">
        <f t="shared" si="20"/>
        <v>#N/A</v>
      </c>
      <c r="U61" s="1" t="e">
        <f t="shared" si="20"/>
        <v>#N/A</v>
      </c>
      <c r="V61" s="1">
        <f t="shared" si="20"/>
        <v>0.5</v>
      </c>
      <c r="W61" s="1">
        <f t="shared" si="20"/>
        <v>0.5</v>
      </c>
      <c r="X61" s="1">
        <f t="shared" si="20"/>
        <v>0.5</v>
      </c>
      <c r="Y61" s="1">
        <f t="shared" si="20"/>
        <v>0.5</v>
      </c>
      <c r="Z61" s="1">
        <f t="shared" si="20"/>
        <v>0.5</v>
      </c>
      <c r="AA61" s="1">
        <f t="shared" si="20"/>
        <v>0.5</v>
      </c>
      <c r="AB61" s="1">
        <f t="shared" si="20"/>
        <v>0.5</v>
      </c>
      <c r="AC61" s="1">
        <f t="shared" si="20"/>
        <v>0.5</v>
      </c>
      <c r="AD61" s="1">
        <f t="shared" si="20"/>
        <v>0.5</v>
      </c>
      <c r="AE61" s="1">
        <f t="shared" si="20"/>
        <v>0.5</v>
      </c>
      <c r="AF61" s="1">
        <f t="shared" si="20"/>
        <v>0.5</v>
      </c>
      <c r="AG61" s="1">
        <f t="shared" si="20"/>
        <v>0.5</v>
      </c>
      <c r="AH61" s="1">
        <f t="shared" si="20"/>
        <v>0.5</v>
      </c>
    </row>
    <row r="62" spans="4:34">
      <c r="D62" s="5" t="str">
        <f>TEXT(D61,"[$-804]yyyy年m月")&amp;" - Top Band"</f>
        <v>2020年1月 - Top Band</v>
      </c>
      <c r="E62" s="1" t="e">
        <f>E61+12.5</f>
        <v>#N/A</v>
      </c>
      <c r="F62" s="1" t="e">
        <f t="shared" ref="F62:AH62" si="21">F61+12.5</f>
        <v>#N/A</v>
      </c>
      <c r="G62" s="1" t="e">
        <f t="shared" si="21"/>
        <v>#N/A</v>
      </c>
      <c r="H62" s="1" t="e">
        <f t="shared" si="21"/>
        <v>#N/A</v>
      </c>
      <c r="I62" s="1" t="e">
        <f t="shared" si="21"/>
        <v>#N/A</v>
      </c>
      <c r="J62" s="1" t="e">
        <f t="shared" si="21"/>
        <v>#N/A</v>
      </c>
      <c r="K62" s="1" t="e">
        <f t="shared" si="21"/>
        <v>#N/A</v>
      </c>
      <c r="L62" s="1" t="e">
        <f t="shared" si="21"/>
        <v>#N/A</v>
      </c>
      <c r="M62" s="1" t="e">
        <f t="shared" si="21"/>
        <v>#N/A</v>
      </c>
      <c r="N62" s="1" t="e">
        <f t="shared" si="21"/>
        <v>#N/A</v>
      </c>
      <c r="O62" s="1" t="e">
        <f t="shared" si="21"/>
        <v>#N/A</v>
      </c>
      <c r="P62" s="1" t="e">
        <f t="shared" si="21"/>
        <v>#N/A</v>
      </c>
      <c r="Q62" s="1" t="e">
        <f t="shared" si="21"/>
        <v>#N/A</v>
      </c>
      <c r="R62" s="1" t="e">
        <f t="shared" si="21"/>
        <v>#N/A</v>
      </c>
      <c r="S62" s="1" t="e">
        <f t="shared" si="21"/>
        <v>#N/A</v>
      </c>
      <c r="T62" s="1" t="e">
        <f t="shared" si="21"/>
        <v>#N/A</v>
      </c>
      <c r="U62" s="1" t="e">
        <f t="shared" si="21"/>
        <v>#N/A</v>
      </c>
      <c r="V62" s="1">
        <f t="shared" si="21"/>
        <v>13</v>
      </c>
      <c r="W62" s="1">
        <f t="shared" si="21"/>
        <v>13</v>
      </c>
      <c r="X62" s="1">
        <f t="shared" si="21"/>
        <v>13</v>
      </c>
      <c r="Y62" s="1">
        <f t="shared" si="21"/>
        <v>13</v>
      </c>
      <c r="Z62" s="1">
        <f t="shared" si="21"/>
        <v>13</v>
      </c>
      <c r="AA62" s="1">
        <f t="shared" si="21"/>
        <v>13</v>
      </c>
      <c r="AB62" s="1">
        <f t="shared" si="21"/>
        <v>13</v>
      </c>
      <c r="AC62" s="1">
        <f t="shared" si="21"/>
        <v>13</v>
      </c>
      <c r="AD62" s="1">
        <f t="shared" si="21"/>
        <v>13</v>
      </c>
      <c r="AE62" s="1">
        <f t="shared" si="21"/>
        <v>13</v>
      </c>
      <c r="AF62" s="1">
        <f t="shared" si="21"/>
        <v>13</v>
      </c>
      <c r="AG62" s="1">
        <f t="shared" si="21"/>
        <v>13</v>
      </c>
      <c r="AH62" s="1">
        <f t="shared" si="21"/>
        <v>13</v>
      </c>
    </row>
    <row r="63" spans="4:4">
      <c r="D63" s="5"/>
    </row>
    <row r="65" spans="4:34">
      <c r="D65" s="4">
        <f>D58+1</f>
        <v>43801</v>
      </c>
      <c r="E65" s="1" t="e">
        <f>IF(MEDIAN($D65,E$55)=E$55,0.5,NA())</f>
        <v>#N/A</v>
      </c>
      <c r="F65" s="1" t="e">
        <f t="shared" ref="F65:AH66" si="22">IF(MEDIAN($D65,F$55)=F$55,0.5,NA())</f>
        <v>#N/A</v>
      </c>
      <c r="G65" s="1" t="e">
        <f t="shared" si="22"/>
        <v>#N/A</v>
      </c>
      <c r="H65" s="1" t="e">
        <f t="shared" si="22"/>
        <v>#N/A</v>
      </c>
      <c r="I65" s="1" t="e">
        <f t="shared" si="22"/>
        <v>#N/A</v>
      </c>
      <c r="J65" s="1" t="e">
        <f t="shared" si="22"/>
        <v>#N/A</v>
      </c>
      <c r="K65" s="1" t="e">
        <f t="shared" si="22"/>
        <v>#N/A</v>
      </c>
      <c r="L65" s="1" t="e">
        <f t="shared" si="22"/>
        <v>#N/A</v>
      </c>
      <c r="M65" s="1" t="e">
        <f t="shared" si="22"/>
        <v>#N/A</v>
      </c>
      <c r="N65" s="1" t="e">
        <f t="shared" si="22"/>
        <v>#N/A</v>
      </c>
      <c r="O65" s="1" t="e">
        <f t="shared" si="22"/>
        <v>#N/A</v>
      </c>
      <c r="P65" s="1" t="e">
        <f t="shared" si="22"/>
        <v>#N/A</v>
      </c>
      <c r="Q65" s="1" t="e">
        <f t="shared" si="22"/>
        <v>#N/A</v>
      </c>
      <c r="R65" s="1" t="e">
        <f t="shared" si="22"/>
        <v>#N/A</v>
      </c>
      <c r="S65" s="1" t="e">
        <f t="shared" si="22"/>
        <v>#N/A</v>
      </c>
      <c r="T65" s="1" t="e">
        <f t="shared" si="22"/>
        <v>#N/A</v>
      </c>
      <c r="U65" s="1" t="e">
        <f t="shared" si="22"/>
        <v>#N/A</v>
      </c>
      <c r="V65" s="1" t="e">
        <f t="shared" si="22"/>
        <v>#N/A</v>
      </c>
      <c r="W65" s="1" t="e">
        <f t="shared" si="22"/>
        <v>#N/A</v>
      </c>
      <c r="X65" s="1" t="e">
        <f t="shared" si="22"/>
        <v>#N/A</v>
      </c>
      <c r="Y65" s="1" t="e">
        <f t="shared" si="22"/>
        <v>#N/A</v>
      </c>
      <c r="Z65" s="1" t="e">
        <f t="shared" si="22"/>
        <v>#N/A</v>
      </c>
      <c r="AA65" s="1" t="e">
        <f t="shared" si="22"/>
        <v>#N/A</v>
      </c>
      <c r="AB65" s="1" t="e">
        <f t="shared" si="22"/>
        <v>#N/A</v>
      </c>
      <c r="AC65" s="1" t="e">
        <f t="shared" si="22"/>
        <v>#N/A</v>
      </c>
      <c r="AD65" s="1" t="e">
        <f t="shared" si="22"/>
        <v>#N/A</v>
      </c>
      <c r="AE65" s="1" t="e">
        <f t="shared" si="22"/>
        <v>#N/A</v>
      </c>
      <c r="AF65" s="1" t="e">
        <f t="shared" si="22"/>
        <v>#N/A</v>
      </c>
      <c r="AG65" s="1" t="e">
        <f t="shared" si="22"/>
        <v>#N/A</v>
      </c>
      <c r="AH65" s="1" t="e">
        <f t="shared" si="22"/>
        <v>#N/A</v>
      </c>
    </row>
    <row r="66" spans="4:34">
      <c r="D66" s="4">
        <f>D61+1</f>
        <v>43832</v>
      </c>
      <c r="E66" s="1" t="e">
        <f>IF(MEDIAN($D66,E$55)=E$55,0.5,NA())</f>
        <v>#N/A</v>
      </c>
      <c r="F66" s="1" t="e">
        <f t="shared" si="22"/>
        <v>#N/A</v>
      </c>
      <c r="G66" s="1" t="e">
        <f t="shared" si="22"/>
        <v>#N/A</v>
      </c>
      <c r="H66" s="1" t="e">
        <f t="shared" si="22"/>
        <v>#N/A</v>
      </c>
      <c r="I66" s="1" t="e">
        <f t="shared" si="22"/>
        <v>#N/A</v>
      </c>
      <c r="J66" s="1" t="e">
        <f t="shared" si="22"/>
        <v>#N/A</v>
      </c>
      <c r="K66" s="1" t="e">
        <f t="shared" si="22"/>
        <v>#N/A</v>
      </c>
      <c r="L66" s="1" t="e">
        <f t="shared" si="22"/>
        <v>#N/A</v>
      </c>
      <c r="M66" s="1" t="e">
        <f t="shared" si="22"/>
        <v>#N/A</v>
      </c>
      <c r="N66" s="1" t="e">
        <f t="shared" si="22"/>
        <v>#N/A</v>
      </c>
      <c r="O66" s="1" t="e">
        <f t="shared" si="22"/>
        <v>#N/A</v>
      </c>
      <c r="P66" s="1" t="e">
        <f t="shared" si="22"/>
        <v>#N/A</v>
      </c>
      <c r="Q66" s="1" t="e">
        <f t="shared" si="22"/>
        <v>#N/A</v>
      </c>
      <c r="R66" s="1" t="e">
        <f t="shared" si="22"/>
        <v>#N/A</v>
      </c>
      <c r="S66" s="1" t="e">
        <f t="shared" si="22"/>
        <v>#N/A</v>
      </c>
      <c r="T66" s="1" t="e">
        <f t="shared" si="22"/>
        <v>#N/A</v>
      </c>
      <c r="U66" s="1" t="e">
        <f t="shared" si="22"/>
        <v>#N/A</v>
      </c>
      <c r="V66" s="1" t="e">
        <f t="shared" si="22"/>
        <v>#N/A</v>
      </c>
      <c r="W66" s="1">
        <f t="shared" si="22"/>
        <v>0.5</v>
      </c>
      <c r="X66" s="1" t="e">
        <f t="shared" si="22"/>
        <v>#N/A</v>
      </c>
      <c r="Y66" s="1" t="e">
        <f t="shared" si="22"/>
        <v>#N/A</v>
      </c>
      <c r="Z66" s="1" t="e">
        <f t="shared" si="22"/>
        <v>#N/A</v>
      </c>
      <c r="AA66" s="1" t="e">
        <f t="shared" si="22"/>
        <v>#N/A</v>
      </c>
      <c r="AB66" s="1" t="e">
        <f t="shared" si="22"/>
        <v>#N/A</v>
      </c>
      <c r="AC66" s="1" t="e">
        <f t="shared" si="22"/>
        <v>#N/A</v>
      </c>
      <c r="AD66" s="1" t="e">
        <f t="shared" si="22"/>
        <v>#N/A</v>
      </c>
      <c r="AE66" s="1" t="e">
        <f t="shared" si="22"/>
        <v>#N/A</v>
      </c>
      <c r="AF66" s="1" t="e">
        <f t="shared" si="22"/>
        <v>#N/A</v>
      </c>
      <c r="AG66" s="1" t="e">
        <f t="shared" si="22"/>
        <v>#N/A</v>
      </c>
      <c r="AH66" s="1" t="e">
        <f t="shared" si="22"/>
        <v>#N/A</v>
      </c>
    </row>
    <row r="69" spans="5:34">
      <c r="E69" s="1">
        <v>2.5</v>
      </c>
      <c r="F69" s="1">
        <f>E69</f>
        <v>2.5</v>
      </c>
      <c r="G69" s="1">
        <f t="shared" ref="G69:AH71" si="23">F69</f>
        <v>2.5</v>
      </c>
      <c r="H69" s="1">
        <f t="shared" si="23"/>
        <v>2.5</v>
      </c>
      <c r="I69" s="1">
        <f t="shared" si="23"/>
        <v>2.5</v>
      </c>
      <c r="J69" s="1">
        <f t="shared" si="23"/>
        <v>2.5</v>
      </c>
      <c r="K69" s="1">
        <f t="shared" si="23"/>
        <v>2.5</v>
      </c>
      <c r="L69" s="1">
        <f t="shared" si="23"/>
        <v>2.5</v>
      </c>
      <c r="M69" s="1">
        <f t="shared" si="23"/>
        <v>2.5</v>
      </c>
      <c r="N69" s="1">
        <f t="shared" si="23"/>
        <v>2.5</v>
      </c>
      <c r="O69" s="1">
        <f t="shared" si="23"/>
        <v>2.5</v>
      </c>
      <c r="P69" s="1">
        <f t="shared" si="23"/>
        <v>2.5</v>
      </c>
      <c r="Q69" s="1">
        <f t="shared" si="23"/>
        <v>2.5</v>
      </c>
      <c r="R69" s="1">
        <f t="shared" si="23"/>
        <v>2.5</v>
      </c>
      <c r="S69" s="1">
        <f t="shared" si="23"/>
        <v>2.5</v>
      </c>
      <c r="T69" s="1">
        <f t="shared" si="23"/>
        <v>2.5</v>
      </c>
      <c r="U69" s="1">
        <f t="shared" si="23"/>
        <v>2.5</v>
      </c>
      <c r="V69" s="1">
        <f t="shared" si="23"/>
        <v>2.5</v>
      </c>
      <c r="W69" s="1">
        <f t="shared" si="23"/>
        <v>2.5</v>
      </c>
      <c r="X69" s="1">
        <f t="shared" si="23"/>
        <v>2.5</v>
      </c>
      <c r="Y69" s="1">
        <f t="shared" si="23"/>
        <v>2.5</v>
      </c>
      <c r="Z69" s="1">
        <f t="shared" si="23"/>
        <v>2.5</v>
      </c>
      <c r="AA69" s="1">
        <f t="shared" si="23"/>
        <v>2.5</v>
      </c>
      <c r="AB69" s="1">
        <f t="shared" si="23"/>
        <v>2.5</v>
      </c>
      <c r="AC69" s="1">
        <f t="shared" si="23"/>
        <v>2.5</v>
      </c>
      <c r="AD69" s="1">
        <f t="shared" si="23"/>
        <v>2.5</v>
      </c>
      <c r="AE69" s="1">
        <f t="shared" si="23"/>
        <v>2.5</v>
      </c>
      <c r="AF69" s="1">
        <f t="shared" si="23"/>
        <v>2.5</v>
      </c>
      <c r="AG69" s="1">
        <f t="shared" si="23"/>
        <v>2.5</v>
      </c>
      <c r="AH69" s="1">
        <f t="shared" si="23"/>
        <v>2.5</v>
      </c>
    </row>
    <row r="70" spans="4:34">
      <c r="D70" s="1">
        <v>3</v>
      </c>
      <c r="E70" s="1" t="str">
        <f t="shared" ref="E70:AH70" si="24">LEFT(UPPER(TEXT(E55,"[$-804]ddd")),$D70)</f>
        <v>周日</v>
      </c>
      <c r="F70" s="1" t="str">
        <f t="shared" si="24"/>
        <v>周一</v>
      </c>
      <c r="G70" s="1" t="str">
        <f t="shared" si="24"/>
        <v>周二</v>
      </c>
      <c r="H70" s="1" t="str">
        <f t="shared" si="24"/>
        <v>周三</v>
      </c>
      <c r="I70" s="1" t="str">
        <f t="shared" si="24"/>
        <v>周四</v>
      </c>
      <c r="J70" s="1" t="str">
        <f t="shared" si="24"/>
        <v>周五</v>
      </c>
      <c r="K70" s="1" t="str">
        <f t="shared" si="24"/>
        <v>周六</v>
      </c>
      <c r="L70" s="1" t="str">
        <f t="shared" si="24"/>
        <v>周日</v>
      </c>
      <c r="M70" s="1" t="str">
        <f t="shared" si="24"/>
        <v>周一</v>
      </c>
      <c r="N70" s="1" t="str">
        <f t="shared" si="24"/>
        <v>周二</v>
      </c>
      <c r="O70" s="1" t="str">
        <f t="shared" si="24"/>
        <v>周三</v>
      </c>
      <c r="P70" s="1" t="str">
        <f t="shared" si="24"/>
        <v>周四</v>
      </c>
      <c r="Q70" s="1" t="str">
        <f t="shared" si="24"/>
        <v>周五</v>
      </c>
      <c r="R70" s="1" t="str">
        <f t="shared" si="24"/>
        <v>周六</v>
      </c>
      <c r="S70" s="1" t="str">
        <f t="shared" si="24"/>
        <v>周日</v>
      </c>
      <c r="T70" s="1" t="str">
        <f t="shared" si="24"/>
        <v>周一</v>
      </c>
      <c r="U70" s="1" t="str">
        <f t="shared" si="24"/>
        <v>周二</v>
      </c>
      <c r="V70" s="1" t="str">
        <f t="shared" si="24"/>
        <v>周三</v>
      </c>
      <c r="W70" s="1" t="str">
        <f t="shared" si="24"/>
        <v>周四</v>
      </c>
      <c r="X70" s="1" t="str">
        <f t="shared" si="24"/>
        <v>周五</v>
      </c>
      <c r="Y70" s="1" t="str">
        <f t="shared" si="24"/>
        <v>周六</v>
      </c>
      <c r="Z70" s="1" t="str">
        <f t="shared" si="24"/>
        <v>周日</v>
      </c>
      <c r="AA70" s="1" t="str">
        <f t="shared" si="24"/>
        <v>周一</v>
      </c>
      <c r="AB70" s="1" t="str">
        <f t="shared" si="24"/>
        <v>周二</v>
      </c>
      <c r="AC70" s="1" t="str">
        <f t="shared" si="24"/>
        <v>周三</v>
      </c>
      <c r="AD70" s="1" t="str">
        <f t="shared" si="24"/>
        <v>周四</v>
      </c>
      <c r="AE70" s="1" t="str">
        <f t="shared" si="24"/>
        <v>周五</v>
      </c>
      <c r="AF70" s="1" t="str">
        <f t="shared" si="24"/>
        <v>周六</v>
      </c>
      <c r="AG70" s="1" t="str">
        <f t="shared" si="24"/>
        <v>周日</v>
      </c>
      <c r="AH70" s="1" t="str">
        <f t="shared" si="24"/>
        <v>周一</v>
      </c>
    </row>
    <row r="71" spans="5:34">
      <c r="E71" s="1">
        <v>1.3</v>
      </c>
      <c r="F71" s="1">
        <f>E71</f>
        <v>1.3</v>
      </c>
      <c r="G71" s="1">
        <f t="shared" si="23"/>
        <v>1.3</v>
      </c>
      <c r="H71" s="1">
        <f t="shared" si="23"/>
        <v>1.3</v>
      </c>
      <c r="I71" s="1">
        <f t="shared" si="23"/>
        <v>1.3</v>
      </c>
      <c r="J71" s="1">
        <f t="shared" si="23"/>
        <v>1.3</v>
      </c>
      <c r="K71" s="1">
        <f t="shared" si="23"/>
        <v>1.3</v>
      </c>
      <c r="L71" s="1">
        <f t="shared" si="23"/>
        <v>1.3</v>
      </c>
      <c r="M71" s="1">
        <f t="shared" si="23"/>
        <v>1.3</v>
      </c>
      <c r="N71" s="1">
        <f t="shared" si="23"/>
        <v>1.3</v>
      </c>
      <c r="O71" s="1">
        <f t="shared" si="23"/>
        <v>1.3</v>
      </c>
      <c r="P71" s="1">
        <f t="shared" si="23"/>
        <v>1.3</v>
      </c>
      <c r="Q71" s="1">
        <f t="shared" si="23"/>
        <v>1.3</v>
      </c>
      <c r="R71" s="1">
        <f t="shared" si="23"/>
        <v>1.3</v>
      </c>
      <c r="S71" s="1">
        <f t="shared" si="23"/>
        <v>1.3</v>
      </c>
      <c r="T71" s="1">
        <f t="shared" si="23"/>
        <v>1.3</v>
      </c>
      <c r="U71" s="1">
        <f t="shared" si="23"/>
        <v>1.3</v>
      </c>
      <c r="V71" s="1">
        <f t="shared" si="23"/>
        <v>1.3</v>
      </c>
      <c r="W71" s="1">
        <f t="shared" si="23"/>
        <v>1.3</v>
      </c>
      <c r="X71" s="1">
        <f t="shared" si="23"/>
        <v>1.3</v>
      </c>
      <c r="Y71" s="1">
        <f t="shared" si="23"/>
        <v>1.3</v>
      </c>
      <c r="Z71" s="1">
        <f t="shared" si="23"/>
        <v>1.3</v>
      </c>
      <c r="AA71" s="1">
        <f t="shared" si="23"/>
        <v>1.3</v>
      </c>
      <c r="AB71" s="1">
        <f t="shared" si="23"/>
        <v>1.3</v>
      </c>
      <c r="AC71" s="1">
        <f t="shared" si="23"/>
        <v>1.3</v>
      </c>
      <c r="AD71" s="1">
        <f t="shared" si="23"/>
        <v>1.3</v>
      </c>
      <c r="AE71" s="1">
        <f t="shared" si="23"/>
        <v>1.3</v>
      </c>
      <c r="AF71" s="1">
        <f t="shared" si="23"/>
        <v>1.3</v>
      </c>
      <c r="AG71" s="1">
        <f t="shared" si="23"/>
        <v>1.3</v>
      </c>
      <c r="AH71" s="1">
        <f t="shared" si="23"/>
        <v>1.3</v>
      </c>
    </row>
    <row r="72" spans="5:34">
      <c r="E72" s="1" t="str">
        <f>TEXT(E55,"dd")</f>
        <v>15</v>
      </c>
      <c r="F72" s="1" t="str">
        <f t="shared" ref="F72:AH72" si="25">TEXT(F55,"dd")</f>
        <v>16</v>
      </c>
      <c r="G72" s="1" t="str">
        <f t="shared" si="25"/>
        <v>17</v>
      </c>
      <c r="H72" s="1" t="str">
        <f t="shared" si="25"/>
        <v>18</v>
      </c>
      <c r="I72" s="1" t="str">
        <f t="shared" si="25"/>
        <v>19</v>
      </c>
      <c r="J72" s="1" t="str">
        <f t="shared" si="25"/>
        <v>20</v>
      </c>
      <c r="K72" s="1" t="str">
        <f t="shared" si="25"/>
        <v>21</v>
      </c>
      <c r="L72" s="1" t="str">
        <f t="shared" si="25"/>
        <v>22</v>
      </c>
      <c r="M72" s="1" t="str">
        <f t="shared" si="25"/>
        <v>23</v>
      </c>
      <c r="N72" s="1" t="str">
        <f t="shared" si="25"/>
        <v>24</v>
      </c>
      <c r="O72" s="1" t="str">
        <f t="shared" si="25"/>
        <v>25</v>
      </c>
      <c r="P72" s="1" t="str">
        <f t="shared" si="25"/>
        <v>26</v>
      </c>
      <c r="Q72" s="1" t="str">
        <f t="shared" si="25"/>
        <v>27</v>
      </c>
      <c r="R72" s="1" t="str">
        <f t="shared" si="25"/>
        <v>28</v>
      </c>
      <c r="S72" s="1" t="str">
        <f t="shared" si="25"/>
        <v>29</v>
      </c>
      <c r="T72" s="1" t="str">
        <f t="shared" si="25"/>
        <v>30</v>
      </c>
      <c r="U72" s="1" t="str">
        <f t="shared" si="25"/>
        <v>31</v>
      </c>
      <c r="V72" s="1" t="str">
        <f t="shared" si="25"/>
        <v>01</v>
      </c>
      <c r="W72" s="1" t="str">
        <f t="shared" si="25"/>
        <v>02</v>
      </c>
      <c r="X72" s="1" t="str">
        <f t="shared" si="25"/>
        <v>03</v>
      </c>
      <c r="Y72" s="1" t="str">
        <f t="shared" si="25"/>
        <v>04</v>
      </c>
      <c r="Z72" s="1" t="str">
        <f t="shared" si="25"/>
        <v>05</v>
      </c>
      <c r="AA72" s="1" t="str">
        <f t="shared" si="25"/>
        <v>06</v>
      </c>
      <c r="AB72" s="1" t="str">
        <f t="shared" si="25"/>
        <v>07</v>
      </c>
      <c r="AC72" s="1" t="str">
        <f t="shared" si="25"/>
        <v>08</v>
      </c>
      <c r="AD72" s="1" t="str">
        <f t="shared" si="25"/>
        <v>09</v>
      </c>
      <c r="AE72" s="1" t="str">
        <f t="shared" si="25"/>
        <v>10</v>
      </c>
      <c r="AF72" s="1" t="str">
        <f t="shared" si="25"/>
        <v>11</v>
      </c>
      <c r="AG72" s="1" t="str">
        <f t="shared" si="25"/>
        <v>12</v>
      </c>
      <c r="AH72" s="1" t="str">
        <f t="shared" si="25"/>
        <v>13</v>
      </c>
    </row>
  </sheetData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CD552CE-B979-4BDB-9FB1-264C1B806DC7}">
  <ds:schemaRefs/>
</ds:datastoreItem>
</file>

<file path=customXml/itemProps2.xml><?xml version="1.0" encoding="utf-8"?>
<ds:datastoreItem xmlns:ds="http://schemas.openxmlformats.org/officeDocument/2006/customXml" ds:itemID="{A8480B7C-74B5-4356-BE3E-F349192742C6}">
  <ds:schemaRefs/>
</ds:datastoreItem>
</file>

<file path=customXml/itemProps3.xml><?xml version="1.0" encoding="utf-8"?>
<ds:datastoreItem xmlns:ds="http://schemas.openxmlformats.org/officeDocument/2006/customXml" ds:itemID="{CACF811D-0095-4769-AC25-69635F1DCC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项目情况汇总</vt:lpstr>
      <vt:lpstr>1.菌株日程表</vt:lpstr>
      <vt:lpstr>菌株计算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第二杯半价</cp:lastModifiedBy>
  <dcterms:created xsi:type="dcterms:W3CDTF">2011-09-08T16:30:00Z</dcterms:created>
  <cp:lastPrinted>2019-07-15T06:13:00Z</cp:lastPrinted>
  <dcterms:modified xsi:type="dcterms:W3CDTF">2019-07-24T07:22:26Z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  <property fmtid="{D5CDD505-2E9C-101B-9397-08002B2CF9AE}" pid="12" name="KSOProductBuildVer">
    <vt:lpwstr>2052-11.1.0.8894</vt:lpwstr>
  </property>
</Properties>
</file>