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linear_regression_model\"/>
    </mc:Choice>
  </mc:AlternateContent>
  <xr:revisionPtr revIDLastSave="0" documentId="13_ncr:1_{69D35D6A-1CCC-499D-B2BA-C15ADE711D0A}" xr6:coauthVersionLast="47" xr6:coauthVersionMax="47" xr10:uidLastSave="{00000000-0000-0000-0000-000000000000}"/>
  <bookViews>
    <workbookView xWindow="-108" yWindow="-108" windowWidth="23256" windowHeight="12456" xr2:uid="{0D874042-DF0E-4914-8BC4-A04744490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D9" i="1" s="1"/>
  <c r="A23" i="1"/>
  <c r="C4" i="1" s="1"/>
  <c r="B42" i="1"/>
  <c r="D36" i="1" s="1"/>
  <c r="A42" i="1"/>
  <c r="C37" i="1" s="1"/>
  <c r="C11" i="1" l="1"/>
  <c r="D16" i="1"/>
  <c r="D8" i="1"/>
  <c r="C18" i="1"/>
  <c r="D7" i="1"/>
  <c r="C17" i="1"/>
  <c r="E17" i="1" s="1"/>
  <c r="C9" i="1"/>
  <c r="D22" i="1"/>
  <c r="D14" i="1"/>
  <c r="D6" i="1"/>
  <c r="C16" i="1"/>
  <c r="C8" i="1"/>
  <c r="D21" i="1"/>
  <c r="D13" i="1"/>
  <c r="D5" i="1"/>
  <c r="C3" i="1"/>
  <c r="C10" i="1"/>
  <c r="D15" i="1"/>
  <c r="C2" i="1"/>
  <c r="C15" i="1"/>
  <c r="E15" i="1" s="1"/>
  <c r="C7" i="1"/>
  <c r="D20" i="1"/>
  <c r="D12" i="1"/>
  <c r="D4" i="1"/>
  <c r="D2" i="1"/>
  <c r="C22" i="1"/>
  <c r="C14" i="1"/>
  <c r="C6" i="1"/>
  <c r="D19" i="1"/>
  <c r="D11" i="1"/>
  <c r="D3" i="1"/>
  <c r="C19" i="1"/>
  <c r="C21" i="1"/>
  <c r="F21" i="1" s="1"/>
  <c r="C13" i="1"/>
  <c r="C5" i="1"/>
  <c r="D18" i="1"/>
  <c r="D10" i="1"/>
  <c r="C20" i="1"/>
  <c r="C12" i="1"/>
  <c r="E12" i="1" s="1"/>
  <c r="D17" i="1"/>
  <c r="D39" i="1"/>
  <c r="D35" i="1"/>
  <c r="D34" i="1"/>
  <c r="D41" i="1"/>
  <c r="D40" i="1"/>
  <c r="D33" i="1"/>
  <c r="D38" i="1"/>
  <c r="D37" i="1"/>
  <c r="F37" i="1" s="1"/>
  <c r="E37" i="1"/>
  <c r="C35" i="1"/>
  <c r="C33" i="1"/>
  <c r="C41" i="1"/>
  <c r="C40" i="1"/>
  <c r="C36" i="1"/>
  <c r="C34" i="1"/>
  <c r="C39" i="1"/>
  <c r="C38" i="1"/>
  <c r="F2" i="1" l="1"/>
  <c r="F34" i="1"/>
  <c r="E34" i="1"/>
  <c r="E36" i="1"/>
  <c r="F36" i="1"/>
  <c r="F40" i="1"/>
  <c r="E40" i="1"/>
  <c r="F41" i="1"/>
  <c r="E41" i="1"/>
  <c r="F33" i="1"/>
  <c r="E33" i="1"/>
  <c r="E35" i="1"/>
  <c r="F35" i="1"/>
  <c r="E38" i="1"/>
  <c r="F38" i="1"/>
  <c r="E39" i="1"/>
  <c r="F39" i="1"/>
  <c r="F4" i="1"/>
  <c r="F15" i="1"/>
  <c r="F5" i="1"/>
  <c r="F12" i="1"/>
  <c r="F9" i="1"/>
  <c r="F7" i="1"/>
  <c r="E5" i="1"/>
  <c r="F16" i="1"/>
  <c r="E16" i="1"/>
  <c r="E2" i="1"/>
  <c r="E7" i="1"/>
  <c r="E9" i="1"/>
  <c r="F18" i="1"/>
  <c r="E18" i="1"/>
  <c r="F3" i="1"/>
  <c r="E3" i="1"/>
  <c r="E4" i="1"/>
  <c r="F19" i="1"/>
  <c r="E19" i="1"/>
  <c r="E21" i="1"/>
  <c r="E10" i="1"/>
  <c r="F10" i="1"/>
  <c r="F17" i="1"/>
  <c r="F22" i="1"/>
  <c r="E22" i="1"/>
  <c r="F8" i="1"/>
  <c r="E8" i="1"/>
  <c r="F13" i="1"/>
  <c r="E13" i="1"/>
  <c r="F20" i="1"/>
  <c r="E20" i="1"/>
  <c r="F6" i="1"/>
  <c r="E6" i="1"/>
  <c r="F11" i="1"/>
  <c r="E11" i="1"/>
  <c r="F14" i="1"/>
  <c r="E14" i="1"/>
  <c r="F42" i="1" l="1"/>
  <c r="E42" i="1"/>
  <c r="F23" i="1"/>
  <c r="E23" i="1"/>
  <c r="E26" i="1" l="1"/>
  <c r="E27" i="1" s="1"/>
  <c r="G3" i="1" l="1"/>
  <c r="H3" i="1" s="1"/>
  <c r="G11" i="1"/>
  <c r="H11" i="1" s="1"/>
  <c r="G19" i="1"/>
  <c r="H19" i="1" s="1"/>
  <c r="G8" i="1"/>
  <c r="H8" i="1" s="1"/>
  <c r="G18" i="1"/>
  <c r="H18" i="1" s="1"/>
  <c r="G4" i="1"/>
  <c r="H4" i="1" s="1"/>
  <c r="G12" i="1"/>
  <c r="H12" i="1" s="1"/>
  <c r="G20" i="1"/>
  <c r="H20" i="1" s="1"/>
  <c r="G7" i="1"/>
  <c r="H7" i="1" s="1"/>
  <c r="G9" i="1"/>
  <c r="H9" i="1" s="1"/>
  <c r="G5" i="1"/>
  <c r="H5" i="1" s="1"/>
  <c r="G13" i="1"/>
  <c r="H13" i="1" s="1"/>
  <c r="G21" i="1"/>
  <c r="H21" i="1" s="1"/>
  <c r="G2" i="1"/>
  <c r="H2" i="1" s="1"/>
  <c r="G17" i="1"/>
  <c r="H17" i="1" s="1"/>
  <c r="G6" i="1"/>
  <c r="H6" i="1" s="1"/>
  <c r="G14" i="1"/>
  <c r="H14" i="1" s="1"/>
  <c r="G22" i="1"/>
  <c r="H22" i="1" s="1"/>
  <c r="G15" i="1"/>
  <c r="H15" i="1" s="1"/>
  <c r="G10" i="1"/>
  <c r="H10" i="1" s="1"/>
  <c r="G16" i="1"/>
  <c r="H16" i="1" s="1"/>
  <c r="G34" i="1"/>
  <c r="H34" i="1" s="1"/>
  <c r="G33" i="1"/>
  <c r="H33" i="1" s="1"/>
  <c r="G35" i="1"/>
  <c r="H35" i="1" s="1"/>
  <c r="G36" i="1"/>
  <c r="H36" i="1" s="1"/>
  <c r="G37" i="1"/>
  <c r="H37" i="1" s="1"/>
  <c r="G41" i="1"/>
  <c r="H41" i="1" s="1"/>
  <c r="G38" i="1"/>
  <c r="H38" i="1" s="1"/>
  <c r="G39" i="1"/>
  <c r="H39" i="1" s="1"/>
  <c r="G40" i="1"/>
  <c r="H40" i="1" s="1"/>
</calcChain>
</file>

<file path=xl/sharedStrings.xml><?xml version="1.0" encoding="utf-8"?>
<sst xmlns="http://schemas.openxmlformats.org/spreadsheetml/2006/main" count="26" uniqueCount="18">
  <si>
    <t>x</t>
  </si>
  <si>
    <t>y</t>
  </si>
  <si>
    <t>a*b</t>
  </si>
  <si>
    <t>Predicted   y</t>
  </si>
  <si>
    <t>Going to Predict rest of 30% data with repect of 70% data of above anlaysis</t>
  </si>
  <si>
    <t xml:space="preserve">b1   =   (a*b)  / c     </t>
  </si>
  <si>
    <t>̅̅̅̅̅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</si>
  <si>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</si>
  <si>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</t>
    </r>
  </si>
  <si>
    <t>b0  =  ( y̅  - b1 * x̅  )</t>
  </si>
  <si>
    <t xml:space="preserve"> a  =  x - x̅ </t>
  </si>
  <si>
    <t xml:space="preserve">  b  =  y - y̅</t>
  </si>
  <si>
    <t xml:space="preserve"> c  =  ( x -  x̅ ) * ( x -  x̅ )</t>
  </si>
  <si>
    <t xml:space="preserve"> ŷ  =  b0  +  b1 * x</t>
  </si>
  <si>
    <t xml:space="preserve">  y - ŷ</t>
  </si>
  <si>
    <t>Randomly 30% of the data</t>
  </si>
  <si>
    <t>Randomly 70% of the data</t>
  </si>
  <si>
    <t>Error =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</si>
</sst>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5" borderId="0" xfId="0" applyFill="1"/>
    <xf numFmtId="0" fontId="0" fillId="5" borderId="1" xfId="0" applyFill="1" applyBorder="1"/>
    <xf numFmtId="164" fontId="0" fillId="2" borderId="1" xfId="0" applyNumberFormat="1" applyFill="1" applyBorder="1"/>
    <xf numFmtId="0" fontId="0" fillId="5" borderId="1" xfId="0" applyFill="1" applyBorder="1" applyAlignment="1">
      <alignment horizontal="right"/>
    </xf>
    <xf numFmtId="164" fontId="0" fillId="4" borderId="1" xfId="0" applyNumberFormat="1" applyFill="1" applyBorder="1"/>
    <xf numFmtId="165" fontId="0" fillId="4" borderId="1" xfId="0" applyNumberFormat="1" applyFill="1" applyBorder="1"/>
    <xf numFmtId="0" fontId="2" fillId="0" borderId="0" xfId="0" applyFont="1"/>
    <xf numFmtId="0" fontId="1" fillId="5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left" vertical="center" indent="3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1" xfId="0" applyFont="1" applyFill="1" applyBorder="1"/>
    <xf numFmtId="0" fontId="4" fillId="0" borderId="0" xfId="0" applyFont="1"/>
  </cellXfs>
  <cellStyles count="1"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4DE3-AA0C-48CB-A701-2126B251FCBF}" name="Table13" displayName="Table13" ref="A1:H22" totalsRowShown="0" headerRowDxfId="6">
  <autoFilter ref="A1:H22" xr:uid="{0FCE4DE3-AA0C-48CB-A701-2126B251FCBF}"/>
  <tableColumns count="8">
    <tableColumn id="1" xr3:uid="{F06B7043-22E3-40C2-81CE-51B7ED768D16}" name="x"/>
    <tableColumn id="2" xr3:uid="{08BD4EB9-4EBF-4F04-AF32-F8C2A2E90711}" name="y"/>
    <tableColumn id="3" xr3:uid="{3DF88C5F-F8E1-45DE-AB69-68E17E7AC734}" name=" a  =  x - x̅ " dataDxfId="5">
      <calculatedColumnFormula>A2-$A$23</calculatedColumnFormula>
    </tableColumn>
    <tableColumn id="4" xr3:uid="{262DB0D9-2931-415C-BBDA-48BA271DC590}" name="  b  =  y - y̅" dataDxfId="4">
      <calculatedColumnFormula>B2-$B$23</calculatedColumnFormula>
    </tableColumn>
    <tableColumn id="5" xr3:uid="{AABEB8E2-586C-428C-AE97-216C2D6B420A}" name=" c  =  ( x -  x̅ ) * ( x -  x̅ )" dataDxfId="3">
      <calculatedColumnFormula>C2*C2</calculatedColumnFormula>
    </tableColumn>
    <tableColumn id="7" xr3:uid="{558E3FD7-9FD0-4713-915C-462B97AACCBE}" name="a*b" dataDxfId="2">
      <calculatedColumnFormula>Table13[[#This Row],[ a  =  x - x̅ ]]*Table13[[#This Row],[  b  =  y - y̅]]</calculatedColumnFormula>
    </tableColumn>
    <tableColumn id="8" xr3:uid="{E5BC8176-F73C-4AE0-B9D7-F7144D5674CD}" name=" ŷ  =  b0  +  b1 * x" dataDxfId="1">
      <calculatedColumnFormula>$E$27+($E$26*Table13[[#This Row],[x]])</calculatedColumnFormula>
    </tableColumn>
    <tableColumn id="9" xr3:uid="{799A556D-C5A6-4DBB-8228-68D60A3D84A2}" name="  y - ŷ" dataDxfId="0">
      <calculatedColumnFormula>Table13[[#This Row],[y]]-Table13[[#This Row],[ ŷ  =  b0  +  b1 * 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55-E826-4580-9461-72A47B895ECA}">
  <dimension ref="A1:I47"/>
  <sheetViews>
    <sheetView tabSelected="1" topLeftCell="A16" workbookViewId="0">
      <selection activeCell="F28" sqref="F28"/>
    </sheetView>
  </sheetViews>
  <sheetFormatPr defaultRowHeight="14.4" x14ac:dyDescent="0.3"/>
  <cols>
    <col min="2" max="2" width="11.88671875" customWidth="1"/>
    <col min="3" max="3" width="15.33203125" customWidth="1"/>
    <col min="4" max="4" width="16.88671875" customWidth="1"/>
    <col min="5" max="5" width="25.33203125" customWidth="1"/>
    <col min="6" max="6" width="17.33203125" customWidth="1"/>
    <col min="7" max="7" width="18.77734375" customWidth="1"/>
    <col min="8" max="8" width="20.77734375" customWidth="1"/>
    <col min="9" max="9" width="28.109375" customWidth="1"/>
  </cols>
  <sheetData>
    <row r="1" spans="1:9" x14ac:dyDescent="0.3">
      <c r="A1" s="11" t="s">
        <v>0</v>
      </c>
      <c r="B1" s="11" t="s">
        <v>1</v>
      </c>
      <c r="C1" s="11" t="s">
        <v>10</v>
      </c>
      <c r="D1" s="11" t="s">
        <v>11</v>
      </c>
      <c r="E1" s="11" t="s">
        <v>12</v>
      </c>
      <c r="F1" s="11" t="s">
        <v>2</v>
      </c>
      <c r="G1" s="11" t="s">
        <v>13</v>
      </c>
      <c r="H1" s="11" t="s">
        <v>14</v>
      </c>
      <c r="I1" s="14" t="s">
        <v>16</v>
      </c>
    </row>
    <row r="2" spans="1:9" x14ac:dyDescent="0.3">
      <c r="A2">
        <v>1.1000000000000001</v>
      </c>
      <c r="B2">
        <v>39343</v>
      </c>
      <c r="C2" s="1">
        <f t="shared" ref="C2:C22" si="0">A2-$A$23</f>
        <v>-3.9285714285714275</v>
      </c>
      <c r="D2" s="1">
        <f t="shared" ref="D2:D22" si="1">B2-$B$23</f>
        <v>-32980.666666666672</v>
      </c>
      <c r="E2" s="1">
        <f>C2*C2</f>
        <v>15.433673469387747</v>
      </c>
      <c r="F2" s="1">
        <f>Table13[[#This Row],[ a  =  x - x̅ ]]*Table13[[#This Row],[  b  =  y - y̅]]</f>
        <v>129566.90476190475</v>
      </c>
      <c r="G2" s="1">
        <f>$E$27+($E$26*Table13[[#This Row],[x]])</f>
        <v>36172.034673523463</v>
      </c>
      <c r="H2" s="1">
        <f>Table13[[#This Row],[y]]-Table13[[#This Row],[ ŷ  =  b0  +  b1 * x]]</f>
        <v>3170.9653264765366</v>
      </c>
      <c r="I2" s="14"/>
    </row>
    <row r="3" spans="1:9" x14ac:dyDescent="0.3">
      <c r="A3">
        <v>1.3</v>
      </c>
      <c r="B3">
        <v>46205</v>
      </c>
      <c r="C3" s="1">
        <f t="shared" si="0"/>
        <v>-3.7285714285714278</v>
      </c>
      <c r="D3" s="1">
        <f t="shared" si="1"/>
        <v>-26118.666666666672</v>
      </c>
      <c r="E3" s="1">
        <f t="shared" ref="E3:E22" si="2">C3*C3</f>
        <v>13.902244897959177</v>
      </c>
      <c r="F3" s="1">
        <f>Table13[[#This Row],[ a  =  x - x̅ ]]*Table13[[#This Row],[  b  =  y - y̅]]</f>
        <v>97385.314285714281</v>
      </c>
      <c r="G3" s="1">
        <f>$E$27+($E$26*Table13[[#This Row],[x]])</f>
        <v>38012.481393174392</v>
      </c>
      <c r="H3" s="1">
        <f>Table13[[#This Row],[y]]-Table13[[#This Row],[ ŷ  =  b0  +  b1 * x]]</f>
        <v>8192.518606825608</v>
      </c>
      <c r="I3" s="14"/>
    </row>
    <row r="4" spans="1:9" x14ac:dyDescent="0.3">
      <c r="A4">
        <v>1.5</v>
      </c>
      <c r="B4">
        <v>37731</v>
      </c>
      <c r="C4" s="1">
        <f t="shared" si="0"/>
        <v>-3.5285714285714276</v>
      </c>
      <c r="D4" s="1">
        <f t="shared" si="1"/>
        <v>-34592.666666666672</v>
      </c>
      <c r="E4" s="1">
        <f t="shared" si="2"/>
        <v>12.450816326530605</v>
      </c>
      <c r="F4" s="1">
        <f>Table13[[#This Row],[ a  =  x - x̅ ]]*Table13[[#This Row],[  b  =  y - y̅]]</f>
        <v>122062.69523809523</v>
      </c>
      <c r="G4" s="1">
        <f>$E$27+($E$26*Table13[[#This Row],[x]])</f>
        <v>39852.928112825321</v>
      </c>
      <c r="H4" s="1">
        <f>Table13[[#This Row],[y]]-Table13[[#This Row],[ ŷ  =  b0  +  b1 * x]]</f>
        <v>-2121.9281128253206</v>
      </c>
      <c r="I4" s="14"/>
    </row>
    <row r="5" spans="1:9" x14ac:dyDescent="0.3">
      <c r="A5">
        <v>2.2000000000000002</v>
      </c>
      <c r="B5">
        <v>39891</v>
      </c>
      <c r="C5" s="1">
        <f t="shared" si="0"/>
        <v>-2.8285714285714274</v>
      </c>
      <c r="D5" s="1">
        <f t="shared" si="1"/>
        <v>-32432.666666666672</v>
      </c>
      <c r="E5" s="1">
        <f t="shared" si="2"/>
        <v>8.0008163265306056</v>
      </c>
      <c r="F5" s="1">
        <f>Table13[[#This Row],[ a  =  x - x̅ ]]*Table13[[#This Row],[  b  =  y - y̅]]</f>
        <v>91738.114285714255</v>
      </c>
      <c r="G5" s="1">
        <f>$E$27+($E$26*Table13[[#This Row],[x]])</f>
        <v>46294.491631603567</v>
      </c>
      <c r="H5" s="1">
        <f>Table13[[#This Row],[y]]-Table13[[#This Row],[ ŷ  =  b0  +  b1 * x]]</f>
        <v>-6403.4916316035669</v>
      </c>
      <c r="I5" s="14"/>
    </row>
    <row r="6" spans="1:9" x14ac:dyDescent="0.3">
      <c r="A6">
        <v>2.9</v>
      </c>
      <c r="B6">
        <v>56642</v>
      </c>
      <c r="C6" s="1">
        <f t="shared" si="0"/>
        <v>-2.1285714285714277</v>
      </c>
      <c r="D6" s="1">
        <f t="shared" si="1"/>
        <v>-15681.666666666672</v>
      </c>
      <c r="E6" s="1">
        <f t="shared" si="2"/>
        <v>4.5308163265306085</v>
      </c>
      <c r="F6" s="1">
        <f>Table13[[#This Row],[ a  =  x - x̅ ]]*Table13[[#This Row],[  b  =  y - y̅]]</f>
        <v>33379.547619047618</v>
      </c>
      <c r="G6" s="1">
        <f>$E$27+($E$26*Table13[[#This Row],[x]])</f>
        <v>52736.055150381813</v>
      </c>
      <c r="H6" s="1">
        <f>Table13[[#This Row],[y]]-Table13[[#This Row],[ ŷ  =  b0  +  b1 * x]]</f>
        <v>3905.9448496181867</v>
      </c>
      <c r="I6" s="14"/>
    </row>
    <row r="7" spans="1:9" x14ac:dyDescent="0.3">
      <c r="A7">
        <v>3</v>
      </c>
      <c r="B7">
        <v>60150</v>
      </c>
      <c r="C7" s="1">
        <f t="shared" si="0"/>
        <v>-2.0285714285714276</v>
      </c>
      <c r="D7" s="1">
        <f t="shared" si="1"/>
        <v>-12173.666666666672</v>
      </c>
      <c r="E7" s="1">
        <f t="shared" si="2"/>
        <v>4.1151020408163221</v>
      </c>
      <c r="F7" s="1">
        <f>Table13[[#This Row],[ a  =  x - x̅ ]]*Table13[[#This Row],[  b  =  y - y̅]]</f>
        <v>24695.152380952379</v>
      </c>
      <c r="G7" s="1">
        <f>$E$27+($E$26*Table13[[#This Row],[x]])</f>
        <v>53656.278510207274</v>
      </c>
      <c r="H7" s="1">
        <f>Table13[[#This Row],[y]]-Table13[[#This Row],[ ŷ  =  b0  +  b1 * x]]</f>
        <v>6493.7214897927261</v>
      </c>
      <c r="I7" s="14"/>
    </row>
    <row r="8" spans="1:9" x14ac:dyDescent="0.3">
      <c r="A8">
        <v>3.2</v>
      </c>
      <c r="B8">
        <v>54445</v>
      </c>
      <c r="C8" s="1">
        <f t="shared" si="0"/>
        <v>-1.8285714285714274</v>
      </c>
      <c r="D8" s="1">
        <f t="shared" si="1"/>
        <v>-17878.666666666672</v>
      </c>
      <c r="E8" s="1">
        <f t="shared" si="2"/>
        <v>3.3436734693877508</v>
      </c>
      <c r="F8" s="1">
        <f>Table13[[#This Row],[ a  =  x - x̅ ]]*Table13[[#This Row],[  b  =  y - y̅]]</f>
        <v>32692.419047619034</v>
      </c>
      <c r="G8" s="1">
        <f>$E$27+($E$26*Table13[[#This Row],[x]])</f>
        <v>55496.725229858203</v>
      </c>
      <c r="H8" s="1">
        <f>Table13[[#This Row],[y]]-Table13[[#This Row],[ ŷ  =  b0  +  b1 * x]]</f>
        <v>-1051.7252298582025</v>
      </c>
      <c r="I8" s="14"/>
    </row>
    <row r="9" spans="1:9" x14ac:dyDescent="0.3">
      <c r="A9">
        <v>3.2</v>
      </c>
      <c r="B9">
        <v>64445</v>
      </c>
      <c r="C9" s="1">
        <f t="shared" si="0"/>
        <v>-1.8285714285714274</v>
      </c>
      <c r="D9" s="1">
        <f t="shared" si="1"/>
        <v>-7878.6666666666715</v>
      </c>
      <c r="E9" s="1">
        <f t="shared" si="2"/>
        <v>3.3436734693877508</v>
      </c>
      <c r="F9" s="1">
        <f>Table13[[#This Row],[ a  =  x - x̅ ]]*Table13[[#This Row],[  b  =  y - y̅]]</f>
        <v>14406.704761904761</v>
      </c>
      <c r="G9" s="1">
        <f>$E$27+($E$26*Table13[[#This Row],[x]])</f>
        <v>55496.725229858203</v>
      </c>
      <c r="H9" s="1">
        <f>Table13[[#This Row],[y]]-Table13[[#This Row],[ ŷ  =  b0  +  b1 * x]]</f>
        <v>8948.2747701417975</v>
      </c>
      <c r="I9" s="14"/>
    </row>
    <row r="10" spans="1:9" x14ac:dyDescent="0.3">
      <c r="A10">
        <v>3.7</v>
      </c>
      <c r="B10">
        <v>57189</v>
      </c>
      <c r="C10" s="1">
        <f t="shared" si="0"/>
        <v>-1.3285714285714274</v>
      </c>
      <c r="D10" s="1">
        <f t="shared" si="1"/>
        <v>-15134.666666666672</v>
      </c>
      <c r="E10" s="1">
        <f t="shared" si="2"/>
        <v>1.7651020408163234</v>
      </c>
      <c r="F10" s="1">
        <f>Table13[[#This Row],[ a  =  x - x̅ ]]*Table13[[#This Row],[  b  =  y - y̅]]</f>
        <v>20107.485714285704</v>
      </c>
      <c r="G10" s="1">
        <f>$E$27+($E$26*Table13[[#This Row],[x]])</f>
        <v>60097.84202898552</v>
      </c>
      <c r="H10" s="1">
        <f>Table13[[#This Row],[y]]-Table13[[#This Row],[ ŷ  =  b0  +  b1 * x]]</f>
        <v>-2908.8420289855203</v>
      </c>
      <c r="I10" s="14"/>
    </row>
    <row r="11" spans="1:9" x14ac:dyDescent="0.3">
      <c r="A11">
        <v>4</v>
      </c>
      <c r="B11">
        <v>55794</v>
      </c>
      <c r="C11" s="1">
        <f t="shared" si="0"/>
        <v>-1.0285714285714276</v>
      </c>
      <c r="D11" s="1">
        <f t="shared" si="1"/>
        <v>-16529.666666666672</v>
      </c>
      <c r="E11" s="1">
        <f t="shared" si="2"/>
        <v>1.0579591836734674</v>
      </c>
      <c r="F11" s="1">
        <f>Table13[[#This Row],[ a  =  x - x̅ ]]*Table13[[#This Row],[  b  =  y - y̅]]</f>
        <v>17001.942857142847</v>
      </c>
      <c r="G11" s="1">
        <f>$E$27+($E$26*Table13[[#This Row],[x]])</f>
        <v>62858.51210846191</v>
      </c>
      <c r="H11" s="1">
        <f>Table13[[#This Row],[y]]-Table13[[#This Row],[ ŷ  =  b0  +  b1 * x]]</f>
        <v>-7064.5121084619095</v>
      </c>
      <c r="I11" s="14"/>
    </row>
    <row r="12" spans="1:9" x14ac:dyDescent="0.3">
      <c r="A12">
        <v>4</v>
      </c>
      <c r="B12">
        <v>56957</v>
      </c>
      <c r="C12" s="1">
        <f t="shared" si="0"/>
        <v>-1.0285714285714276</v>
      </c>
      <c r="D12" s="1">
        <f t="shared" si="1"/>
        <v>-15366.666666666672</v>
      </c>
      <c r="E12" s="1">
        <f t="shared" si="2"/>
        <v>1.0579591836734674</v>
      </c>
      <c r="F12" s="1">
        <f>Table13[[#This Row],[ a  =  x - x̅ ]]*Table13[[#This Row],[  b  =  y - y̅]]</f>
        <v>15805.714285714275</v>
      </c>
      <c r="G12" s="1">
        <f>$E$27+($E$26*Table13[[#This Row],[x]])</f>
        <v>62858.51210846191</v>
      </c>
      <c r="H12" s="1">
        <f>Table13[[#This Row],[y]]-Table13[[#This Row],[ ŷ  =  b0  +  b1 * x]]</f>
        <v>-5901.5121084619095</v>
      </c>
      <c r="I12" s="14"/>
    </row>
    <row r="13" spans="1:9" x14ac:dyDescent="0.3">
      <c r="A13">
        <v>4.0999999999999996</v>
      </c>
      <c r="B13">
        <v>57081</v>
      </c>
      <c r="C13" s="1">
        <f t="shared" si="0"/>
        <v>-0.92857142857142794</v>
      </c>
      <c r="D13" s="1">
        <f t="shared" si="1"/>
        <v>-15242.666666666672</v>
      </c>
      <c r="E13" s="1">
        <f t="shared" si="2"/>
        <v>0.86224489795918247</v>
      </c>
      <c r="F13" s="1">
        <f>Table13[[#This Row],[ a  =  x - x̅ ]]*Table13[[#This Row],[  b  =  y - y̅]]</f>
        <v>14153.904761904756</v>
      </c>
      <c r="G13" s="1">
        <f>$E$27+($E$26*Table13[[#This Row],[x]])</f>
        <v>63778.73546828737</v>
      </c>
      <c r="H13" s="1">
        <f>Table13[[#This Row],[y]]-Table13[[#This Row],[ ŷ  =  b0  +  b1 * x]]</f>
        <v>-6697.7354682873702</v>
      </c>
      <c r="I13" s="14"/>
    </row>
    <row r="14" spans="1:9" x14ac:dyDescent="0.3">
      <c r="A14">
        <v>4.9000000000000004</v>
      </c>
      <c r="B14">
        <v>67938</v>
      </c>
      <c r="C14" s="1">
        <f t="shared" si="0"/>
        <v>-0.12857142857142723</v>
      </c>
      <c r="D14" s="1">
        <f t="shared" si="1"/>
        <v>-4385.6666666666715</v>
      </c>
      <c r="E14" s="1">
        <f t="shared" si="2"/>
        <v>1.6530612244897613E-2</v>
      </c>
      <c r="F14" s="1">
        <f>Table13[[#This Row],[ a  =  x - x̅ ]]*Table13[[#This Row],[  b  =  y - y̅]]</f>
        <v>563.87142857142328</v>
      </c>
      <c r="G14" s="1">
        <f>$E$27+($E$26*Table13[[#This Row],[x]])</f>
        <v>71140.522346891084</v>
      </c>
      <c r="H14" s="1">
        <f>Table13[[#This Row],[y]]-Table13[[#This Row],[ ŷ  =  b0  +  b1 * x]]</f>
        <v>-3202.5223468910845</v>
      </c>
      <c r="I14" s="14"/>
    </row>
    <row r="15" spans="1:9" x14ac:dyDescent="0.3">
      <c r="A15">
        <v>5.0999999999999996</v>
      </c>
      <c r="B15">
        <v>66029</v>
      </c>
      <c r="C15" s="1">
        <f t="shared" si="0"/>
        <v>7.1428571428572063E-2</v>
      </c>
      <c r="D15" s="1">
        <f t="shared" si="1"/>
        <v>-6294.6666666666715</v>
      </c>
      <c r="E15" s="1">
        <f t="shared" si="2"/>
        <v>5.1020408163266213E-3</v>
      </c>
      <c r="F15" s="1">
        <f>Table13[[#This Row],[ a  =  x - x̅ ]]*Table13[[#This Row],[  b  =  y - y̅]]</f>
        <v>-449.61904761905197</v>
      </c>
      <c r="G15" s="1">
        <f>$E$27+($E$26*Table13[[#This Row],[x]])</f>
        <v>72980.969066542006</v>
      </c>
      <c r="H15" s="1">
        <f>Table13[[#This Row],[y]]-Table13[[#This Row],[ ŷ  =  b0  +  b1 * x]]</f>
        <v>-6951.9690665420057</v>
      </c>
      <c r="I15" s="14"/>
    </row>
    <row r="16" spans="1:9" x14ac:dyDescent="0.3">
      <c r="A16">
        <v>5.9</v>
      </c>
      <c r="B16">
        <v>81363</v>
      </c>
      <c r="C16" s="1">
        <f t="shared" si="0"/>
        <v>0.87142857142857277</v>
      </c>
      <c r="D16" s="1">
        <f t="shared" si="1"/>
        <v>9039.3333333333285</v>
      </c>
      <c r="E16" s="1">
        <f t="shared" si="2"/>
        <v>0.75938775510204315</v>
      </c>
      <c r="F16" s="1">
        <f>Table13[[#This Row],[ a  =  x - x̅ ]]*Table13[[#This Row],[  b  =  y - y̅]]</f>
        <v>7877.1333333333414</v>
      </c>
      <c r="G16" s="1">
        <f>$E$27+($E$26*Table13[[#This Row],[x]])</f>
        <v>80342.75594514572</v>
      </c>
      <c r="H16" s="1">
        <f>Table13[[#This Row],[y]]-Table13[[#This Row],[ ŷ  =  b0  +  b1 * x]]</f>
        <v>1020.24405485428</v>
      </c>
      <c r="I16" s="14"/>
    </row>
    <row r="17" spans="1:9" x14ac:dyDescent="0.3">
      <c r="A17">
        <v>7.9</v>
      </c>
      <c r="B17">
        <v>101302</v>
      </c>
      <c r="C17" s="1">
        <f t="shared" si="0"/>
        <v>2.8714285714285728</v>
      </c>
      <c r="D17" s="1">
        <f t="shared" si="1"/>
        <v>28978.333333333328</v>
      </c>
      <c r="E17" s="1">
        <f t="shared" si="2"/>
        <v>8.2451020408163345</v>
      </c>
      <c r="F17" s="1">
        <f>Table13[[#This Row],[ a  =  x - x̅ ]]*Table13[[#This Row],[  b  =  y - y̅]]</f>
        <v>83209.214285714304</v>
      </c>
      <c r="G17" s="1">
        <f>$E$27+($E$26*Table13[[#This Row],[x]])</f>
        <v>98747.223141655006</v>
      </c>
      <c r="H17" s="1">
        <f>Table13[[#This Row],[y]]-Table13[[#This Row],[ ŷ  =  b0  +  b1 * x]]</f>
        <v>2554.7768583449943</v>
      </c>
      <c r="I17" s="14"/>
    </row>
    <row r="18" spans="1:9" x14ac:dyDescent="0.3">
      <c r="A18">
        <v>8.1999999999999993</v>
      </c>
      <c r="B18">
        <v>113812</v>
      </c>
      <c r="C18" s="1">
        <f t="shared" si="0"/>
        <v>3.1714285714285717</v>
      </c>
      <c r="D18" s="1">
        <f t="shared" si="1"/>
        <v>41488.333333333328</v>
      </c>
      <c r="E18" s="1">
        <f t="shared" si="2"/>
        <v>10.057959183673471</v>
      </c>
      <c r="F18" s="1">
        <f>Table13[[#This Row],[ a  =  x - x̅ ]]*Table13[[#This Row],[  b  =  y - y̅]]</f>
        <v>131577.28571428571</v>
      </c>
      <c r="G18" s="1">
        <f>$E$27+($E$26*Table13[[#This Row],[x]])</f>
        <v>101507.89322113138</v>
      </c>
      <c r="H18" s="1">
        <f>Table13[[#This Row],[y]]-Table13[[#This Row],[ ŷ  =  b0  +  b1 * x]]</f>
        <v>12304.10677886862</v>
      </c>
      <c r="I18" s="14"/>
    </row>
    <row r="19" spans="1:9" x14ac:dyDescent="0.3">
      <c r="A19">
        <v>9</v>
      </c>
      <c r="B19">
        <v>105582</v>
      </c>
      <c r="C19" s="1">
        <f t="shared" si="0"/>
        <v>3.9714285714285724</v>
      </c>
      <c r="D19" s="1">
        <f t="shared" si="1"/>
        <v>33258.333333333328</v>
      </c>
      <c r="E19" s="1">
        <f t="shared" si="2"/>
        <v>15.772244897959192</v>
      </c>
      <c r="F19" s="1">
        <f>Table13[[#This Row],[ a  =  x - x̅ ]]*Table13[[#This Row],[  b  =  y - y̅]]</f>
        <v>132083.09523809527</v>
      </c>
      <c r="G19" s="1">
        <f>$E$27+($E$26*Table13[[#This Row],[x]])</f>
        <v>108869.68009973509</v>
      </c>
      <c r="H19" s="1">
        <f>Table13[[#This Row],[y]]-Table13[[#This Row],[ ŷ  =  b0  +  b1 * x]]</f>
        <v>-3287.6800997350947</v>
      </c>
      <c r="I19" s="14"/>
    </row>
    <row r="20" spans="1:9" x14ac:dyDescent="0.3">
      <c r="A20">
        <v>9.6</v>
      </c>
      <c r="B20">
        <v>112635</v>
      </c>
      <c r="C20" s="1">
        <f t="shared" si="0"/>
        <v>4.5714285714285721</v>
      </c>
      <c r="D20" s="1">
        <f t="shared" si="1"/>
        <v>40311.333333333328</v>
      </c>
      <c r="E20" s="1">
        <f t="shared" si="2"/>
        <v>20.897959183673475</v>
      </c>
      <c r="F20" s="1">
        <f>Table13[[#This Row],[ a  =  x - x̅ ]]*Table13[[#This Row],[  b  =  y - y̅]]</f>
        <v>184280.38095238095</v>
      </c>
      <c r="G20" s="1">
        <f>$E$27+($E$26*Table13[[#This Row],[x]])</f>
        <v>114391.02025868787</v>
      </c>
      <c r="H20" s="1">
        <f>Table13[[#This Row],[y]]-Table13[[#This Row],[ ŷ  =  b0  +  b1 * x]]</f>
        <v>-1756.0202586878731</v>
      </c>
      <c r="I20" s="14"/>
    </row>
    <row r="21" spans="1:9" x14ac:dyDescent="0.3">
      <c r="A21">
        <v>10.3</v>
      </c>
      <c r="B21">
        <v>122391</v>
      </c>
      <c r="C21" s="1">
        <f t="shared" si="0"/>
        <v>5.2714285714285731</v>
      </c>
      <c r="D21" s="1">
        <f t="shared" si="1"/>
        <v>50067.333333333328</v>
      </c>
      <c r="E21" s="1">
        <f t="shared" si="2"/>
        <v>27.787959183673486</v>
      </c>
      <c r="F21" s="1">
        <f>Table13[[#This Row],[ a  =  x - x̅ ]]*Table13[[#This Row],[  b  =  y - y̅]]</f>
        <v>263926.37142857147</v>
      </c>
      <c r="G21" s="1">
        <f>$E$27+($E$26*Table13[[#This Row],[x]])</f>
        <v>120832.58377746612</v>
      </c>
      <c r="H21" s="1">
        <f>Table13[[#This Row],[y]]-Table13[[#This Row],[ ŷ  =  b0  +  b1 * x]]</f>
        <v>1558.4162225338805</v>
      </c>
      <c r="I21" s="14"/>
    </row>
    <row r="22" spans="1:9" x14ac:dyDescent="0.3">
      <c r="A22">
        <v>10.5</v>
      </c>
      <c r="B22">
        <v>121872</v>
      </c>
      <c r="C22" s="1">
        <f t="shared" si="0"/>
        <v>5.4714285714285724</v>
      </c>
      <c r="D22" s="1">
        <f t="shared" si="1"/>
        <v>49548.333333333328</v>
      </c>
      <c r="E22" s="1">
        <f t="shared" si="2"/>
        <v>29.936530612244908</v>
      </c>
      <c r="F22" s="1">
        <f>Table13[[#This Row],[ a  =  x - x̅ ]]*Table13[[#This Row],[  b  =  y - y̅]]</f>
        <v>271100.16666666669</v>
      </c>
      <c r="G22" s="1">
        <f>$E$27+($E$26*Table13[[#This Row],[x]])</f>
        <v>122673.03049711703</v>
      </c>
      <c r="H22" s="1">
        <f>Table13[[#This Row],[y]]-Table13[[#This Row],[ ŷ  =  b0  +  b1 * x]]</f>
        <v>-801.03049711702624</v>
      </c>
      <c r="I22" s="14"/>
    </row>
    <row r="23" spans="1:9" x14ac:dyDescent="0.3">
      <c r="A23" s="2">
        <f>AVERAGE(Table13[x])</f>
        <v>5.0285714285714276</v>
      </c>
      <c r="B23" s="2">
        <f>AVERAGE(Table13[y])</f>
        <v>72323.666666666672</v>
      </c>
      <c r="C23" s="2"/>
      <c r="D23" s="2"/>
      <c r="E23" s="5">
        <f>SUM(Table13[ c  =  ( x -  x̅ ) * ( x -  x̅ )])</f>
        <v>183.34285714285716</v>
      </c>
      <c r="F23" s="5">
        <f>SUM(Table13[a*b])</f>
        <v>1687163.8</v>
      </c>
      <c r="G23" s="2"/>
      <c r="H23" s="2"/>
      <c r="I23" s="14"/>
    </row>
    <row r="24" spans="1:9" x14ac:dyDescent="0.3">
      <c r="A24" s="4" t="s">
        <v>7</v>
      </c>
      <c r="B24" s="4" t="s">
        <v>8</v>
      </c>
    </row>
    <row r="25" spans="1:9" x14ac:dyDescent="0.3">
      <c r="C25" s="9" t="s">
        <v>6</v>
      </c>
    </row>
    <row r="26" spans="1:9" x14ac:dyDescent="0.3">
      <c r="C26" s="12" t="s">
        <v>5</v>
      </c>
      <c r="D26" s="12"/>
      <c r="E26" s="8">
        <f>F23/E23</f>
        <v>9202.2335982546356</v>
      </c>
    </row>
    <row r="27" spans="1:9" x14ac:dyDescent="0.3">
      <c r="C27" s="12" t="s">
        <v>9</v>
      </c>
      <c r="D27" s="12"/>
      <c r="E27" s="7">
        <f>B23-(E26*A23)</f>
        <v>26049.577715443367</v>
      </c>
    </row>
    <row r="30" spans="1:9" x14ac:dyDescent="0.3">
      <c r="A30" s="13" t="s">
        <v>4</v>
      </c>
      <c r="B30" s="13"/>
      <c r="C30" s="13"/>
      <c r="D30" s="13"/>
      <c r="E30" s="13"/>
      <c r="F30" s="13"/>
      <c r="G30" s="13"/>
      <c r="H30" s="13"/>
      <c r="I30" s="13"/>
    </row>
    <row r="31" spans="1:9" x14ac:dyDescent="0.3">
      <c r="A31" s="3"/>
      <c r="B31" s="3"/>
      <c r="C31" s="3"/>
      <c r="D31" s="3"/>
      <c r="E31" s="3"/>
      <c r="F31" s="3"/>
      <c r="G31" s="17" t="s">
        <v>3</v>
      </c>
      <c r="H31" s="17" t="s">
        <v>17</v>
      </c>
      <c r="I31" s="3"/>
    </row>
    <row r="32" spans="1:9" x14ac:dyDescent="0.3">
      <c r="A32" s="10" t="s">
        <v>0</v>
      </c>
      <c r="B32" s="10" t="s">
        <v>1</v>
      </c>
      <c r="C32" s="10" t="s">
        <v>10</v>
      </c>
      <c r="D32" s="10" t="s">
        <v>11</v>
      </c>
      <c r="E32" s="10" t="s">
        <v>12</v>
      </c>
      <c r="F32" s="10" t="s">
        <v>2</v>
      </c>
      <c r="G32" s="10" t="s">
        <v>13</v>
      </c>
      <c r="H32" s="10" t="s">
        <v>14</v>
      </c>
      <c r="I32" s="15" t="s">
        <v>15</v>
      </c>
    </row>
    <row r="33" spans="1:9" x14ac:dyDescent="0.3">
      <c r="A33">
        <v>2</v>
      </c>
      <c r="B33">
        <v>43525</v>
      </c>
      <c r="C33">
        <f t="shared" ref="C33:C41" si="3">A33-$A$42</f>
        <v>-3.9777777777777779</v>
      </c>
      <c r="D33">
        <f t="shared" ref="D33:D41" si="4">B33-$B$42</f>
        <v>-41063.111111111109</v>
      </c>
      <c r="E33">
        <f>C33*C33</f>
        <v>15.822716049382716</v>
      </c>
      <c r="F33">
        <f>C33*D33</f>
        <v>163339.93086419752</v>
      </c>
      <c r="G33" s="18">
        <f>$E$27+($E$26*A33)</f>
        <v>44454.044911952638</v>
      </c>
      <c r="H33">
        <f>B33-G33</f>
        <v>-929.04491195263836</v>
      </c>
      <c r="I33" s="16"/>
    </row>
    <row r="34" spans="1:9" x14ac:dyDescent="0.3">
      <c r="A34">
        <v>3.9</v>
      </c>
      <c r="B34">
        <v>63218</v>
      </c>
      <c r="C34">
        <f t="shared" si="3"/>
        <v>-2.0777777777777779</v>
      </c>
      <c r="D34">
        <f t="shared" si="4"/>
        <v>-21370.111111111109</v>
      </c>
      <c r="E34">
        <f t="shared" ref="E34:E41" si="5">C34*C34</f>
        <v>4.3171604938271608</v>
      </c>
      <c r="F34">
        <f t="shared" ref="F34:F41" si="6">C34*D34</f>
        <v>44402.341975308642</v>
      </c>
      <c r="G34" s="18">
        <f t="shared" ref="G34:G41" si="7">$E$27+($E$26*A34)</f>
        <v>61938.288748636442</v>
      </c>
      <c r="H34">
        <f t="shared" ref="H34:H41" si="8">B34-G34</f>
        <v>1279.7112513635584</v>
      </c>
      <c r="I34" s="16"/>
    </row>
    <row r="35" spans="1:9" x14ac:dyDescent="0.3">
      <c r="A35">
        <v>4.5</v>
      </c>
      <c r="B35">
        <v>61111</v>
      </c>
      <c r="C35">
        <f t="shared" si="3"/>
        <v>-1.4777777777777779</v>
      </c>
      <c r="D35">
        <f t="shared" si="4"/>
        <v>-23477.111111111109</v>
      </c>
      <c r="E35">
        <f t="shared" si="5"/>
        <v>2.1838271604938275</v>
      </c>
      <c r="F35">
        <f t="shared" si="6"/>
        <v>34693.953086419751</v>
      </c>
      <c r="G35" s="18">
        <f t="shared" si="7"/>
        <v>67459.628907589227</v>
      </c>
      <c r="H35">
        <f t="shared" si="8"/>
        <v>-6348.6289075892273</v>
      </c>
      <c r="I35" s="16"/>
    </row>
    <row r="36" spans="1:9" x14ac:dyDescent="0.3">
      <c r="A36">
        <v>5.3</v>
      </c>
      <c r="B36">
        <v>83088</v>
      </c>
      <c r="C36">
        <f t="shared" si="3"/>
        <v>-0.67777777777777803</v>
      </c>
      <c r="D36">
        <f t="shared" si="4"/>
        <v>-1500.1111111111095</v>
      </c>
      <c r="E36">
        <f t="shared" si="5"/>
        <v>0.45938271604938308</v>
      </c>
      <c r="F36">
        <f t="shared" si="6"/>
        <v>1016.7419753086413</v>
      </c>
      <c r="G36" s="18">
        <f t="shared" si="7"/>
        <v>74821.415786192927</v>
      </c>
      <c r="H36">
        <f t="shared" si="8"/>
        <v>8266.584213807073</v>
      </c>
      <c r="I36" s="16"/>
    </row>
    <row r="37" spans="1:9" x14ac:dyDescent="0.3">
      <c r="A37">
        <v>6</v>
      </c>
      <c r="B37">
        <v>93940</v>
      </c>
      <c r="C37">
        <f t="shared" si="3"/>
        <v>2.2222222222222143E-2</v>
      </c>
      <c r="D37">
        <f t="shared" si="4"/>
        <v>9351.8888888888905</v>
      </c>
      <c r="E37">
        <f t="shared" si="5"/>
        <v>4.938271604938237E-4</v>
      </c>
      <c r="F37">
        <f t="shared" si="6"/>
        <v>207.81975308641904</v>
      </c>
      <c r="G37" s="18">
        <f t="shared" si="7"/>
        <v>81262.979304971173</v>
      </c>
      <c r="H37">
        <f t="shared" si="8"/>
        <v>12677.020695028827</v>
      </c>
      <c r="I37" s="16"/>
    </row>
    <row r="38" spans="1:9" x14ac:dyDescent="0.3">
      <c r="A38">
        <v>6.8</v>
      </c>
      <c r="B38">
        <v>91738</v>
      </c>
      <c r="C38">
        <f t="shared" si="3"/>
        <v>0.82222222222222197</v>
      </c>
      <c r="D38">
        <f t="shared" si="4"/>
        <v>7149.8888888888905</v>
      </c>
      <c r="E38">
        <f t="shared" si="5"/>
        <v>0.67604938271604897</v>
      </c>
      <c r="F38">
        <f t="shared" si="6"/>
        <v>5878.7975308641971</v>
      </c>
      <c r="G38" s="18">
        <f t="shared" si="7"/>
        <v>88624.766183574888</v>
      </c>
      <c r="H38">
        <f t="shared" si="8"/>
        <v>3113.2338164251123</v>
      </c>
      <c r="I38" s="16"/>
    </row>
    <row r="39" spans="1:9" x14ac:dyDescent="0.3">
      <c r="A39">
        <v>7.1</v>
      </c>
      <c r="B39">
        <v>98273</v>
      </c>
      <c r="C39">
        <f t="shared" si="3"/>
        <v>1.1222222222222218</v>
      </c>
      <c r="D39">
        <f t="shared" si="4"/>
        <v>13684.888888888891</v>
      </c>
      <c r="E39">
        <f t="shared" si="5"/>
        <v>1.2593827160493818</v>
      </c>
      <c r="F39">
        <f t="shared" si="6"/>
        <v>15357.486419753082</v>
      </c>
      <c r="G39" s="18">
        <f t="shared" si="7"/>
        <v>91385.436263051277</v>
      </c>
      <c r="H39">
        <f t="shared" si="8"/>
        <v>6887.5637369487231</v>
      </c>
      <c r="I39" s="16"/>
    </row>
    <row r="40" spans="1:9" x14ac:dyDescent="0.3">
      <c r="A40">
        <v>8.6999999999999993</v>
      </c>
      <c r="B40">
        <v>109431</v>
      </c>
      <c r="C40">
        <f t="shared" si="3"/>
        <v>2.7222222222222214</v>
      </c>
      <c r="D40">
        <f t="shared" si="4"/>
        <v>24842.888888888891</v>
      </c>
      <c r="E40">
        <f t="shared" si="5"/>
        <v>7.4104938271604892</v>
      </c>
      <c r="F40">
        <f t="shared" si="6"/>
        <v>67627.864197530842</v>
      </c>
      <c r="G40" s="18">
        <f t="shared" si="7"/>
        <v>106109.01002025869</v>
      </c>
      <c r="H40">
        <f t="shared" si="8"/>
        <v>3321.9899797413091</v>
      </c>
      <c r="I40" s="16"/>
    </row>
    <row r="41" spans="1:9" x14ac:dyDescent="0.3">
      <c r="A41">
        <v>9.5</v>
      </c>
      <c r="B41">
        <v>116969</v>
      </c>
      <c r="C41">
        <f t="shared" si="3"/>
        <v>3.5222222222222221</v>
      </c>
      <c r="D41">
        <f t="shared" si="4"/>
        <v>32380.888888888891</v>
      </c>
      <c r="E41">
        <f t="shared" si="5"/>
        <v>12.406049382716049</v>
      </c>
      <c r="F41">
        <f t="shared" si="6"/>
        <v>114052.6864197531</v>
      </c>
      <c r="G41" s="18">
        <f t="shared" si="7"/>
        <v>113470.79689886241</v>
      </c>
      <c r="H41">
        <f t="shared" si="8"/>
        <v>3498.2031011375948</v>
      </c>
      <c r="I41" s="16"/>
    </row>
    <row r="42" spans="1:9" x14ac:dyDescent="0.3">
      <c r="A42" s="4">
        <f>AVERAGE(A33:A41)</f>
        <v>5.9777777777777779</v>
      </c>
      <c r="B42" s="4">
        <f>AVERAGE(B33:B41)</f>
        <v>84588.111111111109</v>
      </c>
      <c r="C42" s="4"/>
      <c r="D42" s="4"/>
      <c r="E42" s="4">
        <f>SUM(E33:E41)</f>
        <v>44.535555555555547</v>
      </c>
      <c r="F42" s="4">
        <f>SUM(F33:F41)</f>
        <v>446577.62222222215</v>
      </c>
      <c r="G42" s="4"/>
      <c r="H42" s="4"/>
      <c r="I42" s="16"/>
    </row>
    <row r="46" spans="1:9" x14ac:dyDescent="0.3">
      <c r="D46" s="6"/>
      <c r="E46" s="4"/>
    </row>
    <row r="47" spans="1:9" x14ac:dyDescent="0.3">
      <c r="D47" s="6"/>
      <c r="E47" s="4"/>
    </row>
  </sheetData>
  <mergeCells count="5">
    <mergeCell ref="C26:D26"/>
    <mergeCell ref="C27:D27"/>
    <mergeCell ref="I1:I23"/>
    <mergeCell ref="I32:I42"/>
    <mergeCell ref="A30:I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2021-10-30T11:26:10Z</dcterms:created>
  <dcterms:modified xsi:type="dcterms:W3CDTF">2021-10-30T12:50:09Z</dcterms:modified>
</cp:coreProperties>
</file>