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cs\github\pvandervelde\cratebot\"/>
    </mc:Choice>
  </mc:AlternateContent>
  <xr:revisionPtr revIDLastSave="0" documentId="13_ncr:1_{068C586A-6DCB-4872-A620-0EEF012E3500}" xr6:coauthVersionLast="47" xr6:coauthVersionMax="47" xr10:uidLastSave="{00000000-0000-0000-0000-000000000000}"/>
  <bookViews>
    <workbookView xWindow="3010" yWindow="1380" windowWidth="19220" windowHeight="12560" xr2:uid="{8B17710D-071C-4B76-89E9-EB31836DED36}"/>
  </bookViews>
  <sheets>
    <sheet name="drive-module" sheetId="1" r:id="rId1"/>
    <sheet name="currency-conver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2" i="1" l="1"/>
  <c r="H16" i="1"/>
  <c r="D4" i="2" a="1"/>
  <c r="D4" i="2" s="1"/>
  <c r="D5" i="2" a="1"/>
  <c r="D5" i="2" s="1"/>
  <c r="C4" i="2" a="1"/>
  <c r="C4" i="2" s="1"/>
  <c r="C5" i="2" a="1"/>
  <c r="C5" i="2" s="1"/>
  <c r="B4" i="2" a="1"/>
  <c r="B4" i="2" s="1"/>
  <c r="B5" i="2" a="1"/>
  <c r="B5" i="2" s="1"/>
  <c r="I24" i="1"/>
  <c r="H23" i="1" l="1"/>
  <c r="H9" i="1"/>
  <c r="H17" i="1"/>
  <c r="H7" i="1"/>
  <c r="H15" i="1"/>
  <c r="H10" i="1"/>
  <c r="H8" i="1"/>
  <c r="H3" i="1"/>
  <c r="H19" i="1"/>
  <c r="H18" i="1"/>
  <c r="H11" i="1"/>
  <c r="H4" i="1"/>
  <c r="H12" i="1"/>
  <c r="H20" i="1"/>
  <c r="H5" i="1"/>
  <c r="H13" i="1"/>
  <c r="H21" i="1"/>
  <c r="H6" i="1"/>
  <c r="H14" i="1"/>
  <c r="H24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7BEDB1-9406-465A-BA80-27D18BE2C747}" keepAlive="1" name="Query - Table 1" description="Connection to the 'Table 1' query in the workbook." type="5" refreshedVersion="0" background="1">
    <dbPr connection="Provider=Microsoft.Mashup.OleDb.1;Data Source=$Workbook$;Location=&quot;Table 1&quot;;Extended Properties=&quot;&quot;" command="SELECT * FROM [Table 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<sst xmlns="http://schemas.openxmlformats.org/spreadsheetml/2006/main" count="83" uniqueCount="55">
  <si>
    <t>ID</t>
  </si>
  <si>
    <t>Description</t>
  </si>
  <si>
    <t>Part</t>
  </si>
  <si>
    <t>Name</t>
  </si>
  <si>
    <t>Manufacturer</t>
  </si>
  <si>
    <t>URL</t>
  </si>
  <si>
    <t>Price</t>
  </si>
  <si>
    <t>Weight</t>
  </si>
  <si>
    <t>Count</t>
  </si>
  <si>
    <t>Component</t>
  </si>
  <si>
    <t>Drive motor</t>
  </si>
  <si>
    <t>Turnigy Aerodrive SK3 - 5065-275KV Brushless Outrunner Motor</t>
  </si>
  <si>
    <t>Turnigy SK3</t>
  </si>
  <si>
    <t>Hobbyking</t>
  </si>
  <si>
    <t>DM-D-M1</t>
  </si>
  <si>
    <t>DM-S-M1</t>
  </si>
  <si>
    <t>Steering motor</t>
  </si>
  <si>
    <t>Total</t>
  </si>
  <si>
    <t>Column1</t>
  </si>
  <si>
    <t>Price (NZD)</t>
  </si>
  <si>
    <t>USD</t>
  </si>
  <si>
    <t>Currency</t>
  </si>
  <si>
    <t>From currency</t>
  </si>
  <si>
    <t>EUR</t>
  </si>
  <si>
    <t>Turnigy Aerodrive SK3 - 4250-350KV Brushless Outrunner Motor</t>
  </si>
  <si>
    <t>Steering worm gear</t>
  </si>
  <si>
    <t>RS PRO Steel1 Module Worm Gear, 1 Start , 18mm Diam , 32mm Long , 16mm Pitch Diam</t>
  </si>
  <si>
    <t>RS PRO</t>
  </si>
  <si>
    <t>rspro</t>
  </si>
  <si>
    <t>Steering pinion gear</t>
  </si>
  <si>
    <t>RS PRO Bronze1 Module Worm Wheel Gear40 Tooth26mm Hub Diam, 40mm Pitch Diam. 16.5mm Face</t>
  </si>
  <si>
    <t>Steering shaft coupling</t>
  </si>
  <si>
    <t>Drive bevel gear 1</t>
  </si>
  <si>
    <t>Drive bevel gear 2</t>
  </si>
  <si>
    <t>Drive bearing</t>
  </si>
  <si>
    <t>Steering bearing</t>
  </si>
  <si>
    <t>Steering bearing housing</t>
  </si>
  <si>
    <t>Steering flange</t>
  </si>
  <si>
    <t>RS PRO Bevel Gear, 6mm Bore, 10 Teeth, 2.0 Module</t>
  </si>
  <si>
    <t>RS PRO Bevel Gear, 18mm Bore, 40 Teeth, 2.0 Module</t>
  </si>
  <si>
    <t>Amazon</t>
  </si>
  <si>
    <t>Xnrtop 5mm to 6mm Shaft Coupling 25mm Length 19mm</t>
  </si>
  <si>
    <t>NZD</t>
  </si>
  <si>
    <t>Packaging</t>
  </si>
  <si>
    <t>??</t>
  </si>
  <si>
    <t>Drive bearing housing</t>
  </si>
  <si>
    <t>DM-D-BG1</t>
  </si>
  <si>
    <t>DM-D-BG2</t>
  </si>
  <si>
    <t>DM-D-B</t>
  </si>
  <si>
    <t>DM-D-BH</t>
  </si>
  <si>
    <t>DM-G-MC</t>
  </si>
  <si>
    <t>Motor controller</t>
  </si>
  <si>
    <t>odrive</t>
  </si>
  <si>
    <t>ODRIVE V3.6</t>
  </si>
  <si>
    <t>Odrive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</si>
</sst>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$-1409]* #,##0.00_-;\-[$$-1409]* #,##0.00_-;_-[$$-1409]* &quot;-&quot;??_-;_-@_-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/>
    <xf numFmtId="0" fontId="0" fillId="0" borderId="0" xfId="0" applyNumberFormat="1"/>
    <xf numFmtId="168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168" formatCode="_-[$$-1409]* #,##0.00_-;\-[$$-1409]* #,##0.00_-;_-[$$-1409]* &quot;-&quot;??_-;_-@_-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5" Type="http://schemas.openxmlformats.org/officeDocument/2006/relationships/customXml" Target="../customXml/item1.xml"/><Relationship Id="rId10" Type="http://schemas.microsoft.com/office/2017/06/relationships/richStyles" Target="richData/richStyles.xml"/><Relationship Id="rId4" Type="http://schemas.openxmlformats.org/officeDocument/2006/relationships/connections" Target="connections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4">
  <rv s="0">
    <v>en-GB</v>
    <v>avyqww</v>
    <v>268435456</v>
    <v>1</v>
    <v>Powered by Refinitiv</v>
    <v>0</v>
    <v>USD/NZD</v>
    <v>2</v>
    <v>3</v>
    <v>Finance</v>
    <v>4</v>
    <v>1.4843</v>
    <v>1.339</v>
    <v>-2.2000000000000001E-3</v>
    <v>-1.4960000000000002E-3</v>
    <v>NZD</v>
    <v>USD</v>
    <v>1.4702</v>
    <v>Currency Pair</v>
    <v>44542.766701388886</v>
    <v>1.4703999999999999</v>
    <v>US Dollar/New Zealand Dollar FX Cross Rate</v>
    <v>1.4683999999999999</v>
    <v>1.4703999999999999</v>
    <v>1.4681999999999999</v>
    <v>USDNZD</v>
    <v>USD/NZD</v>
  </rv>
  <rv s="1">
    <v>0</v>
  </rv>
  <rv s="0">
    <v>en-GB</v>
    <v>av8ysm</v>
    <v>268435456</v>
    <v>1</v>
    <v>Powered by Refinitiv</v>
    <v>0</v>
    <v>EUR/NZD</v>
    <v>2</v>
    <v>3</v>
    <v>Finance</v>
    <v>4</v>
    <v>1.7347999999999999</v>
    <v>1.6048</v>
    <v>-2.3999999999999998E-3</v>
    <v>-1.4430000000000001E-3</v>
    <v>NZD</v>
    <v>EUR</v>
    <v>1.6629</v>
    <v>Currency Pair</v>
    <v>44542.766701388886</v>
    <v>1.6637</v>
    <v>Euro/New Zealand Dollar FX Cross Rate</v>
    <v>1.6609</v>
    <v>1.6631</v>
    <v>1.6607000000000001</v>
    <v>EURNZD</v>
    <v>EUR/NZD</v>
  </rv>
  <rv s="1">
    <v>2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5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168" formatCode="_-[$$-1409]* #,##0.00_-;\-[$$-1409]* #,##0.00_-;_-[$$-1409]* &quot;-&quot;??_-;_-@_-"/>
    </x:dxf>
    <x:dxf>
      <x:numFmt numFmtId="27" formatCode="d/mm/yyyy\ hh:mm"/>
    </x:dxf>
    <x:dxf>
      <x:numFmt numFmtId="14" formatCode="0.00%"/>
    </x:dxf>
  </dxfs>
  <richProperties>
    <rPr n="IsTitleField" t="b"/>
  </richProperties>
  <richStyles>
    <rSty dxfid="1"/>
    <rSty>
      <rpv i="0">1</rpv>
    </rSty>
    <rSty dxfid="3"/>
    <rSty dxfid="2"/>
    <rSty dxfid="0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838BD-E588-4636-9431-BC511ADE736E}" name="Table1" displayName="Table1" ref="A2:K24" totalsRowShown="0">
  <autoFilter ref="A2:K24" xr:uid="{65B838BD-E588-4636-9431-BC511ADE736E}"/>
  <tableColumns count="11">
    <tableColumn id="1" xr3:uid="{E796584A-662A-4A6F-B8C3-B15C002A7E57}" name="ID"/>
    <tableColumn id="2" xr3:uid="{7F4E1C4A-E797-44FF-BE90-7CE7A03C55A9}" name="Description"/>
    <tableColumn id="3" xr3:uid="{EDAAE0B0-9F9F-41AB-A449-98D95BE3B3A5}" name="Name"/>
    <tableColumn id="4" xr3:uid="{F7BF0216-E210-44AB-8F1C-9DBED3E4AF2B}" name="Manufacturer"/>
    <tableColumn id="5" xr3:uid="{1446EFFB-EE48-40FD-BDA1-FFD3A9C3FDCF}" name="URL"/>
    <tableColumn id="6" xr3:uid="{94EBD9C1-0839-4070-AFA4-88CEEA633369}" name="Price"/>
    <tableColumn id="10" xr3:uid="{19130485-2E6B-496F-9298-80E8F27A58D4}" name="Currency"/>
    <tableColumn id="9" xr3:uid="{6F4EA617-01CE-4E6E-BDB1-7D2B30332B8A}" name="Price (NZD)" dataDxfId="1">
      <calculatedColumnFormula>Table1[[#This Row],[Price]]* VLOOKUP(Table1[[#This Row],[Currency]],Table5[[From currency]:[Price]],3, FALSE)</calculatedColumnFormula>
    </tableColumn>
    <tableColumn id="7" xr3:uid="{1606233E-D86E-42AD-A8AA-000D36823E24}" name="Weight"/>
    <tableColumn id="8" xr3:uid="{C2ACE020-8B0A-42BB-886A-F8EC757F9930}" name="Count"/>
    <tableColumn id="11" xr3:uid="{519E3915-5A4E-4A75-BC4C-ABCD7EAF4635}" name="Packaging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B0B0715-61F4-4269-8323-756E756D158C}" name="Table5" displayName="Table5" ref="A3:D5" totalsRowShown="0">
  <autoFilter ref="A3:D5" xr:uid="{3B0B0715-61F4-4269-8323-756E756D158C}"/>
  <tableColumns count="4">
    <tableColumn id="1" xr3:uid="{78196888-1EEE-4A19-873C-5FF118EE3DAE}" name="Column1"/>
    <tableColumn id="2" xr3:uid="{5301786F-9CF9-4896-B32D-54C3769C5E83}" name="From currency">
      <calculatedColumnFormula array="1">_FV(Table5[[#This Row],[Column1]],"From currency",TRUE)</calculatedColumnFormula>
    </tableColumn>
    <tableColumn id="3" xr3:uid="{22CF1D15-0FF0-4A0E-BD72-EAC3ED1B56D0}" name="Currency">
      <calculatedColumnFormula array="1">_FV(Table5[[#This Row],[Column1]],"Currency")</calculatedColumnFormula>
    </tableColumn>
    <tableColumn id="4" xr3:uid="{284E3CD8-5F0F-4119-9CE4-CF90299DC5D3}" name="Price" dataDxfId="0">
      <calculatedColumnFormula array="1">_FV(Table5[[#This Row],[Column1]],"Price")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driverobotics.com/shop/odrive-v36" TargetMode="External"/><Relationship Id="rId3" Type="http://schemas.openxmlformats.org/officeDocument/2006/relationships/hyperlink" Target="https://nl.rs-online.com/web/p/worm-pinion-gears/5216890" TargetMode="External"/><Relationship Id="rId7" Type="http://schemas.openxmlformats.org/officeDocument/2006/relationships/hyperlink" Target="https://www.amazon.com/Xnrtop-Coupling-Diameter-Aluminum-Connector/dp/B085ZHJRXD/ref=zg_bs_16411731_14/146-4807915-7527146?pd_rd_i=B085ZHJRXD&amp;psc=1" TargetMode="External"/><Relationship Id="rId2" Type="http://schemas.openxmlformats.org/officeDocument/2006/relationships/hyperlink" Target="https://hobbyking.com/en_us/turnigy-aerodrive-sk3-4250-350kv-brushless-outrunner-motor.htm" TargetMode="External"/><Relationship Id="rId1" Type="http://schemas.openxmlformats.org/officeDocument/2006/relationships/hyperlink" Target="https://hobbyking.com/en_us/turnigy-aerodrive-sk3-5065-275kv-brushless-outrunner-motor.html" TargetMode="External"/><Relationship Id="rId6" Type="http://schemas.openxmlformats.org/officeDocument/2006/relationships/hyperlink" Target="https://nl.rs-online.com/web/p/mitre-bevel-gears/1828015" TargetMode="External"/><Relationship Id="rId5" Type="http://schemas.openxmlformats.org/officeDocument/2006/relationships/hyperlink" Target="https://nl.rs-online.com/web/p/mitre-bevel-gears/1828014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nl.rs-online.com/web/p/worm-pinion-gears/5216963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EAD02-3501-43A2-B2A6-DB67D0F3E63F}">
  <dimension ref="A1:K24"/>
  <sheetViews>
    <sheetView tabSelected="1" topLeftCell="C1" workbookViewId="0">
      <selection activeCell="D23" sqref="D23"/>
    </sheetView>
  </sheetViews>
  <sheetFormatPr defaultRowHeight="14.5" x14ac:dyDescent="0.35"/>
  <cols>
    <col min="1" max="1" width="9.7265625" bestFit="1" customWidth="1"/>
    <col min="2" max="2" width="21.54296875" bestFit="1" customWidth="1"/>
    <col min="3" max="3" width="87.453125" bestFit="1" customWidth="1"/>
    <col min="4" max="4" width="14.36328125" customWidth="1"/>
    <col min="5" max="5" width="9.6328125" bestFit="1" customWidth="1"/>
    <col min="6" max="6" width="9.26953125" bestFit="1" customWidth="1"/>
    <col min="7" max="7" width="9.26953125" customWidth="1"/>
  </cols>
  <sheetData>
    <row r="1" spans="1:11" ht="15.5" x14ac:dyDescent="0.35">
      <c r="A1" s="2" t="s">
        <v>9</v>
      </c>
      <c r="B1" s="2"/>
      <c r="C1" s="2" t="s">
        <v>2</v>
      </c>
      <c r="D1" s="2"/>
      <c r="E1" s="2"/>
      <c r="F1" s="2"/>
      <c r="G1" s="2"/>
      <c r="H1" s="2"/>
      <c r="I1" s="2"/>
      <c r="J1" s="2"/>
      <c r="K1" s="1"/>
    </row>
    <row r="2" spans="1:11" x14ac:dyDescent="0.3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21</v>
      </c>
      <c r="H2" t="s">
        <v>19</v>
      </c>
      <c r="I2" t="s">
        <v>7</v>
      </c>
      <c r="J2" t="s">
        <v>8</v>
      </c>
      <c r="K2" t="s">
        <v>43</v>
      </c>
    </row>
    <row r="3" spans="1:11" x14ac:dyDescent="0.35">
      <c r="A3" t="s">
        <v>14</v>
      </c>
      <c r="B3" t="s">
        <v>10</v>
      </c>
      <c r="C3" t="s">
        <v>11</v>
      </c>
      <c r="D3" t="s">
        <v>12</v>
      </c>
      <c r="E3" s="3" t="s">
        <v>13</v>
      </c>
      <c r="F3">
        <v>78.989999999999995</v>
      </c>
      <c r="G3" t="s">
        <v>20</v>
      </c>
      <c r="H3">
        <f>Table1[[#This Row],[Price]]/Table1[[#This Row],[Packaging]]* VLOOKUP(Table1[[#This Row],[Currency]],Table5[[From currency]:[Price]],3, FALSE)</f>
        <v>115.97311799999999</v>
      </c>
      <c r="I3">
        <v>0.53100000000000003</v>
      </c>
      <c r="J3">
        <v>1</v>
      </c>
      <c r="K3">
        <v>1</v>
      </c>
    </row>
    <row r="4" spans="1:11" x14ac:dyDescent="0.35">
      <c r="A4" t="s">
        <v>46</v>
      </c>
      <c r="B4" t="s">
        <v>32</v>
      </c>
      <c r="C4" t="s">
        <v>38</v>
      </c>
      <c r="D4" t="s">
        <v>27</v>
      </c>
      <c r="E4" s="3" t="s">
        <v>28</v>
      </c>
      <c r="F4">
        <v>4.6100000000000003</v>
      </c>
      <c r="G4" t="s">
        <v>23</v>
      </c>
      <c r="H4">
        <f>Table1[[#This Row],[Price]]/Table1[[#This Row],[Packaging]]* VLOOKUP(Table1[[#This Row],[Currency]],Table5[[From currency]:[Price]],3, FALSE)</f>
        <v>7.6558270000000013</v>
      </c>
      <c r="J4">
        <v>1</v>
      </c>
      <c r="K4">
        <v>1</v>
      </c>
    </row>
    <row r="5" spans="1:11" x14ac:dyDescent="0.35">
      <c r="A5" t="s">
        <v>47</v>
      </c>
      <c r="B5" t="s">
        <v>33</v>
      </c>
      <c r="C5" t="s">
        <v>39</v>
      </c>
      <c r="D5" t="s">
        <v>27</v>
      </c>
      <c r="E5" s="3" t="s">
        <v>28</v>
      </c>
      <c r="F5">
        <v>29.4</v>
      </c>
      <c r="G5" t="s">
        <v>23</v>
      </c>
      <c r="H5">
        <f>Table1[[#This Row],[Price]]/Table1[[#This Row],[Packaging]]* VLOOKUP(Table1[[#This Row],[Currency]],Table5[[From currency]:[Price]],3, FALSE)</f>
        <v>48.824579999999997</v>
      </c>
      <c r="J5">
        <v>1</v>
      </c>
      <c r="K5">
        <v>1</v>
      </c>
    </row>
    <row r="6" spans="1:11" x14ac:dyDescent="0.35">
      <c r="A6" t="s">
        <v>48</v>
      </c>
      <c r="B6" t="s">
        <v>34</v>
      </c>
      <c r="F6">
        <v>0</v>
      </c>
      <c r="G6" t="s">
        <v>20</v>
      </c>
      <c r="H6">
        <f>Table1[[#This Row],[Price]]/Table1[[#This Row],[Packaging]]* VLOOKUP(Table1[[#This Row],[Currency]],Table5[[From currency]:[Price]],3, FALSE)</f>
        <v>0</v>
      </c>
      <c r="J6">
        <v>2</v>
      </c>
      <c r="K6">
        <v>1</v>
      </c>
    </row>
    <row r="7" spans="1:11" x14ac:dyDescent="0.35">
      <c r="A7" t="s">
        <v>49</v>
      </c>
      <c r="B7" t="s">
        <v>45</v>
      </c>
      <c r="G7" t="s">
        <v>20</v>
      </c>
      <c r="H7">
        <f>Table1[[#This Row],[Price]]/Table1[[#This Row],[Packaging]]* VLOOKUP(Table1[[#This Row],[Currency]],Table5[[From currency]:[Price]],3, FALSE)</f>
        <v>0</v>
      </c>
      <c r="J7">
        <v>2</v>
      </c>
      <c r="K7">
        <v>1</v>
      </c>
    </row>
    <row r="8" spans="1:11" x14ac:dyDescent="0.35">
      <c r="G8" t="s">
        <v>20</v>
      </c>
      <c r="H8">
        <f>Table1[[#This Row],[Price]]/Table1[[#This Row],[Packaging]]* VLOOKUP(Table1[[#This Row],[Currency]],Table5[[From currency]:[Price]],3, FALSE)</f>
        <v>0</v>
      </c>
      <c r="K8">
        <v>1</v>
      </c>
    </row>
    <row r="9" spans="1:11" x14ac:dyDescent="0.35">
      <c r="G9" t="s">
        <v>20</v>
      </c>
      <c r="H9">
        <f>Table1[[#This Row],[Price]]/Table1[[#This Row],[Packaging]]* VLOOKUP(Table1[[#This Row],[Currency]],Table5[[From currency]:[Price]],3, FALSE)</f>
        <v>0</v>
      </c>
      <c r="K9">
        <v>1</v>
      </c>
    </row>
    <row r="10" spans="1:11" x14ac:dyDescent="0.35">
      <c r="G10" t="s">
        <v>20</v>
      </c>
      <c r="H10">
        <f>Table1[[#This Row],[Price]]/Table1[[#This Row],[Packaging]]* VLOOKUP(Table1[[#This Row],[Currency]],Table5[[From currency]:[Price]],3, FALSE)</f>
        <v>0</v>
      </c>
      <c r="K10">
        <v>1</v>
      </c>
    </row>
    <row r="11" spans="1:11" x14ac:dyDescent="0.35">
      <c r="G11" t="s">
        <v>20</v>
      </c>
      <c r="H11">
        <f>Table1[[#This Row],[Price]]/Table1[[#This Row],[Packaging]]* VLOOKUP(Table1[[#This Row],[Currency]],Table5[[From currency]:[Price]],3, FALSE)</f>
        <v>0</v>
      </c>
      <c r="K11">
        <v>1</v>
      </c>
    </row>
    <row r="12" spans="1:11" x14ac:dyDescent="0.35">
      <c r="G12" t="s">
        <v>20</v>
      </c>
      <c r="H12">
        <f>Table1[[#This Row],[Price]]/Table1[[#This Row],[Packaging]]* VLOOKUP(Table1[[#This Row],[Currency]],Table5[[From currency]:[Price]],3, FALSE)</f>
        <v>0</v>
      </c>
      <c r="K12">
        <v>1</v>
      </c>
    </row>
    <row r="13" spans="1:11" x14ac:dyDescent="0.35">
      <c r="A13" t="s">
        <v>15</v>
      </c>
      <c r="B13" t="s">
        <v>16</v>
      </c>
      <c r="C13" t="s">
        <v>24</v>
      </c>
      <c r="D13" t="s">
        <v>12</v>
      </c>
      <c r="E13" s="3" t="s">
        <v>13</v>
      </c>
      <c r="F13">
        <v>46.99</v>
      </c>
      <c r="G13" t="s">
        <v>20</v>
      </c>
      <c r="H13">
        <f>Table1[[#This Row],[Price]]/Table1[[#This Row],[Packaging]]* VLOOKUP(Table1[[#This Row],[Currency]],Table5[[From currency]:[Price]],3, FALSE)</f>
        <v>68.990718000000001</v>
      </c>
      <c r="I13">
        <v>0.26600000000000001</v>
      </c>
      <c r="J13">
        <v>1</v>
      </c>
      <c r="K13">
        <v>1</v>
      </c>
    </row>
    <row r="14" spans="1:11" x14ac:dyDescent="0.35">
      <c r="B14" t="s">
        <v>25</v>
      </c>
      <c r="C14" t="s">
        <v>26</v>
      </c>
      <c r="D14" t="s">
        <v>27</v>
      </c>
      <c r="E14" s="3" t="s">
        <v>28</v>
      </c>
      <c r="F14">
        <v>17.13</v>
      </c>
      <c r="G14" t="s">
        <v>23</v>
      </c>
      <c r="H14">
        <f>Table1[[#This Row],[Price]]/Table1[[#This Row],[Packaging]]* VLOOKUP(Table1[[#This Row],[Currency]],Table5[[From currency]:[Price]],3, FALSE)</f>
        <v>28.447790999999999</v>
      </c>
      <c r="I14">
        <v>0</v>
      </c>
      <c r="J14">
        <v>1</v>
      </c>
      <c r="K14">
        <v>1</v>
      </c>
    </row>
    <row r="15" spans="1:11" x14ac:dyDescent="0.35">
      <c r="B15" t="s">
        <v>29</v>
      </c>
      <c r="C15" t="s">
        <v>30</v>
      </c>
      <c r="D15" t="s">
        <v>27</v>
      </c>
      <c r="E15" s="3" t="s">
        <v>28</v>
      </c>
      <c r="F15">
        <v>50.36</v>
      </c>
      <c r="G15" t="s">
        <v>23</v>
      </c>
      <c r="H15">
        <f>Table1[[#This Row],[Price]]/Table1[[#This Row],[Packaging]]* VLOOKUP(Table1[[#This Row],[Currency]],Table5[[From currency]:[Price]],3, FALSE)</f>
        <v>83.632852</v>
      </c>
      <c r="I15">
        <v>0</v>
      </c>
      <c r="J15">
        <v>1</v>
      </c>
      <c r="K15">
        <v>1</v>
      </c>
    </row>
    <row r="16" spans="1:11" x14ac:dyDescent="0.35">
      <c r="B16" t="s">
        <v>31</v>
      </c>
      <c r="C16" t="s">
        <v>41</v>
      </c>
      <c r="D16" t="s">
        <v>44</v>
      </c>
      <c r="E16" s="3" t="s">
        <v>40</v>
      </c>
      <c r="F16">
        <v>10.52</v>
      </c>
      <c r="G16" t="s">
        <v>42</v>
      </c>
      <c r="H16">
        <f>Table1[[#This Row],[Price]]/Table1[[#This Row],[Packaging]]*Table1[[#This Row],[Count]]</f>
        <v>2.63</v>
      </c>
      <c r="I16">
        <v>7.0999999999999994E-2</v>
      </c>
      <c r="J16">
        <v>1</v>
      </c>
      <c r="K16">
        <v>4</v>
      </c>
    </row>
    <row r="17" spans="1:11" x14ac:dyDescent="0.35">
      <c r="B17" t="s">
        <v>35</v>
      </c>
      <c r="G17" t="s">
        <v>20</v>
      </c>
      <c r="H17">
        <f>Table1[[#This Row],[Price]]/Table1[[#This Row],[Packaging]]* VLOOKUP(Table1[[#This Row],[Currency]],Table5[[From currency]:[Price]],3, FALSE)</f>
        <v>0</v>
      </c>
      <c r="J17">
        <v>1</v>
      </c>
      <c r="K17">
        <v>1</v>
      </c>
    </row>
    <row r="18" spans="1:11" x14ac:dyDescent="0.35">
      <c r="B18" t="s">
        <v>36</v>
      </c>
      <c r="G18" t="s">
        <v>20</v>
      </c>
      <c r="H18">
        <f>Table1[[#This Row],[Price]]/Table1[[#This Row],[Packaging]]* VLOOKUP(Table1[[#This Row],[Currency]],Table5[[From currency]:[Price]],3, FALSE)</f>
        <v>0</v>
      </c>
      <c r="J18">
        <v>1</v>
      </c>
      <c r="K18">
        <v>1</v>
      </c>
    </row>
    <row r="19" spans="1:11" x14ac:dyDescent="0.35">
      <c r="B19" t="s">
        <v>37</v>
      </c>
      <c r="G19" t="s">
        <v>20</v>
      </c>
      <c r="H19">
        <f>Table1[[#This Row],[Price]]/Table1[[#This Row],[Packaging]]* VLOOKUP(Table1[[#This Row],[Currency]],Table5[[From currency]:[Price]],3, FALSE)</f>
        <v>0</v>
      </c>
      <c r="K19">
        <v>1</v>
      </c>
    </row>
    <row r="20" spans="1:11" x14ac:dyDescent="0.35">
      <c r="G20" t="s">
        <v>20</v>
      </c>
      <c r="H20">
        <f>Table1[[#This Row],[Price]]/Table1[[#This Row],[Packaging]]* VLOOKUP(Table1[[#This Row],[Currency]],Table5[[From currency]:[Price]],3, FALSE)</f>
        <v>0</v>
      </c>
      <c r="K20">
        <v>1</v>
      </c>
    </row>
    <row r="21" spans="1:11" x14ac:dyDescent="0.35">
      <c r="G21" t="s">
        <v>20</v>
      </c>
      <c r="H21">
        <f>Table1[[#This Row],[Price]]/Table1[[#This Row],[Packaging]]* VLOOKUP(Table1[[#This Row],[Currency]],Table5[[From currency]:[Price]],3, FALSE)</f>
        <v>0</v>
      </c>
      <c r="K21">
        <v>1</v>
      </c>
    </row>
    <row r="22" spans="1:11" x14ac:dyDescent="0.35">
      <c r="A22" t="s">
        <v>50</v>
      </c>
      <c r="B22" t="s">
        <v>51</v>
      </c>
      <c r="C22" t="s">
        <v>53</v>
      </c>
      <c r="D22" t="s">
        <v>54</v>
      </c>
      <c r="E22" s="3" t="s">
        <v>52</v>
      </c>
      <c r="F22">
        <v>199</v>
      </c>
      <c r="G22" t="s">
        <v>20</v>
      </c>
      <c r="H22" s="4">
        <f>Table1[[#This Row],[Price]]* VLOOKUP(Table1[[#This Row],[Currency]],Table5[[From currency]:[Price]],3, FALSE)</f>
        <v>292.17179999999996</v>
      </c>
      <c r="I22">
        <v>0</v>
      </c>
      <c r="J22">
        <v>1</v>
      </c>
      <c r="K22">
        <v>1</v>
      </c>
    </row>
    <row r="23" spans="1:11" x14ac:dyDescent="0.35">
      <c r="G23" t="s">
        <v>20</v>
      </c>
      <c r="H23">
        <f>Table1[[#This Row],[Price]]/Table1[[#This Row],[Packaging]]* VLOOKUP(Table1[[#This Row],[Currency]],Table5[[From currency]:[Price]],3, FALSE)</f>
        <v>0</v>
      </c>
      <c r="K23">
        <v>1</v>
      </c>
    </row>
    <row r="24" spans="1:11" x14ac:dyDescent="0.35">
      <c r="E24" t="s">
        <v>17</v>
      </c>
      <c r="H24">
        <f>SUM(H3:H23)</f>
        <v>648.32668599999988</v>
      </c>
      <c r="I24">
        <f>SUMPRODUCT(I3:I23,J3:J23)</f>
        <v>0.86799999999999999</v>
      </c>
    </row>
  </sheetData>
  <mergeCells count="2">
    <mergeCell ref="A1:B1"/>
    <mergeCell ref="C1:K1"/>
  </mergeCells>
  <hyperlinks>
    <hyperlink ref="E3" r:id="rId1" xr:uid="{AA135BCC-B59C-4B06-AE54-8083EA519500}"/>
    <hyperlink ref="E13" r:id="rId2" xr:uid="{456B03A1-E0E9-4592-9EBC-51C00054530D}"/>
    <hyperlink ref="E14" r:id="rId3" xr:uid="{D4EC53F4-8692-4223-BF89-0B6416F531FB}"/>
    <hyperlink ref="E15" r:id="rId4" xr:uid="{3F5040C8-73DF-4680-92B5-6BB479246530}"/>
    <hyperlink ref="E4" r:id="rId5" xr:uid="{457A8CF0-3AF7-4BAE-84CC-B5C6F11965DD}"/>
    <hyperlink ref="E5" r:id="rId6" xr:uid="{128FBE52-09B5-4171-9DB2-0F0C5E3D43EE}"/>
    <hyperlink ref="E16" r:id="rId7" xr:uid="{8C663B24-B746-4200-9412-0BCBF339B473}"/>
    <hyperlink ref="E22" r:id="rId8" xr:uid="{DF39E54C-15BC-4BE9-81D5-A748DA13149B}"/>
  </hyperlinks>
  <pageMargins left="0.7" right="0.7" top="0.75" bottom="0.75" header="0.3" footer="0.3"/>
  <pageSetup paperSize="9"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3F55-CE35-4FBC-9CA6-7F069C4A358A}">
  <dimension ref="A3:D5"/>
  <sheetViews>
    <sheetView workbookViewId="0">
      <selection activeCell="A6" sqref="A6:XFD6"/>
    </sheetView>
  </sheetViews>
  <sheetFormatPr defaultRowHeight="14.5" x14ac:dyDescent="0.35"/>
  <cols>
    <col min="1" max="1" width="35.6328125" bestFit="1" customWidth="1"/>
    <col min="2" max="2" width="15.1796875" bestFit="1" customWidth="1"/>
    <col min="3" max="3" width="10.54296875" bestFit="1" customWidth="1"/>
    <col min="4" max="4" width="7.1796875" bestFit="1" customWidth="1"/>
  </cols>
  <sheetData>
    <row r="3" spans="1:4" x14ac:dyDescent="0.35">
      <c r="A3" t="s">
        <v>18</v>
      </c>
      <c r="B3" t="s">
        <v>22</v>
      </c>
      <c r="C3" t="s">
        <v>21</v>
      </c>
      <c r="D3" t="s">
        <v>6</v>
      </c>
    </row>
    <row r="4" spans="1:4" x14ac:dyDescent="0.35">
      <c r="A4" t="e" vm="1">
        <v>#VALUE!</v>
      </c>
      <c r="B4" t="str" cm="1">
        <f t="array" ref="B4">_FV(Table5[[#This Row],[Column1]],"From currency",TRUE)</f>
        <v>USD</v>
      </c>
      <c r="C4" t="str" cm="1">
        <f t="array" ref="C4">_FV(Table5[[#This Row],[Column1]],"Currency")</f>
        <v>NZD</v>
      </c>
      <c r="D4" s="5" cm="1">
        <f t="array" ref="D4">_FV(Table5[[#This Row],[Column1]],"Price")</f>
        <v>1.4681999999999999</v>
      </c>
    </row>
    <row r="5" spans="1:4" x14ac:dyDescent="0.35">
      <c r="A5" t="e" vm="2">
        <v>#VALUE!</v>
      </c>
      <c r="B5" s="5" t="str" cm="1">
        <f t="array" ref="B5">_FV(Table5[[#This Row],[Column1]],"From currency",TRUE)</f>
        <v>EUR</v>
      </c>
      <c r="C5" t="str" cm="1">
        <f t="array" ref="C5">_FV(Table5[[#This Row],[Column1]],"Currency")</f>
        <v>NZD</v>
      </c>
      <c r="D5" s="5" cm="1">
        <f t="array" ref="D5">_FV(Table5[[#This Row],[Column1]],"Price")</f>
        <v>1.6607000000000001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503398-F1D2-47F5-A99C-EDEA0F5374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drive-module</vt:lpstr>
      <vt:lpstr>currency-conversion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van der Velde</dc:creator>
  <cp:lastModifiedBy>Patrick van der Velde</cp:lastModifiedBy>
  <dcterms:created xsi:type="dcterms:W3CDTF">2021-12-11T18:44:18Z</dcterms:created>
  <dcterms:modified xsi:type="dcterms:W3CDTF">2021-12-12T18:27:00Z</dcterms:modified>
</cp:coreProperties>
</file>