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fin.sharepoint.com/sites/ClientTechnology-QAPOD/Shared Documents/"/>
    </mc:Choice>
  </mc:AlternateContent>
  <xr:revisionPtr revIDLastSave="0" documentId="8_{6FF4B82D-8AE2-4BB7-A053-561C533B1BE3}" xr6:coauthVersionLast="47" xr6:coauthVersionMax="47" xr10:uidLastSave="{00000000-0000-0000-0000-000000000000}"/>
  <bookViews>
    <workbookView xWindow="28680" yWindow="-120" windowWidth="29040" windowHeight="15840" xr2:uid="{55C71E03-7E24-964E-8EAF-401B57C896AB}"/>
  </bookViews>
  <sheets>
    <sheet name="Operational Readiness" sheetId="3" r:id="rId1"/>
    <sheet name="Sheet2" sheetId="6" r:id="rId2"/>
    <sheet name="How To Guide" sheetId="4" r:id="rId3"/>
    <sheet name="Voting" sheetId="5" r:id="rId4"/>
  </sheets>
  <definedNames>
    <definedName name="_xlnm._FilterDatabase" localSheetId="0" hidden="1">'Operational Readiness'!$C$4:$L$4</definedName>
    <definedName name="_xlnm.Print_Area" localSheetId="0">'Operational Readiness'!$A$1:$L$58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I11" i="5" l="1"/>
  <c r="E13" i="3" l="1"/>
  <c r="K14" i="3" l="1"/>
  <c r="B47" i="3" l="1"/>
  <c r="K50" i="3" l="1"/>
  <c r="K49" i="3"/>
  <c r="K34" i="3"/>
  <c r="K33" i="3"/>
  <c r="L37" i="3"/>
  <c r="L36" i="3"/>
  <c r="L35" i="3"/>
  <c r="K18" i="3"/>
  <c r="K17" i="3"/>
  <c r="K16" i="3"/>
  <c r="K20" i="3"/>
  <c r="K19" i="3"/>
  <c r="K26" i="3"/>
  <c r="K25" i="3"/>
  <c r="K12" i="3"/>
  <c r="K11" i="3"/>
  <c r="K32" i="3"/>
  <c r="K31" i="3"/>
  <c r="K30" i="3"/>
  <c r="K28" i="3"/>
  <c r="K29" i="3"/>
  <c r="K27" i="3"/>
  <c r="K8" i="3"/>
  <c r="K7" i="3"/>
  <c r="K10" i="3"/>
  <c r="K9" i="3"/>
  <c r="L44" i="3"/>
  <c r="L45" i="3"/>
  <c r="L53" i="3"/>
  <c r="L49" i="3"/>
  <c r="L25" i="3"/>
  <c r="K39" i="3"/>
  <c r="K6" i="3"/>
  <c r="K57" i="3"/>
  <c r="K52" i="3"/>
  <c r="K53" i="3"/>
  <c r="K51" i="3"/>
  <c r="K47" i="3"/>
  <c r="K45" i="3"/>
  <c r="K43" i="3"/>
  <c r="K42" i="3"/>
  <c r="K40" i="3"/>
  <c r="K24" i="3"/>
  <c r="K23" i="3"/>
  <c r="K15" i="3"/>
  <c r="B6" i="3" l="1"/>
  <c r="B32" i="3"/>
  <c r="B7" i="3"/>
  <c r="B9" i="3"/>
  <c r="B11" i="3"/>
  <c r="B13" i="3"/>
  <c r="B16" i="3"/>
  <c r="B18" i="3"/>
  <c r="B20" i="3"/>
  <c r="B22" i="3"/>
  <c r="B23" i="3"/>
  <c r="B26" i="3"/>
  <c r="B34" i="3"/>
  <c r="E53" i="3"/>
  <c r="E54" i="3"/>
  <c r="E55" i="3"/>
  <c r="E56" i="3"/>
  <c r="E57" i="3"/>
  <c r="E58" i="3"/>
  <c r="E23" i="3"/>
  <c r="E24" i="3"/>
  <c r="E6" i="3"/>
  <c r="E19" i="3"/>
  <c r="E49" i="3"/>
  <c r="E51" i="3"/>
  <c r="E52" i="3"/>
  <c r="E33" i="3"/>
  <c r="E9" i="3"/>
  <c r="E27" i="3"/>
  <c r="E29" i="3"/>
  <c r="E31" i="3"/>
  <c r="E11" i="3"/>
  <c r="E25" i="3"/>
  <c r="E14" i="3"/>
  <c r="E16" i="3"/>
  <c r="E35" i="3"/>
  <c r="E38" i="3"/>
  <c r="E39" i="3"/>
  <c r="E40" i="3"/>
  <c r="E41" i="3"/>
  <c r="E42" i="3"/>
  <c r="E43" i="3"/>
  <c r="E44" i="3"/>
  <c r="E45" i="3"/>
  <c r="E46" i="3"/>
  <c r="E21" i="3"/>
  <c r="E47" i="3"/>
  <c r="E22" i="3"/>
  <c r="E48" i="3"/>
  <c r="E5" i="3"/>
  <c r="G1" i="3" l="1"/>
  <c r="G3" i="3"/>
  <c r="B55" i="3"/>
  <c r="B56" i="3"/>
  <c r="B58" i="3"/>
  <c r="B59" i="3"/>
  <c r="B30" i="3"/>
  <c r="B31" i="3"/>
  <c r="B49" i="3"/>
  <c r="B51" i="3"/>
  <c r="B52" i="3"/>
  <c r="B53" i="3"/>
  <c r="B54" i="3"/>
  <c r="B39" i="3"/>
  <c r="B40" i="3"/>
  <c r="B41" i="3"/>
  <c r="B42" i="3"/>
  <c r="B43" i="3"/>
  <c r="B44" i="3"/>
  <c r="B45" i="3"/>
  <c r="B28" i="3"/>
  <c r="B46" i="3"/>
  <c r="B29" i="3"/>
  <c r="B48" i="3"/>
  <c r="B5" i="3"/>
  <c r="B37" i="3"/>
  <c r="B38" i="3"/>
  <c r="G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tc={4495EAFA-B3A0-7540-8083-56476B782F72}</author>
    <author>tc={8EA03D21-F434-0F46-AEDE-89B3525EECF5}</author>
    <author>tc={AD8276DA-B95B-9340-981A-26B032FF5A59}</author>
    <author>tc={E8B4B10A-964C-E044-A749-83F88B96E3E4}</author>
    <author>tc={9AC31315-9C43-BF4C-871B-EB031984953B}</author>
    <author>tc={EC4B9FAD-A7A1-2B47-A76E-C8951B1EF0EF}</author>
    <author>tc={8A1A9195-BB61-AA4D-8AA2-4C844E347AB3}</author>
    <author>tc={63677D3F-695B-E249-AB98-777775AF56F8}</author>
    <author>tc={9BB72E85-F63D-0E43-9CF4-8E0471662219}</author>
    <author>tc={A7D36D03-7D37-F248-8CD6-45C491280755}</author>
    <author>tc={03E63920-32AF-7642-9CEF-59A3BAD80BF9}</author>
    <author>tc={474F185B-25C0-0943-A15F-123957A34CA8}</author>
    <author>tc={53F46E26-5C83-CE40-9196-09E3D2B491F2}</author>
    <author>tc={E505DCCD-C3BE-9D45-A49E-79F15A23C96C}</author>
    <author>tc={4D3AE784-A2FB-1644-B690-F33F1449E5D3}</author>
    <author>tc={43A28891-504D-2940-A95F-95C68583A5DE}</author>
  </authors>
  <commentList>
    <comment ref="G21" authorId="0" shapeId="0" xr:uid="{4495EAFA-B3A0-7540-8083-56476B782F72}">
      <text>
        <t>[Threaded comment]
Your version of Excel allows you to read this threaded comment; however, any edits to it will get removed if the file is opened in a newer version of Excel. Learn more: https://go.microsoft.com/fwlink/?linkid=870924
Comment:
    UITC: Need better understanding on how to do this.
Reply:
    They want to know the process of how to implement CI/CD pipeline. Who would be responsible for doing this?</t>
      </text>
    </comment>
    <comment ref="G23" authorId="1" shapeId="0" xr:uid="{8EA03D21-F434-0F46-AEDE-89B3525EECF5}">
      <text>
        <t>[Threaded comment]
Your version of Excel allows you to read this threaded comment; however, any edits to it will get removed if the file is opened in a newer version of Excel. Learn more: https://go.microsoft.com/fwlink/?linkid=870924
Comment:
    Animaniacs: Load testing our apps requires envionmental and code changes.  Not sure if this is possible in an automated way in CI/CD
Reply:
    This should be do-able by standing up a load test environment with the required changes, running the load test and then redeploying with the normal configuration.</t>
      </text>
    </comment>
    <comment ref="G24" authorId="2" shapeId="0" xr:uid="{AD8276DA-B95B-9340-981A-26B032FF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UITC: This is a dependency.
Reply:
    We need to review with QAPOW to find out if there’s a way to speed up this process.</t>
      </text>
    </comment>
    <comment ref="G25" authorId="3" shapeId="0" xr:uid="{E8B4B10A-964C-E044-A749-83F88B96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While I understand we need to set a bar, this can be dangerous, especially when we continue to equate code coverage and quality. High levels like this can lead to meaningless tests being written for no good reason. *IF* a team is doing TDD, this makes sense because tests preclude code; however, TAD could be problemmatic, especially if correct edge cases are not convered in Sad or Exception Paths.
Reply:
    We’re looking at mutation testing and unit test review during code reviews as alternatives.</t>
      </text>
    </comment>
    <comment ref="G31" authorId="4" shapeId="0" xr:uid="{9AC31315-9C43-BF4C-871B-EB031984953B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address applications that don’t use HAL?</t>
      </text>
    </comment>
    <comment ref="G38" authorId="5" shapeId="0" xr:uid="{EC4B9FAD-A7A1-2B47-A76E-C8951B1EF0EF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This has beenbeaten up pretty well in the RFCs which is why you'll see the tech standard simply say 'Code Reviews are Necessary' implementation details == wheter pairing, single-person review, no-review if doing *true* CI/CD -- should be left up to the team until there is some reason for intervention required. Dictating this at an enterprose level becomes a roadblock, especially if/when teams no longer do formal PRs in tools like Git and commit straight to master with good test gates.</t>
      </text>
    </comment>
    <comment ref="G40" authorId="6" shapeId="0" xr:uid="{8A1A9195-BB61-AA4D-8AA2-4C844E347AB3}">
      <text>
        <t>[Threaded comment]
Your version of Excel allows you to read this threaded comment; however, any edits to it will get removed if the file is opened in a newer version of Excel. Learn more: https://go.microsoft.com/fwlink/?linkid=870924
Comment:
    Ashley: Accessibility should be to loop in UX team.
Reply:
    UX team may be a dependency as this may fall under their purview.</t>
      </text>
    </comment>
    <comment ref="G41" authorId="7" shapeId="0" xr:uid="{63677D3F-695B-E249-AB98-777775AF56F8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Should we be using tooling here like Resharper to define this rather than text that may go stale?</t>
      </text>
    </comment>
    <comment ref="G44" authorId="8" shapeId="0" xr:uid="{9BB72E85-F63D-0E43-9CF4-8E0471662219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Is there a way to use Docker or similar to preconigure an environment that can be pulled down rather than requiring individual setup?</t>
      </text>
    </comment>
    <comment ref="G46" authorId="9" shapeId="0" xr:uid="{A7D36D03-7D37-F248-8CD6-45C491280755}">
      <text>
        <t>[Threaded comment]
Your version of Excel allows you to read this threaded comment; however, any edits to it will get removed if the file is opened in a newer version of Excel. Learn more: https://go.microsoft.com/fwlink/?linkid=870924
Comment:
    Ashley: Take off if we are doing automation and have a way to verify
Reply:
    There are some concerns that the CI/CD tool should handle this instead. How do we validate that all servers have the correct version?
Reply:
    We will reach out to Engineering Experience to see if there’s a way to do this non-manually.</t>
      </text>
    </comment>
    <comment ref="G47" authorId="10" shapeId="0" xr:uid="{03E63920-32AF-7642-9CEF-59A3BAD80BF9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This is a very dotnet-centric question, but how is this an advantage over simple mocking?</t>
      </text>
    </comment>
    <comment ref="G48" authorId="11" shapeId="0" xr:uid="{474F185B-25C0-0943-A15F-123957A34CA8}">
      <text>
        <t>[Threaded comment]
Your version of Excel allows you to read this threaded comment; however, any edits to it will get removed if the file is opened in a newer version of Excel. Learn more: https://go.microsoft.com/fwlink/?linkid=870924
Comment:
    Radar: How does this differ from API/UI or other tests? Shouldn't 'the most important areas of business logic' be covered by these tests at a minimum?</t>
      </text>
    </comment>
    <comment ref="G54" authorId="12" shapeId="0" xr:uid="{53F46E26-5C83-CE40-9196-09E3D2B491F2}">
      <text>
        <t>[Threaded comment]
Your version of Excel allows you to read this threaded comment; however, any edits to it will get removed if the file is opened in a newer version of Excel. Learn more: https://go.microsoft.com/fwlink/?linkid=870924
Comment:
    UITC: How much is being asked for? Does it matter how much the application is being used?
Reply:
    LT: We usually don't have HA in lower environments so how do we perform this prior to production?
Reply:
    We need to reach out to Terraform capability owner for more information.</t>
      </text>
    </comment>
    <comment ref="G55" authorId="13" shapeId="0" xr:uid="{E505DCCD-C3BE-9D45-A49E-79F15A23C96C}">
      <text>
        <t>[Threaded comment]
Your version of Excel allows you to read this threaded comment; however, any edits to it will get removed if the file is opened in a newer version of Excel. Learn more: https://go.microsoft.com/fwlink/?linkid=870924
Comment:
    LT: Would like training on this.</t>
      </text>
    </comment>
    <comment ref="G56" authorId="14" shapeId="0" xr:uid="{4D3AE784-A2FB-1644-B690-F33F1449E5D3}">
      <text>
        <t>[Threaded comment]
Your version of Excel allows you to read this threaded comment; however, any edits to it will get removed if the file is opened in a newer version of Excel. Learn more: https://go.microsoft.com/fwlink/?linkid=870924
Comment:
    UITC: Not sure what this means.</t>
      </text>
    </comment>
    <comment ref="G58" authorId="15" shapeId="0" xr:uid="{43A28891-504D-2940-A95F-95C68583A5DE}">
      <text>
        <t>[Threaded comment]
Your version of Excel allows you to read this threaded comment; however, any edits to it will get removed if the file is opened in a newer version of Excel. Learn more: https://go.microsoft.com/fwlink/?linkid=870924
Comment:
    UITC: Need clarity on this one.
Reply:
    LT: Don’t understand this one as-written.</t>
      </text>
    </comment>
  </commentList>
</comments>
</file>

<file path=xl/sharedStrings.xml><?xml version="1.0" encoding="utf-8"?>
<sst xmlns="http://schemas.openxmlformats.org/spreadsheetml/2006/main" count="359" uniqueCount="137">
  <si>
    <t>RMT Continuous Flow Readiness</t>
  </si>
  <si>
    <t>Operational Readiness Score:</t>
  </si>
  <si>
    <t>Max Possible Maturity Score:</t>
  </si>
  <si>
    <t>Weight</t>
  </si>
  <si>
    <t>Score</t>
  </si>
  <si>
    <t>Required for MVP?</t>
  </si>
  <si>
    <t>Done?</t>
  </si>
  <si>
    <t>Required Done?</t>
  </si>
  <si>
    <t>Focus Area</t>
  </si>
  <si>
    <t>Checklist Criterion</t>
  </si>
  <si>
    <t>Rationale for Doing</t>
  </si>
  <si>
    <t>Risks Incurred by NOT Doing</t>
  </si>
  <si>
    <t>Implementation Details</t>
  </si>
  <si>
    <t>Reference(s)</t>
  </si>
  <si>
    <t>Example Implementation(s)</t>
  </si>
  <si>
    <t>Yes</t>
  </si>
  <si>
    <t>N/A</t>
  </si>
  <si>
    <t>Testing</t>
  </si>
  <si>
    <r>
      <t>Automated UI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 xml:space="preserve">) testing with </t>
    </r>
    <r>
      <rPr>
        <b/>
        <sz val="12"/>
        <color rgb="FFD2212A"/>
        <rFont val="Rocket Sans"/>
      </rPr>
      <t>&gt;= 1</t>
    </r>
    <r>
      <rPr>
        <sz val="12"/>
        <color theme="1"/>
        <rFont val="Rocket Sans"/>
      </rPr>
      <t xml:space="preserve"> enabled and passing test in CI/CD pipeline</t>
    </r>
  </si>
  <si>
    <t>Ensuring application and business logic is verified and remains functional</t>
  </si>
  <si>
    <t>1) TI/CRI/Outages
2) Clients finding bug(s)</t>
  </si>
  <si>
    <t>Add info on how to add to CI/CD</t>
  </si>
  <si>
    <t>TBD</t>
  </si>
  <si>
    <t>Code Quality</t>
  </si>
  <si>
    <r>
      <t>Meeting any existing quality gate level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</si>
  <si>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r>
      <rPr>
        <b/>
        <sz val="12"/>
        <color rgb="FF049948"/>
        <rFont val="Rocket Sans"/>
      </rPr>
      <t>OKR</t>
    </r>
    <r>
      <rPr>
        <sz val="12"/>
        <color theme="1"/>
        <rFont val="Rocket Sans"/>
      </rPr>
      <t xml:space="preserve"> - Drive quality by resolving failed quality gates in an average of under two business days by 3/16/2020</t>
    </r>
  </si>
  <si>
    <t>E.g., Bronze, Silver, Gold, etc.</t>
  </si>
  <si>
    <t>1 - MVP</t>
  </si>
  <si>
    <r>
      <rPr>
        <b/>
        <sz val="12"/>
        <color rgb="FFD2212A"/>
        <rFont val="Rocket Sans"/>
      </rPr>
      <t>0</t>
    </r>
    <r>
      <rPr>
        <sz val="12"/>
        <color theme="1"/>
        <rFont val="Rocket Sans"/>
      </rPr>
      <t xml:space="preserve"> Blocker Bugs</t>
    </r>
  </si>
  <si>
    <t>Enterprise Standard</t>
  </si>
  <si>
    <t>Need more info</t>
  </si>
  <si>
    <t>2 - MVP for Prod</t>
  </si>
  <si>
    <r>
      <rPr>
        <b/>
        <sz val="12"/>
        <color rgb="FFD2212A"/>
        <rFont val="Rocket Sans"/>
      </rPr>
      <t>0</t>
    </r>
    <r>
      <rPr>
        <sz val="12"/>
        <color theme="1"/>
        <rFont val="Rocket Sans"/>
      </rPr>
      <t xml:space="preserve"> Critical (</t>
    </r>
    <r>
      <rPr>
        <i/>
        <sz val="12"/>
        <color theme="1"/>
        <rFont val="Rocket Sans"/>
      </rPr>
      <t>or greater</t>
    </r>
    <r>
      <rPr>
        <sz val="12"/>
        <color theme="1"/>
        <rFont val="Rocket Sans"/>
      </rPr>
      <t>) Vulnerabilities</t>
    </r>
  </si>
  <si>
    <t>1) TI/CRI/Outages
2) PII/PIFI/Data breaches
3) Vulnerabilities exploited by hackers</t>
  </si>
  <si>
    <t>Vulnerabilities: Code that can be exploited by hackers.
If something is N/A, a project admin can mark it as Won't Fix.</t>
  </si>
  <si>
    <t>3 - Ideal State</t>
  </si>
  <si>
    <t>Environment</t>
  </si>
  <si>
    <r>
      <t>Live API Health Check endpoint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</si>
  <si>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Ensuring failures don't cascade as services are dependent upon the health of services</t>
  </si>
  <si>
    <t>1) TI/CRI/Outages</t>
  </si>
  <si>
    <t>Unit test cases are reviewed during PR for covering all business flows and boundary conditions</t>
  </si>
  <si>
    <t>Ensuring that unit tests are not written simply to increase coverage percentage</t>
  </si>
  <si>
    <t>1) TI/CRI/Outages
2) Clients finding bug(s)
3) False sense of security from unit tests not testing correct behaviors</t>
  </si>
  <si>
    <t>Project Setup</t>
  </si>
  <si>
    <t>Monitoring enabled with alerting for at least the Four Golden Signals (if applicable)</t>
  </si>
  <si>
    <t xml:space="preserve">Enterprise Standard
</t>
  </si>
  <si>
    <t>E.g., Grafana, CloudWatch, etc.</t>
  </si>
  <si>
    <t>Standardized logging captured in Splunk</t>
  </si>
  <si>
    <t>Ensuring issues are able to be debugged</t>
  </si>
  <si>
    <t xml:space="preserve">1) TI/CRI/Outages
2) Significantly increased difficultly with debugging service issues </t>
  </si>
  <si>
    <t>Privacy by Design / PII / PIFI</t>
  </si>
  <si>
    <t>Ensuring adherence to Privacy by Design</t>
  </si>
  <si>
    <t>1) Poor client experience
2) Breach of regulatory/legal/ethical requirements</t>
  </si>
  <si>
    <r>
      <t>Automated API (select, not all)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 xml:space="preserve">) testing with </t>
    </r>
    <r>
      <rPr>
        <b/>
        <sz val="12"/>
        <color rgb="FFD2212A"/>
        <rFont val="Rocket Sans"/>
      </rPr>
      <t>&gt;= 1</t>
    </r>
    <r>
      <rPr>
        <sz val="12"/>
        <color theme="1"/>
        <rFont val="Rocket Sans"/>
      </rPr>
      <t xml:space="preserve"> enabled and passing test in CI/CD pipeline</t>
    </r>
  </si>
  <si>
    <r>
      <t xml:space="preserve">Automated integration testing with </t>
    </r>
    <r>
      <rPr>
        <b/>
        <sz val="12"/>
        <color rgb="FFD2212A"/>
        <rFont val="Rocket Sans"/>
      </rPr>
      <t>&gt;= 1</t>
    </r>
    <r>
      <rPr>
        <sz val="12"/>
        <color theme="1"/>
        <rFont val="Rocket Sans"/>
      </rPr>
      <t xml:space="preserve"> enabled and passing test in CI/CD pipeline</t>
    </r>
  </si>
  <si>
    <t>Load testing enabled and passing in CI/CD pipeline</t>
  </si>
  <si>
    <t>Ensuring products and services are scalable and reliable</t>
  </si>
  <si>
    <t>All issues recommended for remediation have been fixed after security penetration testing performed by Break My Stuff</t>
  </si>
  <si>
    <t>Risk remediation</t>
  </si>
  <si>
    <t>Applies to APIs/Lambdas/Web/etc.</t>
  </si>
  <si>
    <t>No</t>
  </si>
  <si>
    <r>
      <rPr>
        <b/>
        <sz val="12"/>
        <color rgb="FFD2212A"/>
        <rFont val="Rocket Sans"/>
      </rPr>
      <t>&gt;= 80%</t>
    </r>
    <r>
      <rPr>
        <sz val="12"/>
        <color theme="1"/>
        <rFont val="Rocket Sans"/>
      </rPr>
      <t xml:space="preserve"> New Code Coverage</t>
    </r>
  </si>
  <si>
    <r>
      <t xml:space="preserve">Unit test case covering </t>
    </r>
    <r>
      <rPr>
        <b/>
        <sz val="12"/>
        <color theme="1"/>
        <rFont val="Rocket Sans"/>
      </rPr>
      <t>each business flow</t>
    </r>
    <r>
      <rPr>
        <sz val="12"/>
        <color theme="1"/>
        <rFont val="Rocket Sans"/>
      </rPr>
      <t>; boilerplate code can often be excluded</t>
    </r>
  </si>
  <si>
    <t>Core ID setup in AppHub</t>
  </si>
  <si>
    <t>Providing visibility and automation to support the building and maintenance of applications.</t>
  </si>
  <si>
    <t>Repo setup in AppHub</t>
  </si>
  <si>
    <t>Release configuration setup in AppHub</t>
  </si>
  <si>
    <t>E.g., HAL, TFS, Circle, etc.</t>
  </si>
  <si>
    <r>
      <rPr>
        <b/>
        <sz val="12"/>
        <color rgb="FFD2212A"/>
        <rFont val="Rocket Sans"/>
      </rPr>
      <t xml:space="preserve">0 </t>
    </r>
    <r>
      <rPr>
        <sz val="12"/>
        <color theme="1"/>
        <rFont val="Rocket Sans"/>
      </rPr>
      <t>Critical (or greater) New Code Smells</t>
    </r>
  </si>
  <si>
    <t>Engineering best practice to maintain a high level of code quality</t>
  </si>
  <si>
    <t xml:space="preserve">1) Future updates delayed by refactoring </t>
  </si>
  <si>
    <t>Code Smells: Code that is confusing or difficult to maintain.
If something is N/A, a project admin can mark it as Won't Fix.</t>
  </si>
  <si>
    <t>Test Strategy documented</t>
  </si>
  <si>
    <t>Defines scope and methodologies for testing activities, so that they are executed as efficiently as possible</t>
  </si>
  <si>
    <r>
      <rPr>
        <b/>
        <sz val="12"/>
        <color rgb="FFD2212A"/>
        <rFont val="Rocket Sans"/>
      </rPr>
      <t>&gt;= 1</t>
    </r>
    <r>
      <rPr>
        <sz val="12"/>
        <color theme="1"/>
        <rFont val="Rocket Sans"/>
      </rPr>
      <t xml:space="preserve"> reviewer approving each pull request</t>
    </r>
  </si>
  <si>
    <t>Ensuring fewer issues go uncaught</t>
  </si>
  <si>
    <t>Best practice would be to reach out to another team or architect if there's only 1 engineer on the team.</t>
  </si>
  <si>
    <t>shorty/cqrunbook
shorty/techstandards
shorty/rfc_code_review</t>
  </si>
  <si>
    <r>
      <rPr>
        <b/>
        <sz val="12"/>
        <color rgb="FFD2212A"/>
        <rFont val="Rocket Sans"/>
      </rPr>
      <t>&gt;= 80%</t>
    </r>
    <r>
      <rPr>
        <sz val="12"/>
        <color theme="1"/>
        <rFont val="Rocket Sans"/>
      </rPr>
      <t xml:space="preserve"> Total Code Coverage</t>
    </r>
  </si>
  <si>
    <r>
      <t>Accessibility testing completed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</si>
  <si>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Ensuring everyone is provided the same level of access</t>
  </si>
  <si>
    <t>1) Poor client experience
2) Breach of regulatory/legal requirements</t>
  </si>
  <si>
    <t>Documentation</t>
  </si>
  <si>
    <t>All PR contributor requirements and guidelines documented in repo CONTRIBUTOR.md</t>
  </si>
  <si>
    <t>Ensuring engineers adhere to the project team's standards and expectations when contributing</t>
  </si>
  <si>
    <t>All lower environment defects documented in defect management tool that is NOT email</t>
  </si>
  <si>
    <t>Improved tracking, visibility, follow-through, metrics, etc. Production defects would be logged in Cherwell.</t>
  </si>
  <si>
    <t>E.g., TFS, JIRA, etc.</t>
  </si>
  <si>
    <t xml:space="preserve">All manual test cases documented in test case management tool </t>
  </si>
  <si>
    <t>Avoiding knowledge silos, providing tracking, visibility, metrics, etc.</t>
  </si>
  <si>
    <t>E.g., TFS, TestRail, etc.</t>
  </si>
  <si>
    <t xml:space="preserve">All pre-requisites, setup and usage instructions documented in repo README.md </t>
  </si>
  <si>
    <t>Avoiding knowledge silos, enabling TMs to get up to speed quickly</t>
  </si>
  <si>
    <t>Application infrastructure has High Availability and Disaster Recovery functionality</t>
  </si>
  <si>
    <t>High Availability: Avoids negative client experiences, ensures high-level of performance.
Disaster Recovery: Avoids downtime, ensures fast recovery time.</t>
  </si>
  <si>
    <r>
      <t>Artifact deployed to environment is verified correct before beginning testing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</si>
  <si>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Ensures automated testing does not report false-positives/false-negatives by testing against an older artifact</t>
  </si>
  <si>
    <t>Automated functional testing environment setup with Service Virtualization</t>
  </si>
  <si>
    <t>Decoupling services, so that testing can be done independently and reliably</t>
  </si>
  <si>
    <t>Mountebank</t>
  </si>
  <si>
    <t>Automated smoke testing passing in production environment's CI/CD pipeline</t>
  </si>
  <si>
    <t>Ensuring that the most important areas of business logic are verified/functional, and that releases can be rolled back if needed</t>
  </si>
  <si>
    <t>Security testing enabled and passing in CI/CD pipeline</t>
  </si>
  <si>
    <t>SAST/DAST</t>
  </si>
  <si>
    <r>
      <t>Service Level Agreement (SLA) defined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</si>
  <si>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Ensuring we are meeting our contractual obligations to our clients</t>
  </si>
  <si>
    <r>
      <t>Service Level Indicators (SLIs) defined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</si>
  <si>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Provides health measurements for a service that are used to determine whether we're meeting SLOs</t>
  </si>
  <si>
    <r>
      <t>Service Level Objectives (SLOs) defined (</t>
    </r>
    <r>
      <rPr>
        <i/>
        <sz val="12"/>
        <color theme="1"/>
        <rFont val="Rocket Sans"/>
      </rPr>
      <t>if applicable</t>
    </r>
    <r>
      <rPr>
        <sz val="12"/>
        <color theme="1"/>
        <rFont val="Rocket Sans"/>
      </rPr>
      <t>)</t>
    </r>
  </si>
  <si>
    <t>Helps ensure that we are delivering value</t>
  </si>
  <si>
    <t>Site Reliability Testing (failover) completed</t>
  </si>
  <si>
    <t>Ensuring system's are able to allocate extra resources and move operations to backup systems during failure scenarios</t>
  </si>
  <si>
    <t>Successfully demonstrated load testing a production-level load in a lower environment (i.e., Capacity Environment)</t>
  </si>
  <si>
    <r>
      <t xml:space="preserve">Find the product's breaking point before it goes to production.
</t>
    </r>
    <r>
      <rPr>
        <b/>
        <sz val="12"/>
        <color rgb="FFD2212A"/>
        <rFont val="Rocket Sans"/>
      </rPr>
      <t>**May need to get studied further if app is connected to legacy system**</t>
    </r>
  </si>
  <si>
    <t>Applicable for Dockerized / Cloud Apps</t>
  </si>
  <si>
    <t>Synthetic User Testing completed</t>
  </si>
  <si>
    <t>Provides information on uptime, the performance of critical business transactions, and most common navigation paths.</t>
  </si>
  <si>
    <t>System Architecture diagramed</t>
  </si>
  <si>
    <t>Quality Pod Checklist Item</t>
  </si>
  <si>
    <r>
      <t xml:space="preserve">Test Data management: Entries in capacity environment database </t>
    </r>
    <r>
      <rPr>
        <b/>
        <sz val="12"/>
        <color rgb="FFD2212A"/>
        <rFont val="Rocket Sans"/>
      </rPr>
      <t>&gt;=</t>
    </r>
    <r>
      <rPr>
        <sz val="12"/>
        <color theme="1"/>
        <rFont val="Rocket Sans"/>
      </rPr>
      <t xml:space="preserve"> than beta which allows queries to run on heavier data set </t>
    </r>
  </si>
  <si>
    <r>
      <t xml:space="preserve">Find the product's breaking point before it goes to production
</t>
    </r>
    <r>
      <rPr>
        <b/>
        <sz val="12"/>
        <color rgb="FFD2212A"/>
        <rFont val="Rocket Sans"/>
      </rPr>
      <t>**May need to get studied further if app is connected to legacy system**</t>
    </r>
  </si>
  <si>
    <t>Latency: How long it takes to service a request</t>
  </si>
  <si>
    <t>Traffic: How much throughput is your service handling</t>
  </si>
  <si>
    <t>Errors: The rate of errors your service throws</t>
  </si>
  <si>
    <t>Saturation: How "full" your service is. Google even admits this one is fuzzy, and highly variable based on you system/app.</t>
  </si>
  <si>
    <t>How to Use This Document</t>
  </si>
  <si>
    <t>1) Review all of the criteria marked "Yes" in the "Required" column</t>
  </si>
  <si>
    <t>2) Select "N/A" in the "Done?" column for any criterion which does not apply.</t>
  </si>
  <si>
    <t>3) Include all the required criteria as part of your feature's acceptance criteria</t>
  </si>
  <si>
    <t>4) As the criteria have been met, select "Yes" in the "Done?" column until all requirements have been met.</t>
  </si>
  <si>
    <t>5) You may use this document to determine your product's maturity level by completing additional checklist criteria</t>
  </si>
  <si>
    <t>A</t>
  </si>
  <si>
    <t>M</t>
  </si>
  <si>
    <t>K</t>
  </si>
  <si>
    <t>C</t>
  </si>
  <si>
    <t>R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</si>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</sst>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Rocket Sans"/>
    </font>
    <font>
      <i/>
      <sz val="12"/>
      <color theme="1"/>
      <name val="Rocket Sans"/>
    </font>
    <font>
      <b/>
      <sz val="12"/>
      <color rgb="FFD2212A"/>
      <name val="Rocket Sans"/>
    </font>
    <font>
      <b/>
      <sz val="12"/>
      <color theme="1"/>
      <name val="Rocket Sans"/>
    </font>
    <font>
      <b/>
      <sz val="12"/>
      <color rgb="FF049948"/>
      <name val="Rocket Sans"/>
    </font>
    <font>
      <u/>
      <sz val="12"/>
      <color theme="10"/>
      <name val="Calibri"/>
      <family val="2"/>
      <scheme val="minor"/>
    </font>
    <font>
      <sz val="12"/>
      <name val="Rocket Sans"/>
    </font>
    <font>
      <b/>
      <sz val="18"/>
      <color theme="1"/>
      <name val="Rocket Sans"/>
    </font>
    <font>
      <sz val="18"/>
      <color theme="1"/>
      <name val="Rocket Sans"/>
    </font>
    <font>
      <sz val="12"/>
      <color rgb="FF000000"/>
      <name val="Rocket Sans"/>
    </font>
    <font>
      <b/>
      <sz val="12"/>
      <color theme="0"/>
      <name val="Calibri"/>
      <family val="2"/>
      <scheme val="minor"/>
    </font>
    <font>
      <b/>
      <sz val="18"/>
      <color theme="0"/>
      <name val="Rocket Sans"/>
    </font>
    <font>
      <sz val="48"/>
      <color theme="1"/>
      <name val="Calibri"/>
      <family val="2"/>
      <scheme val="minor"/>
    </font>
    <font>
      <sz val="18"/>
      <color theme="0"/>
      <name val="Rocket Sans"/>
    </font>
    <font>
      <b/>
      <sz val="72"/>
      <color theme="0"/>
      <name val="Rocket Sans"/>
    </font>
    <font>
      <b/>
      <sz val="14"/>
      <color theme="0"/>
      <name val="Rocket Sans"/>
    </font>
    <font>
      <b/>
      <sz val="12"/>
      <color theme="1"/>
      <name val="Calibri"/>
      <family val="2"/>
      <scheme val="minor"/>
    </font>
    <font>
      <sz val="12"/>
      <color theme="1"/>
      <name val="Rocket Sans"/>
      <family val="2"/>
    </font>
    <font>
      <sz val="11"/>
      <color rgb="FF172B4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82442"/>
        <bgColor indexed="64"/>
      </patternFill>
    </fill>
    <fill>
      <patternFill patternType="solid">
        <fgColor rgb="FFA5A5A5"/>
      </patternFill>
    </fill>
    <fill>
      <patternFill patternType="solid">
        <fgColor rgb="FF8CC5EB"/>
        <bgColor indexed="64"/>
      </patternFill>
    </fill>
    <fill>
      <patternFill patternType="solid">
        <fgColor rgb="FFD2212A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rgb="FF3F3F3F"/>
      </right>
      <top style="thin">
        <color auto="1"/>
      </top>
      <bottom/>
      <diagonal/>
    </border>
    <border>
      <left/>
      <right style="double">
        <color rgb="FF3F3F3F"/>
      </right>
      <top/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rgb="FF3F3F3F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3" borderId="3" applyNumberFormat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0" borderId="1" xfId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1" fillId="3" borderId="3" xfId="2" applyAlignment="1">
      <alignment horizontal="center" vertical="center" wrapText="1"/>
    </xf>
    <xf numFmtId="0" fontId="11" fillId="3" borderId="1" xfId="2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1" xfId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1" fillId="3" borderId="6" xfId="2" applyBorder="1" applyAlignment="1">
      <alignment horizontal="center" vertical="center" wrapText="1"/>
    </xf>
    <xf numFmtId="0" fontId="6" fillId="0" borderId="4" xfId="1" applyBorder="1" applyAlignment="1">
      <alignment vertical="center" wrapText="1"/>
    </xf>
    <xf numFmtId="0" fontId="6" fillId="0" borderId="21" xfId="1" applyBorder="1" applyAlignment="1">
      <alignment vertical="center" wrapText="1"/>
    </xf>
    <xf numFmtId="0" fontId="17" fillId="0" borderId="0" xfId="0" applyFont="1"/>
    <xf numFmtId="0" fontId="19" fillId="0" borderId="0" xfId="0" applyFont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2" fillId="2" borderId="0" xfId="0" applyFont="1" applyFill="1" applyAlignment="1">
      <alignment horizontal="righ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1" fillId="3" borderId="22" xfId="2" applyBorder="1" applyAlignment="1">
      <alignment horizontal="center" vertical="center" wrapText="1"/>
    </xf>
    <xf numFmtId="0" fontId="11" fillId="3" borderId="23" xfId="2" applyBorder="1" applyAlignment="1">
      <alignment horizontal="center" vertical="center" wrapText="1"/>
    </xf>
    <xf numFmtId="0" fontId="11" fillId="3" borderId="7" xfId="2" applyBorder="1" applyAlignment="1">
      <alignment horizontal="center" vertical="center" wrapText="1"/>
    </xf>
    <xf numFmtId="0" fontId="11" fillId="3" borderId="8" xfId="2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1" fillId="3" borderId="19" xfId="2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6" fillId="0" borderId="18" xfId="1" applyBorder="1" applyAlignment="1">
      <alignment horizontal="left" vertical="center" wrapText="1"/>
    </xf>
    <xf numFmtId="0" fontId="6" fillId="0" borderId="10" xfId="1" applyBorder="1" applyAlignment="1">
      <alignment horizontal="left" vertical="center" wrapText="1"/>
    </xf>
    <xf numFmtId="0" fontId="1" fillId="0" borderId="12" xfId="0" applyFont="1" applyBorder="1" applyAlignment="1">
      <alignment vertical="center" wrapText="1"/>
    </xf>
    <xf numFmtId="0" fontId="11" fillId="3" borderId="14" xfId="2" applyBorder="1" applyAlignment="1">
      <alignment horizontal="center" vertical="center" wrapText="1"/>
    </xf>
    <xf numFmtId="0" fontId="11" fillId="3" borderId="15" xfId="2" applyBorder="1" applyAlignment="1">
      <alignment horizontal="center" vertical="center" wrapText="1"/>
    </xf>
    <xf numFmtId="0" fontId="11" fillId="3" borderId="16" xfId="2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6" fillId="0" borderId="17" xfId="1" applyBorder="1" applyAlignment="1">
      <alignment horizontal="left" vertical="center" wrapText="1"/>
    </xf>
    <xf numFmtId="0" fontId="6" fillId="0" borderId="4" xfId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3">
    <cellStyle name="Check Cell" xfId="2" builtinId="23"/>
    <cellStyle name="Hyperlink" xfId="1" builtinId="8"/>
    <cellStyle name="Normal" xfId="0" builtinId="0"/>
  </cellStyles>
  <dxfs count="41">
    <dxf>
      <fill>
        <patternFill>
          <bgColor rgb="FFF2AC20"/>
        </patternFill>
      </fill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border>
        <vertical/>
        <horizontal/>
      </border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font>
        <b/>
        <i val="0"/>
      </font>
      <fill>
        <patternFill>
          <bgColor rgb="FF8CC5EB"/>
        </patternFill>
      </fill>
    </dxf>
    <dxf>
      <fill>
        <patternFill>
          <bgColor rgb="FFF2AC20"/>
        </patternFill>
      </fill>
    </dxf>
    <dxf>
      <font>
        <b/>
        <i val="0"/>
        <color theme="0"/>
      </font>
      <fill>
        <patternFill>
          <bgColor rgb="FF049948"/>
        </patternFill>
      </fill>
    </dxf>
    <dxf>
      <font>
        <b/>
        <i val="0"/>
        <color theme="1"/>
      </font>
      <fill>
        <patternFill>
          <bgColor rgb="FFF2AC20"/>
        </patternFill>
      </fill>
    </dxf>
    <dxf>
      <font>
        <b/>
        <i val="0"/>
        <color theme="0"/>
      </font>
      <fill>
        <patternFill>
          <bgColor rgb="FF049948"/>
        </patternFill>
      </fill>
    </dxf>
    <dxf>
      <font>
        <b/>
        <i val="0"/>
        <color theme="1"/>
      </font>
      <fill>
        <patternFill>
          <bgColor rgb="FFF2AC20"/>
        </patternFill>
      </fill>
    </dxf>
    <dxf>
      <fill>
        <patternFill>
          <bgColor rgb="FFF2AC20"/>
        </patternFill>
      </fill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F2AC20"/>
        </patternFill>
      </fill>
    </dxf>
    <dxf>
      <border>
        <vertical/>
        <horizontal/>
      </border>
    </dxf>
    <dxf>
      <fill>
        <patternFill>
          <bgColor rgb="FF8CC5EB"/>
        </patternFill>
      </fill>
    </dxf>
    <dxf>
      <fill>
        <patternFill>
          <bgColor rgb="FF8CC5EB"/>
        </patternFill>
      </fill>
    </dxf>
    <dxf>
      <border>
        <vertical/>
        <horizontal/>
      </border>
    </dxf>
    <dxf>
      <fill>
        <patternFill>
          <bgColor rgb="FFF2AC20"/>
        </patternFill>
      </fill>
    </dxf>
  </dxfs>
  <tableStyles count="0" defaultTableStyle="TableStyleMedium2" defaultPivotStyle="PivotStyleLight16"/>
  <colors>
    <mruColors>
      <color rgb="FFD2212A"/>
      <color rgb="FF8CC5EB"/>
      <color rgb="FF082442"/>
      <color rgb="FF049948"/>
      <color rgb="FFF2AC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2019300</xdr:colOff>
      <xdr:row>1</xdr:row>
      <xdr:rowOff>0</xdr:rowOff>
    </xdr:from>
    <xdr:ext cx="914400" cy="801858"/>
    <xdr:pic>
      <xdr:nvPicPr>
        <xdr:cNvPr id="5" name="Picture 4">
          <a:extLst>
            <a:ext uri="{FF2B5EF4-FFF2-40B4-BE49-F238E27FC236}">
              <a16:creationId xmlns:a16="http://schemas.microsoft.com/office/drawing/2014/main" id="{9DEC20EF-D17E-D449-8852-B7C443CE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42000" y="635000"/>
          <a:ext cx="914400" cy="801858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pard, Jesse" id="{F76214E0-0BD2-AE4C-BDC3-30B138DE46F4}" userId="S::jesseshepard@quickenloans.com::d0cb9b91-56e6-4e09-b690-1a1e7a8f699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" dT="2020-01-28T14:21:02.33" personId="{F76214E0-0BD2-AE4C-BDC3-30B138DE46F4}" id="{4495EAFA-B3A0-7540-8083-56476B782F72}">
    <text>UITC: Need better understanding on how to do this.</text>
  </threadedComment>
  <threadedComment ref="G21" dT="2020-01-28T16:04:42.58" personId="{F76214E0-0BD2-AE4C-BDC3-30B138DE46F4}" id="{25FC5513-A273-434C-9EEF-302FF8A68482}" parentId="{4495EAFA-B3A0-7540-8083-56476B782F72}">
    <text>They want to know the process of how to implement CI/CD pipeline. Who would be responsible for doing this?</text>
  </threadedComment>
  <threadedComment ref="G23" dT="2020-01-30T18:50:39.84" personId="{F76214E0-0BD2-AE4C-BDC3-30B138DE46F4}" id="{8EA03D21-F434-0F46-AEDE-89B3525EECF5}">
    <text>Animaniacs: Load testing our apps requires envionmental and code changes.  Not sure if this is possible in an automated way in CI/CD</text>
  </threadedComment>
  <threadedComment ref="G23" dT="2020-01-30T18:59:31.73" personId="{F76214E0-0BD2-AE4C-BDC3-30B138DE46F4}" id="{A9E07220-AA7D-A147-9527-7576195F9B03}" parentId="{8EA03D21-F434-0F46-AEDE-89B3525EECF5}">
    <text>This should be do-able by standing up a load test environment with the required changes, running the load test and then redeploying with the normal configuration.</text>
  </threadedComment>
  <threadedComment ref="G24" dT="2020-01-28T14:22:29.30" personId="{F76214E0-0BD2-AE4C-BDC3-30B138DE46F4}" id="{AD8276DA-B95B-9340-981A-26B032FF5A59}">
    <text>UITC: This is a dependency.</text>
  </threadedComment>
  <threadedComment ref="G24" dT="2020-01-30T20:52:38.32" personId="{F76214E0-0BD2-AE4C-BDC3-30B138DE46F4}" id="{875F0189-FF9D-9845-B198-D14AFCA07978}" parentId="{AD8276DA-B95B-9340-981A-26B032FF5A59}">
    <text>We need to review with QAPOW to find out if there’s a way to speed up this process.</text>
  </threadedComment>
  <threadedComment ref="G25" dT="2020-01-31T15:08:10.51" personId="{F76214E0-0BD2-AE4C-BDC3-30B138DE46F4}" id="{E8B4B10A-964C-E044-A749-83F88B96E3E4}">
    <text>Radar: While I understand we need to set a bar, this can be dangerous, especially when we continue to equate code coverage and quality. High levels like this can lead to meaningless tests being written for no good reason. *IF* a team is doing TDD, this makes sense because tests preclude code; however, TAD could be problemmatic, especially if correct edge cases are not convered in Sad or Exception Paths.</text>
  </threadedComment>
  <threadedComment ref="G25" dT="2020-01-31T15:09:31.19" personId="{F76214E0-0BD2-AE4C-BDC3-30B138DE46F4}" id="{6BF515CD-A54E-D14A-AD84-A2FB823702F7}" parentId="{E8B4B10A-964C-E044-A749-83F88B96E3E4}">
    <text>We’re looking at mutation testing and unit test review during code reviews as alternatives.</text>
  </threadedComment>
  <threadedComment ref="G31" dT="2020-01-30T18:49:15.06" personId="{F76214E0-0BD2-AE4C-BDC3-30B138DE46F4}" id="{9AC31315-9C43-BF4C-871B-EB031984953B}">
    <text>How do we address applications that don’t use HAL?</text>
  </threadedComment>
  <threadedComment ref="G38" dT="2020-01-29T18:25:53.78" personId="{F76214E0-0BD2-AE4C-BDC3-30B138DE46F4}" id="{EC4B9FAD-A7A1-2B47-A76E-C8951B1EF0EF}">
    <text>Radar: This has beenbeaten up pretty well in the RFCs which is why you'll see the tech standard simply say 'Code Reviews are Necessary' implementation details == wheter pairing, single-person review, no-review if doing *true* CI/CD -- should be left up to the team until there is some reason for intervention required. Dictating this at an enterprose level becomes a roadblock, especially if/when teams no longer do formal PRs in tools like Git and commit straight to master with good test gates.</text>
  </threadedComment>
  <threadedComment ref="G40" dT="2020-01-28T14:29:07.37" personId="{F76214E0-0BD2-AE4C-BDC3-30B138DE46F4}" id="{8A1A9195-BB61-AA4D-8AA2-4C844E347AB3}">
    <text>Ashley: Accessibility should be to loop in UX team.</text>
  </threadedComment>
  <threadedComment ref="G40" dT="2020-01-28T16:44:30.50" personId="{F76214E0-0BD2-AE4C-BDC3-30B138DE46F4}" id="{8CB1DD23-5EB9-904F-B1E4-7A4D8C9BA558}" parentId="{8A1A9195-BB61-AA4D-8AA2-4C844E347AB3}">
    <text>UX team may be a dependency as this may fall under their purview.</text>
  </threadedComment>
  <threadedComment ref="G41" dT="2020-01-29T18:22:31.22" personId="{F76214E0-0BD2-AE4C-BDC3-30B138DE46F4}" id="{63677D3F-695B-E249-AB98-777775AF56F8}">
    <text>Radar: Should we be using tooling here like Resharper to define this rather than text that may go stale?</text>
  </threadedComment>
  <threadedComment ref="G44" dT="2020-01-29T18:22:51.13" personId="{F76214E0-0BD2-AE4C-BDC3-30B138DE46F4}" id="{9BB72E85-F63D-0E43-9CF4-8E0471662219}">
    <text>Radar: Is there a way to use Docker or similar to preconigure an environment that can be pulled down rather than requiring individual setup?</text>
  </threadedComment>
  <threadedComment ref="G46" dT="2020-01-28T14:30:45.94" personId="{F76214E0-0BD2-AE4C-BDC3-30B138DE46F4}" id="{A7D36D03-7D37-F248-8CD6-45C491280755}">
    <text>Ashley: Take off if we are doing automation and have a way to verify</text>
  </threadedComment>
  <threadedComment ref="G46" dT="2020-01-28T16:53:09.71" personId="{F76214E0-0BD2-AE4C-BDC3-30B138DE46F4}" id="{4983EABE-7372-174D-BD43-386B6F11E106}" parentId="{A7D36D03-7D37-F248-8CD6-45C491280755}">
    <text>There are some concerns that the CI/CD tool should handle this instead. How do we validate that all servers have the correct version?</text>
  </threadedComment>
  <threadedComment ref="G46" dT="2020-01-28T16:54:57.57" personId="{F76214E0-0BD2-AE4C-BDC3-30B138DE46F4}" id="{1FA256BD-E020-5D41-9E67-67E4AD9C6B85}" parentId="{A7D36D03-7D37-F248-8CD6-45C491280755}">
    <text>We will reach out to Engineering Experience to see if there’s a way to do this non-manually.</text>
  </threadedComment>
  <threadedComment ref="G47" dT="2020-01-29T18:23:29.58" personId="{F76214E0-0BD2-AE4C-BDC3-30B138DE46F4}" id="{03E63920-32AF-7642-9CEF-59A3BAD80BF9}">
    <text>Radar: This is a very dotnet-centric question, but how is this an advantage over simple mocking?</text>
  </threadedComment>
  <threadedComment ref="G48" dT="2020-01-29T18:24:11.48" personId="{F76214E0-0BD2-AE4C-BDC3-30B138DE46F4}" id="{474F185B-25C0-0943-A15F-123957A34CA8}">
    <text>Radar: How does this differ from API/UI or other tests? Shouldn't 'the most important areas of business logic' be covered by these tests at a minimum?</text>
  </threadedComment>
  <threadedComment ref="G54" dT="2020-01-28T14:23:30.07" personId="{F76214E0-0BD2-AE4C-BDC3-30B138DE46F4}" id="{53F46E26-5C83-CE40-9196-09E3D2B491F2}">
    <text>UITC: How much is being asked for? Does it matter how much the application is being used?</text>
  </threadedComment>
  <threadedComment ref="G54" dT="2020-01-28T20:32:48.22" personId="{F76214E0-0BD2-AE4C-BDC3-30B138DE46F4}" id="{84C03C1A-3DB0-3A41-AD21-01C98F4C42A9}" parentId="{53F46E26-5C83-CE40-9196-09E3D2B491F2}">
    <text>LT: We usually don't have HA in lower environments so how do we perform this prior to production?</text>
  </threadedComment>
  <threadedComment ref="G54" dT="2020-01-28T20:33:16.37" personId="{F76214E0-0BD2-AE4C-BDC3-30B138DE46F4}" id="{515BBE85-96E1-2D45-A39E-3835D6B4C0AB}" parentId="{53F46E26-5C83-CE40-9196-09E3D2B491F2}">
    <text>We need to reach out to Terraform capability owner for more information.</text>
  </threadedComment>
  <threadedComment ref="G55" dT="2020-01-28T20:26:14.54" personId="{F76214E0-0BD2-AE4C-BDC3-30B138DE46F4}" id="{E505DCCD-C3BE-9D45-A49E-79F15A23C96C}">
    <text>LT: Would like training on this.</text>
  </threadedComment>
  <threadedComment ref="G56" dT="2020-01-28T14:23:43.78" personId="{F76214E0-0BD2-AE4C-BDC3-30B138DE46F4}" id="{4D3AE784-A2FB-1644-B690-F33F1449E5D3}">
    <text>UITC: Not sure what this means.</text>
  </threadedComment>
  <threadedComment ref="G58" dT="2020-01-28T14:19:37.80" personId="{F76214E0-0BD2-AE4C-BDC3-30B138DE46F4}" id="{43A28891-504D-2940-A95F-95C68583A5DE}">
    <text>UITC: Need clarity on this one.</text>
  </threadedComment>
  <threadedComment ref="G58" dT="2020-01-28T20:27:18.75" personId="{F76214E0-0BD2-AE4C-BDC3-30B138DE46F4}" id="{E6771E5F-1492-6C47-830D-6251F7A2E0CB}" parentId="{43A28891-504D-2940-A95F-95C68583A5DE}">
    <text>LT: Don’t understand this one as-written.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circleci.foc.zone/workflow-run/e8c66b8d-baed-4c42-ac69-4cdf64648ff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confluence/pages/viewpage.action?pageId=172228863" TargetMode="External"/><Relationship Id="rId1" Type="http://schemas.openxmlformats.org/officeDocument/2006/relationships/hyperlink" Target="https://git.rockfin.com/RocketMortgage/rocket-client-test-automati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confluence/pages/viewpage.action?pageId=162464052" TargetMode="External"/><Relationship Id="rId4" Type="http://schemas.openxmlformats.org/officeDocument/2006/relationships/hyperlink" Target="https://git.rockfin.com/QAPOW/CSharpUnitTestExamples" TargetMode="External"/><Relationship Id="rId9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D22A-EED8-F746-86C4-5F14BC5D5189}">
  <dimension ref="A1:CL82"/>
  <sheetViews>
    <sheetView tabSelected="1" topLeftCell="A15" zoomScaleNormal="100" workbookViewId="0">
      <selection activeCell="G19" sqref="G19:G20"/>
    </sheetView>
  </sheetViews>
  <sheetFormatPr defaultColWidth="10.875" defaultRowHeight="15.6"/>
  <cols>
    <col min="1" max="1" width="12.5" style="3" customWidth="1"/>
    <col min="2" max="2" width="7.625" style="3" customWidth="1"/>
    <col min="3" max="4" width="15.875" style="3" customWidth="1"/>
    <col min="5" max="5" width="16.625" style="3" customWidth="1"/>
    <col min="6" max="6" width="15.875" style="7" hidden="1" customWidth="1"/>
    <col min="7" max="7" width="51.625" style="2" customWidth="1"/>
    <col min="8" max="8" width="45" style="2" customWidth="1"/>
    <col min="9" max="10" width="37.5" style="2" customWidth="1"/>
    <col min="11" max="11" width="33.375" style="2" customWidth="1"/>
    <col min="12" max="12" width="22.5" style="2" customWidth="1"/>
    <col min="13" max="13" width="17.125" style="2" customWidth="1"/>
    <col min="14" max="14" width="15.875" style="2" hidden="1" customWidth="1"/>
    <col min="15" max="15" width="10.875" style="2" hidden="1" customWidth="1"/>
    <col min="16" max="16" width="2.125" style="2" hidden="1" customWidth="1"/>
    <col min="17" max="17" width="14.875" style="2" hidden="1" customWidth="1"/>
    <col min="18" max="18" width="3.625" style="2" hidden="1" customWidth="1"/>
    <col min="19" max="19" width="24.5" style="2" hidden="1" customWidth="1"/>
    <col min="20" max="20" width="14.125" style="2" bestFit="1" customWidth="1"/>
    <col min="21" max="21" width="31.125" style="2" bestFit="1" customWidth="1"/>
    <col min="22" max="22" width="27.125" style="2" bestFit="1" customWidth="1"/>
    <col min="23" max="23" width="71.375" style="2" bestFit="1" customWidth="1"/>
    <col min="24" max="24" width="59.875" style="2" bestFit="1" customWidth="1"/>
    <col min="25" max="25" width="56.125" style="2" bestFit="1" customWidth="1"/>
    <col min="26" max="26" width="69.625" style="2" bestFit="1" customWidth="1"/>
    <col min="27" max="27" width="65.5" style="2" bestFit="1" customWidth="1"/>
    <col min="28" max="28" width="76.625" style="2" bestFit="1" customWidth="1"/>
    <col min="29" max="29" width="65" style="2" bestFit="1" customWidth="1"/>
    <col min="30" max="30" width="70.125" style="2" bestFit="1" customWidth="1"/>
    <col min="31" max="31" width="71" style="2" bestFit="1" customWidth="1"/>
    <col min="32" max="32" width="70.125" style="2" bestFit="1" customWidth="1"/>
    <col min="33" max="33" width="75.875" style="2" bestFit="1" customWidth="1"/>
    <col min="34" max="34" width="21.5" style="2" bestFit="1" customWidth="1"/>
    <col min="35" max="35" width="25.5" style="2" bestFit="1" customWidth="1"/>
    <col min="36" max="36" width="30.375" style="2" bestFit="1" customWidth="1"/>
    <col min="37" max="37" width="51.125" style="2" bestFit="1" customWidth="1"/>
    <col min="38" max="38" width="59.625" style="2" bestFit="1" customWidth="1"/>
    <col min="39" max="39" width="43.5" style="2" bestFit="1" customWidth="1"/>
    <col min="40" max="40" width="23.5" style="2" bestFit="1" customWidth="1"/>
    <col min="41" max="41" width="68.625" style="2" bestFit="1" customWidth="1"/>
    <col min="42" max="42" width="30.375" style="2" bestFit="1" customWidth="1"/>
    <col min="43" max="43" width="66.125" style="2" bestFit="1" customWidth="1"/>
    <col min="44" max="44" width="24.875" style="2" bestFit="1" customWidth="1"/>
    <col min="45" max="45" width="46.375" style="2" bestFit="1" customWidth="1"/>
    <col min="46" max="46" width="33.875" style="2" bestFit="1" customWidth="1"/>
    <col min="47" max="47" width="32.875" style="2" bestFit="1" customWidth="1"/>
    <col min="48" max="48" width="34.375" style="2" bestFit="1" customWidth="1"/>
    <col min="49" max="49" width="37.875" style="2" bestFit="1" customWidth="1"/>
    <col min="50" max="50" width="29.375" style="2" bestFit="1" customWidth="1"/>
    <col min="51" max="51" width="27.625" style="2" bestFit="1" customWidth="1"/>
    <col min="52" max="52" width="23.125" style="2" bestFit="1" customWidth="1"/>
    <col min="53" max="53" width="10.875" style="2" bestFit="1"/>
    <col min="54" max="88" width="76.625" style="2" bestFit="1" customWidth="1"/>
    <col min="89" max="89" width="16.875" style="2" bestFit="1" customWidth="1"/>
    <col min="90" max="90" width="18.625" style="2" bestFit="1" customWidth="1"/>
    <col min="91" max="16384" width="10.875" style="2"/>
  </cols>
  <sheetData>
    <row r="1" spans="1:17" ht="50.1" customHeight="1">
      <c r="A1" s="33"/>
      <c r="B1" s="33"/>
      <c r="C1" s="33"/>
      <c r="D1" s="33"/>
      <c r="E1" s="33"/>
      <c r="F1" s="33"/>
      <c r="G1" s="12" t="str">
        <f>IF(COUNTA(E5:E58)&lt;&gt;COUNTIFS(E5:E58,"Yes",E5:E58,"&lt;&gt;0 "), "No", "Yes")</f>
        <v>Yes</v>
      </c>
      <c r="H1" s="39" t="s">
        <v>0</v>
      </c>
      <c r="I1" s="40"/>
      <c r="J1" s="40"/>
      <c r="K1" s="40"/>
      <c r="L1" s="40"/>
    </row>
    <row r="2" spans="1:17" ht="50.1" customHeight="1">
      <c r="A2" s="33" t="s">
        <v>1</v>
      </c>
      <c r="B2" s="33"/>
      <c r="C2" s="33"/>
      <c r="D2" s="33"/>
      <c r="E2" s="33"/>
      <c r="F2" s="33"/>
      <c r="G2" s="13">
        <f>SUM(B5:B59)</f>
        <v>28</v>
      </c>
      <c r="H2" s="40"/>
      <c r="I2" s="40"/>
      <c r="J2" s="40"/>
      <c r="K2" s="40"/>
      <c r="L2" s="40"/>
    </row>
    <row r="3" spans="1:17" ht="50.1" customHeight="1">
      <c r="A3" s="33" t="s">
        <v>2</v>
      </c>
      <c r="B3" s="33"/>
      <c r="C3" s="33"/>
      <c r="D3" s="33"/>
      <c r="E3" s="33"/>
      <c r="F3" s="33"/>
      <c r="G3" s="13">
        <f>SUM(A5:A59)</f>
        <v>103</v>
      </c>
      <c r="H3" s="40"/>
      <c r="I3" s="40"/>
      <c r="J3" s="40"/>
      <c r="K3" s="40"/>
      <c r="L3" s="40"/>
    </row>
    <row r="4" spans="1:17" ht="50.1" customHeight="1">
      <c r="A4" s="15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22" t="s">
        <v>11</v>
      </c>
      <c r="J4" s="15" t="s">
        <v>12</v>
      </c>
      <c r="K4" s="15" t="s">
        <v>13</v>
      </c>
      <c r="L4" s="15" t="s">
        <v>14</v>
      </c>
    </row>
    <row r="5" spans="1:17" ht="33.6">
      <c r="A5" s="28">
        <v>2</v>
      </c>
      <c r="B5" s="29">
        <f>IF(D5="Yes",A5,0)</f>
        <v>0</v>
      </c>
      <c r="C5" s="28" t="s">
        <v>15</v>
      </c>
      <c r="D5" s="28" t="s">
        <v>16</v>
      </c>
      <c r="E5" s="28" t="str">
        <f>IF(ISNUMBER(SEARCH("Yes",C5)),IF(OR(ISNUMBER(SEARCH("Yes",D5)),(ISNUMBER(SEARCH("N/A",D5)))),"Yes","No"), "Yes")</f>
        <v>Yes</v>
      </c>
      <c r="F5" s="28" t="s">
        <v>17</v>
      </c>
      <c r="G5" s="30" t="s">
        <v>18</v>
      </c>
      <c r="H5" s="30" t="s">
        <v>19</v>
      </c>
      <c r="I5" s="5" t="s">
        <v>20</v>
      </c>
      <c r="J5" s="14" t="s">
        <v>21</v>
      </c>
      <c r="K5" s="16" t="s">
        <v>22</v>
      </c>
      <c r="L5" s="16" t="s">
        <v>22</v>
      </c>
    </row>
    <row r="6" spans="1:17" ht="50.45">
      <c r="A6" s="1">
        <v>3</v>
      </c>
      <c r="B6" s="4">
        <f>IF(D6="Yes",A6,0)</f>
        <v>0</v>
      </c>
      <c r="C6" s="1" t="s">
        <v>15</v>
      </c>
      <c r="D6" s="1" t="s">
        <v>16</v>
      </c>
      <c r="E6" s="1" t="str">
        <f>IF(ISNUMBER(SEARCH("Yes",C6)),IF(OR(ISNUMBER(SEARCH("Yes",D6)),(ISNUMBER(SEARCH("N/A",D6)))),"Yes","No"), "Yes")</f>
        <v>Yes</v>
      </c>
      <c r="F6" s="1" t="s">
        <v>23</v>
      </c>
      <c r="G6" s="32" t="s">
        <v>24</v>
      </c>
      <c r="H6" s="32" t="s">
        <v>25</v>
      </c>
      <c r="I6" s="31" t="s">
        <v>20</v>
      </c>
      <c r="J6" s="31" t="s">
        <v>26</v>
      </c>
      <c r="K6" s="6" t="str">
        <f>HYPERLINK("https://shorty/sonardocs/", "SonarQube Documentation")</f>
        <v>SonarQube Documentation</v>
      </c>
      <c r="L6" s="16" t="s">
        <v>22</v>
      </c>
      <c r="Q6" s="2" t="s">
        <v>27</v>
      </c>
    </row>
    <row r="7" spans="1:17" ht="18" customHeight="1">
      <c r="A7" s="34">
        <v>2</v>
      </c>
      <c r="B7" s="36">
        <f>IF(D7="Yes",A7,0)</f>
        <v>2</v>
      </c>
      <c r="C7" s="34" t="s">
        <v>15</v>
      </c>
      <c r="D7" s="34" t="s">
        <v>15</v>
      </c>
      <c r="E7" s="34" t="str">
        <f>IF(ISNUMBER(SEARCH("Yes",C7)),IF(OR(ISNUMBER(SEARCH("Yes",D7)),(ISNUMBER(SEARCH("N/A",D7)))),"Yes","No"), "Yes")</f>
        <v>Yes</v>
      </c>
      <c r="F7" s="34" t="s">
        <v>23</v>
      </c>
      <c r="G7" s="50" t="s">
        <v>28</v>
      </c>
      <c r="H7" s="50" t="s">
        <v>29</v>
      </c>
      <c r="I7" s="50" t="s">
        <v>20</v>
      </c>
      <c r="J7" s="34" t="s">
        <v>30</v>
      </c>
      <c r="K7" s="6" t="str">
        <f>HYPERLINK("https://shorty/sonardocs/", "SonarQube Documentation")</f>
        <v>SonarQube Documentation</v>
      </c>
      <c r="L7" s="47" t="s">
        <v>22</v>
      </c>
    </row>
    <row r="8" spans="1:17" ht="18" customHeight="1">
      <c r="A8" s="35"/>
      <c r="B8" s="37"/>
      <c r="C8" s="35"/>
      <c r="D8" s="35"/>
      <c r="E8" s="35"/>
      <c r="F8" s="35"/>
      <c r="G8" s="44"/>
      <c r="H8" s="44"/>
      <c r="I8" s="44"/>
      <c r="J8" s="35"/>
      <c r="K8" s="6" t="str">
        <f>HYPERLINK("https://shorty/sq_metrics/", "SonarQube Metrics")</f>
        <v>SonarQube Metrics</v>
      </c>
      <c r="L8" s="48"/>
      <c r="Q8" s="2" t="s">
        <v>31</v>
      </c>
    </row>
    <row r="9" spans="1:17" ht="18" customHeight="1">
      <c r="A9" s="34">
        <v>2</v>
      </c>
      <c r="B9" s="36">
        <f>IF(D9="Yes",A9,0)</f>
        <v>2</v>
      </c>
      <c r="C9" s="34" t="s">
        <v>15</v>
      </c>
      <c r="D9" s="34" t="s">
        <v>15</v>
      </c>
      <c r="E9" s="34" t="str">
        <f>IF(ISNUMBER(SEARCH("Yes",C9)),IF(OR(ISNUMBER(SEARCH("Yes",D9)),(ISNUMBER(SEARCH("N/A",D9)))),"Yes","No"), "Yes")</f>
        <v>Yes</v>
      </c>
      <c r="F9" s="34" t="s">
        <v>23</v>
      </c>
      <c r="G9" s="50" t="s">
        <v>32</v>
      </c>
      <c r="H9" s="50" t="s">
        <v>29</v>
      </c>
      <c r="I9" s="50" t="s">
        <v>33</v>
      </c>
      <c r="J9" s="62" t="s">
        <v>34</v>
      </c>
      <c r="K9" s="19" t="str">
        <f>HYPERLINK("https://shorty/sonardocs/", "SonarQube Documentation")</f>
        <v>SonarQube Documentation</v>
      </c>
      <c r="L9" s="47" t="s">
        <v>22</v>
      </c>
      <c r="Q9" s="2" t="s">
        <v>35</v>
      </c>
    </row>
    <row r="10" spans="1:17" ht="49.5" customHeight="1">
      <c r="A10" s="35"/>
      <c r="B10" s="37"/>
      <c r="C10" s="35"/>
      <c r="D10" s="35"/>
      <c r="E10" s="35"/>
      <c r="F10" s="35"/>
      <c r="G10" s="44"/>
      <c r="H10" s="44"/>
      <c r="I10" s="44"/>
      <c r="J10" s="44"/>
      <c r="K10" s="19" t="str">
        <f>HYPERLINK("https://shorty/sq_metrics/", "SonarQube Metrics")</f>
        <v>SonarQube Metrics</v>
      </c>
      <c r="L10" s="48"/>
    </row>
    <row r="11" spans="1:17" ht="18" customHeight="1">
      <c r="A11" s="34">
        <v>4</v>
      </c>
      <c r="B11" s="36">
        <f>IF(D27="Yes",A11,0)</f>
        <v>0</v>
      </c>
      <c r="C11" s="34" t="s">
        <v>15</v>
      </c>
      <c r="D11" s="34" t="s">
        <v>15</v>
      </c>
      <c r="E11" s="34" t="str">
        <f>IF(ISNUMBER(SEARCH("Yes",C11)),IF(OR(ISNUMBER(SEARCH("Yes",D11)),(ISNUMBER(SEARCH("N/A",D11)))),"Yes","No"), "Yes")</f>
        <v>Yes</v>
      </c>
      <c r="F11" s="34" t="s">
        <v>36</v>
      </c>
      <c r="G11" s="41" t="s">
        <v>37</v>
      </c>
      <c r="H11" s="41" t="s">
        <v>38</v>
      </c>
      <c r="I11" s="50" t="s">
        <v>39</v>
      </c>
      <c r="J11" s="34" t="s">
        <v>30</v>
      </c>
      <c r="K11" s="6" t="str">
        <f>HYPERLINK("https://shorty/health_check/","Health Check")</f>
        <v>Health Check</v>
      </c>
      <c r="L11" s="47" t="s">
        <v>22</v>
      </c>
    </row>
    <row r="12" spans="1:17" ht="18" customHeight="1">
      <c r="A12" s="35"/>
      <c r="B12" s="37"/>
      <c r="C12" s="35"/>
      <c r="D12" s="35"/>
      <c r="E12" s="35"/>
      <c r="F12" s="35"/>
      <c r="G12" s="42"/>
      <c r="H12" s="42"/>
      <c r="I12" s="44"/>
      <c r="J12" s="35"/>
      <c r="K12" s="6" t="str">
        <f>HYPERLINK("https://shorty/healthcheckrfc/","Health Check RFC")</f>
        <v>Health Check RFC</v>
      </c>
      <c r="L12" s="48"/>
    </row>
    <row r="13" spans="1:17" ht="67.150000000000006">
      <c r="A13" s="34">
        <v>4</v>
      </c>
      <c r="B13" s="36">
        <f>IF(D29="Yes",A13,0)</f>
        <v>0</v>
      </c>
      <c r="C13" s="1" t="s">
        <v>15</v>
      </c>
      <c r="D13" s="1" t="s">
        <v>15</v>
      </c>
      <c r="E13" s="1" t="str">
        <f>IF(ISNUMBER(SEARCH("Yes",C13)),IF(OR(ISNUMBER(SEARCH("Yes",D13)),(ISNUMBER(SEARCH("N/A",D13)))),"Yes","No"), "Yes")</f>
        <v>Yes</v>
      </c>
      <c r="F13" s="1" t="s">
        <v>23</v>
      </c>
      <c r="G13" s="32" t="s">
        <v>40</v>
      </c>
      <c r="H13" s="32" t="s">
        <v>41</v>
      </c>
      <c r="I13" s="32" t="s">
        <v>42</v>
      </c>
      <c r="J13" s="1" t="s">
        <v>30</v>
      </c>
      <c r="K13" s="23" t="s">
        <v>22</v>
      </c>
      <c r="L13" s="17" t="s">
        <v>22</v>
      </c>
    </row>
    <row r="14" spans="1:17">
      <c r="A14" s="38"/>
      <c r="B14" s="49"/>
      <c r="C14" s="34" t="s">
        <v>15</v>
      </c>
      <c r="D14" s="34" t="s">
        <v>15</v>
      </c>
      <c r="E14" s="34" t="str">
        <f>IF(ISNUMBER(SEARCH("Yes",C14)),IF(OR(ISNUMBER(SEARCH("Yes",D14)),(ISNUMBER(SEARCH("N/A",D14)))),"Yes","No"), "Yes")</f>
        <v>Yes</v>
      </c>
      <c r="F14" s="34" t="s">
        <v>43</v>
      </c>
      <c r="G14" s="41" t="s">
        <v>44</v>
      </c>
      <c r="H14" s="41" t="s">
        <v>45</v>
      </c>
      <c r="I14" s="41" t="s">
        <v>39</v>
      </c>
      <c r="J14" s="43" t="s">
        <v>46</v>
      </c>
      <c r="K14" s="25" t="str">
        <f>HYPERLINK("https://shorty/AlertBestPractices/", "Alert Best Practices")</f>
        <v>Alert Best Practices</v>
      </c>
      <c r="L14" s="45" t="s">
        <v>22</v>
      </c>
    </row>
    <row r="15" spans="1:17" ht="32.1" customHeight="1">
      <c r="A15" s="35"/>
      <c r="B15" s="37"/>
      <c r="C15" s="35"/>
      <c r="D15" s="35"/>
      <c r="E15" s="35"/>
      <c r="F15" s="35"/>
      <c r="G15" s="42"/>
      <c r="H15" s="42"/>
      <c r="I15" s="42"/>
      <c r="J15" s="44"/>
      <c r="K15" s="24" t="str">
        <f>HYPERLINK("https://shorty/4signals/", "4 Signals")</f>
        <v>4 Signals</v>
      </c>
      <c r="L15" s="46"/>
    </row>
    <row r="16" spans="1:17" ht="18" customHeight="1">
      <c r="A16" s="34">
        <v>4</v>
      </c>
      <c r="B16" s="36">
        <f>IF(D31="Yes",A16,0)</f>
        <v>0</v>
      </c>
      <c r="C16" s="34" t="s">
        <v>15</v>
      </c>
      <c r="D16" s="34" t="s">
        <v>15</v>
      </c>
      <c r="E16" s="34" t="str">
        <f>IF(ISNUMBER(SEARCH("Yes",C16)),IF(OR(ISNUMBER(SEARCH("Yes",D16)),(ISNUMBER(SEARCH("N/A",D16)))),"Yes","No"), "Yes")</f>
        <v>Yes</v>
      </c>
      <c r="F16" s="34" t="s">
        <v>43</v>
      </c>
      <c r="G16" s="41" t="s">
        <v>47</v>
      </c>
      <c r="H16" s="41" t="s">
        <v>48</v>
      </c>
      <c r="I16" s="67" t="s">
        <v>49</v>
      </c>
      <c r="J16" s="34" t="s">
        <v>30</v>
      </c>
      <c r="K16" s="6" t="str">
        <f>HYPERLINK("https://logsearch/", "Splunk Log Search")</f>
        <v>Splunk Log Search</v>
      </c>
      <c r="L16" s="47" t="s">
        <v>22</v>
      </c>
    </row>
    <row r="17" spans="1:19" ht="17.25" customHeight="1">
      <c r="A17" s="35"/>
      <c r="B17" s="37"/>
      <c r="C17" s="38"/>
      <c r="D17" s="38"/>
      <c r="E17" s="38"/>
      <c r="F17" s="38"/>
      <c r="G17" s="51"/>
      <c r="H17" s="51"/>
      <c r="I17" s="67"/>
      <c r="J17" s="38"/>
      <c r="K17" s="6" t="str">
        <f>HYPERLINK("https://shorty/rfc_splunk/", "Splunk RFC")</f>
        <v>Splunk RFC</v>
      </c>
      <c r="L17" s="53"/>
    </row>
    <row r="18" spans="1:19" ht="18" customHeight="1">
      <c r="A18" s="34">
        <v>1</v>
      </c>
      <c r="B18" s="36">
        <f>IF(D11="Yes",A18,0)</f>
        <v>1</v>
      </c>
      <c r="C18" s="35"/>
      <c r="D18" s="35"/>
      <c r="E18" s="35"/>
      <c r="F18" s="35"/>
      <c r="G18" s="42"/>
      <c r="H18" s="42"/>
      <c r="I18" s="67"/>
      <c r="J18" s="35"/>
      <c r="K18" s="6" t="str">
        <f>HYPERLINK("https://shorty/rfc_logging_metrics/", "Logging Metrics RFC")</f>
        <v>Logging Metrics RFC</v>
      </c>
      <c r="L18" s="48"/>
    </row>
    <row r="19" spans="1:19" ht="15.75">
      <c r="A19" s="35"/>
      <c r="B19" s="37"/>
      <c r="C19" s="34" t="s">
        <v>15</v>
      </c>
      <c r="D19" s="34" t="s">
        <v>15</v>
      </c>
      <c r="E19" s="34" t="str">
        <f>IF(ISNUMBER(SEARCH("Yes",C19)),IF(OR(ISNUMBER(SEARCH("Yes",D19)),(ISNUMBER(SEARCH("N/A",D19)))),"Yes","No"), "Yes")</f>
        <v>Yes</v>
      </c>
      <c r="F19" s="34" t="s">
        <v>23</v>
      </c>
      <c r="G19" s="41" t="s">
        <v>50</v>
      </c>
      <c r="H19" s="41" t="s">
        <v>51</v>
      </c>
      <c r="I19" s="65" t="s">
        <v>52</v>
      </c>
      <c r="J19" s="34" t="s">
        <v>30</v>
      </c>
      <c r="K19" s="6" t="str">
        <f>HYPERLINK("https://shorty/privacy_standards/", "Privacy Standards")</f>
        <v>Privacy Standards</v>
      </c>
      <c r="L19" s="47" t="s">
        <v>22</v>
      </c>
    </row>
    <row r="20" spans="1:19" ht="54" customHeight="1">
      <c r="A20" s="34">
        <v>4</v>
      </c>
      <c r="B20" s="36">
        <f>IF(D25="Yes",A20,0)</f>
        <v>0</v>
      </c>
      <c r="C20" s="35"/>
      <c r="D20" s="35"/>
      <c r="E20" s="35"/>
      <c r="F20" s="35"/>
      <c r="G20" s="42"/>
      <c r="H20" s="42"/>
      <c r="I20" s="66"/>
      <c r="J20" s="35"/>
      <c r="K20" s="6" t="str">
        <f>HYPERLINK(")https://git.rockfin.com/tech-standards/rfcs/issues/189", "Privacy RFC")</f>
        <v>Privacy RFC</v>
      </c>
      <c r="L20" s="48"/>
    </row>
    <row r="21" spans="1:19" ht="50.45">
      <c r="A21" s="35"/>
      <c r="B21" s="37"/>
      <c r="C21" s="1" t="s">
        <v>15</v>
      </c>
      <c r="D21" s="1" t="s">
        <v>15</v>
      </c>
      <c r="E21" s="1" t="str">
        <f>IF(ISNUMBER(SEARCH("Yes",C21)),IF(OR(ISNUMBER(SEARCH("Yes",D21)),(ISNUMBER(SEARCH("N/A",D21)))),"Yes","No"), "Yes")</f>
        <v>Yes</v>
      </c>
      <c r="F21" s="1" t="s">
        <v>17</v>
      </c>
      <c r="G21" s="32" t="s">
        <v>53</v>
      </c>
      <c r="H21" s="32" t="s">
        <v>19</v>
      </c>
      <c r="I21" s="20" t="s">
        <v>20</v>
      </c>
      <c r="J21" s="14" t="s">
        <v>21</v>
      </c>
      <c r="K21" s="17" t="s">
        <v>22</v>
      </c>
      <c r="L21" s="16" t="s">
        <v>22</v>
      </c>
    </row>
    <row r="22" spans="1:19" ht="33.6">
      <c r="A22" s="1">
        <v>4</v>
      </c>
      <c r="B22" s="4">
        <f>IF(D14="Yes",A22,0)</f>
        <v>4</v>
      </c>
      <c r="C22" s="1" t="s">
        <v>15</v>
      </c>
      <c r="D22" s="1" t="s">
        <v>15</v>
      </c>
      <c r="E22" s="1" t="str">
        <f>IF(ISNUMBER(SEARCH("Yes",C22)),IF(OR(ISNUMBER(SEARCH("Yes",D22)),(ISNUMBER(SEARCH("N/A",D22)))),"Yes","No"), "Yes")</f>
        <v>Yes</v>
      </c>
      <c r="F22" s="1" t="s">
        <v>17</v>
      </c>
      <c r="G22" s="32" t="s">
        <v>54</v>
      </c>
      <c r="H22" s="32" t="s">
        <v>19</v>
      </c>
      <c r="I22" s="20" t="s">
        <v>20</v>
      </c>
      <c r="J22" s="14" t="s">
        <v>21</v>
      </c>
      <c r="K22" s="16" t="s">
        <v>22</v>
      </c>
      <c r="L22" s="16" t="s">
        <v>22</v>
      </c>
    </row>
    <row r="23" spans="1:19" ht="33.6">
      <c r="A23" s="34">
        <v>3</v>
      </c>
      <c r="B23" s="36">
        <f>IF(D16="Yes",A23,0)</f>
        <v>3</v>
      </c>
      <c r="C23" s="1" t="s">
        <v>15</v>
      </c>
      <c r="D23" s="1" t="s">
        <v>15</v>
      </c>
      <c r="E23" s="1" t="str">
        <f>IF(ISNUMBER(SEARCH("Yes",C23)),IF(OR(ISNUMBER(SEARCH("Yes",D23)),(ISNUMBER(SEARCH("N/A",D23)))),"Yes","No"), "Yes")</f>
        <v>Yes</v>
      </c>
      <c r="F23" s="1" t="s">
        <v>17</v>
      </c>
      <c r="G23" s="32" t="s">
        <v>55</v>
      </c>
      <c r="H23" s="32" t="s">
        <v>56</v>
      </c>
      <c r="I23" s="32" t="s">
        <v>39</v>
      </c>
      <c r="J23" s="1" t="s">
        <v>30</v>
      </c>
      <c r="K23" s="18" t="str">
        <f>HYPERLINK("https://shorty/loadtest/", "Load Testing")</f>
        <v>Load Testing</v>
      </c>
      <c r="L23" s="16" t="s">
        <v>22</v>
      </c>
    </row>
    <row r="24" spans="1:19" ht="83.1" customHeight="1">
      <c r="A24" s="38"/>
      <c r="B24" s="49"/>
      <c r="C24" s="1" t="s">
        <v>15</v>
      </c>
      <c r="D24" s="1" t="s">
        <v>15</v>
      </c>
      <c r="E24" s="1" t="str">
        <f>IF(ISNUMBER(SEARCH("Yes",C24)),IF(OR(ISNUMBER(SEARCH("Yes",D24)),(ISNUMBER(SEARCH("N/A",D24)))),"Yes","No"), "Yes")</f>
        <v>Yes</v>
      </c>
      <c r="F24" s="1" t="s">
        <v>17</v>
      </c>
      <c r="G24" s="32" t="s">
        <v>57</v>
      </c>
      <c r="H24" s="32" t="s">
        <v>58</v>
      </c>
      <c r="I24" s="32" t="s">
        <v>33</v>
      </c>
      <c r="J24" s="31" t="s">
        <v>59</v>
      </c>
      <c r="K24" s="6" t="str">
        <f>HYPERLINK("https://shorty/breakmystuff/", "Break My Stuff")</f>
        <v>Break My Stuff</v>
      </c>
      <c r="L24" s="16" t="s">
        <v>22</v>
      </c>
    </row>
    <row r="25" spans="1:19" ht="18" customHeight="1">
      <c r="A25" s="35"/>
      <c r="B25" s="37"/>
      <c r="C25" s="34" t="s">
        <v>60</v>
      </c>
      <c r="D25" s="34" t="s">
        <v>60</v>
      </c>
      <c r="E25" s="34" t="str">
        <f>IF(ISNUMBER(SEARCH("Yes",C25)),IF(OR(ISNUMBER(SEARCH("Yes",D25)),(ISNUMBER(SEARCH("N/A",D25)))),"Yes","No"), "Yes")</f>
        <v>Yes</v>
      </c>
      <c r="F25" s="34" t="s">
        <v>23</v>
      </c>
      <c r="G25" s="41" t="s">
        <v>61</v>
      </c>
      <c r="H25" s="41" t="s">
        <v>29</v>
      </c>
      <c r="I25" s="65" t="s">
        <v>20</v>
      </c>
      <c r="J25" s="50" t="s">
        <v>62</v>
      </c>
      <c r="K25" s="6" t="str">
        <f>HYPERLINK("https://shorty/cqrunbook/","CQ Runbook")</f>
        <v>CQ Runbook</v>
      </c>
      <c r="L25" s="63" t="str">
        <f>HYPERLINK("https://git.rockfin.com/QAPOW/CSharpUnitTestExamples", "Example 1")</f>
        <v>Example 1</v>
      </c>
    </row>
    <row r="26" spans="1:19" ht="16.5" customHeight="1">
      <c r="A26" s="34">
        <v>3</v>
      </c>
      <c r="B26" s="36">
        <f>IF(D19="Yes",A26,0)</f>
        <v>3</v>
      </c>
      <c r="C26" s="35"/>
      <c r="D26" s="35"/>
      <c r="E26" s="35"/>
      <c r="F26" s="35"/>
      <c r="G26" s="42"/>
      <c r="H26" s="42"/>
      <c r="I26" s="65"/>
      <c r="J26" s="44"/>
      <c r="K26" s="6" t="str">
        <f>HYPERLINK("https://shorty/unittesting/","Unit Testing")</f>
        <v>Unit Testing</v>
      </c>
      <c r="L26" s="64"/>
    </row>
    <row r="27" spans="1:19">
      <c r="A27" s="35"/>
      <c r="B27" s="37"/>
      <c r="C27" s="34" t="s">
        <v>60</v>
      </c>
      <c r="D27" s="34" t="s">
        <v>60</v>
      </c>
      <c r="E27" s="34" t="str">
        <f>IF(ISNUMBER(SEARCH("Yes",C27)),IF(OR(ISNUMBER(SEARCH("Yes",D27)),(ISNUMBER(SEARCH("N/A",D27)))),"Yes","No"), "Yes")</f>
        <v>Yes</v>
      </c>
      <c r="F27" s="34" t="s">
        <v>43</v>
      </c>
      <c r="G27" s="50" t="s">
        <v>63</v>
      </c>
      <c r="H27" s="50" t="s">
        <v>64</v>
      </c>
      <c r="I27" s="47" t="s">
        <v>22</v>
      </c>
      <c r="J27" s="34" t="s">
        <v>30</v>
      </c>
      <c r="K27" s="6" t="str">
        <f>HYPERLINK("https://shorty/aboutapphub","About AppHub")</f>
        <v>About AppHub</v>
      </c>
      <c r="L27" s="47" t="s">
        <v>22</v>
      </c>
    </row>
    <row r="28" spans="1:19" ht="16.899999999999999">
      <c r="A28" s="1">
        <v>2</v>
      </c>
      <c r="B28" s="4">
        <f>IF(D21="Yes",A28,0)</f>
        <v>2</v>
      </c>
      <c r="C28" s="35"/>
      <c r="D28" s="35"/>
      <c r="E28" s="35"/>
      <c r="F28" s="35"/>
      <c r="G28" s="44"/>
      <c r="H28" s="44"/>
      <c r="I28" s="48"/>
      <c r="J28" s="35"/>
      <c r="K28" s="6" t="str">
        <f>HYPERLINK("https://shorty/apphub_applications", "AppHub Applications")</f>
        <v>AppHub Applications</v>
      </c>
      <c r="L28" s="48"/>
    </row>
    <row r="29" spans="1:19" ht="31.15">
      <c r="A29" s="1">
        <v>2</v>
      </c>
      <c r="B29" s="4">
        <f>IF(D22="Yes",A29,0)</f>
        <v>2</v>
      </c>
      <c r="C29" s="34" t="s">
        <v>60</v>
      </c>
      <c r="D29" s="34" t="s">
        <v>60</v>
      </c>
      <c r="E29" s="34" t="str">
        <f>IF(ISNUMBER(SEARCH("Yes",C29)),IF(OR(ISNUMBER(SEARCH("Yes",D29)),(ISNUMBER(SEARCH("N/A",D29)))),"Yes","No"), "Yes")</f>
        <v>Yes</v>
      </c>
      <c r="F29" s="34" t="s">
        <v>43</v>
      </c>
      <c r="G29" s="50" t="s">
        <v>65</v>
      </c>
      <c r="H29" s="41" t="s">
        <v>64</v>
      </c>
      <c r="I29" s="47" t="s">
        <v>22</v>
      </c>
      <c r="J29" s="34" t="s">
        <v>30</v>
      </c>
      <c r="K29" s="6" t="str">
        <f>HYPERLINK("https://shorty/aboutapphub","About AppHub")</f>
        <v>About AppHub</v>
      </c>
      <c r="L29" s="47" t="s">
        <v>22</v>
      </c>
      <c r="P29" s="2">
        <v>1</v>
      </c>
      <c r="R29" s="2" t="s">
        <v>15</v>
      </c>
      <c r="S29" s="2" t="s">
        <v>15</v>
      </c>
    </row>
    <row r="30" spans="1:19" ht="16.899999999999999">
      <c r="A30" s="1">
        <v>4</v>
      </c>
      <c r="B30" s="4">
        <f>IF(D23="Yes",A30,0)</f>
        <v>4</v>
      </c>
      <c r="C30" s="35"/>
      <c r="D30" s="35"/>
      <c r="E30" s="35"/>
      <c r="F30" s="35"/>
      <c r="G30" s="44"/>
      <c r="H30" s="42"/>
      <c r="I30" s="48"/>
      <c r="J30" s="35"/>
      <c r="K30" s="6" t="str">
        <f>HYPERLINK("https://shorty/apphub_applications", "AppHub Applications")</f>
        <v>AppHub Applications</v>
      </c>
      <c r="L30" s="48"/>
      <c r="P30" s="2">
        <v>2</v>
      </c>
      <c r="R30" s="2" t="s">
        <v>60</v>
      </c>
      <c r="S30" s="2" t="s">
        <v>60</v>
      </c>
    </row>
    <row r="31" spans="1:19" ht="16.899999999999999">
      <c r="A31" s="1">
        <v>5</v>
      </c>
      <c r="B31" s="4">
        <f>IF(D24="Yes",A31,0)</f>
        <v>5</v>
      </c>
      <c r="C31" s="34" t="s">
        <v>60</v>
      </c>
      <c r="D31" s="34" t="s">
        <v>60</v>
      </c>
      <c r="E31" s="34" t="str">
        <f>IF(ISNUMBER(SEARCH("Yes",C31)),IF(OR(ISNUMBER(SEARCH("Yes",D31)),(ISNUMBER(SEARCH("N/A",D31)))),"Yes","No"), "Yes")</f>
        <v>Yes</v>
      </c>
      <c r="F31" s="34" t="s">
        <v>43</v>
      </c>
      <c r="G31" s="41" t="s">
        <v>66</v>
      </c>
      <c r="H31" s="41" t="s">
        <v>64</v>
      </c>
      <c r="I31" s="47" t="s">
        <v>22</v>
      </c>
      <c r="J31" s="34" t="s">
        <v>67</v>
      </c>
      <c r="K31" s="6" t="str">
        <f>HYPERLINK("https://shorty/haldeploy","HAL Deploy")</f>
        <v>HAL Deploy</v>
      </c>
      <c r="L31" s="47" t="s">
        <v>22</v>
      </c>
      <c r="P31" s="2">
        <v>3</v>
      </c>
      <c r="S31" s="2" t="s">
        <v>16</v>
      </c>
    </row>
    <row r="32" spans="1:19">
      <c r="A32" s="34">
        <v>2</v>
      </c>
      <c r="B32" s="36">
        <f>IF(D33="Yes",A32,0)</f>
        <v>0</v>
      </c>
      <c r="C32" s="35"/>
      <c r="D32" s="35"/>
      <c r="E32" s="35"/>
      <c r="F32" s="35"/>
      <c r="G32" s="42"/>
      <c r="H32" s="42"/>
      <c r="I32" s="48"/>
      <c r="J32" s="35"/>
      <c r="K32" s="6" t="str">
        <f>HYPERLINK("https://shorty/apphub_applications", "AppHub Applications")</f>
        <v>AppHub Applications</v>
      </c>
      <c r="L32" s="48"/>
      <c r="P32" s="2">
        <v>4</v>
      </c>
    </row>
    <row r="33" spans="1:90">
      <c r="A33" s="35"/>
      <c r="B33" s="37"/>
      <c r="C33" s="34" t="s">
        <v>60</v>
      </c>
      <c r="D33" s="34" t="s">
        <v>60</v>
      </c>
      <c r="E33" s="34" t="str">
        <f>IF(ISNUMBER(SEARCH("Yes",C33)),IF(OR(ISNUMBER(SEARCH("Yes",D33)),(ISNUMBER(SEARCH("N/A",D33)))),"Yes","No"), "Yes")</f>
        <v>Yes</v>
      </c>
      <c r="F33" s="34" t="s">
        <v>23</v>
      </c>
      <c r="G33" s="41" t="s">
        <v>68</v>
      </c>
      <c r="H33" s="41" t="s">
        <v>69</v>
      </c>
      <c r="I33" s="41" t="s">
        <v>70</v>
      </c>
      <c r="J33" s="50" t="s">
        <v>71</v>
      </c>
      <c r="K33" s="6" t="str">
        <f>HYPERLINK("https://shorty/sonardocs/", "SonarQube Documentation")</f>
        <v>SonarQube Documentation</v>
      </c>
      <c r="L33" s="47" t="s">
        <v>22</v>
      </c>
      <c r="P33" s="2">
        <v>5</v>
      </c>
    </row>
    <row r="34" spans="1:90">
      <c r="A34" s="34">
        <v>3</v>
      </c>
      <c r="B34" s="36">
        <f>IF(C35="Yes",A34,0)</f>
        <v>0</v>
      </c>
      <c r="C34" s="35"/>
      <c r="D34" s="35"/>
      <c r="E34" s="35"/>
      <c r="F34" s="35"/>
      <c r="G34" s="42"/>
      <c r="H34" s="42"/>
      <c r="I34" s="52"/>
      <c r="J34" s="44"/>
      <c r="K34" s="6" t="str">
        <f>HYPERLINK("https://shorty/sq_metrics/", "SonarQube Metrics")</f>
        <v>SonarQube Metrics</v>
      </c>
      <c r="L34" s="48"/>
    </row>
    <row r="35" spans="1:90">
      <c r="A35" s="38"/>
      <c r="B35" s="49"/>
      <c r="C35" s="34" t="s">
        <v>60</v>
      </c>
      <c r="D35" s="34" t="s">
        <v>60</v>
      </c>
      <c r="E35" s="34" t="str">
        <f>IF(ISNUMBER(SEARCH("Yes",C35)),IF(OR(ISNUMBER(SEARCH("Yes",D35)),(ISNUMBER(SEARCH("N/A",D35)))),"Yes","No"), "Yes")</f>
        <v>Yes</v>
      </c>
      <c r="F35" s="34" t="s">
        <v>17</v>
      </c>
      <c r="G35" s="41" t="s">
        <v>72</v>
      </c>
      <c r="H35" s="54" t="s">
        <v>73</v>
      </c>
      <c r="I35" s="47" t="s">
        <v>22</v>
      </c>
      <c r="J35" s="34" t="s">
        <v>30</v>
      </c>
      <c r="K35" s="59" t="s">
        <v>22</v>
      </c>
      <c r="L35" s="6" t="str">
        <f>HYPERLINK("https://confluence/display/MC/Test+Plan/", "Example 1")</f>
        <v>Example 1</v>
      </c>
      <c r="P35"/>
    </row>
    <row r="36" spans="1:90">
      <c r="A36" s="35"/>
      <c r="B36" s="37"/>
      <c r="C36" s="38"/>
      <c r="D36" s="38"/>
      <c r="E36" s="38"/>
      <c r="F36" s="38"/>
      <c r="G36" s="51"/>
      <c r="H36" s="58"/>
      <c r="I36" s="53"/>
      <c r="J36" s="38"/>
      <c r="K36" s="60"/>
      <c r="L36" s="6" t="str">
        <f>HYPERLINK("https://confluence/display/TURArchive/Test+Plan/", "Example 2")</f>
        <v>Example 2</v>
      </c>
      <c r="P36"/>
    </row>
    <row r="37" spans="1:90" ht="16.899999999999999">
      <c r="A37" s="1">
        <v>1</v>
      </c>
      <c r="B37" s="4">
        <f t="shared" ref="B37:B47" si="0">IF(D38="Yes",A37,0)</f>
        <v>0</v>
      </c>
      <c r="C37" s="35"/>
      <c r="D37" s="35"/>
      <c r="E37" s="35"/>
      <c r="F37" s="35"/>
      <c r="G37" s="42"/>
      <c r="H37" s="55"/>
      <c r="I37" s="48"/>
      <c r="J37" s="35"/>
      <c r="K37" s="61"/>
      <c r="L37" s="6" t="str">
        <f>HYPERLINK("https://confluence/display/RB/RB+E2E%3A+Rocket+Pro/", "Example 3")</f>
        <v>Example 3</v>
      </c>
      <c r="P37"/>
      <c r="Q37"/>
    </row>
    <row r="38" spans="1:90" ht="50.45">
      <c r="A38" s="1">
        <v>2</v>
      </c>
      <c r="B38" s="4">
        <f t="shared" si="0"/>
        <v>0</v>
      </c>
      <c r="C38" s="1" t="s">
        <v>60</v>
      </c>
      <c r="D38" s="1" t="s">
        <v>60</v>
      </c>
      <c r="E38" s="1" t="str">
        <f t="shared" ref="E38:E49" si="1">IF(ISNUMBER(SEARCH("Yes",C38)),IF(OR(ISNUMBER(SEARCH("Yes",D38)),(ISNUMBER(SEARCH("N/A",D38)))),"Yes","No"), "Yes")</f>
        <v>Yes</v>
      </c>
      <c r="F38" s="1" t="s">
        <v>23</v>
      </c>
      <c r="G38" s="32" t="s">
        <v>74</v>
      </c>
      <c r="H38" s="32" t="s">
        <v>75</v>
      </c>
      <c r="I38" s="16" t="s">
        <v>22</v>
      </c>
      <c r="J38" s="31" t="s">
        <v>76</v>
      </c>
      <c r="K38" s="32" t="s">
        <v>77</v>
      </c>
      <c r="L38" s="16" t="s">
        <v>22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</row>
    <row r="39" spans="1:90" ht="50.45">
      <c r="A39" s="1">
        <v>2</v>
      </c>
      <c r="B39" s="4">
        <f t="shared" si="0"/>
        <v>0</v>
      </c>
      <c r="C39" s="1" t="s">
        <v>60</v>
      </c>
      <c r="D39" s="1" t="s">
        <v>60</v>
      </c>
      <c r="E39" s="1" t="str">
        <f t="shared" si="1"/>
        <v>Yes</v>
      </c>
      <c r="F39" s="1" t="s">
        <v>23</v>
      </c>
      <c r="G39" s="32" t="s">
        <v>78</v>
      </c>
      <c r="H39" s="32" t="s">
        <v>29</v>
      </c>
      <c r="I39" s="16" t="s">
        <v>22</v>
      </c>
      <c r="J39" s="31" t="s">
        <v>62</v>
      </c>
      <c r="K39" s="6" t="str">
        <f>HYPERLINK("https://shorty/sonardocs/", "SonarQube Documentation")</f>
        <v>SonarQube Documentation</v>
      </c>
      <c r="L39" s="16" t="s">
        <v>22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</row>
    <row r="40" spans="1:90" ht="50.45">
      <c r="A40" s="1">
        <v>1</v>
      </c>
      <c r="B40" s="4">
        <f t="shared" si="0"/>
        <v>0</v>
      </c>
      <c r="C40" s="1" t="s">
        <v>60</v>
      </c>
      <c r="D40" s="1" t="s">
        <v>60</v>
      </c>
      <c r="E40" s="1" t="str">
        <f t="shared" si="1"/>
        <v>Yes</v>
      </c>
      <c r="F40" s="1" t="s">
        <v>17</v>
      </c>
      <c r="G40" s="32" t="s">
        <v>79</v>
      </c>
      <c r="H40" s="32" t="s">
        <v>80</v>
      </c>
      <c r="I40" s="21" t="s">
        <v>81</v>
      </c>
      <c r="J40" s="1" t="s">
        <v>30</v>
      </c>
      <c r="K40" s="6" t="str">
        <f>HYPERLINK("https://shorty/accessibility/", "Accessibility Testing")</f>
        <v>Accessibility Testing</v>
      </c>
      <c r="L40" s="16" t="s">
        <v>22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</row>
    <row r="41" spans="1:90" ht="50.45">
      <c r="A41" s="1">
        <v>2</v>
      </c>
      <c r="B41" s="4">
        <f t="shared" si="0"/>
        <v>0</v>
      </c>
      <c r="C41" s="1" t="s">
        <v>60</v>
      </c>
      <c r="D41" s="1" t="s">
        <v>60</v>
      </c>
      <c r="E41" s="1" t="str">
        <f t="shared" si="1"/>
        <v>Yes</v>
      </c>
      <c r="F41" s="1" t="s">
        <v>82</v>
      </c>
      <c r="G41" s="32" t="s">
        <v>83</v>
      </c>
      <c r="H41" s="32" t="s">
        <v>84</v>
      </c>
      <c r="I41" s="16" t="s">
        <v>22</v>
      </c>
      <c r="J41" s="1" t="s">
        <v>30</v>
      </c>
      <c r="K41" s="16" t="s">
        <v>22</v>
      </c>
      <c r="L41" s="16" t="s">
        <v>22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</row>
    <row r="42" spans="1:90" ht="50.45">
      <c r="A42" s="1">
        <v>2</v>
      </c>
      <c r="B42" s="4">
        <f t="shared" si="0"/>
        <v>0</v>
      </c>
      <c r="C42" s="1" t="s">
        <v>60</v>
      </c>
      <c r="D42" s="1" t="s">
        <v>60</v>
      </c>
      <c r="E42" s="1" t="str">
        <f t="shared" si="1"/>
        <v>Yes</v>
      </c>
      <c r="F42" s="1" t="s">
        <v>82</v>
      </c>
      <c r="G42" s="32" t="s">
        <v>85</v>
      </c>
      <c r="H42" s="32" t="s">
        <v>86</v>
      </c>
      <c r="I42" s="16" t="s">
        <v>22</v>
      </c>
      <c r="J42" s="31" t="s">
        <v>87</v>
      </c>
      <c r="K42" s="6" t="str">
        <f>HYPERLINK("https://shorty/cqrunbook/", "CQ Runbook")</f>
        <v>CQ Runbook</v>
      </c>
      <c r="L42" s="16" t="s">
        <v>22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</row>
    <row r="43" spans="1:90" ht="33.6">
      <c r="A43" s="1">
        <v>2</v>
      </c>
      <c r="B43" s="4">
        <f t="shared" si="0"/>
        <v>0</v>
      </c>
      <c r="C43" s="1" t="s">
        <v>60</v>
      </c>
      <c r="D43" s="1" t="s">
        <v>60</v>
      </c>
      <c r="E43" s="1" t="str">
        <f t="shared" si="1"/>
        <v>Yes</v>
      </c>
      <c r="F43" s="1" t="s">
        <v>82</v>
      </c>
      <c r="G43" s="32" t="s">
        <v>88</v>
      </c>
      <c r="H43" s="32" t="s">
        <v>89</v>
      </c>
      <c r="I43" s="16" t="s">
        <v>22</v>
      </c>
      <c r="J43" s="31" t="s">
        <v>90</v>
      </c>
      <c r="K43" s="6" t="str">
        <f>HYPERLINK("https://shorty/cqrunbook/", "CQ Runbook")</f>
        <v>CQ Runbook</v>
      </c>
      <c r="L43" s="16" t="s">
        <v>22</v>
      </c>
      <c r="P43"/>
      <c r="Q43"/>
      <c r="R43"/>
      <c r="S43"/>
      <c r="T43"/>
      <c r="U43"/>
      <c r="V43"/>
      <c r="W43"/>
      <c r="X43"/>
      <c r="Y43"/>
      <c r="Z43"/>
      <c r="AA43"/>
    </row>
    <row r="44" spans="1:90" ht="33.6">
      <c r="A44" s="1">
        <v>4</v>
      </c>
      <c r="B44" s="4">
        <f t="shared" si="0"/>
        <v>0</v>
      </c>
      <c r="C44" s="1" t="s">
        <v>60</v>
      </c>
      <c r="D44" s="1" t="s">
        <v>60</v>
      </c>
      <c r="E44" s="1" t="str">
        <f t="shared" si="1"/>
        <v>Yes</v>
      </c>
      <c r="F44" s="1" t="s">
        <v>82</v>
      </c>
      <c r="G44" s="32" t="s">
        <v>91</v>
      </c>
      <c r="H44" s="32" t="s">
        <v>92</v>
      </c>
      <c r="I44" s="16" t="s">
        <v>22</v>
      </c>
      <c r="J44" s="1" t="s">
        <v>30</v>
      </c>
      <c r="K44" s="16" t="s">
        <v>22</v>
      </c>
      <c r="L44" s="6" t="str">
        <f>HYPERLINK("https://git.rockfin.com/RocketMortgage/rocket-client-test-automation", "Example 1")</f>
        <v>Example 1</v>
      </c>
      <c r="P44"/>
      <c r="Q44"/>
      <c r="R44"/>
      <c r="S44"/>
      <c r="T44"/>
      <c r="U44"/>
      <c r="V44"/>
      <c r="W44"/>
      <c r="X44"/>
      <c r="Y44"/>
      <c r="Z44"/>
      <c r="AA44"/>
    </row>
    <row r="45" spans="1:90" ht="84">
      <c r="A45" s="1">
        <v>1</v>
      </c>
      <c r="B45" s="4">
        <f t="shared" si="0"/>
        <v>0</v>
      </c>
      <c r="C45" s="1" t="s">
        <v>60</v>
      </c>
      <c r="D45" s="1" t="s">
        <v>60</v>
      </c>
      <c r="E45" s="1" t="str">
        <f t="shared" si="1"/>
        <v>Yes</v>
      </c>
      <c r="F45" s="1" t="s">
        <v>36</v>
      </c>
      <c r="G45" s="32" t="s">
        <v>93</v>
      </c>
      <c r="H45" s="32" t="s">
        <v>94</v>
      </c>
      <c r="I45" s="16" t="s">
        <v>22</v>
      </c>
      <c r="J45" s="1" t="s">
        <v>30</v>
      </c>
      <c r="K45" s="6" t="str">
        <f>HYPERLINK("https://shorty/DRHA/","DRHA")</f>
        <v>DRHA</v>
      </c>
      <c r="L45" s="6" t="str">
        <f>HYPERLINK("https://confluence/pages/viewpage.action?pageId=162464052", "Example 1")</f>
        <v>Example 1</v>
      </c>
      <c r="P45"/>
      <c r="Q45"/>
      <c r="R45"/>
      <c r="S45"/>
      <c r="T45"/>
      <c r="U45"/>
      <c r="V45"/>
      <c r="W45"/>
      <c r="X45"/>
      <c r="Y45"/>
      <c r="Z45"/>
      <c r="AA45"/>
    </row>
    <row r="46" spans="1:90" ht="50.45">
      <c r="A46" s="1">
        <v>2</v>
      </c>
      <c r="B46" s="4">
        <f t="shared" si="0"/>
        <v>0</v>
      </c>
      <c r="C46" s="1" t="s">
        <v>60</v>
      </c>
      <c r="D46" s="1" t="s">
        <v>60</v>
      </c>
      <c r="E46" s="1" t="str">
        <f t="shared" si="1"/>
        <v>Yes</v>
      </c>
      <c r="F46" s="1" t="s">
        <v>36</v>
      </c>
      <c r="G46" s="32" t="s">
        <v>95</v>
      </c>
      <c r="H46" s="32" t="s">
        <v>96</v>
      </c>
      <c r="I46" s="16" t="s">
        <v>22</v>
      </c>
      <c r="J46" s="1" t="s">
        <v>30</v>
      </c>
      <c r="K46" s="16" t="s">
        <v>22</v>
      </c>
      <c r="L46" s="16" t="s">
        <v>22</v>
      </c>
      <c r="P46"/>
      <c r="Q46"/>
      <c r="R46"/>
      <c r="S46"/>
      <c r="T46"/>
      <c r="U46"/>
      <c r="V46"/>
      <c r="W46"/>
      <c r="X46"/>
      <c r="Y46"/>
      <c r="Z46"/>
      <c r="AA46"/>
    </row>
    <row r="47" spans="1:90" ht="33.6">
      <c r="A47" s="1">
        <v>2</v>
      </c>
      <c r="B47" s="4">
        <f t="shared" si="0"/>
        <v>0</v>
      </c>
      <c r="C47" s="1" t="s">
        <v>60</v>
      </c>
      <c r="D47" s="1" t="s">
        <v>60</v>
      </c>
      <c r="E47" s="1" t="str">
        <f t="shared" si="1"/>
        <v>Yes</v>
      </c>
      <c r="F47" s="1" t="s">
        <v>36</v>
      </c>
      <c r="G47" s="32" t="s">
        <v>97</v>
      </c>
      <c r="H47" s="32" t="s">
        <v>98</v>
      </c>
      <c r="I47" s="16" t="s">
        <v>22</v>
      </c>
      <c r="J47" s="1" t="s">
        <v>99</v>
      </c>
      <c r="K47" s="6" t="str">
        <f>HYPERLINK("https://shorty/mbdocs/","Mountebank Documentation")</f>
        <v>Mountebank Documentation</v>
      </c>
      <c r="L47" s="16" t="s">
        <v>22</v>
      </c>
      <c r="P47"/>
      <c r="Q47"/>
      <c r="R47"/>
      <c r="S47"/>
      <c r="T47"/>
      <c r="U47"/>
      <c r="V47"/>
      <c r="W47"/>
      <c r="X47"/>
      <c r="Y47"/>
      <c r="Z47"/>
      <c r="AA47"/>
    </row>
    <row r="48" spans="1:90" ht="50.45">
      <c r="A48" s="1">
        <v>3</v>
      </c>
      <c r="B48" s="4">
        <f>IF(D48="Yes",A48,0)</f>
        <v>0</v>
      </c>
      <c r="C48" s="1" t="s">
        <v>60</v>
      </c>
      <c r="D48" s="1" t="s">
        <v>60</v>
      </c>
      <c r="E48" s="1" t="str">
        <f t="shared" si="1"/>
        <v>Yes</v>
      </c>
      <c r="F48" s="1" t="s">
        <v>17</v>
      </c>
      <c r="G48" s="32" t="s">
        <v>100</v>
      </c>
      <c r="H48" s="32" t="s">
        <v>101</v>
      </c>
      <c r="I48" s="16" t="s">
        <v>22</v>
      </c>
      <c r="J48" s="14" t="s">
        <v>21</v>
      </c>
      <c r="K48" s="16" t="s">
        <v>22</v>
      </c>
      <c r="L48" s="16" t="s">
        <v>22</v>
      </c>
      <c r="P48"/>
      <c r="Q48"/>
      <c r="R48"/>
      <c r="S48"/>
      <c r="T48"/>
      <c r="U48"/>
      <c r="V48"/>
      <c r="W48"/>
      <c r="X48"/>
      <c r="Y48"/>
      <c r="Z48"/>
      <c r="AA48"/>
    </row>
    <row r="49" spans="1:27">
      <c r="A49" s="34">
        <v>3</v>
      </c>
      <c r="B49" s="36">
        <f>IF(D49="Yes",A49,0)</f>
        <v>0</v>
      </c>
      <c r="C49" s="34" t="s">
        <v>60</v>
      </c>
      <c r="D49" s="34" t="s">
        <v>60</v>
      </c>
      <c r="E49" s="34" t="str">
        <f t="shared" si="1"/>
        <v>Yes</v>
      </c>
      <c r="F49" s="34" t="s">
        <v>17</v>
      </c>
      <c r="G49" s="41" t="s">
        <v>102</v>
      </c>
      <c r="H49" s="54" t="s">
        <v>25</v>
      </c>
      <c r="I49" s="47" t="s">
        <v>22</v>
      </c>
      <c r="J49" s="50" t="s">
        <v>103</v>
      </c>
      <c r="K49" s="6" t="str">
        <f>HYPERLINK("https://shorty/use_snyk/","Snyk Usage")</f>
        <v>Snyk Usage</v>
      </c>
      <c r="L49" s="56" t="str">
        <f>HYPERLINK("https://circleci.foc.zone/workflow-run/e8c66b8d-baed-4c42-ac69-4cdf64648ff3", "Example 1")</f>
        <v>Example 1</v>
      </c>
      <c r="P49"/>
      <c r="Q49"/>
      <c r="R49"/>
      <c r="S49"/>
      <c r="T49"/>
      <c r="U49"/>
      <c r="V49"/>
      <c r="W49"/>
      <c r="X49"/>
      <c r="Y49"/>
      <c r="Z49"/>
      <c r="AA49"/>
    </row>
    <row r="50" spans="1:27">
      <c r="A50" s="35"/>
      <c r="B50" s="37"/>
      <c r="C50" s="35"/>
      <c r="D50" s="35"/>
      <c r="E50" s="35"/>
      <c r="F50" s="35"/>
      <c r="G50" s="42"/>
      <c r="H50" s="55"/>
      <c r="I50" s="48"/>
      <c r="J50" s="44"/>
      <c r="K50" s="6" t="str">
        <f>HYPERLINK("https://shorty/appspiderdocs/","AppSpider Documentation")</f>
        <v>AppSpider Documentation</v>
      </c>
      <c r="L50" s="57"/>
      <c r="P50"/>
      <c r="Q50"/>
      <c r="R50"/>
      <c r="S50"/>
      <c r="T50"/>
      <c r="U50"/>
      <c r="V50"/>
    </row>
    <row r="51" spans="1:27" ht="33.6">
      <c r="A51" s="1">
        <v>2</v>
      </c>
      <c r="B51" s="4">
        <f t="shared" ref="B51:B56" si="2">IF(D51="Yes",A51,0)</f>
        <v>0</v>
      </c>
      <c r="C51" s="1" t="s">
        <v>60</v>
      </c>
      <c r="D51" s="1" t="s">
        <v>60</v>
      </c>
      <c r="E51" s="1" t="str">
        <f t="shared" ref="E51:E58" si="3">IF(ISNUMBER(SEARCH("Yes",C51)),IF(OR(ISNUMBER(SEARCH("Yes",D51)),(ISNUMBER(SEARCH("N/A",D51)))),"Yes","No"), "Yes")</f>
        <v>Yes</v>
      </c>
      <c r="F51" s="1" t="s">
        <v>82</v>
      </c>
      <c r="G51" s="32" t="s">
        <v>104</v>
      </c>
      <c r="H51" s="32" t="s">
        <v>105</v>
      </c>
      <c r="I51" s="16" t="s">
        <v>22</v>
      </c>
      <c r="J51" s="1" t="s">
        <v>30</v>
      </c>
      <c r="K51" s="6" t="str">
        <f>HYPERLINK("https://shorty/SLA_SLI_SLO/", "SLA's, SLI's &amp; SLO's")</f>
        <v>SLA's, SLI's &amp; SLO's</v>
      </c>
      <c r="L51" s="16" t="s">
        <v>22</v>
      </c>
      <c r="P51"/>
      <c r="Q51"/>
      <c r="R51"/>
      <c r="S51"/>
      <c r="T51"/>
      <c r="U51"/>
      <c r="V51"/>
    </row>
    <row r="52" spans="1:27" ht="50.45">
      <c r="A52" s="1">
        <v>2</v>
      </c>
      <c r="B52" s="4">
        <f t="shared" si="2"/>
        <v>0</v>
      </c>
      <c r="C52" s="1" t="s">
        <v>60</v>
      </c>
      <c r="D52" s="1" t="s">
        <v>60</v>
      </c>
      <c r="E52" s="1" t="str">
        <f t="shared" si="3"/>
        <v>Yes</v>
      </c>
      <c r="F52" s="1" t="s">
        <v>82</v>
      </c>
      <c r="G52" s="32" t="s">
        <v>106</v>
      </c>
      <c r="H52" s="32" t="s">
        <v>107</v>
      </c>
      <c r="I52" s="16" t="s">
        <v>22</v>
      </c>
      <c r="J52" s="1" t="s">
        <v>30</v>
      </c>
      <c r="K52" s="6" t="str">
        <f t="shared" ref="K52:K53" si="4">HYPERLINK("https://shorty/SLA_SLI_SLO/", "SLA's, SLI's &amp; SLO's")</f>
        <v>SLA's, SLI's &amp; SLO's</v>
      </c>
      <c r="L52" s="16" t="s">
        <v>22</v>
      </c>
      <c r="P52"/>
      <c r="Q52"/>
      <c r="R52"/>
      <c r="S52"/>
      <c r="T52"/>
      <c r="U52"/>
      <c r="V52"/>
    </row>
    <row r="53" spans="1:27" ht="33.6">
      <c r="A53" s="1">
        <v>2</v>
      </c>
      <c r="B53" s="4">
        <f t="shared" si="2"/>
        <v>0</v>
      </c>
      <c r="C53" s="1" t="s">
        <v>60</v>
      </c>
      <c r="D53" s="1" t="s">
        <v>60</v>
      </c>
      <c r="E53" s="1" t="str">
        <f t="shared" si="3"/>
        <v>Yes</v>
      </c>
      <c r="F53" s="1" t="s">
        <v>82</v>
      </c>
      <c r="G53" s="32" t="s">
        <v>108</v>
      </c>
      <c r="H53" s="32" t="s">
        <v>109</v>
      </c>
      <c r="I53" s="16" t="s">
        <v>22</v>
      </c>
      <c r="J53" s="1" t="s">
        <v>30</v>
      </c>
      <c r="K53" s="6" t="str">
        <f t="shared" si="4"/>
        <v>SLA's, SLI's &amp; SLO's</v>
      </c>
      <c r="L53" s="6" t="str">
        <f>HYPERLINK("https://confluence/pages/viewpage.action?pageId=172228863", "Example 1")</f>
        <v>Example 1</v>
      </c>
      <c r="P53"/>
      <c r="Q53"/>
      <c r="R53"/>
      <c r="S53"/>
      <c r="T53"/>
      <c r="U53"/>
      <c r="V53"/>
    </row>
    <row r="54" spans="1:27" ht="50.45">
      <c r="A54" s="1">
        <v>4</v>
      </c>
      <c r="B54" s="4">
        <f t="shared" si="2"/>
        <v>0</v>
      </c>
      <c r="C54" s="1" t="s">
        <v>60</v>
      </c>
      <c r="D54" s="1" t="s">
        <v>60</v>
      </c>
      <c r="E54" s="1" t="str">
        <f t="shared" si="3"/>
        <v>Yes</v>
      </c>
      <c r="F54" s="8" t="s">
        <v>17</v>
      </c>
      <c r="G54" s="32" t="s">
        <v>110</v>
      </c>
      <c r="H54" s="32" t="s">
        <v>111</v>
      </c>
      <c r="I54" s="16" t="s">
        <v>22</v>
      </c>
      <c r="J54" s="1" t="s">
        <v>30</v>
      </c>
      <c r="K54" s="16" t="s">
        <v>22</v>
      </c>
      <c r="L54" s="16" t="s">
        <v>22</v>
      </c>
      <c r="P54"/>
      <c r="Q54"/>
      <c r="R54"/>
      <c r="S54"/>
      <c r="T54"/>
      <c r="U54"/>
      <c r="V54"/>
    </row>
    <row r="55" spans="1:27" ht="84">
      <c r="A55" s="1">
        <v>4</v>
      </c>
      <c r="B55" s="4">
        <f t="shared" si="2"/>
        <v>0</v>
      </c>
      <c r="C55" s="1" t="s">
        <v>60</v>
      </c>
      <c r="D55" s="1" t="s">
        <v>60</v>
      </c>
      <c r="E55" s="1" t="str">
        <f t="shared" si="3"/>
        <v>Yes</v>
      </c>
      <c r="F55" s="9" t="s">
        <v>36</v>
      </c>
      <c r="G55" s="32" t="s">
        <v>112</v>
      </c>
      <c r="H55" s="32" t="s">
        <v>113</v>
      </c>
      <c r="I55" s="16" t="s">
        <v>22</v>
      </c>
      <c r="J55" s="31" t="s">
        <v>114</v>
      </c>
      <c r="K55" s="16" t="s">
        <v>22</v>
      </c>
      <c r="L55" s="16" t="s">
        <v>22</v>
      </c>
      <c r="P55"/>
      <c r="Q55"/>
      <c r="R55"/>
      <c r="S55"/>
      <c r="T55"/>
      <c r="U55"/>
      <c r="V55"/>
    </row>
    <row r="56" spans="1:27" ht="67.150000000000006">
      <c r="A56" s="1">
        <v>2</v>
      </c>
      <c r="B56" s="4">
        <f t="shared" si="2"/>
        <v>0</v>
      </c>
      <c r="C56" s="1" t="s">
        <v>60</v>
      </c>
      <c r="D56" s="1" t="s">
        <v>60</v>
      </c>
      <c r="E56" s="1" t="str">
        <f t="shared" si="3"/>
        <v>Yes</v>
      </c>
      <c r="F56" s="1" t="s">
        <v>17</v>
      </c>
      <c r="G56" s="32" t="s">
        <v>115</v>
      </c>
      <c r="H56" s="32" t="s">
        <v>116</v>
      </c>
      <c r="I56" s="16" t="s">
        <v>22</v>
      </c>
      <c r="J56" s="1" t="s">
        <v>30</v>
      </c>
      <c r="K56" s="16" t="s">
        <v>22</v>
      </c>
      <c r="L56" s="16" t="s">
        <v>22</v>
      </c>
      <c r="P56"/>
      <c r="Q56"/>
      <c r="R56"/>
      <c r="S56"/>
      <c r="T56"/>
      <c r="U56"/>
      <c r="V56"/>
    </row>
    <row r="57" spans="1:27" ht="16.899999999999999">
      <c r="A57" s="1"/>
      <c r="B57" s="4"/>
      <c r="C57" s="1" t="s">
        <v>60</v>
      </c>
      <c r="D57" s="1" t="s">
        <v>60</v>
      </c>
      <c r="E57" s="1" t="str">
        <f t="shared" si="3"/>
        <v>Yes</v>
      </c>
      <c r="F57" s="1" t="s">
        <v>43</v>
      </c>
      <c r="G57" s="32" t="s">
        <v>117</v>
      </c>
      <c r="H57" s="32" t="s">
        <v>118</v>
      </c>
      <c r="I57" s="16" t="s">
        <v>22</v>
      </c>
      <c r="J57" s="1" t="s">
        <v>30</v>
      </c>
      <c r="K57" s="6" t="str">
        <f>HYPERLINK("https://shorty/qualitypod/", "Quality Pods")</f>
        <v>Quality Pods</v>
      </c>
      <c r="L57" s="16" t="s">
        <v>22</v>
      </c>
      <c r="P57"/>
      <c r="Q57"/>
      <c r="R57"/>
      <c r="S57"/>
      <c r="T57"/>
      <c r="U57"/>
      <c r="V57"/>
    </row>
    <row r="58" spans="1:27" ht="84">
      <c r="A58" s="1">
        <v>2</v>
      </c>
      <c r="B58" s="4">
        <f>IF(D57="Yes",A58,0)</f>
        <v>0</v>
      </c>
      <c r="C58" s="1" t="s">
        <v>60</v>
      </c>
      <c r="D58" s="1" t="s">
        <v>60</v>
      </c>
      <c r="E58" s="1" t="str">
        <f t="shared" si="3"/>
        <v>Yes</v>
      </c>
      <c r="F58" s="1" t="s">
        <v>36</v>
      </c>
      <c r="G58" s="32" t="s">
        <v>119</v>
      </c>
      <c r="H58" s="32" t="s">
        <v>120</v>
      </c>
      <c r="I58" s="16" t="s">
        <v>22</v>
      </c>
      <c r="J58" s="31" t="s">
        <v>114</v>
      </c>
      <c r="K58" s="16" t="s">
        <v>22</v>
      </c>
      <c r="L58" s="16" t="s">
        <v>22</v>
      </c>
      <c r="P58"/>
      <c r="Q58"/>
      <c r="R58"/>
      <c r="S58"/>
      <c r="T58"/>
      <c r="U58"/>
      <c r="V58"/>
    </row>
    <row r="59" spans="1:27" ht="16.899999999999999">
      <c r="A59" s="1">
        <v>4</v>
      </c>
      <c r="B59" s="4">
        <f>IF(D58="Yes",A59,0)</f>
        <v>0</v>
      </c>
      <c r="P59"/>
      <c r="Q59"/>
      <c r="R59"/>
      <c r="S59"/>
      <c r="T59"/>
      <c r="U59"/>
      <c r="V59"/>
    </row>
    <row r="60" spans="1:27">
      <c r="P60"/>
      <c r="Q60"/>
      <c r="R60"/>
      <c r="S60"/>
      <c r="T60"/>
      <c r="U60"/>
      <c r="V60"/>
    </row>
    <row r="61" spans="1:27" ht="16.899999999999999">
      <c r="I61" s="5"/>
      <c r="J61" s="5"/>
      <c r="K61" s="5"/>
      <c r="P61"/>
      <c r="Q61"/>
      <c r="R61"/>
      <c r="S61"/>
      <c r="T61"/>
      <c r="U61"/>
      <c r="V61"/>
    </row>
    <row r="62" spans="1:27" ht="16.899999999999999">
      <c r="K62" s="5"/>
      <c r="P62"/>
      <c r="Q62"/>
      <c r="R62"/>
      <c r="S62"/>
      <c r="T62"/>
      <c r="U62"/>
      <c r="V62"/>
    </row>
    <row r="63" spans="1:27" ht="16.899999999999999">
      <c r="I63" s="5"/>
      <c r="J63" s="5"/>
      <c r="P63"/>
      <c r="Q63"/>
      <c r="R63"/>
      <c r="S63"/>
      <c r="T63"/>
      <c r="U63"/>
      <c r="V63"/>
    </row>
    <row r="64" spans="1:27" ht="16.899999999999999">
      <c r="I64" s="5"/>
      <c r="J64" s="5"/>
      <c r="P64"/>
      <c r="Q64"/>
      <c r="R64"/>
      <c r="S64"/>
      <c r="T64"/>
      <c r="U64"/>
      <c r="V64"/>
    </row>
    <row r="65" spans="5:22" ht="29.1" customHeight="1">
      <c r="P65"/>
      <c r="Q65"/>
      <c r="R65"/>
      <c r="S65"/>
      <c r="T65"/>
      <c r="U65"/>
      <c r="V65"/>
    </row>
    <row r="66" spans="5:22" ht="16.899999999999999">
      <c r="E66" s="10"/>
      <c r="F66" s="10"/>
      <c r="P66"/>
      <c r="Q66"/>
      <c r="R66"/>
      <c r="S66"/>
      <c r="T66"/>
      <c r="U66"/>
      <c r="V66"/>
    </row>
    <row r="67" spans="5:22" ht="16.899999999999999">
      <c r="E67" s="10"/>
      <c r="F67" s="10"/>
      <c r="P67"/>
      <c r="Q67"/>
      <c r="R67"/>
      <c r="S67"/>
      <c r="T67"/>
      <c r="U67"/>
      <c r="V67"/>
    </row>
    <row r="68" spans="5:22" ht="16.899999999999999">
      <c r="E68" s="10"/>
      <c r="F68" s="10"/>
      <c r="P68"/>
      <c r="Q68"/>
      <c r="R68"/>
      <c r="S68"/>
      <c r="T68"/>
      <c r="U68"/>
      <c r="V68"/>
    </row>
    <row r="69" spans="5:22" ht="16.899999999999999">
      <c r="E69" s="10"/>
      <c r="F69" s="10"/>
      <c r="P69"/>
      <c r="Q69"/>
      <c r="R69"/>
      <c r="S69"/>
      <c r="T69"/>
      <c r="U69"/>
      <c r="V69"/>
    </row>
    <row r="70" spans="5:22">
      <c r="E70" s="7"/>
      <c r="P70"/>
      <c r="Q70"/>
      <c r="R70"/>
      <c r="S70"/>
      <c r="T70"/>
      <c r="U70"/>
      <c r="V70"/>
    </row>
    <row r="71" spans="5:22">
      <c r="E71" s="7"/>
      <c r="P71"/>
      <c r="Q71"/>
      <c r="R71"/>
      <c r="S71"/>
      <c r="T71"/>
      <c r="U71"/>
      <c r="V71"/>
    </row>
    <row r="72" spans="5:22">
      <c r="E72" s="7"/>
      <c r="P72"/>
      <c r="Q72"/>
      <c r="R72"/>
      <c r="S72"/>
      <c r="T72"/>
      <c r="U72"/>
      <c r="V72"/>
    </row>
    <row r="73" spans="5:22">
      <c r="E73" s="7"/>
      <c r="P73"/>
      <c r="Q73"/>
      <c r="R73"/>
      <c r="S73"/>
      <c r="T73"/>
      <c r="U73"/>
      <c r="V73"/>
    </row>
    <row r="74" spans="5:22">
      <c r="P74"/>
      <c r="Q74"/>
      <c r="R74"/>
      <c r="S74"/>
      <c r="T74"/>
      <c r="U74"/>
      <c r="V74"/>
    </row>
    <row r="75" spans="5:22">
      <c r="P75"/>
      <c r="Q75"/>
      <c r="R75"/>
      <c r="S75"/>
      <c r="T75"/>
      <c r="U75"/>
      <c r="V75"/>
    </row>
    <row r="76" spans="5:22">
      <c r="P76"/>
      <c r="Q76"/>
      <c r="R76"/>
      <c r="S76"/>
      <c r="T76"/>
      <c r="U76"/>
      <c r="V76"/>
    </row>
    <row r="77" spans="5:22">
      <c r="P77"/>
      <c r="Q77"/>
      <c r="R77"/>
      <c r="S77"/>
      <c r="T77"/>
      <c r="U77"/>
      <c r="V77"/>
    </row>
    <row r="78" spans="5:22">
      <c r="P78"/>
      <c r="Q78"/>
      <c r="R78"/>
      <c r="S78"/>
      <c r="T78"/>
      <c r="U78"/>
      <c r="V78"/>
    </row>
    <row r="79" spans="5:22">
      <c r="P79"/>
      <c r="Q79"/>
    </row>
    <row r="80" spans="5:22">
      <c r="P80"/>
      <c r="Q80"/>
    </row>
    <row r="81" spans="17:17">
      <c r="Q81"/>
    </row>
    <row r="82" spans="17:17">
      <c r="Q82"/>
    </row>
  </sheetData>
  <mergeCells count="145">
    <mergeCell ref="L11:L12"/>
    <mergeCell ref="J9:J10"/>
    <mergeCell ref="F29:F30"/>
    <mergeCell ref="E31:E32"/>
    <mergeCell ref="F31:F32"/>
    <mergeCell ref="E25:E26"/>
    <mergeCell ref="F25:F26"/>
    <mergeCell ref="E16:E18"/>
    <mergeCell ref="H9:H10"/>
    <mergeCell ref="E14:E15"/>
    <mergeCell ref="I9:I10"/>
    <mergeCell ref="L16:L18"/>
    <mergeCell ref="L25:L26"/>
    <mergeCell ref="L19:L20"/>
    <mergeCell ref="L31:L32"/>
    <mergeCell ref="L27:L28"/>
    <mergeCell ref="L29:L30"/>
    <mergeCell ref="I27:I28"/>
    <mergeCell ref="I19:I20"/>
    <mergeCell ref="E19:E20"/>
    <mergeCell ref="F19:F20"/>
    <mergeCell ref="I25:I26"/>
    <mergeCell ref="I16:I18"/>
    <mergeCell ref="G19:G20"/>
    <mergeCell ref="J49:J50"/>
    <mergeCell ref="H49:H50"/>
    <mergeCell ref="L49:L50"/>
    <mergeCell ref="I49:I50"/>
    <mergeCell ref="H35:H37"/>
    <mergeCell ref="K35:K37"/>
    <mergeCell ref="E49:E50"/>
    <mergeCell ref="F49:F50"/>
    <mergeCell ref="J27:J28"/>
    <mergeCell ref="E29:E30"/>
    <mergeCell ref="I29:I30"/>
    <mergeCell ref="I31:I32"/>
    <mergeCell ref="J31:J32"/>
    <mergeCell ref="G31:G32"/>
    <mergeCell ref="H31:H32"/>
    <mergeCell ref="B32:B33"/>
    <mergeCell ref="B34:B36"/>
    <mergeCell ref="I33:I34"/>
    <mergeCell ref="I35:I37"/>
    <mergeCell ref="L33:L34"/>
    <mergeCell ref="C33:C34"/>
    <mergeCell ref="D33:D34"/>
    <mergeCell ref="G33:G34"/>
    <mergeCell ref="J33:J34"/>
    <mergeCell ref="H33:H34"/>
    <mergeCell ref="C35:C37"/>
    <mergeCell ref="D35:D37"/>
    <mergeCell ref="E33:E34"/>
    <mergeCell ref="F33:F34"/>
    <mergeCell ref="G35:G37"/>
    <mergeCell ref="J35:J37"/>
    <mergeCell ref="E35:E37"/>
    <mergeCell ref="F35:F37"/>
    <mergeCell ref="J19:J20"/>
    <mergeCell ref="B16:B17"/>
    <mergeCell ref="A49:A50"/>
    <mergeCell ref="C49:C50"/>
    <mergeCell ref="D49:D50"/>
    <mergeCell ref="G49:G50"/>
    <mergeCell ref="A32:A33"/>
    <mergeCell ref="A34:A36"/>
    <mergeCell ref="H19:H20"/>
    <mergeCell ref="A23:A25"/>
    <mergeCell ref="A20:A21"/>
    <mergeCell ref="F27:F28"/>
    <mergeCell ref="A18:A19"/>
    <mergeCell ref="D27:D28"/>
    <mergeCell ref="G27:G28"/>
    <mergeCell ref="H27:H28"/>
    <mergeCell ref="E27:E28"/>
    <mergeCell ref="B23:B25"/>
    <mergeCell ref="B26:B27"/>
    <mergeCell ref="B18:B19"/>
    <mergeCell ref="B49:B50"/>
    <mergeCell ref="C31:C32"/>
    <mergeCell ref="D31:D32"/>
    <mergeCell ref="C29:C30"/>
    <mergeCell ref="D29:D30"/>
    <mergeCell ref="G29:G30"/>
    <mergeCell ref="J29:J30"/>
    <mergeCell ref="H29:H30"/>
    <mergeCell ref="C25:C26"/>
    <mergeCell ref="D25:D26"/>
    <mergeCell ref="G25:G26"/>
    <mergeCell ref="J25:J26"/>
    <mergeCell ref="H25:H26"/>
    <mergeCell ref="C27:C28"/>
    <mergeCell ref="J7:J8"/>
    <mergeCell ref="H7:H8"/>
    <mergeCell ref="E9:E10"/>
    <mergeCell ref="D16:D18"/>
    <mergeCell ref="G16:G18"/>
    <mergeCell ref="J16:J18"/>
    <mergeCell ref="H16:H18"/>
    <mergeCell ref="C16:C18"/>
    <mergeCell ref="F16:F18"/>
    <mergeCell ref="F9:F10"/>
    <mergeCell ref="C11:C12"/>
    <mergeCell ref="D11:D12"/>
    <mergeCell ref="G11:G12"/>
    <mergeCell ref="J11:J12"/>
    <mergeCell ref="H11:H12"/>
    <mergeCell ref="F11:F12"/>
    <mergeCell ref="E7:E8"/>
    <mergeCell ref="F7:F8"/>
    <mergeCell ref="G9:G10"/>
    <mergeCell ref="I7:I8"/>
    <mergeCell ref="I11:I12"/>
    <mergeCell ref="H1:L3"/>
    <mergeCell ref="A9:A10"/>
    <mergeCell ref="C9:C10"/>
    <mergeCell ref="D9:D10"/>
    <mergeCell ref="C14:C15"/>
    <mergeCell ref="D14:D15"/>
    <mergeCell ref="F14:F15"/>
    <mergeCell ref="G14:G15"/>
    <mergeCell ref="H14:H15"/>
    <mergeCell ref="I14:I15"/>
    <mergeCell ref="J14:J15"/>
    <mergeCell ref="L14:L15"/>
    <mergeCell ref="L7:L8"/>
    <mergeCell ref="L9:L10"/>
    <mergeCell ref="A11:A12"/>
    <mergeCell ref="A7:A8"/>
    <mergeCell ref="B7:B8"/>
    <mergeCell ref="B9:B10"/>
    <mergeCell ref="B11:B12"/>
    <mergeCell ref="B13:B15"/>
    <mergeCell ref="E11:E12"/>
    <mergeCell ref="C7:C8"/>
    <mergeCell ref="D7:D8"/>
    <mergeCell ref="G7:G8"/>
    <mergeCell ref="A1:F1"/>
    <mergeCell ref="A2:F2"/>
    <mergeCell ref="A3:F3"/>
    <mergeCell ref="A16:A17"/>
    <mergeCell ref="B20:B21"/>
    <mergeCell ref="A13:A15"/>
    <mergeCell ref="A26:A27"/>
    <mergeCell ref="C19:C20"/>
    <mergeCell ref="D19:D20"/>
  </mergeCells>
  <conditionalFormatting sqref="K51:K53">
    <cfRule type="containsText" dxfId="40" priority="108" operator="containsText" text="Need more info">
      <formula>NOT(ISERROR(SEARCH("Need more info",K51)))</formula>
    </cfRule>
  </conditionalFormatting>
  <conditionalFormatting sqref="K51:K53">
    <cfRule type="containsText" dxfId="39" priority="107" operator="containsText" text="Ideal State">
      <formula>NOT(ISERROR(SEARCH("Ideal State",K51)))</formula>
    </cfRule>
  </conditionalFormatting>
  <conditionalFormatting sqref="J16:J58 J5:J14">
    <cfRule type="containsText" dxfId="38" priority="102" operator="containsText" text="Need more info">
      <formula>NOT(ISERROR(SEARCH("Need more info",J5)))</formula>
    </cfRule>
  </conditionalFormatting>
  <conditionalFormatting sqref="B5:B6">
    <cfRule type="containsText" dxfId="37" priority="97" operator="containsText" text="Need more info">
      <formula>NOT(ISERROR(SEARCH("Need more info",B5)))</formula>
    </cfRule>
  </conditionalFormatting>
  <conditionalFormatting sqref="B5:B6">
    <cfRule type="containsText" dxfId="36" priority="96" operator="containsText" text="Ideal State">
      <formula>NOT(ISERROR(SEARCH("Ideal State",B5)))</formula>
    </cfRule>
  </conditionalFormatting>
  <conditionalFormatting sqref="S40:XFD40 G41:H41 M40:O40">
    <cfRule type="containsText" dxfId="35" priority="87" operator="containsText" text="Need more info">
      <formula>NOT(ISERROR(SEARCH("Need more info",G40)))</formula>
    </cfRule>
  </conditionalFormatting>
  <conditionalFormatting sqref="G41:H41">
    <cfRule type="containsText" dxfId="34" priority="86" operator="containsText" text="Ideal State">
      <formula>NOT(ISERROR(SEARCH("Ideal State",G41)))</formula>
    </cfRule>
  </conditionalFormatting>
  <conditionalFormatting sqref="F5:F6">
    <cfRule type="containsText" dxfId="33" priority="83" operator="containsText" text="Need more info">
      <formula>NOT(ISERROR(SEARCH("Need more info",F5)))</formula>
    </cfRule>
  </conditionalFormatting>
  <conditionalFormatting sqref="F5:F6">
    <cfRule type="containsText" dxfId="32" priority="82" operator="containsText" text="Ideal State">
      <formula>NOT(ISERROR(SEARCH("Ideal State",F5)))</formula>
    </cfRule>
  </conditionalFormatting>
  <conditionalFormatting sqref="F56">
    <cfRule type="containsText" dxfId="31" priority="81" operator="containsText" text="Need more info">
      <formula>NOT(ISERROR(SEARCH("Need more info",F56)))</formula>
    </cfRule>
  </conditionalFormatting>
  <conditionalFormatting sqref="F56">
    <cfRule type="containsText" dxfId="30" priority="80" operator="containsText" text="Ideal State">
      <formula>NOT(ISERROR(SEARCH("Ideal State",F56)))</formula>
    </cfRule>
  </conditionalFormatting>
  <conditionalFormatting sqref="F58">
    <cfRule type="containsText" dxfId="29" priority="79" operator="containsText" text="Need more info">
      <formula>NOT(ISERROR(SEARCH("Need more info",F58)))</formula>
    </cfRule>
  </conditionalFormatting>
  <conditionalFormatting sqref="F58">
    <cfRule type="containsText" dxfId="28" priority="78" operator="containsText" text="Ideal State">
      <formula>NOT(ISERROR(SEARCH("Ideal State",F58)))</formula>
    </cfRule>
  </conditionalFormatting>
  <conditionalFormatting sqref="G1:G3">
    <cfRule type="containsText" dxfId="27" priority="73" operator="containsText" text="Need more info">
      <formula>NOT(ISERROR(SEARCH("Need more info",G1)))</formula>
    </cfRule>
  </conditionalFormatting>
  <conditionalFormatting sqref="H59">
    <cfRule type="containsText" dxfId="26" priority="60" operator="containsText" text="Need more info">
      <formula>NOT(ISERROR(SEARCH("Need more info",H59)))</formula>
    </cfRule>
  </conditionalFormatting>
  <conditionalFormatting sqref="C9:E9 C19:E19 C5:E7 C11:E11 C35:E35 C38:E49 C51:E58 C21:E33 C16:E16 C13:E14">
    <cfRule type="containsText" dxfId="25" priority="61" operator="containsText" text="No">
      <formula>NOT(ISERROR(SEARCH("No",C5)))</formula>
    </cfRule>
    <cfRule type="containsText" dxfId="24" priority="62" operator="containsText" text="Yes">
      <formula>NOT(ISERROR(SEARCH("Yes",C5)))</formula>
    </cfRule>
  </conditionalFormatting>
  <conditionalFormatting sqref="G1:G3">
    <cfRule type="containsText" dxfId="23" priority="54" operator="containsText" text="No">
      <formula>NOT(ISERROR(SEARCH("No",G1)))</formula>
    </cfRule>
    <cfRule type="containsText" dxfId="22" priority="55" operator="containsText" text="Yes">
      <formula>NOT(ISERROR(SEARCH("Yes",G1)))</formula>
    </cfRule>
    <cfRule type="containsText" dxfId="21" priority="59" operator="containsText" text="Need more info">
      <formula>NOT(ISERROR(SEARCH("Need more info",G1)))</formula>
    </cfRule>
  </conditionalFormatting>
  <conditionalFormatting sqref="D9 D5:D7 D11 D19 D35 D38:D49 D51:D58 D21:D33 D16 D13:D14">
    <cfRule type="containsText" dxfId="20" priority="45" operator="containsText" text="N/A">
      <formula>NOT(ISERROR(SEARCH("N/A",D5)))</formula>
    </cfRule>
  </conditionalFormatting>
  <conditionalFormatting sqref="A1">
    <cfRule type="containsText" dxfId="19" priority="42" operator="containsText" text="Need more info">
      <formula>NOT(ISERROR(SEARCH("Need more info",A1)))</formula>
    </cfRule>
  </conditionalFormatting>
  <conditionalFormatting sqref="A2">
    <cfRule type="containsText" dxfId="18" priority="41" operator="containsText" text="Need more info">
      <formula>NOT(ISERROR(SEARCH("Need more info",A2)))</formula>
    </cfRule>
  </conditionalFormatting>
  <conditionalFormatting sqref="A3">
    <cfRule type="containsText" dxfId="17" priority="40" operator="containsText" text="Need more info">
      <formula>NOT(ISERROR(SEARCH("Need more info",A3)))</formula>
    </cfRule>
  </conditionalFormatting>
  <conditionalFormatting sqref="L38:L43">
    <cfRule type="containsText" dxfId="16" priority="25" operator="containsText" text="Need more info">
      <formula>NOT(ISERROR(SEARCH("Need more info",L38)))</formula>
    </cfRule>
  </conditionalFormatting>
  <conditionalFormatting sqref="L38:L43">
    <cfRule type="containsText" dxfId="15" priority="24" operator="containsText" text="Ideal State">
      <formula>NOT(ISERROR(SEARCH("Ideal State",L38)))</formula>
    </cfRule>
  </conditionalFormatting>
  <conditionalFormatting sqref="L51:L52">
    <cfRule type="containsText" dxfId="14" priority="23" operator="containsText" text="Need more info">
      <formula>NOT(ISERROR(SEARCH("Need more info",L51)))</formula>
    </cfRule>
  </conditionalFormatting>
  <conditionalFormatting sqref="L51:L52">
    <cfRule type="containsText" dxfId="13" priority="22" operator="containsText" text="Ideal State">
      <formula>NOT(ISERROR(SEARCH("Ideal State",L51)))</formula>
    </cfRule>
  </conditionalFormatting>
  <conditionalFormatting sqref="K54:K56">
    <cfRule type="containsText" dxfId="12" priority="21" operator="containsText" text="Need more info">
      <formula>NOT(ISERROR(SEARCH("Need more info",K54)))</formula>
    </cfRule>
  </conditionalFormatting>
  <conditionalFormatting sqref="K54:K56">
    <cfRule type="containsText" dxfId="11" priority="20" operator="containsText" text="Ideal State">
      <formula>NOT(ISERROR(SEARCH("Ideal State",K54)))</formula>
    </cfRule>
  </conditionalFormatting>
  <conditionalFormatting sqref="K41">
    <cfRule type="containsText" dxfId="10" priority="9" operator="containsText" text="Need more info">
      <formula>NOT(ISERROR(SEARCH("Need more info",K41)))</formula>
    </cfRule>
  </conditionalFormatting>
  <conditionalFormatting sqref="K41">
    <cfRule type="containsText" dxfId="9" priority="8" operator="containsText" text="Ideal State">
      <formula>NOT(ISERROR(SEARCH("Ideal State",K41)))</formula>
    </cfRule>
  </conditionalFormatting>
  <conditionalFormatting sqref="A11 A9 A5:A7 A20 A18 A16 A13:A14 A26 A22:A23 A34 A28:A32 A51:A59 A37:A49">
    <cfRule type="dataBar" priority="134">
      <dataBar>
        <cfvo type="min"/>
        <cfvo type="max"/>
        <color rgb="FFD2212A"/>
      </dataBar>
      <extLst>
        <ext xmlns:x14="http://schemas.microsoft.com/office/spreadsheetml/2009/9/main" uri="{B025F937-C7B1-47D3-B67F-A62EFF666E3E}">
          <x14:id>{5EDF062C-0F0F-4944-9F3D-93BD01EF9FCE}</x14:id>
        </ext>
      </extLst>
    </cfRule>
    <cfRule type="containsText" dxfId="8" priority="135" operator="containsText" text="Need more info">
      <formula>NOT(ISERROR(SEARCH("Need more info",A5)))</formula>
    </cfRule>
  </conditionalFormatting>
  <conditionalFormatting sqref="K49">
    <cfRule type="containsText" dxfId="7" priority="7" operator="containsText" text="Need more info">
      <formula>NOT(ISERROR(SEARCH("Need more info",K49)))</formula>
    </cfRule>
  </conditionalFormatting>
  <conditionalFormatting sqref="K49">
    <cfRule type="containsText" dxfId="6" priority="6" operator="containsText" text="Ideal State">
      <formula>NOT(ISERROR(SEARCH("Ideal State",K49)))</formula>
    </cfRule>
  </conditionalFormatting>
  <conditionalFormatting sqref="L16">
    <cfRule type="containsText" dxfId="5" priority="5" operator="containsText" text="Ideal State">
      <formula>NOT(ISERROR(SEARCH("Ideal State",L16)))</formula>
    </cfRule>
  </conditionalFormatting>
  <conditionalFormatting sqref="L16">
    <cfRule type="containsText" dxfId="4" priority="4" operator="containsText" text="Need more info">
      <formula>NOT(ISERROR(SEARCH("Need more info",L16)))</formula>
    </cfRule>
  </conditionalFormatting>
  <conditionalFormatting sqref="F13">
    <cfRule type="containsText" dxfId="3" priority="3" operator="containsText" text="Ideal State">
      <formula>NOT(ISERROR(SEARCH("Ideal State",F13)))</formula>
    </cfRule>
  </conditionalFormatting>
  <conditionalFormatting sqref="F13">
    <cfRule type="containsText" dxfId="2" priority="2" operator="containsText" text="Need more info">
      <formula>NOT(ISERROR(SEARCH("Need more info",F13)))</formula>
    </cfRule>
  </conditionalFormatting>
  <dataValidations count="3">
    <dataValidation type="list" allowBlank="1" showInputMessage="1" showErrorMessage="1" sqref="C5:C7 C51:C58 C11 C38:C49 C35 C19 C9 C21:C33 C13:C14 C16" xr:uid="{5D20BA22-B2C6-6340-BC86-737EB854A250}">
      <formula1>$R$28:$R$30</formula1>
    </dataValidation>
    <dataValidation type="list" allowBlank="1" showInputMessage="1" showErrorMessage="1" sqref="D5:D7 D51:D58 D11 D38:D49 D35 D19 D9 D21:D33 D13:D14 D16" xr:uid="{B0A0B509-ADBA-BF40-86D1-3EBFAC3BCAAA}">
      <formula1>$S$29:$S$31</formula1>
    </dataValidation>
    <dataValidation type="list" allowBlank="1" showInputMessage="1" showErrorMessage="1" sqref="A5:A7 A18 A34 A26 A22:A23 A13:A14 A9 A11 A16 A20 A28:A32 A37:A49 A51:A59" xr:uid="{C7623CDC-D758-C64D-B0B6-6D2606683319}">
      <formula1>$P$28:$P$33</formula1>
    </dataValidation>
  </dataValidations>
  <hyperlinks>
    <hyperlink ref="L44" r:id="rId1" display="https://git.rockfin.com/RocketMortgage/rocket-client-test-automation" xr:uid="{C4997957-37E5-764D-98C0-ECACA3754BE7}"/>
    <hyperlink ref="L53" r:id="rId2" display="https://confluence/pages/viewpage.action?pageId=172228863" xr:uid="{2978D3E7-7BF2-464F-9484-BAA233E9759B}"/>
    <hyperlink ref="L49" r:id="rId3" display="https://circleci.foc.zone/workflow-run/e8c66b8d-baed-4c42-ac69-4cdf64648ff3" xr:uid="{8B22129D-2D14-314C-99B8-ABBBA77F281D}"/>
    <hyperlink ref="L25" r:id="rId4" display="https://git.rockfin.com/QAPOW/CSharpUnitTestExamples" xr:uid="{5BC55D0A-EAD4-744C-94DB-DF6FABEA67C6}"/>
    <hyperlink ref="L45" r:id="rId5" display="https://confluence/pages/viewpage.action?pageId=162464052" xr:uid="{FB314388-4E15-A048-A31E-8B5B5EE7DCE6}"/>
  </hyperlinks>
  <pageMargins left="0.25" right="0.25" top="0.75" bottom="0.75" header="0.3" footer="0.3"/>
  <pageSetup orientation="portrait" horizontalDpi="0" verticalDpi="0"/>
  <ignoredErrors>
    <ignoredError sqref="K8:K9" formula="1"/>
  </ignoredErrors>
  <drawing r:id="rId6"/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F062C-0F0F-4944-9F3D-93BD01EF9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 A9 A5:A7 A20 A18 A16 A13:A14 A26 A22:A23 A34 A28:A32 A51:A59 A37:A49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2672-3F53-4F95-9E67-9A7BAE3EE99F}">
  <dimension ref="G12:G15"/>
  <sheetViews>
    <sheetView workbookViewId="0">
      <selection activeCell="G16" sqref="G16"/>
    </sheetView>
  </sheetViews>
  <sheetFormatPr defaultRowHeight="15.6"/>
  <cols>
    <col min="7" max="7" width="130.5" customWidth="1"/>
  </cols>
  <sheetData>
    <row r="12" spans="7:7" ht="16.899999999999999">
      <c r="G12" s="27" t="s">
        <v>121</v>
      </c>
    </row>
    <row r="13" spans="7:7" ht="16.899999999999999">
      <c r="G13" s="27" t="s">
        <v>122</v>
      </c>
    </row>
    <row r="14" spans="7:7" ht="16.899999999999999">
      <c r="G14" s="27" t="s">
        <v>123</v>
      </c>
    </row>
    <row r="15" spans="7:7" ht="16.899999999999999">
      <c r="G15" s="27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35F4-321A-B04B-A63B-818CD3148540}">
  <dimension ref="A1:A6"/>
  <sheetViews>
    <sheetView workbookViewId="0">
      <selection activeCell="B29" sqref="B29"/>
    </sheetView>
  </sheetViews>
  <sheetFormatPr defaultColWidth="11" defaultRowHeight="15.6"/>
  <cols>
    <col min="1" max="1" width="87.125" customWidth="1"/>
  </cols>
  <sheetData>
    <row r="1" spans="1:1" ht="27" thickTop="1" thickBot="1">
      <c r="A1" s="11" t="s">
        <v>125</v>
      </c>
    </row>
    <row r="2" spans="1:1" ht="17.45" thickTop="1">
      <c r="A2" s="5" t="s">
        <v>126</v>
      </c>
    </row>
    <row r="3" spans="1:1" ht="16.899999999999999">
      <c r="A3" s="5" t="s">
        <v>127</v>
      </c>
    </row>
    <row r="4" spans="1:1" ht="16.899999999999999">
      <c r="A4" s="5" t="s">
        <v>128</v>
      </c>
    </row>
    <row r="5" spans="1:1" ht="33.6">
      <c r="A5" s="5" t="s">
        <v>129</v>
      </c>
    </row>
    <row r="6" spans="1:1" ht="33.6">
      <c r="A6" s="5" t="s">
        <v>130</v>
      </c>
    </row>
  </sheetData>
  <conditionalFormatting sqref="A2:A6">
    <cfRule type="containsText" dxfId="1" priority="2" operator="containsText" text="Need more info">
      <formula>NOT(ISERROR(SEARCH("Need more info",A2)))</formula>
    </cfRule>
  </conditionalFormatting>
  <conditionalFormatting sqref="A1">
    <cfRule type="containsText" dxfId="0" priority="1" operator="containsText" text="Need more info">
      <formula>NOT(ISERROR(SEARCH("Need more info",A1)))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19D8-CE93-4F8B-BB14-15FB07E5288F}">
  <dimension ref="H5:I11"/>
  <sheetViews>
    <sheetView workbookViewId="0">
      <selection activeCell="I5" sqref="I5"/>
    </sheetView>
  </sheetViews>
  <sheetFormatPr defaultRowHeight="15.6"/>
  <sheetData>
    <row r="5" spans="8:9">
      <c r="H5" t="s">
        <v>131</v>
      </c>
    </row>
    <row r="6" spans="8:9">
      <c r="H6" t="s">
        <v>132</v>
      </c>
      <c r="I6">
        <v>6</v>
      </c>
    </row>
    <row r="7" spans="8:9">
      <c r="H7" t="s">
        <v>133</v>
      </c>
      <c r="I7">
        <v>8</v>
      </c>
    </row>
    <row r="8" spans="8:9">
      <c r="H8" t="s">
        <v>134</v>
      </c>
      <c r="I8">
        <v>8</v>
      </c>
    </row>
    <row r="9" spans="8:9">
      <c r="H9" t="s">
        <v>135</v>
      </c>
      <c r="I9">
        <v>6</v>
      </c>
    </row>
    <row r="10" spans="8:9">
      <c r="H10" t="s">
        <v>136</v>
      </c>
      <c r="I10">
        <v>7</v>
      </c>
    </row>
    <row r="11" spans="8:9">
      <c r="I11" s="26">
        <f>AVERAGE(I5:I10)</f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249ee27-b6fe-4e2a-80ab-b0fb46218ecf">
      <UserInfo>
        <DisplayName>Taleb, Karim</DisplayName>
        <AccountId>17</AccountId>
        <AccountType/>
      </UserInfo>
      <UserInfo>
        <DisplayName>Narmala, Naresh</DisplayName>
        <AccountId>6</AccountId>
        <AccountType/>
      </UserInfo>
      <UserInfo>
        <DisplayName>Canon, Paolo</DisplayName>
        <AccountId>12</AccountId>
        <AccountType/>
      </UserInfo>
      <UserInfo>
        <DisplayName>Kakarla, Dileep</DisplayName>
        <AccountId>18</AccountId>
        <AccountType/>
      </UserInfo>
      <UserInfo>
        <DisplayName>Nath, Kamanashis</DisplayName>
        <AccountId>13</AccountId>
        <AccountType/>
      </UserInfo>
      <UserInfo>
        <DisplayName>Mosam, Shiva</DisplayName>
        <AccountId>16</AccountId>
        <AccountType/>
      </UserInfo>
      <UserInfo>
        <DisplayName>Pathmanathan, Gajan</DisplayName>
        <AccountId>14</AccountId>
        <AccountType/>
      </UserInfo>
      <UserInfo>
        <DisplayName>Shepard, Jesse</DisplayName>
        <AccountId>15</AccountId>
        <AccountType/>
      </UserInfo>
      <UserInfo>
        <DisplayName>Partee, Cynthia</DisplayName>
        <AccountId>148</AccountId>
        <AccountType/>
      </UserInfo>
      <UserInfo>
        <DisplayName>Roshid, Mamun</DisplayName>
        <AccountId>174</AccountId>
        <AccountType/>
      </UserInfo>
      <UserInfo>
        <DisplayName>Zhu, Yuanlin</DisplayName>
        <AccountId>208</AccountId>
        <AccountType/>
      </UserInfo>
      <UserInfo>
        <DisplayName>Proksel, Andrew</DisplayName>
        <AccountId>32</AccountId>
        <AccountType/>
      </UserInfo>
      <UserInfo>
        <DisplayName>Trancik, Sarah</DisplayName>
        <AccountId>242</AccountId>
        <AccountType/>
      </UserInfo>
      <UserInfo>
        <DisplayName>Webster, Karen</DisplayName>
        <AccountId>64</AccountId>
        <AccountType/>
      </UserInfo>
      <UserInfo>
        <DisplayName>Little, David</DisplayName>
        <AccountId>113</AccountId>
        <AccountType/>
      </UserInfo>
      <UserInfo>
        <DisplayName>Griffith, Mike</DisplayName>
        <AccountId>194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F6C73489C67498A2D8F3E2DF8AD0D" ma:contentTypeVersion="11" ma:contentTypeDescription="Create a new document." ma:contentTypeScope="" ma:versionID="e71cb92775dea6560eb3b7887d0f62a9">
  <xsd:schema xmlns:xsd="http://www.w3.org/2001/XMLSchema" xmlns:xs="http://www.w3.org/2001/XMLSchema" xmlns:p="http://schemas.microsoft.com/office/2006/metadata/properties" xmlns:ns2="eff4ddd8-5ac9-4b80-8234-a04b609fdf0e" xmlns:ns3="b249ee27-b6fe-4e2a-80ab-b0fb46218ecf" targetNamespace="http://schemas.microsoft.com/office/2006/metadata/properties" ma:root="true" ma:fieldsID="97e080439504768ffa0d6e083aa5122e" ns2:_="" ns3:_="">
    <xsd:import namespace="eff4ddd8-5ac9-4b80-8234-a04b609fdf0e"/>
    <xsd:import namespace="b249ee27-b6fe-4e2a-80ab-b0fb46218e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4ddd8-5ac9-4b80-8234-a04b609fdf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9ee27-b6fe-4e2a-80ab-b0fb46218ec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E357B3-7EAA-4A75-9156-C97A1617EA58}"/>
</file>

<file path=customXml/itemProps2.xml><?xml version="1.0" encoding="utf-8"?>
<ds:datastoreItem xmlns:ds="http://schemas.openxmlformats.org/officeDocument/2006/customXml" ds:itemID="{5F8E22FD-4F86-4760-BFD2-1CEC55DDC2C4}"/>
</file>

<file path=customXml/itemProps3.xml><?xml version="1.0" encoding="utf-8"?>
<ds:datastoreItem xmlns:ds="http://schemas.openxmlformats.org/officeDocument/2006/customXml" ds:itemID="{172346CE-183A-44EC-9F51-8CD0E91DD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2019-12-19T15:23:33Z</dcterms:created>
  <dcterms:modified xsi:type="dcterms:W3CDTF">2022-02-23T19:50:36Z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0x01010061FF6C73489C67498A2D8F3E2DF8AD0D</vt:lpwstr>
  </property>
  <property fmtid="{D5CDD505-2E9C-101B-9397-08002B2CF9AE}" pid="3" name="MSIP_Label_807724ff-9999-494f-b257-05dacc46ac87_Enabled">
    <vt:lpwstr>true</vt:lpwstr>
  </property>
  <property fmtid="{D5CDD505-2E9C-101B-9397-08002B2CF9AE}" pid="4" name="MSIP_Label_807724ff-9999-494f-b257-05dacc46ac87_SetDate">
    <vt:lpwstr>2021-08-24T15:34:43Z</vt:lpwstr>
  </property>
  <property fmtid="{D5CDD505-2E9C-101B-9397-08002B2CF9AE}" pid="5" name="MSIP_Label_807724ff-9999-494f-b257-05dacc46ac87_Method">
    <vt:lpwstr>Standard</vt:lpwstr>
  </property>
  <property fmtid="{D5CDD505-2E9C-101B-9397-08002B2CF9AE}" pid="6" name="MSIP_Label_807724ff-9999-494f-b257-05dacc46ac87_Name">
    <vt:lpwstr>807724ff-9999-494f-b257-05dacc46ac87</vt:lpwstr>
  </property>
  <property fmtid="{D5CDD505-2E9C-101B-9397-08002B2CF9AE}" pid="7" name="MSIP_Label_807724ff-9999-494f-b257-05dacc46ac87_SiteId">
    <vt:lpwstr>e58c8e81-abd8-48a8-929d-eb67611b83bd</vt:lpwstr>
  </property>
  <property fmtid="{D5CDD505-2E9C-101B-9397-08002B2CF9AE}" pid="8" name="MSIP_Label_807724ff-9999-494f-b257-05dacc46ac87_ActionId">
    <vt:lpwstr>8f7ef6ea-e5d5-495e-8be9-5e9a9083fa56</vt:lpwstr>
  </property>
  <property fmtid="{D5CDD505-2E9C-101B-9397-08002B2CF9AE}" pid="9" name="MSIP_Label_807724ff-9999-494f-b257-05dacc46ac87_ContentBits">
    <vt:lpwstr>0</vt:lpwstr>
  </property>
</Properties>
</file>