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O DE OBRA " sheetId="1" r:id="rId4"/>
    <sheet state="hidden" name="Resumo (2)" sheetId="2" r:id="rId5"/>
  </sheets>
  <definedNames>
    <definedName name="Excel_BuiltIn_Print_Area_2">#REF!</definedName>
    <definedName name="Excel_BuiltIn_Print_Area_3">#REF!</definedName>
    <definedName hidden="1" localSheetId="0" name="_xlnm._FilterDatabase">'MAO DE OBRA '!$A$11:$AQ$69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2">
      <text>
        <t xml:space="preserve">======
ID#AAAAskT14BI
SUZIANE PAMELA    (2023-03-08 12:50:43)
Gentileza apresentar email da solicitação de contratação</t>
      </text>
    </comment>
  </commentList>
</comments>
</file>

<file path=xl/sharedStrings.xml><?xml version="1.0" encoding="utf-8"?>
<sst xmlns="http://schemas.openxmlformats.org/spreadsheetml/2006/main" count="454" uniqueCount="225">
  <si>
    <t>MEMÓRIA DE CALCULO</t>
  </si>
  <si>
    <t xml:space="preserve">EMPRESA: </t>
  </si>
  <si>
    <t>CRESCER SERVIÇOS ESPECIALIZADOS LTDA</t>
  </si>
  <si>
    <t>01.01.2023 A 31.01.2023</t>
  </si>
  <si>
    <t>30/11/2021</t>
  </si>
  <si>
    <t>CLIENTE:</t>
  </si>
  <si>
    <t>PBH - SECRETARIA MUNICIPAL DE SAUDE</t>
  </si>
  <si>
    <t>FISCAL:</t>
  </si>
  <si>
    <t>MARIANA</t>
  </si>
  <si>
    <t>PERÍODO CONSIDERADO PARA GLOSA</t>
  </si>
  <si>
    <t>01.01.2023 À 31.01.2023</t>
  </si>
  <si>
    <t>CTO.:</t>
  </si>
  <si>
    <t>01-067.150/21-55</t>
  </si>
  <si>
    <t>CNPJ:</t>
  </si>
  <si>
    <t>05.118.764/0001-08</t>
  </si>
  <si>
    <t>MAT.</t>
  </si>
  <si>
    <t>NOME</t>
  </si>
  <si>
    <t>ADMISSÃO</t>
  </si>
  <si>
    <t>LOTAÇÃO</t>
  </si>
  <si>
    <t>UNIDADE DE LOTAÇÃO</t>
  </si>
  <si>
    <t>CARGO</t>
  </si>
  <si>
    <t>COD.ESCALA</t>
  </si>
  <si>
    <t>DT</t>
  </si>
  <si>
    <t>SALARIO CONT.</t>
  </si>
  <si>
    <t>SALARIO PROPORCIONAL AOS DIAS TRABALHADOS</t>
  </si>
  <si>
    <t>INSS</t>
  </si>
  <si>
    <t>DEP. IRPF</t>
  </si>
  <si>
    <t>VALOR</t>
  </si>
  <si>
    <t>IMPOSTO DE RENDA               (BASE DE CÁLCULO)</t>
  </si>
  <si>
    <t>IMPOSTO DE RENDA</t>
  </si>
  <si>
    <t>HORAS EXTRAS/DSR</t>
  </si>
  <si>
    <t>GLOSA</t>
  </si>
  <si>
    <t>VALOR FINAL COM DEDUCAO DAS FALTAS</t>
  </si>
  <si>
    <t>BANCO PARA PGTO. SALARIO</t>
  </si>
  <si>
    <t>FGTS (8%)</t>
  </si>
  <si>
    <t>CONSOLIDADO</t>
  </si>
  <si>
    <t>ESCALA</t>
  </si>
  <si>
    <t>ALÍQ.(%) - MÉDIA</t>
  </si>
  <si>
    <t>DESCONTO EM FOLHA</t>
  </si>
  <si>
    <t>ALÍQ.(%)</t>
  </si>
  <si>
    <t>VALOR BRUTO</t>
  </si>
  <si>
    <t>PARCELA A DEDUZIR</t>
  </si>
  <si>
    <t xml:space="preserve">QTDE. </t>
  </si>
  <si>
    <t>VALOR UNITÁRIO HORA</t>
  </si>
  <si>
    <t>HORAS EXTRAS 50%</t>
  </si>
  <si>
    <t>DSR</t>
  </si>
  <si>
    <t>TOTAL</t>
  </si>
  <si>
    <t>HORAS EXTRAS 100%</t>
  </si>
  <si>
    <t>TOTAL HE</t>
  </si>
  <si>
    <t>ATRASOS</t>
  </si>
  <si>
    <t>ATESTADOS</t>
  </si>
  <si>
    <t>FALTAS</t>
  </si>
  <si>
    <t>HORA</t>
  </si>
  <si>
    <t>MIN</t>
  </si>
  <si>
    <t>VALOR A GLOSAR</t>
  </si>
  <si>
    <t>DESC</t>
  </si>
  <si>
    <t>QDE.</t>
  </si>
  <si>
    <t>DESC.</t>
  </si>
  <si>
    <t>ANNA EMILIA MALAQUIAS MENDES CASTRO</t>
  </si>
  <si>
    <t>SECRETARIA MUNICIPAL DE SAÚDE – SMSA</t>
  </si>
  <si>
    <t>ASSEJUR - ASSESSORIA JURIDICA</t>
  </si>
  <si>
    <t>Técnico de Operações III</t>
  </si>
  <si>
    <t>40 HORAS</t>
  </si>
  <si>
    <t>001672</t>
  </si>
  <si>
    <t>AQUILAINE RODRIGUES COSTA MARTINS</t>
  </si>
  <si>
    <t>SECRETARIA MUNICIPAL DE SAUDE SMSA</t>
  </si>
  <si>
    <t>ASS. DE TEC. E INF. EM SAÚDE (ASTIS)</t>
  </si>
  <si>
    <t>001577</t>
  </si>
  <si>
    <t>ATILA QUEIROZ DE SIQUEIRA</t>
  </si>
  <si>
    <t>Técnico de Operações I</t>
  </si>
  <si>
    <t>001610</t>
  </si>
  <si>
    <t>BIANCA CAMPOS XAVIER</t>
  </si>
  <si>
    <t>Conforme consolidado, afastado covid-19 - sem cobertura</t>
  </si>
  <si>
    <t>001589</t>
  </si>
  <si>
    <t>CARLA CECILIA DE FREITAS LAZARO EMEDIATO</t>
  </si>
  <si>
    <t>GER. DE VIG. EPIDEMIOLÓGICA (GVIGE)</t>
  </si>
  <si>
    <t>Analista de Operações I</t>
  </si>
  <si>
    <t>001580</t>
  </si>
  <si>
    <t>CLAYDERMAN DE OLIVEIRA FELISBERTO</t>
  </si>
  <si>
    <t>DANIELE OLIVEIRA ABRAO LEAL</t>
  </si>
  <si>
    <t>DANUBIA MARCELE EVANGELISTA</t>
  </si>
  <si>
    <t>001772</t>
  </si>
  <si>
    <t>DIOGO DE TOLEDO</t>
  </si>
  <si>
    <t>001581</t>
  </si>
  <si>
    <t>DOUGLAS DANIEL ALVES FERREIRA TORRES</t>
  </si>
  <si>
    <t>EDERSON MINAS</t>
  </si>
  <si>
    <t>ENEIDA SANTOS DE OLIVEIRA</t>
  </si>
  <si>
    <t>GER. REDE AMBUL. ESPECIALIZADA (GERAE)</t>
  </si>
  <si>
    <t>Analista de Operações II</t>
  </si>
  <si>
    <t>001731</t>
  </si>
  <si>
    <t>FAUSTO DE SOUZA CAMARGO</t>
  </si>
  <si>
    <t>#REF!</t>
  </si>
  <si>
    <t>001734</t>
  </si>
  <si>
    <t>GISELLE MARINHO ALMEIDA DE SOUZA GONTIJO</t>
  </si>
  <si>
    <t>Conforme consolidado, afastado covid-19 - sem cobertura / Gentileza informar quantas horas a colaboradora ficou ausente no dia 19/12/2023, atestado de comparecimento</t>
  </si>
  <si>
    <t>atualizado</t>
  </si>
  <si>
    <t>001600</t>
  </si>
  <si>
    <t>GRAZIELE AGUIAR DE MELO FERREIRA</t>
  </si>
  <si>
    <t>001664</t>
  </si>
  <si>
    <t>HADLA KEHDI NASCENTES COELHO</t>
  </si>
  <si>
    <t>GER. DE ATENÇÃO PRIM. À SAÚDE (GEAPS)</t>
  </si>
  <si>
    <t>001595</t>
  </si>
  <si>
    <t>HAROLDO GONCALVES DA SILVA</t>
  </si>
  <si>
    <t>001729</t>
  </si>
  <si>
    <t>IRIS LUZIA NEVES APARECIDA DA CRUZ</t>
  </si>
  <si>
    <t>Ger. Contratação Serv. Gerais e Eng. Gcose</t>
  </si>
  <si>
    <t>Técnico de Operações II</t>
  </si>
  <si>
    <t>Consolidado de frequência não foi apresentado</t>
  </si>
  <si>
    <t>001737</t>
  </si>
  <si>
    <t>JACQUELINE CAMILA FONTES</t>
  </si>
  <si>
    <t>JAQUELINE MONTEIRO SILVA GILBERT</t>
  </si>
  <si>
    <t>GER, REF, SAÚDE MENTAL - GERSAM/DIAS</t>
  </si>
  <si>
    <t>DIR. DE ASS. À SAÚDE (DIAS)</t>
  </si>
  <si>
    <t>001666</t>
  </si>
  <si>
    <t>JHONATAN MESQUITA DE ARAUJO</t>
  </si>
  <si>
    <t>KAREN LUIZA DE ALMEIDA SANTOS</t>
  </si>
  <si>
    <t>001593</t>
  </si>
  <si>
    <t>KARINE APARECIDA RIBEIRO SOARES BERTONI</t>
  </si>
  <si>
    <t>SUASA - SUB. DE ATENÇÃO À SAÚDE</t>
  </si>
  <si>
    <t>Conforme consolidado, atestado médico 05/12 a 16/12 - sem cobertura</t>
  </si>
  <si>
    <t>LARISSA MOREIRA RIBEIRO ALVES</t>
  </si>
  <si>
    <t>GCOMP - Gerência de Compras</t>
  </si>
  <si>
    <t>LAUANNA FERREIRA SANTOS</t>
  </si>
  <si>
    <t>GER. DE ASS. FARMACÊUTICA (GEASF)</t>
  </si>
  <si>
    <t>Conforme consolidado, folga T.R.E 09/12 e 13/12, e atestado médico 28/12 - sem cobertura</t>
  </si>
  <si>
    <t>LEANDRO RODRIGO DA CUNHA SILVA</t>
  </si>
  <si>
    <t>001738</t>
  </si>
  <si>
    <t>LEONARDO LUAN BARBIERI ALVES</t>
  </si>
  <si>
    <t>001728</t>
  </si>
  <si>
    <t>LUCIANA CRISTINA FERNANDES</t>
  </si>
  <si>
    <t>001591</t>
  </si>
  <si>
    <t>LUCIANA SIMAO DA SILVA GUIMARAES</t>
  </si>
  <si>
    <t>SUOG - SUBS. DE ORÇAM., GESTÃO E FINANÇAS</t>
  </si>
  <si>
    <t>001787</t>
  </si>
  <si>
    <t>MARCELA GUIMARAES TAKAHASHI DE LAZARI</t>
  </si>
  <si>
    <t>001736</t>
  </si>
  <si>
    <t>MARCUS VINICIUS DE VASCONCELOS</t>
  </si>
  <si>
    <t>Gentileza se atentar, novamente o colaborador não está na lotação correta</t>
  </si>
  <si>
    <t>001776</t>
  </si>
  <si>
    <t>MARIANA ALMEIDA CARNEIRO</t>
  </si>
  <si>
    <t>001597</t>
  </si>
  <si>
    <t>MARINA DE OLIVEIRA</t>
  </si>
  <si>
    <t>Lotação não esta de acordo com o consolidado</t>
  </si>
  <si>
    <t>001611</t>
  </si>
  <si>
    <t>MARINA GUIMARAES SILVA BITENCOURT</t>
  </si>
  <si>
    <t>001590</t>
  </si>
  <si>
    <t>NATALIA WANDERLEY MATIAS SIMOES</t>
  </si>
  <si>
    <t>001797</t>
  </si>
  <si>
    <t>NELMA LUCIA MARTINS ALVES BATISTA</t>
  </si>
  <si>
    <t>Os dias trabalhados da colaboradora é este mesmo ou foi lançado incorretamente?</t>
  </si>
  <si>
    <t>30 dias regularizado</t>
  </si>
  <si>
    <t>001601</t>
  </si>
  <si>
    <t>OSVALDO DE SOUZA FERRAZ</t>
  </si>
  <si>
    <t>001583</t>
  </si>
  <si>
    <t>PAMELA RAQUEL GOMES VILELA</t>
  </si>
  <si>
    <t>PAULO VICTOR CAETANO DE OLIVEIRA</t>
  </si>
  <si>
    <t>GER. DE GESTÃO DE CONT. ADM. TEMP. - GGCAT</t>
  </si>
  <si>
    <t>RAFAELA DE SOUZA VIANNA CAMPOLINA</t>
  </si>
  <si>
    <t>DIR. DE VIGILÂNCIA SANITÁRIA - DVSA</t>
  </si>
  <si>
    <t>001598</t>
  </si>
  <si>
    <t>RAMON CORDEIRO SALES</t>
  </si>
  <si>
    <t>SAMU</t>
  </si>
  <si>
    <t>001596</t>
  </si>
  <si>
    <t>RENATO JOSE DE AVILA</t>
  </si>
  <si>
    <t>GER. REF. SAÚDE MENTAL - GERSAM/DIAS</t>
  </si>
  <si>
    <t>Conforme consolidado, atestado médico 29/12 e 30/12 - sem cobertura</t>
  </si>
  <si>
    <t>RENATO PEREIRA DE NOVAES NETO</t>
  </si>
  <si>
    <t>001588</t>
  </si>
  <si>
    <t>RICARDO ANTONIO ALVES GONCALVES</t>
  </si>
  <si>
    <t>001609</t>
  </si>
  <si>
    <t>ROBSON GONCALVES VARGAS DE JESUS</t>
  </si>
  <si>
    <t>Conforme consolidado, afastado covid-19, sem cobertura</t>
  </si>
  <si>
    <t>001579</t>
  </si>
  <si>
    <t>SABRINA DA SILVA MENDES</t>
  </si>
  <si>
    <t>GER. DE REG. DO ACESSO AMBUL. (GERAM)</t>
  </si>
  <si>
    <t>SAMUEL LEMOS VALE</t>
  </si>
  <si>
    <t>THALES MONTEIRO FREIRE</t>
  </si>
  <si>
    <t>FUNCIONÁRIO ADMITIDO EM JAN/23</t>
  </si>
  <si>
    <t>VANDEIR DE SOUSA RAMOS</t>
  </si>
  <si>
    <t>VANESSA FERREIRA MACHADO</t>
  </si>
  <si>
    <t>GER. DE GESTÃO DE PESSOAS (GESPE-SA)</t>
  </si>
  <si>
    <t>TécnicO de Operações III</t>
  </si>
  <si>
    <t>WANDERSON DE OLIVEIRA</t>
  </si>
  <si>
    <t>ZENILDO ALVES DOS SANTOS</t>
  </si>
  <si>
    <t>SALÁRIO BASE</t>
  </si>
  <si>
    <t>VALOR SERVIÇOS</t>
  </si>
  <si>
    <t>POSTO TOTAL CONF. CTO</t>
  </si>
  <si>
    <t>GLOSAS</t>
  </si>
  <si>
    <t>VALOR FOLHA</t>
  </si>
  <si>
    <t>VALOR FINAL PARCIAL + HORAS EXTRAS</t>
  </si>
  <si>
    <t>ATRASOS/ATESTADOS/FALTAS</t>
  </si>
  <si>
    <t>VALOR FINAL</t>
  </si>
  <si>
    <t>TOTAL GERAL</t>
  </si>
  <si>
    <t>TABELA INSS A PARTIR DE 01/2022</t>
  </si>
  <si>
    <t>FAIXAS</t>
  </si>
  <si>
    <t>%</t>
  </si>
  <si>
    <t>1ª</t>
  </si>
  <si>
    <t>até</t>
  </si>
  <si>
    <t>2ª</t>
  </si>
  <si>
    <t>3ª</t>
  </si>
  <si>
    <t>4ª</t>
  </si>
  <si>
    <t>TABELA IRPF - 04/2015 a 06/2022</t>
  </si>
  <si>
    <t>ALIQ. %</t>
  </si>
  <si>
    <t>DEDUÇÃO</t>
  </si>
  <si>
    <t>5ª</t>
  </si>
  <si>
    <t>PREFEITURA DE BELO HORIZONTE  -  PREGÃO 06/2021  PROCESSO 04.000.084.21.59</t>
  </si>
  <si>
    <t>ANEXO VIII – PROPOSTA DE PREÇOS</t>
  </si>
  <si>
    <r>
      <rPr>
        <rFont val="Calibri"/>
        <b/>
        <color rgb="FF000000"/>
        <sz val="11.0"/>
      </rPr>
      <t xml:space="preserve">Razão social: ARTEBRILHO MULTSERVIÇOS LTDA. 
CNPJ: 07.655.416/0001-97 
Endereço: Rua Primeiro de Maio, 131 - Bairro Cachoeirinha, CEP.: 31130-130, Belo Horizonte/MG 
Telefone: 31-25554515
Endereço eletrônico (e-mail) para contato: comercial@artebrilhoserv.com.br
Objeto: </t>
    </r>
    <r>
      <rPr>
        <rFont val="Calibri"/>
        <b val="0"/>
        <color rgb="FF000000"/>
        <sz val="11.0"/>
      </rPr>
      <t>CONTRATAÇÃO DE EMPRESA ESPECIALIZADA NA PRESTAÇÃO DE SERVIÇOS CONTÍNUOS DE APOIO ADMINISTRATIVO, TÉCNICO, E OPERACIONAL, POR MEIO DE ALOCAÇÃO DE MÃO DE OBRA EXCLUSIVA, NO ÂMBITO DA SECRETARIA MUNICIPAL DE SAÚDE DE BELO HORIZONTE, CONFORME CONDIÇÕES, QUANTIDADES E EXIGÊNCIAS ESTABELECIDAS NESTE EDITAL E SEUS ANEXOS.</t>
    </r>
    <r>
      <rPr>
        <rFont val="Calibri"/>
        <b/>
        <color rgb="FF000000"/>
        <sz val="11.0"/>
      </rPr>
      <t xml:space="preserve">
Validade da proposta: 90 (noventa) dias.</t>
    </r>
  </si>
  <si>
    <t>ITEM</t>
  </si>
  <si>
    <t>LOTE</t>
  </si>
  <si>
    <t>DESCRIÇÃO</t>
  </si>
  <si>
    <t>QUANTIDADE DE VAGAS</t>
  </si>
  <si>
    <t>QUANT TOTAL DE VAGAS</t>
  </si>
  <si>
    <t>TAXA ADMINISTRATIVA</t>
  </si>
  <si>
    <t>VALOR MENSAL POR CARGO</t>
  </si>
  <si>
    <t>VALOR MENSAL</t>
  </si>
  <si>
    <t>VALOR MENSAL TOTAL</t>
  </si>
  <si>
    <t>VALOR ANUAL GLOBAL</t>
  </si>
  <si>
    <t>SERVIÇO ADMINISTRATIVO AUXILIAR ADMINISTRATIVO (UNIDADES DE SAÚDE)</t>
  </si>
  <si>
    <t>CARGO 02 - AUXILIAR ADMINISTRATIVO (6 horas diárias)</t>
  </si>
  <si>
    <t>CARGO 12 - AUXILIAR ADMINISTRATIVO (12x36 dia)</t>
  </si>
  <si>
    <t>CARGO 13 - AUXILIAR ADMINISTRATIVO (12x36 noite)</t>
  </si>
  <si>
    <t>CARGO 03 - AUXILIAR ADMINISTRATIVO (8 horas diárias)</t>
  </si>
  <si>
    <t>TOTAL GERAL ANUAL</t>
  </si>
  <si>
    <t>Belo Horizonte, 04/06/2021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</si>
</sst>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R$ &quot;* #,##0.00_);_(&quot;R$ &quot;* \(#,##0.00\);_(&quot;R$ &quot;* &quot;-&quot;??_);_(@_)"/>
    <numFmt numFmtId="165" formatCode="&quot;R$&quot;\ #,##0.00"/>
    <numFmt numFmtId="166" formatCode="000000"/>
    <numFmt numFmtId="167" formatCode="#,##0.0000"/>
    <numFmt numFmtId="168" formatCode="_(* #,##0.00_);_(* \(#,##0.00\);_(* &quot;-&quot;??_);_(@_)"/>
    <numFmt numFmtId="169" formatCode="_-* #,##0.00_-;\-* #,##0.00_-;_-* &quot;-&quot;??_-;_-@"/>
  </numFmts>
  <fonts count="38">
    <font>
      <sz val="11.0"/>
      <color theme="1"/>
      <name val="Calibri"/>
      <scheme val="minor"/>
    </font>
    <font>
      <b/>
      <sz val="16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12.0"/>
      <color rgb="FFFF0000"/>
      <name val="Arial"/>
    </font>
    <font>
      <b/>
      <sz val="8.0"/>
      <color theme="0"/>
      <name val="Arial"/>
    </font>
    <font>
      <b/>
      <sz val="10.0"/>
      <color theme="1"/>
      <name val="Arial"/>
    </font>
    <font>
      <b/>
      <sz val="12.0"/>
      <color theme="1"/>
      <name val="Times New Roman"/>
    </font>
    <font>
      <sz val="11.0"/>
      <color theme="1"/>
      <name val="Calibri"/>
    </font>
    <font>
      <sz val="11.0"/>
      <color rgb="FFFF0000"/>
      <name val="Calibri"/>
    </font>
    <font>
      <sz val="12.0"/>
      <color theme="1"/>
      <name val="Times New Roman"/>
    </font>
    <font>
      <b/>
      <sz val="12.0"/>
      <color rgb="FFFF0000"/>
      <name val="Times New Roman"/>
    </font>
    <font>
      <b/>
      <sz val="11.0"/>
      <color theme="1"/>
      <name val="Calibri"/>
    </font>
    <font>
      <b/>
      <sz val="10.0"/>
      <color theme="1"/>
      <name val="Calibri"/>
    </font>
    <font>
      <b/>
      <sz val="10.0"/>
      <color rgb="FFFF0000"/>
      <name val="Calibri"/>
    </font>
    <font>
      <sz val="8.0"/>
      <color theme="1"/>
      <name val="Arial"/>
    </font>
    <font>
      <b/>
      <sz val="8.0"/>
      <color rgb="FFFF0000"/>
      <name val="Arial"/>
    </font>
    <font>
      <b/>
      <sz val="8.0"/>
      <color rgb="FF003366"/>
      <name val="Arial"/>
    </font>
    <font>
      <sz val="10.0"/>
      <color theme="1"/>
      <name val="Arial Narrow"/>
    </font>
    <font>
      <sz val="8.0"/>
      <color rgb="FFFF0000"/>
      <name val="Arial"/>
    </font>
    <font>
      <sz val="12.0"/>
      <color rgb="FFFF0000"/>
      <name val="Arial"/>
    </font>
    <font>
      <sz val="10.0"/>
      <color rgb="FFFF0000"/>
      <name val="Arial"/>
    </font>
    <font>
      <sz val="8.0"/>
      <color rgb="FF0066CC"/>
      <name val="Arial"/>
    </font>
    <font>
      <sz val="12.0"/>
      <color theme="1"/>
      <name val="Calibri"/>
    </font>
    <font>
      <b/>
      <sz val="8.0"/>
      <color theme="1"/>
      <name val="Arial"/>
    </font>
    <font>
      <b/>
      <sz val="12.0"/>
      <color rgb="FFFF0000"/>
      <name val="Calibri"/>
    </font>
    <font>
      <b/>
      <sz val="12.0"/>
      <color theme="1"/>
      <name val="Calibri"/>
    </font>
    <font>
      <b/>
      <sz val="22.0"/>
      <color theme="1"/>
      <name val="Calibri"/>
    </font>
    <font>
      <b/>
      <sz val="11.0"/>
      <color rgb="FFFF0000"/>
      <name val="Calibri"/>
    </font>
    <font>
      <b/>
      <sz val="13.0"/>
      <color rgb="FFFF0000"/>
      <name val="Calibri"/>
    </font>
    <font>
      <b/>
      <sz val="26.0"/>
      <color theme="1"/>
      <name val="Calibri"/>
    </font>
    <font>
      <sz val="11.0"/>
      <color theme="1"/>
      <name val="Arial"/>
    </font>
    <font>
      <b/>
      <sz val="20.0"/>
      <color theme="1"/>
      <name val="Calibri"/>
    </font>
    <font>
      <b/>
      <sz val="20.0"/>
      <color rgb="FF0066CC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B8CCE4"/>
        <bgColor rgb="FFB8CCE4"/>
      </patternFill>
    </fill>
  </fills>
  <borders count="78">
    <border/>
    <border>
      <left style="medium">
        <color rgb="FF000000"/>
      </left>
    </border>
    <border>
      <left style="medium">
        <color rgb="FF000000"/>
      </left>
      <right style="thin">
        <color rgb="FFFFFFFF"/>
      </right>
      <top style="medium">
        <color rgb="FF000000"/>
      </top>
    </border>
    <border>
      <left style="thin">
        <color rgb="FFFFFFFF"/>
      </left>
      <right style="thin">
        <color rgb="FFFFFFFF"/>
      </right>
      <top style="medium">
        <color rgb="FF000000"/>
      </top>
    </border>
    <border>
      <left style="thin">
        <color rgb="FFFFFFFF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right style="medium">
        <color rgb="FF000000"/>
      </right>
    </border>
    <border>
      <top style="thin">
        <color rgb="FFFFFFFF"/>
      </top>
      <bottom style="thin">
        <color rgb="FFFFFFFF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bottom style="thin">
        <color theme="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medium">
        <color rgb="FF000000"/>
      </left>
      <bottom style="medium">
        <color rgb="FF000000"/>
      </bottom>
    </border>
    <border>
      <left style="thin">
        <color rgb="FFFFFFFF"/>
      </left>
      <right style="thin">
        <color rgb="FFFFFFFF"/>
      </right>
      <bottom style="medium">
        <color rgb="FF000000"/>
      </bottom>
    </border>
    <border>
      <right style="thin">
        <color rgb="FFFFFFFF"/>
      </right>
      <bottom style="medium">
        <color rgb="FF000000"/>
      </bottom>
    </border>
    <border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bottom style="medium">
        <color rgb="FF000000"/>
      </bottom>
    </border>
    <border>
      <bottom style="medium">
        <color rgb="FF000000"/>
      </bottom>
    </border>
    <border>
      <right style="thin">
        <color theme="0"/>
      </right>
      <top style="thin">
        <color theme="0"/>
      </top>
      <bottom style="medium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/>
      <right/>
      <top/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3" numFmtId="14" xfId="0" applyAlignment="1" applyBorder="1" applyFont="1" applyNumberFormat="1">
      <alignment horizontal="center" vertical="center"/>
    </xf>
    <xf borderId="3" fillId="0" fontId="4" numFmtId="49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5" fillId="0" fontId="4" numFmtId="10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5" fillId="0" fontId="4" numFmtId="3" xfId="0" applyAlignment="1" applyBorder="1" applyFont="1" applyNumberFormat="1">
      <alignment horizontal="center" vertical="center"/>
    </xf>
    <xf borderId="5" fillId="0" fontId="4" numFmtId="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left" vertical="center"/>
    </xf>
    <xf borderId="8" fillId="0" fontId="2" numFmtId="0" xfId="0" applyBorder="1" applyFont="1"/>
    <xf borderId="9" fillId="0" fontId="2" numFmtId="0" xfId="0" applyBorder="1" applyFont="1"/>
    <xf borderId="0" fillId="0" fontId="4" numFmtId="0" xfId="0" applyAlignment="1" applyFont="1">
      <alignment horizontal="left" vertical="center"/>
    </xf>
    <xf borderId="10" fillId="0" fontId="4" numFmtId="49" xfId="0" applyAlignment="1" applyBorder="1" applyFont="1" applyNumberFormat="1">
      <alignment horizontal="right" vertical="center"/>
    </xf>
    <xf borderId="7" fillId="0" fontId="5" numFmtId="0" xfId="0" applyAlignment="1" applyBorder="1" applyFont="1">
      <alignment horizontal="center" vertical="center"/>
    </xf>
    <xf borderId="0" fillId="0" fontId="5" numFmtId="10" xfId="0" applyAlignment="1" applyFont="1" applyNumberFormat="1">
      <alignment horizontal="left" vertical="center"/>
    </xf>
    <xf borderId="0" fillId="0" fontId="5" numFmtId="4" xfId="0" applyAlignment="1" applyFont="1" applyNumberFormat="1">
      <alignment horizontal="left" vertical="center"/>
    </xf>
    <xf borderId="0" fillId="0" fontId="5" numFmtId="3" xfId="0" applyAlignment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1" fillId="0" fontId="4" numFmtId="49" xfId="0" applyAlignment="1" applyBorder="1" applyFont="1" applyNumberFormat="1">
      <alignment vertical="center"/>
    </xf>
    <xf borderId="0" fillId="0" fontId="6" numFmtId="49" xfId="0" applyAlignment="1" applyFont="1" applyNumberFormat="1">
      <alignment vertical="center"/>
    </xf>
    <xf borderId="11" fillId="0" fontId="7" numFmtId="49" xfId="0" applyAlignment="1" applyBorder="1" applyFont="1" applyNumberFormat="1">
      <alignment vertical="center"/>
    </xf>
    <xf borderId="11" fillId="0" fontId="7" numFmtId="4" xfId="0" applyAlignment="1" applyBorder="1" applyFont="1" applyNumberFormat="1">
      <alignment vertical="center"/>
    </xf>
    <xf borderId="12" fillId="0" fontId="8" numFmtId="0" xfId="0" applyAlignment="1" applyBorder="1" applyFont="1">
      <alignment horizontal="center" vertical="center"/>
    </xf>
    <xf borderId="11" fillId="0" fontId="8" numFmtId="164" xfId="0" applyAlignment="1" applyBorder="1" applyFont="1" applyNumberFormat="1">
      <alignment horizontal="center" vertical="center"/>
    </xf>
    <xf borderId="0" fillId="0" fontId="9" numFmtId="0" xfId="0" applyAlignment="1" applyFont="1">
      <alignment vertical="center"/>
    </xf>
    <xf borderId="13" fillId="0" fontId="9" numFmtId="0" xfId="0" applyAlignment="1" applyBorder="1" applyFont="1">
      <alignment vertical="center"/>
    </xf>
    <xf borderId="0" fillId="0" fontId="9" numFmtId="0" xfId="0" applyAlignment="1" applyFont="1">
      <alignment horizontal="left" vertical="center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4" xfId="0" applyFont="1" applyNumberFormat="1"/>
    <xf borderId="0" fillId="0" fontId="9" numFmtId="4" xfId="0" applyAlignment="1" applyFont="1" applyNumberFormat="1">
      <alignment horizontal="center"/>
    </xf>
    <xf borderId="0" fillId="0" fontId="10" numFmtId="4" xfId="0" applyFont="1" applyNumberFormat="1"/>
    <xf borderId="0" fillId="0" fontId="10" numFmtId="0" xfId="0" applyFont="1"/>
    <xf borderId="6" fillId="0" fontId="3" numFmtId="0" xfId="0" applyAlignment="1" applyBorder="1" applyFont="1">
      <alignment horizontal="left" vertical="center"/>
    </xf>
    <xf borderId="14" fillId="0" fontId="2" numFmtId="0" xfId="0" applyBorder="1" applyFont="1"/>
    <xf borderId="0" fillId="0" fontId="3" numFmtId="10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3" numFmtId="3" xfId="0" applyAlignment="1" applyFont="1" applyNumberFormat="1">
      <alignment horizontal="left" vertical="center"/>
    </xf>
    <xf borderId="0" fillId="0" fontId="3" numFmtId="4" xfId="0" applyAlignment="1" applyFont="1" applyNumberFormat="1">
      <alignment horizontal="left" vertical="center"/>
    </xf>
    <xf borderId="1" fillId="0" fontId="3" numFmtId="49" xfId="0" applyAlignment="1" applyBorder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15" fillId="0" fontId="3" numFmtId="49" xfId="0" applyAlignment="1" applyBorder="1" applyFont="1" applyNumberFormat="1">
      <alignment horizontal="center" vertical="center"/>
    </xf>
    <xf borderId="12" fillId="0" fontId="11" numFmtId="0" xfId="0" applyAlignment="1" applyBorder="1" applyFont="1">
      <alignment horizontal="center" shrinkToFit="0" vertical="center" wrapText="1"/>
    </xf>
    <xf borderId="12" fillId="0" fontId="11" numFmtId="0" xfId="0" applyAlignment="1" applyBorder="1" applyFont="1">
      <alignment horizontal="center" vertical="center"/>
    </xf>
    <xf borderId="12" fillId="0" fontId="11" numFmtId="4" xfId="0" applyAlignment="1" applyBorder="1" applyFont="1" applyNumberFormat="1">
      <alignment horizontal="center" vertical="center"/>
    </xf>
    <xf borderId="16" fillId="0" fontId="11" numFmtId="0" xfId="0" applyAlignment="1" applyBorder="1" applyFont="1">
      <alignment horizontal="center" vertical="center"/>
    </xf>
    <xf borderId="17" fillId="0" fontId="11" numFmtId="164" xfId="0" applyAlignment="1" applyBorder="1" applyFont="1" applyNumberFormat="1">
      <alignment horizontal="center" vertical="center"/>
    </xf>
    <xf borderId="18" fillId="0" fontId="4" numFmtId="49" xfId="0" applyAlignment="1" applyBorder="1" applyFont="1" applyNumberFormat="1">
      <alignment horizontal="center" vertical="center"/>
    </xf>
    <xf borderId="7" fillId="2" fontId="4" numFmtId="0" xfId="0" applyAlignment="1" applyBorder="1" applyFill="1" applyFont="1">
      <alignment horizontal="left" vertical="center"/>
    </xf>
    <xf borderId="0" fillId="0" fontId="4" numFmtId="10" xfId="0" applyAlignment="1" applyFont="1" applyNumberFormat="1">
      <alignment horizontal="left" vertical="center"/>
    </xf>
    <xf borderId="0" fillId="0" fontId="4" numFmtId="3" xfId="0" applyAlignment="1" applyFont="1" applyNumberFormat="1">
      <alignment horizontal="left" vertical="center"/>
    </xf>
    <xf borderId="0" fillId="0" fontId="4" numFmtId="4" xfId="0" applyAlignment="1" applyFont="1" applyNumberFormat="1">
      <alignment horizontal="left" vertical="center"/>
    </xf>
    <xf borderId="1" fillId="0" fontId="4" numFmtId="49" xfId="0" applyAlignment="1" applyBorder="1" applyFont="1" applyNumberFormat="1">
      <alignment horizontal="center" vertical="center"/>
    </xf>
    <xf borderId="0" fillId="0" fontId="4" numFmtId="49" xfId="0" applyAlignment="1" applyFont="1" applyNumberFormat="1">
      <alignment horizontal="center" vertical="center"/>
    </xf>
    <xf borderId="11" fillId="0" fontId="9" numFmtId="0" xfId="0" applyAlignment="1" applyBorder="1" applyFont="1">
      <alignment vertical="center"/>
    </xf>
    <xf borderId="11" fillId="0" fontId="9" numFmtId="4" xfId="0" applyAlignment="1" applyBorder="1" applyFont="1" applyNumberFormat="1">
      <alignment vertical="center"/>
    </xf>
    <xf borderId="19" fillId="0" fontId="9" numFmtId="0" xfId="0" applyAlignment="1" applyBorder="1" applyFont="1">
      <alignment vertical="center"/>
    </xf>
    <xf borderId="20" fillId="2" fontId="12" numFmtId="164" xfId="0" applyAlignment="1" applyBorder="1" applyFont="1" applyNumberFormat="1">
      <alignment vertical="center"/>
    </xf>
    <xf borderId="21" fillId="2" fontId="10" numFmtId="0" xfId="0" applyAlignment="1" applyBorder="1" applyFont="1">
      <alignment vertical="center"/>
    </xf>
    <xf borderId="22" fillId="0" fontId="4" numFmtId="0" xfId="0" applyAlignment="1" applyBorder="1" applyFont="1">
      <alignment horizontal="left" vertical="center"/>
    </xf>
    <xf borderId="23" fillId="0" fontId="4" numFmtId="14" xfId="0" applyAlignment="1" applyBorder="1" applyFont="1" applyNumberFormat="1">
      <alignment horizontal="center" vertical="center"/>
    </xf>
    <xf borderId="24" fillId="0" fontId="4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5" fillId="0" fontId="4" numFmtId="49" xfId="0" applyAlignment="1" applyBorder="1" applyFont="1" applyNumberFormat="1">
      <alignment horizontal="center" vertical="center"/>
    </xf>
    <xf borderId="26" fillId="0" fontId="4" numFmtId="0" xfId="0" applyAlignment="1" applyBorder="1" applyFon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3" xfId="0" applyAlignment="1" applyFont="1" applyNumberFormat="1">
      <alignment horizontal="center" vertical="center"/>
    </xf>
    <xf borderId="0" fillId="0" fontId="4" numFmtId="4" xfId="0" applyAlignment="1" applyFont="1" applyNumberFormat="1">
      <alignment horizontal="center" vertical="center"/>
    </xf>
    <xf borderId="15" fillId="0" fontId="4" numFmtId="49" xfId="0" applyAlignment="1" applyBorder="1" applyFont="1" applyNumberFormat="1">
      <alignment horizontal="center" vertical="center"/>
    </xf>
    <xf borderId="12" fillId="0" fontId="8" numFmtId="0" xfId="0" applyAlignment="1" applyBorder="1" applyFont="1">
      <alignment horizontal="center" shrinkToFit="0" vertical="center" wrapText="1"/>
    </xf>
    <xf borderId="12" fillId="0" fontId="8" numFmtId="4" xfId="0" applyAlignment="1" applyBorder="1" applyFont="1" applyNumberFormat="1">
      <alignment horizontal="center" vertical="center"/>
    </xf>
    <xf borderId="27" fillId="0" fontId="4" numFmtId="0" xfId="0" applyAlignment="1" applyBorder="1" applyFont="1">
      <alignment horizontal="left" vertical="center"/>
    </xf>
    <xf borderId="28" fillId="0" fontId="4" numFmtId="14" xfId="0" applyAlignment="1" applyBorder="1" applyFont="1" applyNumberFormat="1">
      <alignment horizontal="center" vertical="center"/>
    </xf>
    <xf borderId="14" fillId="0" fontId="4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center" vertical="center"/>
    </xf>
    <xf borderId="29" fillId="0" fontId="4" numFmtId="49" xfId="0" applyAlignment="1" applyBorder="1" applyFont="1" applyNumberFormat="1">
      <alignment horizontal="center" vertical="center"/>
    </xf>
    <xf borderId="30" fillId="0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vertical="center"/>
    </xf>
    <xf borderId="32" fillId="0" fontId="3" numFmtId="14" xfId="0" applyAlignment="1" applyBorder="1" applyFont="1" applyNumberFormat="1">
      <alignment horizontal="center" vertical="center"/>
    </xf>
    <xf borderId="32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34" fillId="0" fontId="3" numFmtId="49" xfId="0" applyAlignment="1" applyBorder="1" applyFont="1" applyNumberFormat="1">
      <alignment horizontal="center" vertical="center"/>
    </xf>
    <xf borderId="31" fillId="0" fontId="3" numFmtId="0" xfId="0" applyAlignment="1" applyBorder="1" applyFont="1">
      <alignment horizontal="center" vertical="center"/>
    </xf>
    <xf borderId="35" fillId="0" fontId="3" numFmtId="10" xfId="0" applyAlignment="1" applyBorder="1" applyFont="1" applyNumberFormat="1">
      <alignment horizontal="center" vertical="center"/>
    </xf>
    <xf borderId="35" fillId="0" fontId="3" numFmtId="0" xfId="0" applyAlignment="1" applyBorder="1" applyFont="1">
      <alignment horizontal="center" vertical="center"/>
    </xf>
    <xf borderId="35" fillId="0" fontId="3" numFmtId="3" xfId="0" applyAlignment="1" applyBorder="1" applyFont="1" applyNumberFormat="1">
      <alignment horizontal="center" vertical="center"/>
    </xf>
    <xf borderId="35" fillId="0" fontId="3" numFmtId="4" xfId="0" applyAlignment="1" applyBorder="1" applyFont="1" applyNumberFormat="1">
      <alignment horizontal="center" vertical="center"/>
    </xf>
    <xf borderId="30" fillId="0" fontId="3" numFmtId="49" xfId="0" applyAlignment="1" applyBorder="1" applyFont="1" applyNumberFormat="1">
      <alignment horizontal="center" vertical="center"/>
    </xf>
    <xf borderId="36" fillId="0" fontId="3" numFmtId="49" xfId="0" applyAlignment="1" applyBorder="1" applyFont="1" applyNumberFormat="1">
      <alignment horizontal="center" vertical="center"/>
    </xf>
    <xf borderId="37" fillId="0" fontId="3" numFmtId="49" xfId="0" applyAlignment="1" applyBorder="1" applyFont="1" applyNumberFormat="1">
      <alignment horizontal="center" vertical="center"/>
    </xf>
    <xf borderId="38" fillId="0" fontId="11" numFmtId="0" xfId="0" applyAlignment="1" applyBorder="1" applyFont="1">
      <alignment horizontal="center" shrinkToFit="0" vertical="center" wrapText="1"/>
    </xf>
    <xf borderId="38" fillId="0" fontId="11" numFmtId="0" xfId="0" applyAlignment="1" applyBorder="1" applyFont="1">
      <alignment horizontal="center" vertical="center"/>
    </xf>
    <xf borderId="38" fillId="0" fontId="11" numFmtId="4" xfId="0" applyAlignment="1" applyBorder="1" applyFont="1" applyNumberFormat="1">
      <alignment horizontal="center" vertical="center"/>
    </xf>
    <xf borderId="36" fillId="0" fontId="11" numFmtId="164" xfId="0" applyAlignment="1" applyBorder="1" applyFont="1" applyNumberFormat="1">
      <alignment horizontal="center" vertical="center"/>
    </xf>
    <xf borderId="36" fillId="0" fontId="9" numFmtId="0" xfId="0" applyAlignment="1" applyBorder="1" applyFont="1">
      <alignment vertical="center"/>
    </xf>
    <xf borderId="39" fillId="0" fontId="9" numFmtId="0" xfId="0" applyAlignment="1" applyBorder="1" applyFont="1">
      <alignment vertical="center"/>
    </xf>
    <xf borderId="40" fillId="3" fontId="13" numFmtId="0" xfId="0" applyAlignment="1" applyBorder="1" applyFill="1" applyFont="1">
      <alignment horizontal="center" vertical="center"/>
    </xf>
    <xf borderId="40" fillId="3" fontId="13" numFmtId="14" xfId="0" applyAlignment="1" applyBorder="1" applyFont="1" applyNumberFormat="1">
      <alignment horizontal="center" vertical="center"/>
    </xf>
    <xf borderId="41" fillId="3" fontId="13" numFmtId="0" xfId="0" applyAlignment="1" applyBorder="1" applyFont="1">
      <alignment horizontal="center" vertical="center"/>
    </xf>
    <xf borderId="41" fillId="3" fontId="13" numFmtId="49" xfId="0" applyAlignment="1" applyBorder="1" applyFont="1" applyNumberFormat="1">
      <alignment horizontal="center" shrinkToFit="1" vertical="center" wrapText="0"/>
    </xf>
    <xf borderId="41" fillId="3" fontId="13" numFmtId="0" xfId="0" applyAlignment="1" applyBorder="1" applyFont="1">
      <alignment horizontal="center" shrinkToFit="0" vertical="center" wrapText="1"/>
    </xf>
    <xf borderId="42" fillId="3" fontId="13" numFmtId="10" xfId="0" applyAlignment="1" applyBorder="1" applyFont="1" applyNumberFormat="1">
      <alignment horizontal="center" shrinkToFit="0" vertical="center" wrapText="1"/>
    </xf>
    <xf borderId="43" fillId="0" fontId="2" numFmtId="0" xfId="0" applyBorder="1" applyFont="1"/>
    <xf borderId="41" fillId="3" fontId="13" numFmtId="3" xfId="0" applyAlignment="1" applyBorder="1" applyFont="1" applyNumberFormat="1">
      <alignment horizontal="center" shrinkToFit="0" vertical="center" wrapText="1"/>
    </xf>
    <xf borderId="44" fillId="0" fontId="2" numFmtId="0" xfId="0" applyBorder="1" applyFont="1"/>
    <xf borderId="45" fillId="3" fontId="13" numFmtId="10" xfId="0" applyAlignment="1" applyBorder="1" applyFont="1" applyNumberFormat="1">
      <alignment horizontal="center" shrinkToFit="0" vertical="center" wrapText="1"/>
    </xf>
    <xf borderId="46" fillId="0" fontId="2" numFmtId="0" xfId="0" applyBorder="1" applyFont="1"/>
    <xf borderId="47" fillId="0" fontId="2" numFmtId="0" xfId="0" applyBorder="1" applyFont="1"/>
    <xf borderId="48" fillId="3" fontId="13" numFmtId="49" xfId="0" applyAlignment="1" applyBorder="1" applyFont="1" applyNumberFormat="1">
      <alignment horizontal="center" vertical="center"/>
    </xf>
    <xf borderId="49" fillId="0" fontId="2" numFmtId="0" xfId="0" applyBorder="1" applyFont="1"/>
    <xf borderId="50" fillId="0" fontId="2" numFmtId="0" xfId="0" applyBorder="1" applyFont="1"/>
    <xf borderId="51" fillId="3" fontId="13" numFmtId="165" xfId="0" applyAlignment="1" applyBorder="1" applyFont="1" applyNumberFormat="1">
      <alignment horizontal="center" shrinkToFit="1" vertical="center" wrapText="0"/>
    </xf>
    <xf borderId="52" fillId="0" fontId="14" numFmtId="0" xfId="0" applyAlignment="1" applyBorder="1" applyFont="1">
      <alignment horizontal="center" shrinkToFit="0" vertical="center" wrapText="1"/>
    </xf>
    <xf borderId="52" fillId="0" fontId="15" numFmtId="4" xfId="0" applyAlignment="1" applyBorder="1" applyFont="1" applyNumberFormat="1">
      <alignment horizontal="center" shrinkToFit="0" vertical="center" wrapText="1"/>
    </xf>
    <xf borderId="53" fillId="4" fontId="3" numFmtId="165" xfId="0" applyAlignment="1" applyBorder="1" applyFill="1" applyFont="1" applyNumberFormat="1">
      <alignment horizontal="center" vertical="center"/>
    </xf>
    <xf borderId="53" fillId="4" fontId="3" numFmtId="165" xfId="0" applyAlignment="1" applyBorder="1" applyFont="1" applyNumberFormat="1">
      <alignment vertical="center"/>
    </xf>
    <xf borderId="51" fillId="3" fontId="13" numFmtId="0" xfId="0" applyAlignment="1" applyBorder="1" applyFont="1">
      <alignment horizontal="center" vertical="center"/>
    </xf>
    <xf borderId="51" fillId="3" fontId="13" numFmtId="49" xfId="0" applyAlignment="1" applyBorder="1" applyFont="1" applyNumberFormat="1">
      <alignment horizontal="center" shrinkToFit="1" vertical="center" wrapText="0"/>
    </xf>
    <xf borderId="51" fillId="3" fontId="13" numFmtId="0" xfId="0" applyAlignment="1" applyBorder="1" applyFont="1">
      <alignment horizontal="center" shrinkToFit="0" vertical="center" wrapText="1"/>
    </xf>
    <xf borderId="41" fillId="3" fontId="13" numFmtId="10" xfId="0" applyAlignment="1" applyBorder="1" applyFont="1" applyNumberFormat="1">
      <alignment horizontal="center" shrinkToFit="0" vertical="center" wrapText="1"/>
    </xf>
    <xf borderId="51" fillId="3" fontId="13" numFmtId="3" xfId="0" applyAlignment="1" applyBorder="1" applyFont="1" applyNumberFormat="1">
      <alignment horizontal="center" shrinkToFit="0" vertical="center" wrapText="1"/>
    </xf>
    <xf borderId="41" fillId="3" fontId="13" numFmtId="4" xfId="0" applyAlignment="1" applyBorder="1" applyFont="1" applyNumberFormat="1">
      <alignment horizontal="center" shrinkToFit="0" vertical="center" wrapText="1"/>
    </xf>
    <xf borderId="45" fillId="3" fontId="13" numFmtId="0" xfId="0" applyAlignment="1" applyBorder="1" applyFont="1">
      <alignment horizontal="center" vertical="center"/>
    </xf>
    <xf borderId="54" fillId="0" fontId="2" numFmtId="0" xfId="0" applyBorder="1" applyFont="1"/>
    <xf borderId="53" fillId="4" fontId="3" numFmtId="165" xfId="0" applyAlignment="1" applyBorder="1" applyFont="1" applyNumberFormat="1">
      <alignment horizontal="left" vertical="center"/>
    </xf>
    <xf borderId="55" fillId="3" fontId="13" numFmtId="0" xfId="0" applyAlignment="1" applyBorder="1" applyFont="1">
      <alignment horizontal="center" vertical="center"/>
    </xf>
    <xf borderId="55" fillId="3" fontId="13" numFmtId="49" xfId="0" applyAlignment="1" applyBorder="1" applyFont="1" applyNumberFormat="1">
      <alignment horizontal="center" shrinkToFit="1" vertical="center" wrapText="0"/>
    </xf>
    <xf borderId="55" fillId="3" fontId="13" numFmtId="0" xfId="0" applyAlignment="1" applyBorder="1" applyFont="1">
      <alignment horizontal="center" shrinkToFit="0" vertical="center" wrapText="1"/>
    </xf>
    <xf borderId="55" fillId="3" fontId="13" numFmtId="10" xfId="0" applyAlignment="1" applyBorder="1" applyFont="1" applyNumberFormat="1">
      <alignment horizontal="center" shrinkToFit="0" vertical="center" wrapText="1"/>
    </xf>
    <xf borderId="55" fillId="3" fontId="13" numFmtId="3" xfId="0" applyAlignment="1" applyBorder="1" applyFont="1" applyNumberFormat="1">
      <alignment horizontal="center" shrinkToFit="0" vertical="center" wrapText="1"/>
    </xf>
    <xf borderId="55" fillId="3" fontId="13" numFmtId="4" xfId="0" applyAlignment="1" applyBorder="1" applyFont="1" applyNumberFormat="1">
      <alignment horizontal="center" shrinkToFit="0" vertical="center" wrapText="1"/>
    </xf>
    <xf borderId="40" fillId="3" fontId="13" numFmtId="49" xfId="0" applyAlignment="1" applyBorder="1" applyFont="1" applyNumberFormat="1">
      <alignment horizontal="center" vertical="center"/>
    </xf>
    <xf borderId="40" fillId="3" fontId="13" numFmtId="49" xfId="0" applyAlignment="1" applyBorder="1" applyFont="1" applyNumberFormat="1">
      <alignment horizontal="center" shrinkToFit="0" vertical="center" wrapText="1"/>
    </xf>
    <xf borderId="40" fillId="3" fontId="13" numFmtId="4" xfId="0" applyAlignment="1" applyBorder="1" applyFont="1" applyNumberFormat="1">
      <alignment horizontal="center" vertical="center"/>
    </xf>
    <xf borderId="55" fillId="3" fontId="13" numFmtId="165" xfId="0" applyAlignment="1" applyBorder="1" applyFont="1" applyNumberFormat="1">
      <alignment horizontal="center" shrinkToFit="1" vertical="center" wrapText="0"/>
    </xf>
    <xf borderId="56" fillId="0" fontId="14" numFmtId="0" xfId="0" applyAlignment="1" applyBorder="1" applyFont="1">
      <alignment horizontal="center" shrinkToFit="0" vertical="center" wrapText="1"/>
    </xf>
    <xf borderId="56" fillId="0" fontId="15" numFmtId="4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left"/>
    </xf>
    <xf borderId="0" fillId="0" fontId="9" numFmtId="9" xfId="0" applyFont="1" applyNumberFormat="1"/>
    <xf borderId="0" fillId="0" fontId="9" numFmtId="4" xfId="0" applyAlignment="1" applyFont="1" applyNumberFormat="1">
      <alignment horizontal="center" vertical="center"/>
    </xf>
    <xf borderId="57" fillId="0" fontId="16" numFmtId="166" xfId="0" applyAlignment="1" applyBorder="1" applyFont="1" applyNumberFormat="1">
      <alignment horizontal="center" vertical="center"/>
    </xf>
    <xf borderId="58" fillId="4" fontId="16" numFmtId="0" xfId="0" applyAlignment="1" applyBorder="1" applyFont="1">
      <alignment vertical="center"/>
    </xf>
    <xf borderId="57" fillId="0" fontId="17" numFmtId="14" xfId="0" applyAlignment="1" applyBorder="1" applyFont="1" applyNumberFormat="1">
      <alignment horizontal="center" vertical="center"/>
    </xf>
    <xf borderId="57" fillId="0" fontId="16" numFmtId="0" xfId="0" applyAlignment="1" applyBorder="1" applyFont="1">
      <alignment horizontal="center" vertical="center"/>
    </xf>
    <xf borderId="57" fillId="0" fontId="16" numFmtId="1" xfId="0" applyAlignment="1" applyBorder="1" applyFont="1" applyNumberFormat="1">
      <alignment horizontal="center" vertical="center"/>
    </xf>
    <xf borderId="58" fillId="5" fontId="17" numFmtId="165" xfId="0" applyAlignment="1" applyBorder="1" applyFill="1" applyFont="1" applyNumberFormat="1">
      <alignment horizontal="center" vertical="center"/>
    </xf>
    <xf borderId="57" fillId="0" fontId="17" numFmtId="165" xfId="0" applyAlignment="1" applyBorder="1" applyFont="1" applyNumberFormat="1">
      <alignment horizontal="center" vertical="center"/>
    </xf>
    <xf borderId="57" fillId="0" fontId="17" numFmtId="10" xfId="0" applyAlignment="1" applyBorder="1" applyFont="1" applyNumberFormat="1">
      <alignment horizontal="center" vertical="center"/>
    </xf>
    <xf borderId="58" fillId="6" fontId="17" numFmtId="165" xfId="0" applyAlignment="1" applyBorder="1" applyFill="1" applyFont="1" applyNumberFormat="1">
      <alignment horizontal="center" vertical="center"/>
    </xf>
    <xf borderId="57" fillId="0" fontId="17" numFmtId="3" xfId="0" applyAlignment="1" applyBorder="1" applyFont="1" applyNumberFormat="1">
      <alignment horizontal="center" vertical="center"/>
    </xf>
    <xf borderId="58" fillId="6" fontId="17" numFmtId="4" xfId="0" applyAlignment="1" applyBorder="1" applyFont="1" applyNumberFormat="1">
      <alignment horizontal="center" vertical="center"/>
    </xf>
    <xf borderId="58" fillId="6" fontId="17" numFmtId="3" xfId="0" applyAlignment="1" applyBorder="1" applyFont="1" applyNumberFormat="1">
      <alignment horizontal="center" vertical="center"/>
    </xf>
    <xf borderId="57" fillId="0" fontId="16" numFmtId="49" xfId="0" applyAlignment="1" applyBorder="1" applyFont="1" applyNumberFormat="1">
      <alignment horizontal="center" vertical="center"/>
    </xf>
    <xf borderId="57" fillId="0" fontId="16" numFmtId="2" xfId="0" applyAlignment="1" applyBorder="1" applyFont="1" applyNumberFormat="1">
      <alignment horizontal="center" vertical="center"/>
    </xf>
    <xf borderId="57" fillId="0" fontId="17" numFmtId="4" xfId="0" applyAlignment="1" applyBorder="1" applyFont="1" applyNumberFormat="1">
      <alignment horizontal="center" vertical="center"/>
    </xf>
    <xf borderId="58" fillId="5" fontId="18" numFmtId="165" xfId="0" applyAlignment="1" applyBorder="1" applyFont="1" applyNumberFormat="1">
      <alignment horizontal="center" vertical="center"/>
    </xf>
    <xf borderId="59" fillId="0" fontId="16" numFmtId="2" xfId="0" applyAlignment="1" applyBorder="1" applyFont="1" applyNumberFormat="1">
      <alignment horizontal="center" vertical="center"/>
    </xf>
    <xf borderId="59" fillId="0" fontId="17" numFmtId="4" xfId="0" applyAlignment="1" applyBorder="1" applyFont="1" applyNumberFormat="1">
      <alignment horizontal="center" vertical="center"/>
    </xf>
    <xf borderId="53" fillId="4" fontId="19" numFmtId="165" xfId="0" applyAlignment="1" applyBorder="1" applyFont="1" applyNumberFormat="1">
      <alignment horizontal="left" vertical="center"/>
    </xf>
    <xf borderId="0" fillId="0" fontId="10" numFmtId="165" xfId="0" applyFont="1" applyNumberFormat="1"/>
    <xf borderId="0" fillId="0" fontId="10" numFmtId="165" xfId="0" applyAlignment="1" applyFont="1" applyNumberFormat="1">
      <alignment horizontal="center"/>
    </xf>
    <xf borderId="0" fillId="0" fontId="9" numFmtId="167" xfId="0" applyFont="1" applyNumberFormat="1"/>
    <xf borderId="0" fillId="0" fontId="10" numFmtId="2" xfId="0" applyFont="1" applyNumberFormat="1"/>
    <xf borderId="0" fillId="0" fontId="9" numFmtId="165" xfId="0" applyFont="1" applyNumberFormat="1"/>
    <xf borderId="57" fillId="0" fontId="20" numFmtId="0" xfId="0" applyAlignment="1" applyBorder="1" applyFont="1">
      <alignment horizontal="center" vertical="center"/>
    </xf>
    <xf borderId="57" fillId="0" fontId="20" numFmtId="49" xfId="0" applyAlignment="1" applyBorder="1" applyFont="1" applyNumberFormat="1">
      <alignment horizontal="center" vertical="center"/>
    </xf>
    <xf borderId="57" fillId="0" fontId="20" numFmtId="2" xfId="0" applyAlignment="1" applyBorder="1" applyFont="1" applyNumberFormat="1">
      <alignment horizontal="center" vertical="center"/>
    </xf>
    <xf borderId="59" fillId="0" fontId="20" numFmtId="2" xfId="0" applyAlignment="1" applyBorder="1" applyFont="1" applyNumberFormat="1">
      <alignment horizontal="center" vertical="center"/>
    </xf>
    <xf borderId="0" fillId="0" fontId="10" numFmtId="167" xfId="0" applyFont="1" applyNumberFormat="1"/>
    <xf borderId="0" fillId="0" fontId="10" numFmtId="4" xfId="0" applyAlignment="1" applyFont="1" applyNumberFormat="1">
      <alignment horizontal="center"/>
    </xf>
    <xf borderId="53" fillId="4" fontId="19" numFmtId="165" xfId="0" applyAlignment="1" applyBorder="1" applyFont="1" applyNumberFormat="1">
      <alignment horizontal="left" shrinkToFit="0" vertical="center" wrapText="1"/>
    </xf>
    <xf borderId="53" fillId="4" fontId="21" numFmtId="165" xfId="0" applyAlignment="1" applyBorder="1" applyFont="1" applyNumberFormat="1">
      <alignment horizontal="center" vertical="center"/>
    </xf>
    <xf borderId="53" fillId="4" fontId="22" numFmtId="165" xfId="0" applyAlignment="1" applyBorder="1" applyFont="1" applyNumberFormat="1">
      <alignment horizontal="center" vertical="center"/>
    </xf>
    <xf borderId="57" fillId="0" fontId="23" numFmtId="0" xfId="0" applyAlignment="1" applyBorder="1" applyFont="1">
      <alignment vertical="center"/>
    </xf>
    <xf borderId="57" fillId="0" fontId="20" numFmtId="14" xfId="0" applyAlignment="1" applyBorder="1" applyFont="1" applyNumberFormat="1">
      <alignment horizontal="center" vertical="center"/>
    </xf>
    <xf borderId="57" fillId="0" fontId="16" numFmtId="165" xfId="0" applyAlignment="1" applyBorder="1" applyFont="1" applyNumberFormat="1">
      <alignment horizontal="center" vertical="center"/>
    </xf>
    <xf borderId="51" fillId="5" fontId="18" numFmtId="165" xfId="0" applyAlignment="1" applyBorder="1" applyFont="1" applyNumberFormat="1">
      <alignment horizontal="center" vertical="center"/>
    </xf>
    <xf borderId="0" fillId="0" fontId="9" numFmtId="10" xfId="0" applyFont="1" applyNumberFormat="1"/>
    <xf borderId="45" fillId="4" fontId="24" numFmtId="4" xfId="0" applyAlignment="1" applyBorder="1" applyFont="1" applyNumberFormat="1">
      <alignment horizontal="center" vertical="center"/>
    </xf>
    <xf borderId="40" fillId="7" fontId="25" numFmtId="4" xfId="0" applyAlignment="1" applyBorder="1" applyFill="1" applyFont="1" applyNumberFormat="1">
      <alignment horizontal="center" vertical="center"/>
    </xf>
    <xf borderId="40" fillId="2" fontId="17" numFmtId="4" xfId="0" applyAlignment="1" applyBorder="1" applyFont="1" applyNumberFormat="1">
      <alignment horizontal="center" vertical="center"/>
    </xf>
    <xf borderId="40" fillId="4" fontId="25" numFmtId="4" xfId="0" applyAlignment="1" applyBorder="1" applyFont="1" applyNumberFormat="1">
      <alignment horizontal="center" vertical="center"/>
    </xf>
    <xf borderId="40" fillId="6" fontId="25" numFmtId="4" xfId="0" applyAlignment="1" applyBorder="1" applyFont="1" applyNumberFormat="1">
      <alignment horizontal="center" vertical="center"/>
    </xf>
    <xf borderId="40" fillId="4" fontId="17" numFmtId="3" xfId="0" applyAlignment="1" applyBorder="1" applyFont="1" applyNumberFormat="1">
      <alignment horizontal="center" vertical="center"/>
    </xf>
    <xf borderId="40" fillId="7" fontId="25" numFmtId="3" xfId="0" applyAlignment="1" applyBorder="1" applyFont="1" applyNumberFormat="1">
      <alignment horizontal="center" vertical="center"/>
    </xf>
    <xf borderId="40" fillId="0" fontId="16" numFmtId="4" xfId="0" applyAlignment="1" applyBorder="1" applyFont="1" applyNumberFormat="1">
      <alignment horizontal="center" vertical="center"/>
    </xf>
    <xf borderId="40" fillId="5" fontId="18" numFmtId="165" xfId="0" applyAlignment="1" applyBorder="1" applyFont="1" applyNumberFormat="1">
      <alignment horizontal="center" vertical="center"/>
    </xf>
    <xf borderId="40" fillId="0" fontId="17" numFmtId="4" xfId="0" applyAlignment="1" applyBorder="1" applyFont="1" applyNumberFormat="1">
      <alignment horizontal="center" vertical="center"/>
    </xf>
    <xf borderId="60" fillId="4" fontId="26" numFmtId="0" xfId="0" applyAlignment="1" applyBorder="1" applyFont="1">
      <alignment horizontal="center" vertical="center"/>
    </xf>
    <xf borderId="61" fillId="0" fontId="2" numFmtId="0" xfId="0" applyBorder="1" applyFont="1"/>
    <xf borderId="53" fillId="4" fontId="26" numFmtId="0" xfId="0" applyAlignment="1" applyBorder="1" applyFont="1">
      <alignment horizontal="left" vertical="center"/>
    </xf>
    <xf borderId="53" fillId="4" fontId="24" numFmtId="0" xfId="0" applyAlignment="1" applyBorder="1" applyFont="1">
      <alignment horizontal="center" vertical="center"/>
    </xf>
    <xf borderId="53" fillId="4" fontId="24" numFmtId="1" xfId="0" applyAlignment="1" applyBorder="1" applyFont="1" applyNumberFormat="1">
      <alignment horizontal="center" vertical="center"/>
    </xf>
    <xf borderId="53" fillId="4" fontId="27" numFmtId="165" xfId="0" applyAlignment="1" applyBorder="1" applyFont="1" applyNumberFormat="1">
      <alignment horizontal="center" vertical="center"/>
    </xf>
    <xf borderId="53" fillId="4" fontId="27" numFmtId="10" xfId="0" applyAlignment="1" applyBorder="1" applyFont="1" applyNumberFormat="1">
      <alignment horizontal="center" vertical="center"/>
    </xf>
    <xf borderId="53" fillId="4" fontId="27" numFmtId="3" xfId="0" applyAlignment="1" applyBorder="1" applyFont="1" applyNumberFormat="1">
      <alignment horizontal="center" vertical="center"/>
    </xf>
    <xf borderId="53" fillId="4" fontId="27" numFmtId="4" xfId="0" applyAlignment="1" applyBorder="1" applyFont="1" applyNumberFormat="1">
      <alignment horizontal="center" vertical="center"/>
    </xf>
    <xf borderId="53" fillId="4" fontId="27" numFmtId="49" xfId="0" applyAlignment="1" applyBorder="1" applyFont="1" applyNumberFormat="1">
      <alignment horizontal="center" vertical="center"/>
    </xf>
    <xf borderId="53" fillId="4" fontId="27" numFmtId="2" xfId="0" applyAlignment="1" applyBorder="1" applyFont="1" applyNumberFormat="1">
      <alignment horizontal="center" vertical="center"/>
    </xf>
    <xf borderId="53" fillId="4" fontId="27" numFmtId="49" xfId="0" applyAlignment="1" applyBorder="1" applyFont="1" applyNumberFormat="1">
      <alignment horizontal="center" shrinkToFit="0" vertical="center" wrapText="1"/>
    </xf>
    <xf borderId="53" fillId="4" fontId="27" numFmtId="0" xfId="0" applyAlignment="1" applyBorder="1" applyFont="1">
      <alignment horizontal="center" vertical="center"/>
    </xf>
    <xf borderId="0" fillId="0" fontId="24" numFmtId="49" xfId="0" applyAlignment="1" applyFont="1" applyNumberFormat="1">
      <alignment horizontal="center" shrinkToFit="0" vertical="center" wrapText="1"/>
    </xf>
    <xf borderId="53" fillId="4" fontId="26" numFmtId="4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53" fillId="4" fontId="24" numFmtId="14" xfId="0" applyAlignment="1" applyBorder="1" applyFont="1" applyNumberFormat="1">
      <alignment horizontal="center" vertical="center"/>
    </xf>
    <xf borderId="53" fillId="4" fontId="3" numFmtId="0" xfId="0" applyAlignment="1" applyBorder="1" applyFont="1">
      <alignment horizontal="center" vertical="center"/>
    </xf>
    <xf borderId="27" fillId="2" fontId="27" numFmtId="0" xfId="0" applyAlignment="1" applyBorder="1" applyFont="1">
      <alignment vertical="center"/>
    </xf>
    <xf borderId="27" fillId="2" fontId="27" numFmtId="14" xfId="0" applyAlignment="1" applyBorder="1" applyFont="1" applyNumberFormat="1">
      <alignment horizontal="center" vertical="center"/>
    </xf>
    <xf borderId="0" fillId="0" fontId="27" numFmtId="0" xfId="0" applyAlignment="1" applyFont="1">
      <alignment horizontal="center" vertical="center"/>
    </xf>
    <xf borderId="0" fillId="0" fontId="27" numFmtId="165" xfId="0" applyAlignment="1" applyFont="1" applyNumberFormat="1">
      <alignment horizontal="center" vertical="center"/>
    </xf>
    <xf borderId="0" fillId="0" fontId="13" numFmtId="165" xfId="0" applyAlignment="1" applyFont="1" applyNumberFormat="1">
      <alignment vertical="center"/>
    </xf>
    <xf borderId="0" fillId="0" fontId="13" numFmtId="10" xfId="0" applyAlignment="1" applyFont="1" applyNumberFormat="1">
      <alignment vertical="center"/>
    </xf>
    <xf borderId="0" fillId="0" fontId="13" numFmtId="3" xfId="0" applyAlignment="1" applyFont="1" applyNumberFormat="1">
      <alignment vertical="center"/>
    </xf>
    <xf borderId="0" fillId="0" fontId="13" numFmtId="4" xfId="0" applyAlignment="1" applyFont="1" applyNumberFormat="1">
      <alignment vertical="center"/>
    </xf>
    <xf borderId="0" fillId="0" fontId="13" numFmtId="0" xfId="0" applyAlignment="1" applyFont="1">
      <alignment vertical="center"/>
    </xf>
    <xf borderId="62" fillId="0" fontId="28" numFmtId="165" xfId="0" applyAlignment="1" applyBorder="1" applyFont="1" applyNumberFormat="1">
      <alignment horizontal="center" shrinkToFit="0" textRotation="90" vertical="center" wrapText="1"/>
    </xf>
    <xf borderId="45" fillId="3" fontId="27" numFmtId="0" xfId="0" applyAlignment="1" applyBorder="1" applyFont="1">
      <alignment horizontal="center" vertical="center"/>
    </xf>
    <xf borderId="45" fillId="3" fontId="27" numFmtId="4" xfId="0" applyAlignment="1" applyBorder="1" applyFont="1" applyNumberFormat="1">
      <alignment horizontal="center" vertical="center"/>
    </xf>
    <xf borderId="0" fillId="0" fontId="13" numFmtId="165" xfId="0" applyAlignment="1" applyFont="1" applyNumberFormat="1">
      <alignment horizontal="left" vertical="center"/>
    </xf>
    <xf borderId="0" fillId="0" fontId="29" numFmtId="165" xfId="0" applyFont="1" applyNumberFormat="1"/>
    <xf borderId="0" fillId="0" fontId="13" numFmtId="0" xfId="0" applyAlignment="1" applyFont="1">
      <alignment horizontal="center"/>
    </xf>
    <xf borderId="0" fillId="0" fontId="13" numFmtId="4" xfId="0" applyFont="1" applyNumberFormat="1"/>
    <xf borderId="0" fillId="0" fontId="13" numFmtId="4" xfId="0" applyAlignment="1" applyFont="1" applyNumberFormat="1">
      <alignment horizontal="center"/>
    </xf>
    <xf borderId="0" fillId="0" fontId="29" numFmtId="4" xfId="0" applyFont="1" applyNumberFormat="1"/>
    <xf borderId="0" fillId="0" fontId="29" numFmtId="0" xfId="0" applyFont="1"/>
    <xf borderId="0" fillId="0" fontId="13" numFmtId="0" xfId="0" applyFont="1"/>
    <xf borderId="27" fillId="0" fontId="24" numFmtId="0" xfId="0" applyAlignment="1" applyBorder="1" applyFont="1">
      <alignment vertical="center"/>
    </xf>
    <xf borderId="27" fillId="0" fontId="26" numFmtId="4" xfId="0" applyAlignment="1" applyBorder="1" applyFont="1" applyNumberFormat="1">
      <alignment horizontal="center" vertical="center"/>
    </xf>
    <xf borderId="0" fillId="0" fontId="24" numFmtId="0" xfId="0" applyAlignment="1" applyFont="1">
      <alignment horizontal="center" vertical="center"/>
    </xf>
    <xf borderId="0" fillId="0" fontId="9" numFmtId="165" xfId="0" applyAlignment="1" applyFont="1" applyNumberFormat="1">
      <alignment vertical="center"/>
    </xf>
    <xf borderId="0" fillId="0" fontId="9" numFmtId="10" xfId="0" applyAlignment="1" applyFont="1" applyNumberFormat="1">
      <alignment vertical="center"/>
    </xf>
    <xf borderId="0" fillId="0" fontId="9" numFmtId="3" xfId="0" applyAlignment="1" applyFont="1" applyNumberFormat="1">
      <alignment vertical="center"/>
    </xf>
    <xf borderId="0" fillId="0" fontId="9" numFmtId="4" xfId="0" applyAlignment="1" applyFont="1" applyNumberFormat="1">
      <alignment vertical="center"/>
    </xf>
    <xf borderId="52" fillId="0" fontId="2" numFmtId="0" xfId="0" applyBorder="1" applyFont="1"/>
    <xf borderId="45" fillId="0" fontId="24" numFmtId="165" xfId="0" applyAlignment="1" applyBorder="1" applyFont="1" applyNumberFormat="1">
      <alignment horizontal="center" vertical="center"/>
    </xf>
    <xf borderId="45" fillId="0" fontId="26" numFmtId="165" xfId="0" applyAlignment="1" applyBorder="1" applyFont="1" applyNumberFormat="1">
      <alignment horizontal="center" vertical="center"/>
    </xf>
    <xf borderId="45" fillId="0" fontId="27" numFmtId="165" xfId="0" applyAlignment="1" applyBorder="1" applyFont="1" applyNumberFormat="1">
      <alignment horizontal="center" vertical="center"/>
    </xf>
    <xf borderId="53" fillId="4" fontId="3" numFmtId="0" xfId="0" applyAlignment="1" applyBorder="1" applyFont="1">
      <alignment horizontal="left" vertical="center"/>
    </xf>
    <xf borderId="56" fillId="0" fontId="2" numFmtId="0" xfId="0" applyBorder="1" applyFont="1"/>
    <xf borderId="45" fillId="2" fontId="30" numFmtId="165" xfId="0" applyAlignment="1" applyBorder="1" applyFont="1" applyNumberFormat="1">
      <alignment horizontal="center" vertical="center"/>
    </xf>
    <xf borderId="0" fillId="0" fontId="9" numFmtId="14" xfId="0" applyAlignment="1" applyFont="1" applyNumberFormat="1">
      <alignment vertical="center"/>
    </xf>
    <xf borderId="0" fillId="0" fontId="9" numFmtId="0" xfId="0" applyAlignment="1" applyFont="1">
      <alignment horizontal="center" vertical="center"/>
    </xf>
    <xf borderId="0" fillId="0" fontId="9" numFmtId="49" xfId="0" applyAlignment="1" applyFont="1" applyNumberFormat="1">
      <alignment horizontal="center" vertical="center"/>
    </xf>
    <xf borderId="0" fillId="0" fontId="31" numFmtId="165" xfId="0" applyAlignment="1" applyFont="1" applyNumberFormat="1">
      <alignment textRotation="90" vertical="center"/>
    </xf>
    <xf borderId="0" fillId="0" fontId="9" numFmtId="0" xfId="0" applyAlignment="1" applyFont="1">
      <alignment shrinkToFit="0" vertical="center" wrapText="1"/>
    </xf>
    <xf borderId="0" fillId="0" fontId="15" numFmtId="14" xfId="0" applyAlignment="1" applyFont="1" applyNumberFormat="1">
      <alignment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5" numFmtId="10" xfId="0" applyAlignment="1" applyFont="1" applyNumberFormat="1">
      <alignment vertical="center"/>
    </xf>
    <xf borderId="0" fillId="0" fontId="15" numFmtId="3" xfId="0" applyAlignment="1" applyFont="1" applyNumberFormat="1">
      <alignment vertical="center"/>
    </xf>
    <xf borderId="0" fillId="0" fontId="15" numFmtId="4" xfId="0" applyAlignment="1" applyFont="1" applyNumberFormat="1">
      <alignment vertical="center"/>
    </xf>
    <xf borderId="45" fillId="0" fontId="30" numFmtId="165" xfId="0" applyAlignment="1" applyBorder="1" applyFont="1" applyNumberFormat="1">
      <alignment horizontal="center" vertical="center"/>
    </xf>
    <xf borderId="0" fillId="0" fontId="9" numFmtId="165" xfId="0" applyAlignment="1" applyFont="1" applyNumberFormat="1">
      <alignment horizontal="center" shrinkToFit="0" vertical="center" wrapText="1"/>
    </xf>
    <xf borderId="0" fillId="0" fontId="9" numFmtId="164" xfId="0" applyAlignment="1" applyFont="1" applyNumberFormat="1">
      <alignment horizontal="center" vertical="center"/>
    </xf>
    <xf borderId="0" fillId="0" fontId="9" numFmtId="165" xfId="0" applyAlignment="1" applyFont="1" applyNumberForma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13" numFmtId="165" xfId="0" applyAlignment="1" applyFont="1" applyNumberFormat="1">
      <alignment horizontal="center" vertical="center"/>
    </xf>
    <xf borderId="0" fillId="0" fontId="13" numFmtId="4" xfId="0" applyAlignment="1" applyFont="1" applyNumberFormat="1">
      <alignment horizontal="center" shrinkToFit="0" vertical="center" wrapText="1"/>
    </xf>
    <xf borderId="0" fillId="0" fontId="9" numFmtId="2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29" numFmtId="4" xfId="0" applyAlignment="1" applyFont="1" applyNumberFormat="1">
      <alignment horizontal="center" vertical="center"/>
    </xf>
    <xf borderId="0" fillId="0" fontId="24" numFmtId="165" xfId="0" applyAlignment="1" applyFont="1" applyNumberFormat="1">
      <alignment horizontal="left" vertical="center"/>
    </xf>
    <xf borderId="0" fillId="0" fontId="24" numFmtId="165" xfId="0" applyAlignment="1" applyFont="1" applyNumberFormat="1">
      <alignment horizontal="center" vertical="center"/>
    </xf>
    <xf borderId="0" fillId="0" fontId="32" numFmtId="0" xfId="0" applyAlignment="1" applyFont="1">
      <alignment vertical="center"/>
    </xf>
    <xf borderId="0" fillId="0" fontId="32" numFmtId="10" xfId="0" applyAlignment="1" applyFont="1" applyNumberFormat="1">
      <alignment vertical="center"/>
    </xf>
    <xf borderId="0" fillId="0" fontId="32" numFmtId="3" xfId="0" applyAlignment="1" applyFont="1" applyNumberFormat="1">
      <alignment vertical="center"/>
    </xf>
    <xf borderId="0" fillId="0" fontId="32" numFmtId="4" xfId="0" applyAlignment="1" applyFont="1" applyNumberFormat="1">
      <alignment vertical="center"/>
    </xf>
    <xf borderId="63" fillId="2" fontId="33" numFmtId="0" xfId="0" applyAlignment="1" applyBorder="1" applyFont="1">
      <alignment horizontal="center" vertical="center"/>
    </xf>
    <xf borderId="64" fillId="0" fontId="2" numFmtId="0" xfId="0" applyBorder="1" applyFont="1"/>
    <xf borderId="65" fillId="0" fontId="2" numFmtId="0" xfId="0" applyBorder="1" applyFont="1"/>
    <xf borderId="0" fillId="0" fontId="24" numFmtId="0" xfId="0" applyAlignment="1" applyFont="1">
      <alignment horizontal="left" vertical="center"/>
    </xf>
    <xf borderId="66" fillId="0" fontId="34" numFmtId="165" xfId="0" applyAlignment="1" applyBorder="1" applyFont="1" applyNumberFormat="1">
      <alignment horizontal="center" vertical="center"/>
    </xf>
    <xf borderId="67" fillId="0" fontId="2" numFmtId="0" xfId="0" applyBorder="1" applyFont="1"/>
    <xf borderId="68" fillId="0" fontId="2" numFmtId="0" xfId="0" applyBorder="1" applyFont="1"/>
    <xf borderId="0" fillId="0" fontId="13" numFmtId="168" xfId="0" applyAlignment="1" applyFont="1" applyNumberFormat="1">
      <alignment horizontal="center" shrinkToFit="0" vertical="center" wrapText="1"/>
    </xf>
    <xf borderId="7" fillId="2" fontId="29" numFmtId="4" xfId="0" applyAlignment="1" applyBorder="1" applyFont="1" applyNumberFormat="1">
      <alignment horizontal="center"/>
    </xf>
    <xf borderId="0" fillId="0" fontId="9" numFmtId="14" xfId="0" applyAlignment="1" applyFont="1" applyNumberFormat="1">
      <alignment horizontal="center" vertical="center"/>
    </xf>
    <xf borderId="30" fillId="0" fontId="2" numFmtId="0" xfId="0" applyBorder="1" applyFont="1"/>
    <xf borderId="36" fillId="0" fontId="2" numFmtId="0" xfId="0" applyBorder="1" applyFont="1"/>
    <xf borderId="39" fillId="0" fontId="2" numFmtId="0" xfId="0" applyBorder="1" applyFont="1"/>
    <xf borderId="7" fillId="2" fontId="13" numFmtId="0" xfId="0" applyAlignment="1" applyBorder="1" applyFont="1">
      <alignment horizontal="center"/>
    </xf>
    <xf borderId="27" fillId="2" fontId="13" numFmtId="4" xfId="0" applyAlignment="1" applyBorder="1" applyFont="1" applyNumberFormat="1">
      <alignment horizontal="center"/>
    </xf>
    <xf borderId="0" fillId="0" fontId="9" numFmtId="14" xfId="0" applyFont="1" applyNumberFormat="1"/>
    <xf borderId="0" fillId="0" fontId="9" numFmtId="3" xfId="0" applyFont="1" applyNumberFormat="1"/>
    <xf borderId="27" fillId="0" fontId="9" numFmtId="0" xfId="0" applyAlignment="1" applyBorder="1" applyFont="1">
      <alignment horizontal="center"/>
    </xf>
    <xf borderId="27" fillId="8" fontId="9" numFmtId="4" xfId="0" applyAlignment="1" applyBorder="1" applyFill="1" applyFont="1" applyNumberFormat="1">
      <alignment horizontal="center" vertical="center"/>
    </xf>
    <xf borderId="27" fillId="4" fontId="9" numFmtId="4" xfId="0" applyAlignment="1" applyBorder="1" applyFont="1" applyNumberFormat="1">
      <alignment horizontal="center" vertical="center"/>
    </xf>
    <xf borderId="27" fillId="0" fontId="29" numFmtId="4" xfId="0" applyAlignment="1" applyBorder="1" applyFont="1" applyNumberFormat="1">
      <alignment horizontal="center" vertical="center"/>
    </xf>
    <xf borderId="27" fillId="0" fontId="9" numFmtId="10" xfId="0" applyAlignment="1" applyBorder="1" applyFont="1" applyNumberFormat="1">
      <alignment horizontal="center" vertical="center"/>
    </xf>
    <xf borderId="27" fillId="0" fontId="9" numFmtId="4" xfId="0" applyAlignment="1" applyBorder="1" applyFont="1" applyNumberFormat="1">
      <alignment horizontal="center" vertical="center"/>
    </xf>
    <xf borderId="7" fillId="2" fontId="29" numFmtId="0" xfId="0" applyAlignment="1" applyBorder="1" applyFont="1">
      <alignment horizontal="center"/>
    </xf>
    <xf borderId="27" fillId="2" fontId="13" numFmtId="0" xfId="0" applyAlignment="1" applyBorder="1" applyFont="1">
      <alignment horizontal="center"/>
    </xf>
    <xf borderId="27" fillId="2" fontId="29" numFmtId="0" xfId="0" applyAlignment="1" applyBorder="1" applyFont="1">
      <alignment horizontal="center"/>
    </xf>
    <xf borderId="27" fillId="0" fontId="9" numFmtId="4" xfId="0" applyAlignment="1" applyBorder="1" applyFont="1" applyNumberFormat="1">
      <alignment horizontal="center"/>
    </xf>
    <xf borderId="27" fillId="0" fontId="29" numFmtId="4" xfId="0" applyBorder="1" applyFont="1" applyNumberFormat="1"/>
    <xf borderId="27" fillId="0" fontId="9" numFmtId="4" xfId="0" applyBorder="1" applyFont="1" applyNumberFormat="1"/>
    <xf borderId="27" fillId="0" fontId="9" numFmtId="10" xfId="0" applyAlignment="1" applyBorder="1" applyFont="1" applyNumberFormat="1">
      <alignment horizontal="center"/>
    </xf>
    <xf borderId="27" fillId="0" fontId="29" numFmtId="4" xfId="0" applyAlignment="1" applyBorder="1" applyFont="1" applyNumberFormat="1">
      <alignment horizontal="center"/>
    </xf>
    <xf borderId="27" fillId="0" fontId="10" numFmtId="4" xfId="0" applyBorder="1" applyFont="1" applyNumberFormat="1"/>
    <xf borderId="7" fillId="5" fontId="13" numFmtId="0" xfId="0" applyBorder="1" applyFont="1"/>
    <xf borderId="27" fillId="5" fontId="29" numFmtId="4" xfId="0" applyAlignment="1" applyBorder="1" applyFont="1" applyNumberFormat="1">
      <alignment horizontal="center"/>
    </xf>
    <xf borderId="0" fillId="0" fontId="35" numFmtId="0" xfId="0" applyAlignment="1" applyFont="1">
      <alignment horizontal="center"/>
    </xf>
    <xf borderId="0" fillId="0" fontId="36" numFmtId="0" xfId="0" applyAlignment="1" applyFont="1">
      <alignment horizontal="center"/>
    </xf>
    <xf borderId="0" fillId="0" fontId="36" numFmtId="0" xfId="0" applyAlignment="1" applyFont="1">
      <alignment horizontal="left" shrinkToFit="0" wrapText="1"/>
    </xf>
    <xf borderId="27" fillId="0" fontId="36" numFmtId="0" xfId="0" applyAlignment="1" applyBorder="1" applyFont="1">
      <alignment horizontal="center" vertical="center"/>
    </xf>
    <xf borderId="7" fillId="0" fontId="36" numFmtId="0" xfId="0" applyAlignment="1" applyBorder="1" applyFont="1">
      <alignment horizontal="center" vertical="center"/>
    </xf>
    <xf borderId="27" fillId="0" fontId="36" numFmtId="0" xfId="0" applyAlignment="1" applyBorder="1" applyFont="1">
      <alignment horizontal="left" vertical="center"/>
    </xf>
    <xf borderId="27" fillId="0" fontId="9" numFmtId="0" xfId="0" applyAlignment="1" applyBorder="1" applyFont="1">
      <alignment horizontal="center" vertical="center"/>
    </xf>
    <xf borderId="69" fillId="0" fontId="9" numFmtId="0" xfId="0" applyAlignment="1" applyBorder="1" applyFont="1">
      <alignment horizontal="center" vertical="center"/>
    </xf>
    <xf borderId="27" fillId="0" fontId="9" numFmtId="1" xfId="0" applyBorder="1" applyFont="1" applyNumberFormat="1"/>
    <xf borderId="27" fillId="0" fontId="9" numFmtId="1" xfId="0" applyAlignment="1" applyBorder="1" applyFont="1" applyNumberFormat="1">
      <alignment horizontal="center"/>
    </xf>
    <xf borderId="69" fillId="0" fontId="9" numFmtId="1" xfId="0" applyAlignment="1" applyBorder="1" applyFont="1" applyNumberFormat="1">
      <alignment horizontal="center" vertical="center"/>
    </xf>
    <xf borderId="27" fillId="0" fontId="9" numFmtId="168" xfId="0" applyAlignment="1" applyBorder="1" applyFont="1" applyNumberFormat="1">
      <alignment horizontal="center"/>
    </xf>
    <xf borderId="69" fillId="0" fontId="37" numFmtId="168" xfId="0" applyAlignment="1" applyBorder="1" applyFont="1" applyNumberFormat="1">
      <alignment horizontal="center" vertical="center"/>
    </xf>
    <xf borderId="70" fillId="0" fontId="2" numFmtId="0" xfId="0" applyBorder="1" applyFont="1"/>
    <xf borderId="71" fillId="0" fontId="2" numFmtId="0" xfId="0" applyBorder="1" applyFont="1"/>
    <xf borderId="72" fillId="0" fontId="9" numFmtId="0" xfId="0" applyAlignment="1" applyBorder="1" applyFont="1">
      <alignment horizontal="center"/>
    </xf>
    <xf borderId="73" fillId="0" fontId="9" numFmtId="0" xfId="0" applyBorder="1" applyFont="1"/>
    <xf borderId="73" fillId="0" fontId="9" numFmtId="1" xfId="0" applyAlignment="1" applyBorder="1" applyFont="1" applyNumberFormat="1">
      <alignment horizontal="center"/>
    </xf>
    <xf borderId="73" fillId="0" fontId="9" numFmtId="0" xfId="0" applyAlignment="1" applyBorder="1" applyFont="1">
      <alignment horizontal="center"/>
    </xf>
    <xf borderId="74" fillId="0" fontId="37" numFmtId="168" xfId="0" applyBorder="1" applyFont="1" applyNumberFormat="1"/>
    <xf borderId="71" fillId="0" fontId="37" numFmtId="168" xfId="0" applyBorder="1" applyFont="1" applyNumberFormat="1"/>
    <xf borderId="45" fillId="0" fontId="35" numFmtId="0" xfId="0" applyAlignment="1" applyBorder="1" applyFont="1">
      <alignment horizontal="center"/>
    </xf>
    <xf borderId="75" fillId="0" fontId="2" numFmtId="0" xfId="0" applyBorder="1" applyFont="1"/>
    <xf borderId="76" fillId="0" fontId="9" numFmtId="0" xfId="0" applyBorder="1" applyFont="1"/>
    <xf borderId="77" fillId="0" fontId="36" numFmtId="169" xfId="0" applyBorder="1" applyFont="1" applyNumberFormat="1"/>
    <xf borderId="0" fillId="0" fontId="9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22</xdr:row>
      <xdr:rowOff>0</xdr:rowOff>
    </xdr:from>
    <xdr:ext cx="4181475" cy="1809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43"/>
    <col customWidth="1" min="2" max="2" width="38.86"/>
    <col customWidth="1" min="3" max="3" width="15.14"/>
    <col customWidth="1" min="4" max="4" width="34.57"/>
    <col customWidth="1" min="5" max="5" width="37.0"/>
    <col customWidth="1" min="6" max="6" width="19.86"/>
    <col customWidth="1" min="7" max="7" width="13.57"/>
    <col customWidth="1" hidden="1" min="8" max="8" width="12.0"/>
    <col customWidth="1" min="9" max="9" width="10.43"/>
    <col customWidth="1" min="10" max="10" width="20.0"/>
    <col customWidth="1" min="11" max="11" width="16.14"/>
    <col customWidth="1" min="12" max="12" width="12.71"/>
    <col customWidth="1" min="13" max="13" width="13.86"/>
    <col customWidth="1" min="14" max="14" width="8.86"/>
    <col customWidth="1" min="15" max="15" width="10.71"/>
    <col customWidth="1" min="16" max="16" width="20.0"/>
    <col customWidth="1" min="17" max="17" width="8.57"/>
    <col customWidth="1" min="18" max="18" width="13.71"/>
    <col customWidth="1" min="19" max="19" width="13.29"/>
    <col customWidth="1" min="20" max="20" width="13.43"/>
    <col customWidth="1" min="21" max="21" width="7.29"/>
    <col customWidth="1" min="22" max="22" width="10.29"/>
    <col customWidth="1" hidden="1" min="23" max="23" width="10.71"/>
    <col customWidth="1" hidden="1" min="24" max="25" width="11.57"/>
    <col customWidth="1" hidden="1" min="26" max="26" width="8.57"/>
    <col customWidth="1" hidden="1" min="27" max="27" width="10.57"/>
    <col customWidth="1" hidden="1" min="28" max="28" width="11.14"/>
    <col customWidth="1" hidden="1" min="29" max="30" width="9.86"/>
    <col customWidth="1" hidden="1" min="31" max="31" width="9.43"/>
    <col customWidth="1" min="32" max="33" width="9.14"/>
    <col customWidth="1" min="34" max="34" width="16.43"/>
    <col customWidth="1" min="35" max="35" width="9.14"/>
    <col customWidth="1" min="36" max="36" width="10.71"/>
    <col customWidth="1" min="37" max="37" width="16.14"/>
    <col customWidth="1" min="38" max="39" width="9.14"/>
    <col customWidth="1" min="40" max="41" width="16.43"/>
    <col customWidth="1" min="42" max="42" width="9.14"/>
    <col customWidth="1" min="43" max="43" width="11.86"/>
    <col customWidth="1" min="44" max="44" width="44.71"/>
    <col customWidth="1" min="45" max="45" width="24.14"/>
    <col customWidth="1" min="46" max="46" width="21.14"/>
    <col customWidth="1" min="47" max="47" width="12.57"/>
    <col customWidth="1" min="48" max="48" width="14.71"/>
    <col customWidth="1" min="49" max="49" width="3.86"/>
    <col customWidth="1" min="50" max="50" width="16.86"/>
    <col customWidth="1" min="51" max="51" width="9.14"/>
    <col customWidth="1" min="52" max="52" width="9.86"/>
    <col customWidth="1" min="53" max="53" width="10.14"/>
    <col customWidth="1" min="54" max="54" width="13.57"/>
    <col customWidth="1" min="55" max="55" width="8.0"/>
    <col customWidth="1" min="56" max="56" width="11.43"/>
    <col customWidth="1" min="57" max="59" width="8.0"/>
  </cols>
  <sheetData>
    <row r="1">
      <c r="A1" s="1" t="s">
        <v>0</v>
      </c>
    </row>
    <row r="2">
      <c r="A2" s="2"/>
    </row>
    <row r="3" ht="15.75" customHeight="1">
      <c r="A3" s="2"/>
    </row>
    <row r="4" ht="15.75" customHeight="1">
      <c r="A4" s="3"/>
      <c r="B4" s="4"/>
      <c r="C4" s="5"/>
      <c r="D4" s="4"/>
      <c r="E4" s="4"/>
      <c r="F4" s="4"/>
      <c r="G4" s="4"/>
      <c r="H4" s="4"/>
      <c r="I4" s="6"/>
      <c r="J4" s="7"/>
      <c r="K4" s="8"/>
      <c r="L4" s="9"/>
      <c r="M4" s="10"/>
      <c r="N4" s="11"/>
      <c r="O4" s="10"/>
      <c r="P4" s="10"/>
      <c r="Q4" s="9"/>
      <c r="R4" s="10"/>
      <c r="S4" s="10"/>
      <c r="T4" s="10"/>
      <c r="U4" s="12"/>
    </row>
    <row r="5" ht="15.75" customHeight="1">
      <c r="A5" s="13" t="s">
        <v>1</v>
      </c>
      <c r="B5" s="14" t="s">
        <v>2</v>
      </c>
      <c r="C5" s="15"/>
      <c r="D5" s="15"/>
      <c r="E5" s="15"/>
      <c r="F5" s="16"/>
      <c r="G5" s="17"/>
      <c r="H5" s="17"/>
      <c r="I5" s="18"/>
      <c r="J5" s="19" t="s">
        <v>3</v>
      </c>
      <c r="K5" s="16"/>
      <c r="L5" s="20"/>
      <c r="M5" s="21"/>
      <c r="N5" s="22"/>
      <c r="O5" s="21"/>
      <c r="P5" s="23"/>
      <c r="Q5" s="20"/>
      <c r="R5" s="23"/>
      <c r="S5" s="23"/>
      <c r="T5" s="23"/>
      <c r="U5" s="21"/>
      <c r="V5" s="21"/>
      <c r="W5" s="21"/>
      <c r="X5" s="21"/>
      <c r="Y5" s="21"/>
      <c r="Z5" s="22"/>
      <c r="AA5" s="21"/>
      <c r="AB5" s="21"/>
      <c r="AC5" s="21"/>
      <c r="AD5" s="21"/>
      <c r="AE5" s="21"/>
      <c r="AF5" s="24"/>
      <c r="AG5" s="25" t="s">
        <v>4</v>
      </c>
      <c r="AH5" s="26"/>
      <c r="AI5" s="26"/>
      <c r="AJ5" s="26"/>
      <c r="AK5" s="27"/>
      <c r="AL5" s="26"/>
      <c r="AM5" s="28"/>
      <c r="AN5" s="29"/>
      <c r="AO5" s="30"/>
      <c r="AP5" s="30"/>
      <c r="AQ5" s="31"/>
      <c r="AR5" s="32"/>
      <c r="AT5" s="33"/>
      <c r="AU5" s="34"/>
      <c r="AV5" s="35"/>
      <c r="AW5" s="36"/>
      <c r="AX5" s="37"/>
      <c r="AY5" s="36"/>
      <c r="AZ5" s="38"/>
      <c r="BA5" s="35"/>
    </row>
    <row r="6" ht="15.75" customHeigh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1"/>
      <c r="M6" s="42"/>
      <c r="N6" s="43"/>
      <c r="O6" s="42"/>
      <c r="P6" s="42"/>
      <c r="Q6" s="41"/>
      <c r="R6" s="42"/>
      <c r="S6" s="42"/>
      <c r="T6" s="42"/>
      <c r="U6" s="44"/>
      <c r="V6" s="44"/>
      <c r="W6" s="44"/>
      <c r="X6" s="44"/>
      <c r="Y6" s="44"/>
      <c r="Z6" s="43"/>
      <c r="AA6" s="44"/>
      <c r="AB6" s="44"/>
      <c r="AC6" s="44"/>
      <c r="AD6" s="44"/>
      <c r="AE6" s="44"/>
      <c r="AF6" s="45"/>
      <c r="AG6" s="46"/>
      <c r="AH6" s="47"/>
      <c r="AI6" s="48"/>
      <c r="AJ6" s="49"/>
      <c r="AK6" s="50"/>
      <c r="AL6" s="48"/>
      <c r="AM6" s="51"/>
      <c r="AN6" s="52"/>
      <c r="AO6" s="30"/>
      <c r="AP6" s="30"/>
      <c r="AQ6" s="31"/>
      <c r="AR6" s="32"/>
      <c r="AT6" s="33"/>
      <c r="AU6" s="34"/>
      <c r="AV6" s="35"/>
      <c r="AW6" s="36"/>
      <c r="AX6" s="37"/>
      <c r="AY6" s="36"/>
      <c r="AZ6" s="38"/>
      <c r="BA6" s="35"/>
    </row>
    <row r="7" ht="15.75" customHeight="1">
      <c r="A7" s="13" t="s">
        <v>5</v>
      </c>
      <c r="B7" s="14" t="s">
        <v>6</v>
      </c>
      <c r="C7" s="15"/>
      <c r="D7" s="15"/>
      <c r="E7" s="15"/>
      <c r="F7" s="16"/>
      <c r="G7" s="17"/>
      <c r="H7" s="17"/>
      <c r="I7" s="53" t="s">
        <v>7</v>
      </c>
      <c r="J7" s="54" t="s">
        <v>8</v>
      </c>
      <c r="K7" s="16"/>
      <c r="L7" s="55"/>
      <c r="M7" s="17"/>
      <c r="N7" s="56"/>
      <c r="O7" s="17"/>
      <c r="P7" s="17"/>
      <c r="Q7" s="55"/>
      <c r="R7" s="17"/>
      <c r="S7" s="17"/>
      <c r="T7" s="17"/>
      <c r="U7" s="57"/>
      <c r="V7" s="57"/>
      <c r="W7" s="57"/>
      <c r="X7" s="57"/>
      <c r="Y7" s="57"/>
      <c r="Z7" s="56"/>
      <c r="AA7" s="57"/>
      <c r="AB7" s="57"/>
      <c r="AC7" s="57"/>
      <c r="AD7" s="57"/>
      <c r="AE7" s="57"/>
      <c r="AF7" s="58"/>
      <c r="AG7" s="59"/>
      <c r="AH7" s="26" t="s">
        <v>9</v>
      </c>
      <c r="AI7" s="60"/>
      <c r="AJ7" s="60"/>
      <c r="AK7" s="61"/>
      <c r="AL7" s="62"/>
      <c r="AM7" s="63" t="s">
        <v>10</v>
      </c>
      <c r="AN7" s="64"/>
      <c r="AO7" s="30"/>
      <c r="AP7" s="30"/>
      <c r="AQ7" s="31"/>
      <c r="AR7" s="32"/>
      <c r="AT7" s="33"/>
      <c r="AU7" s="34"/>
      <c r="AV7" s="35"/>
      <c r="AW7" s="36"/>
      <c r="AX7" s="37"/>
      <c r="AY7" s="36"/>
      <c r="AZ7" s="38"/>
      <c r="BA7" s="35"/>
    </row>
    <row r="8" ht="15.75" customHeight="1">
      <c r="A8" s="30"/>
      <c r="B8" s="65"/>
      <c r="C8" s="66"/>
      <c r="D8" s="67"/>
      <c r="E8" s="67"/>
      <c r="F8" s="68"/>
      <c r="G8" s="68"/>
      <c r="H8" s="68"/>
      <c r="I8" s="69"/>
      <c r="J8" s="70"/>
      <c r="K8" s="67"/>
      <c r="L8" s="71"/>
      <c r="M8" s="72"/>
      <c r="N8" s="73"/>
      <c r="O8" s="72"/>
      <c r="P8" s="72"/>
      <c r="Q8" s="71"/>
      <c r="R8" s="72"/>
      <c r="S8" s="72"/>
      <c r="T8" s="72"/>
      <c r="U8" s="74"/>
      <c r="V8" s="74"/>
      <c r="W8" s="74"/>
      <c r="X8" s="74"/>
      <c r="Y8" s="74"/>
      <c r="Z8" s="73"/>
      <c r="AA8" s="74"/>
      <c r="AB8" s="74"/>
      <c r="AC8" s="74"/>
      <c r="AD8" s="74"/>
      <c r="AE8" s="74"/>
      <c r="AF8" s="58"/>
      <c r="AG8" s="59"/>
      <c r="AH8" s="75"/>
      <c r="AI8" s="76"/>
      <c r="AJ8" s="28"/>
      <c r="AK8" s="77"/>
      <c r="AL8" s="76"/>
      <c r="AM8" s="28"/>
      <c r="AN8" s="29"/>
      <c r="AO8" s="30"/>
      <c r="AP8" s="30"/>
      <c r="AQ8" s="31"/>
      <c r="AR8" s="32"/>
      <c r="AT8" s="33"/>
      <c r="AU8" s="34"/>
      <c r="AV8" s="35"/>
      <c r="AW8" s="36"/>
      <c r="AX8" s="37"/>
      <c r="AY8" s="36"/>
      <c r="AZ8" s="38"/>
      <c r="BA8" s="35"/>
    </row>
    <row r="9" ht="15.75" customHeight="1">
      <c r="A9" s="13" t="s">
        <v>11</v>
      </c>
      <c r="B9" s="78" t="s">
        <v>12</v>
      </c>
      <c r="C9" s="79"/>
      <c r="D9" s="80"/>
      <c r="E9" s="80"/>
      <c r="F9" s="81"/>
      <c r="G9" s="82"/>
      <c r="H9" s="82"/>
      <c r="I9" s="83" t="s">
        <v>13</v>
      </c>
      <c r="J9" s="14" t="s">
        <v>14</v>
      </c>
      <c r="K9" s="16"/>
      <c r="L9" s="55"/>
      <c r="M9" s="17"/>
      <c r="N9" s="56"/>
      <c r="O9" s="17"/>
      <c r="P9" s="17"/>
      <c r="Q9" s="55"/>
      <c r="R9" s="17"/>
      <c r="S9" s="17"/>
      <c r="T9" s="17"/>
      <c r="U9" s="57"/>
      <c r="V9" s="57"/>
      <c r="W9" s="57"/>
      <c r="X9" s="57"/>
      <c r="Y9" s="57"/>
      <c r="Z9" s="56"/>
      <c r="AA9" s="57"/>
      <c r="AB9" s="57"/>
      <c r="AC9" s="57"/>
      <c r="AD9" s="57"/>
      <c r="AE9" s="57"/>
      <c r="AF9" s="58"/>
      <c r="AG9" s="59"/>
      <c r="AH9" s="75"/>
      <c r="AI9" s="76"/>
      <c r="AJ9" s="28"/>
      <c r="AK9" s="77"/>
      <c r="AL9" s="76"/>
      <c r="AM9" s="28"/>
      <c r="AN9" s="29"/>
      <c r="AO9" s="30"/>
      <c r="AP9" s="30"/>
      <c r="AQ9" s="31"/>
      <c r="AR9" s="32"/>
      <c r="AT9" s="33"/>
      <c r="AU9" s="34"/>
      <c r="AV9" s="35"/>
      <c r="AW9" s="36"/>
      <c r="AX9" s="37"/>
      <c r="AY9" s="36"/>
      <c r="AZ9" s="38"/>
      <c r="BA9" s="35"/>
    </row>
    <row r="10" ht="16.5" customHeight="1">
      <c r="A10" s="84"/>
      <c r="B10" s="85"/>
      <c r="C10" s="86"/>
      <c r="D10" s="87"/>
      <c r="E10" s="87"/>
      <c r="F10" s="88"/>
      <c r="G10" s="88"/>
      <c r="H10" s="88"/>
      <c r="I10" s="89"/>
      <c r="J10" s="87"/>
      <c r="K10" s="90"/>
      <c r="L10" s="91"/>
      <c r="M10" s="92"/>
      <c r="N10" s="93"/>
      <c r="O10" s="92"/>
      <c r="P10" s="92"/>
      <c r="Q10" s="91"/>
      <c r="R10" s="92"/>
      <c r="S10" s="92"/>
      <c r="T10" s="92"/>
      <c r="U10" s="94"/>
      <c r="V10" s="94"/>
      <c r="W10" s="94"/>
      <c r="X10" s="94"/>
      <c r="Y10" s="94"/>
      <c r="Z10" s="93"/>
      <c r="AA10" s="94"/>
      <c r="AB10" s="94"/>
      <c r="AC10" s="94"/>
      <c r="AD10" s="94"/>
      <c r="AE10" s="94"/>
      <c r="AF10" s="95"/>
      <c r="AG10" s="96"/>
      <c r="AH10" s="97"/>
      <c r="AI10" s="98"/>
      <c r="AJ10" s="99"/>
      <c r="AK10" s="100"/>
      <c r="AL10" s="98"/>
      <c r="AM10" s="99"/>
      <c r="AN10" s="101"/>
      <c r="AO10" s="102"/>
      <c r="AP10" s="102"/>
      <c r="AQ10" s="103"/>
      <c r="AR10" s="32"/>
      <c r="AT10" s="33"/>
      <c r="AU10" s="34"/>
      <c r="AV10" s="35"/>
      <c r="AW10" s="36"/>
      <c r="AX10" s="37"/>
      <c r="AY10" s="36"/>
      <c r="AZ10" s="38"/>
      <c r="BA10" s="35"/>
    </row>
    <row r="11" ht="15.75" customHeight="1">
      <c r="A11" s="104" t="s">
        <v>15</v>
      </c>
      <c r="B11" s="104" t="s">
        <v>16</v>
      </c>
      <c r="C11" s="105" t="s">
        <v>17</v>
      </c>
      <c r="D11" s="104" t="s">
        <v>18</v>
      </c>
      <c r="E11" s="106" t="s">
        <v>19</v>
      </c>
      <c r="F11" s="104" t="s">
        <v>20</v>
      </c>
      <c r="G11" s="106"/>
      <c r="H11" s="106" t="s">
        <v>21</v>
      </c>
      <c r="I11" s="107" t="s">
        <v>22</v>
      </c>
      <c r="J11" s="106" t="s">
        <v>23</v>
      </c>
      <c r="K11" s="108" t="s">
        <v>24</v>
      </c>
      <c r="L11" s="109" t="s">
        <v>25</v>
      </c>
      <c r="M11" s="110"/>
      <c r="N11" s="111" t="s">
        <v>26</v>
      </c>
      <c r="O11" s="108" t="s">
        <v>27</v>
      </c>
      <c r="P11" s="108" t="s">
        <v>28</v>
      </c>
      <c r="Q11" s="109" t="s">
        <v>29</v>
      </c>
      <c r="R11" s="112"/>
      <c r="S11" s="112"/>
      <c r="T11" s="110"/>
      <c r="U11" s="113" t="s">
        <v>30</v>
      </c>
      <c r="V11" s="114"/>
      <c r="W11" s="114"/>
      <c r="X11" s="114"/>
      <c r="Y11" s="114"/>
      <c r="Z11" s="114"/>
      <c r="AA11" s="114"/>
      <c r="AB11" s="114"/>
      <c r="AC11" s="114"/>
      <c r="AD11" s="114"/>
      <c r="AE11" s="115"/>
      <c r="AF11" s="116" t="s">
        <v>31</v>
      </c>
      <c r="AG11" s="117"/>
      <c r="AH11" s="117"/>
      <c r="AI11" s="117"/>
      <c r="AJ11" s="117"/>
      <c r="AK11" s="117"/>
      <c r="AL11" s="117"/>
      <c r="AM11" s="117"/>
      <c r="AN11" s="118"/>
      <c r="AO11" s="119" t="s">
        <v>32</v>
      </c>
      <c r="AP11" s="120" t="s">
        <v>33</v>
      </c>
      <c r="AQ11" s="121" t="s">
        <v>34</v>
      </c>
      <c r="AR11" s="122" t="s">
        <v>35</v>
      </c>
      <c r="AS11" s="123"/>
      <c r="AT11" s="34"/>
      <c r="AU11" s="34"/>
      <c r="AV11" s="35"/>
      <c r="AW11" s="36"/>
      <c r="AX11" s="37"/>
      <c r="AY11" s="36"/>
      <c r="AZ11" s="38"/>
      <c r="BA11" s="35"/>
    </row>
    <row r="12" ht="15.75" hidden="1" customHeight="1">
      <c r="A12" s="104"/>
      <c r="B12" s="104"/>
      <c r="C12" s="105"/>
      <c r="D12" s="104"/>
      <c r="E12" s="124"/>
      <c r="F12" s="104"/>
      <c r="G12" s="124" t="s">
        <v>36</v>
      </c>
      <c r="H12" s="124"/>
      <c r="I12" s="125"/>
      <c r="J12" s="124"/>
      <c r="K12" s="126"/>
      <c r="L12" s="127" t="s">
        <v>37</v>
      </c>
      <c r="M12" s="108" t="s">
        <v>38</v>
      </c>
      <c r="N12" s="128"/>
      <c r="O12" s="126"/>
      <c r="P12" s="126"/>
      <c r="Q12" s="127" t="s">
        <v>39</v>
      </c>
      <c r="R12" s="108" t="s">
        <v>40</v>
      </c>
      <c r="S12" s="108" t="s">
        <v>41</v>
      </c>
      <c r="T12" s="108" t="s">
        <v>38</v>
      </c>
      <c r="U12" s="129" t="s">
        <v>42</v>
      </c>
      <c r="V12" s="129" t="s">
        <v>43</v>
      </c>
      <c r="W12" s="129" t="s">
        <v>44</v>
      </c>
      <c r="X12" s="129" t="s">
        <v>45</v>
      </c>
      <c r="Y12" s="129" t="s">
        <v>46</v>
      </c>
      <c r="Z12" s="111" t="s">
        <v>42</v>
      </c>
      <c r="AA12" s="129" t="s">
        <v>43</v>
      </c>
      <c r="AB12" s="129" t="s">
        <v>47</v>
      </c>
      <c r="AC12" s="129" t="s">
        <v>45</v>
      </c>
      <c r="AD12" s="129" t="s">
        <v>46</v>
      </c>
      <c r="AE12" s="129" t="s">
        <v>48</v>
      </c>
      <c r="AF12" s="130" t="s">
        <v>49</v>
      </c>
      <c r="AG12" s="114"/>
      <c r="AH12" s="131"/>
      <c r="AI12" s="130" t="s">
        <v>50</v>
      </c>
      <c r="AJ12" s="114"/>
      <c r="AK12" s="131"/>
      <c r="AL12" s="130" t="s">
        <v>51</v>
      </c>
      <c r="AM12" s="114"/>
      <c r="AN12" s="131"/>
      <c r="AO12" s="119"/>
      <c r="AP12" s="120"/>
      <c r="AQ12" s="121"/>
      <c r="AR12" s="132"/>
      <c r="AS12" s="122"/>
      <c r="AT12" s="33"/>
      <c r="AU12" s="34"/>
      <c r="AV12" s="35"/>
      <c r="AW12" s="36"/>
      <c r="AX12" s="37"/>
      <c r="AY12" s="36"/>
      <c r="AZ12" s="38"/>
      <c r="BA12" s="35"/>
    </row>
    <row r="13" ht="36.75" hidden="1" customHeight="1">
      <c r="A13" s="104"/>
      <c r="B13" s="104"/>
      <c r="C13" s="105"/>
      <c r="D13" s="104"/>
      <c r="E13" s="133"/>
      <c r="F13" s="104"/>
      <c r="G13" s="133"/>
      <c r="H13" s="133"/>
      <c r="I13" s="134"/>
      <c r="J13" s="133"/>
      <c r="K13" s="135"/>
      <c r="L13" s="136"/>
      <c r="M13" s="135"/>
      <c r="N13" s="137"/>
      <c r="O13" s="135"/>
      <c r="P13" s="135"/>
      <c r="Q13" s="136"/>
      <c r="R13" s="135"/>
      <c r="S13" s="135"/>
      <c r="T13" s="135"/>
      <c r="U13" s="138" t="s">
        <v>27</v>
      </c>
      <c r="V13" s="138"/>
      <c r="W13" s="138"/>
      <c r="X13" s="138"/>
      <c r="Y13" s="138"/>
      <c r="Z13" s="137" t="s">
        <v>27</v>
      </c>
      <c r="AA13" s="138"/>
      <c r="AB13" s="138"/>
      <c r="AC13" s="138"/>
      <c r="AD13" s="138"/>
      <c r="AE13" s="138"/>
      <c r="AF13" s="139" t="s">
        <v>52</v>
      </c>
      <c r="AG13" s="139" t="s">
        <v>53</v>
      </c>
      <c r="AH13" s="139" t="s">
        <v>54</v>
      </c>
      <c r="AI13" s="140" t="s">
        <v>55</v>
      </c>
      <c r="AJ13" s="104" t="s">
        <v>56</v>
      </c>
      <c r="AK13" s="141" t="s">
        <v>54</v>
      </c>
      <c r="AL13" s="140" t="s">
        <v>57</v>
      </c>
      <c r="AM13" s="104" t="s">
        <v>56</v>
      </c>
      <c r="AN13" s="139" t="s">
        <v>54</v>
      </c>
      <c r="AO13" s="142"/>
      <c r="AP13" s="143"/>
      <c r="AQ13" s="144"/>
      <c r="AR13" s="145"/>
      <c r="AS13" s="122"/>
      <c r="AT13" s="146"/>
      <c r="AU13" s="34"/>
      <c r="AV13" s="147"/>
      <c r="AW13" s="36"/>
      <c r="AX13" s="37"/>
      <c r="AY13" s="36"/>
      <c r="AZ13" s="38"/>
      <c r="BA13" s="35"/>
    </row>
    <row r="14" hidden="1">
      <c r="A14" s="148">
        <v>1617.0</v>
      </c>
      <c r="B14" s="149" t="s">
        <v>58</v>
      </c>
      <c r="C14" s="150">
        <v>44537.0</v>
      </c>
      <c r="D14" s="151" t="s">
        <v>59</v>
      </c>
      <c r="E14" s="151" t="s">
        <v>60</v>
      </c>
      <c r="F14" s="151" t="s">
        <v>61</v>
      </c>
      <c r="G14" s="151" t="s">
        <v>62</v>
      </c>
      <c r="H14" s="151"/>
      <c r="I14" s="152">
        <v>30.0</v>
      </c>
      <c r="J14" s="153">
        <f t="shared" ref="J14:J21" si="1">VLOOKUP(F14,$B$72:$C$76,2,0)</f>
        <v>3949.24</v>
      </c>
      <c r="K14" s="154">
        <f t="shared" ref="K14:K66" si="2">J14/30*I14</f>
        <v>3949.24</v>
      </c>
      <c r="L14" s="155">
        <f t="shared" ref="L14:L21" si="3">IF(K14=0,0,M14/K14)</f>
        <v>0.09851768948</v>
      </c>
      <c r="M14" s="156">
        <f t="shared" ref="M14:M66" si="4">ROUND(IF((K14+AE14)&lt;=$AX$85,(K14+AE14)*$AY$85,IF((K14+AE14)&lt;=$AX$86,($AX$85*$AY$85)+(((K14+AE14)-$AX$85)*$AY$86),IF((K14+AE14)&lt;=$AX$87,($AX$85*$AY$85)+(($AX$86-$AX$85)*$AY$86)+(((K14+AE14)-$AX$86)*$AY$87),IF((K14+AE14)&lt;=$AX$88,($AX$85*$AY$85)+(($AX$86-$AX$85)*$AY$86)+(($AX$87-$AX$86)*$AY$87)+(((K14+AE14)-$AX$87)*$AY$88),($AX$85*$AY$85)+(($AX$86-$AX$85)*$AY$86)+(($AX$87-$AX$86)*$AY$87)+(($AX$88-$AX$87)*$AY$88))))),2)</f>
        <v>389.07</v>
      </c>
      <c r="N14" s="157">
        <v>3.0</v>
      </c>
      <c r="O14" s="154">
        <f t="shared" ref="O14:O66" si="5">IF(N14=0,0,N14*$AZ$98)</f>
        <v>568.77</v>
      </c>
      <c r="P14" s="154">
        <f t="shared" ref="P14:P66" si="6">IF(((K14+AE14)-M14-O14)&lt;=0,0,(K14+AE14)-M14-O14)</f>
        <v>2991.4</v>
      </c>
      <c r="Q14" s="155">
        <f t="shared" ref="Q14:Q66" si="7">ROUND(IF(P14&lt;=$AX$93,$AY$93,IF(P14&lt;=$AX$94,$AY$94,IF(P14&lt;=$AX$95,$AY$95,IF(P14&lt;=$AX$96,$AY$96,$AY$97)))),4)</f>
        <v>0.15</v>
      </c>
      <c r="R14" s="154">
        <f t="shared" ref="R14:R66" si="8">P14*Q14</f>
        <v>448.71</v>
      </c>
      <c r="S14" s="154">
        <f t="shared" ref="S14:S66" si="9">TRUNC(IF(P14&lt;=$AX$93,$AZ$93,IF(P14&lt;=$AX$94,$AZ$94,IF(P14&lt;=$AX$95,$AZ$95,IF(P14&lt;=$AX$96,$AZ$96,IF(P14&lt;=$AV$97,$AZ$97,$AZ$97))))),2)</f>
        <v>354.8</v>
      </c>
      <c r="T14" s="156">
        <f t="shared" ref="T14:T66" si="10">R14-S14</f>
        <v>93.91</v>
      </c>
      <c r="U14" s="158">
        <v>0.0</v>
      </c>
      <c r="V14" s="158">
        <f t="shared" ref="V14:V66" si="11">ROUND(K14/200,2)</f>
        <v>19.75</v>
      </c>
      <c r="W14" s="158">
        <f>ROUND((U14*(V14*1.5)),2)</f>
        <v>0</v>
      </c>
      <c r="X14" s="158">
        <f t="shared" ref="X14:X66" si="12">W14*(6/24)</f>
        <v>0</v>
      </c>
      <c r="Y14" s="158">
        <f t="shared" ref="Y14:Y67" si="13">W14+X14</f>
        <v>0</v>
      </c>
      <c r="Z14" s="159">
        <v>0.0</v>
      </c>
      <c r="AA14" s="158">
        <f t="shared" ref="AA14:AA66" si="14">V14</f>
        <v>19.75</v>
      </c>
      <c r="AB14" s="158">
        <f t="shared" ref="AB14:AB66" si="15">ROUND((Z14*(AA14*2)),2)</f>
        <v>0</v>
      </c>
      <c r="AC14" s="158">
        <f t="shared" ref="AC14:AC66" si="16">ROUND(AB14*(6/24),2)</f>
        <v>0</v>
      </c>
      <c r="AD14" s="158">
        <f t="shared" ref="AD14:AD66" si="17">AB14+AC14</f>
        <v>0</v>
      </c>
      <c r="AE14" s="158">
        <f t="shared" ref="AE14:AE66" si="18">Y14+AD14</f>
        <v>0</v>
      </c>
      <c r="AF14" s="160"/>
      <c r="AG14" s="160"/>
      <c r="AH14" s="161">
        <f t="shared" ref="AH14:AH67" si="19">(J14/200*AF14)+(J14/200/60*AG14)</f>
        <v>0</v>
      </c>
      <c r="AI14" s="161"/>
      <c r="AJ14" s="151"/>
      <c r="AK14" s="162">
        <f t="shared" ref="AK14:AK31" si="20">IF(AJ14=0,0,($J14/30*AJ14))</f>
        <v>0</v>
      </c>
      <c r="AL14" s="161"/>
      <c r="AM14" s="151"/>
      <c r="AN14" s="162">
        <f t="shared" ref="AN14:AN67" si="21">IF(AM14=0,0,($J14/30*AM14))</f>
        <v>0</v>
      </c>
      <c r="AO14" s="163">
        <f t="shared" ref="AO14:AO68" si="22">K14-(AH14+AK14+AN14)+AE14</f>
        <v>3949.24</v>
      </c>
      <c r="AP14" s="164"/>
      <c r="AQ14" s="165">
        <f t="shared" ref="AQ14:AQ67" si="23">AO14*8%</f>
        <v>315.9392</v>
      </c>
      <c r="AR14" s="166"/>
      <c r="AS14" s="122"/>
      <c r="AT14" s="167"/>
      <c r="AU14" s="168"/>
      <c r="AV14" s="169"/>
      <c r="AW14" s="36"/>
      <c r="AX14" s="37"/>
      <c r="AY14" s="36"/>
      <c r="AZ14" s="170"/>
      <c r="BA14" s="35"/>
      <c r="BB14" s="171"/>
      <c r="BC14" s="33"/>
      <c r="BD14" s="33"/>
      <c r="BE14" s="33"/>
      <c r="BF14" s="33"/>
      <c r="BG14" s="33"/>
    </row>
    <row r="15" hidden="1">
      <c r="A15" s="148" t="s">
        <v>63</v>
      </c>
      <c r="B15" s="149" t="s">
        <v>64</v>
      </c>
      <c r="C15" s="150">
        <v>44585.0</v>
      </c>
      <c r="D15" s="151" t="s">
        <v>65</v>
      </c>
      <c r="E15" s="151" t="s">
        <v>66</v>
      </c>
      <c r="F15" s="151" t="s">
        <v>61</v>
      </c>
      <c r="G15" s="151" t="s">
        <v>62</v>
      </c>
      <c r="H15" s="151"/>
      <c r="I15" s="152">
        <v>30.0</v>
      </c>
      <c r="J15" s="153">
        <f t="shared" si="1"/>
        <v>3949.24</v>
      </c>
      <c r="K15" s="154">
        <f t="shared" si="2"/>
        <v>3949.24</v>
      </c>
      <c r="L15" s="155">
        <f t="shared" si="3"/>
        <v>0.09851768948</v>
      </c>
      <c r="M15" s="156">
        <f t="shared" si="4"/>
        <v>389.07</v>
      </c>
      <c r="N15" s="157"/>
      <c r="O15" s="154">
        <f t="shared" si="5"/>
        <v>0</v>
      </c>
      <c r="P15" s="154">
        <f t="shared" si="6"/>
        <v>3560.17</v>
      </c>
      <c r="Q15" s="155">
        <f t="shared" si="7"/>
        <v>0.15</v>
      </c>
      <c r="R15" s="154">
        <f t="shared" si="8"/>
        <v>534.0255</v>
      </c>
      <c r="S15" s="154">
        <f t="shared" si="9"/>
        <v>354.8</v>
      </c>
      <c r="T15" s="156">
        <f t="shared" si="10"/>
        <v>179.2255</v>
      </c>
      <c r="U15" s="158">
        <v>0.0</v>
      </c>
      <c r="V15" s="158">
        <f t="shared" si="11"/>
        <v>19.75</v>
      </c>
      <c r="W15" s="158">
        <v>0.0</v>
      </c>
      <c r="X15" s="158">
        <f t="shared" si="12"/>
        <v>0</v>
      </c>
      <c r="Y15" s="158">
        <f t="shared" si="13"/>
        <v>0</v>
      </c>
      <c r="Z15" s="159">
        <v>0.0</v>
      </c>
      <c r="AA15" s="158">
        <f t="shared" si="14"/>
        <v>19.75</v>
      </c>
      <c r="AB15" s="158">
        <f t="shared" si="15"/>
        <v>0</v>
      </c>
      <c r="AC15" s="158">
        <f t="shared" si="16"/>
        <v>0</v>
      </c>
      <c r="AD15" s="158">
        <f t="shared" si="17"/>
        <v>0</v>
      </c>
      <c r="AE15" s="158">
        <f t="shared" si="18"/>
        <v>0</v>
      </c>
      <c r="AF15" s="160"/>
      <c r="AG15" s="160"/>
      <c r="AH15" s="161">
        <f t="shared" si="19"/>
        <v>0</v>
      </c>
      <c r="AI15" s="161"/>
      <c r="AJ15" s="151"/>
      <c r="AK15" s="162">
        <f t="shared" si="20"/>
        <v>0</v>
      </c>
      <c r="AL15" s="161"/>
      <c r="AM15" s="151"/>
      <c r="AN15" s="162">
        <f t="shared" si="21"/>
        <v>0</v>
      </c>
      <c r="AO15" s="163">
        <f t="shared" si="22"/>
        <v>3949.24</v>
      </c>
      <c r="AP15" s="164"/>
      <c r="AQ15" s="165">
        <f t="shared" si="23"/>
        <v>315.9392</v>
      </c>
      <c r="AR15" s="166"/>
      <c r="AS15" s="122"/>
      <c r="AT15" s="167"/>
      <c r="AU15" s="168"/>
      <c r="AV15" s="169"/>
      <c r="AW15" s="36"/>
      <c r="AX15" s="37"/>
      <c r="AY15" s="36"/>
      <c r="AZ15" s="170"/>
      <c r="BA15" s="35"/>
      <c r="BB15" s="171"/>
      <c r="BC15" s="33"/>
      <c r="BD15" s="33"/>
      <c r="BE15" s="33"/>
      <c r="BF15" s="33"/>
      <c r="BG15" s="33"/>
    </row>
    <row r="16" hidden="1">
      <c r="A16" s="148" t="s">
        <v>67</v>
      </c>
      <c r="B16" s="149" t="s">
        <v>68</v>
      </c>
      <c r="C16" s="150">
        <v>44510.0</v>
      </c>
      <c r="D16" s="151" t="s">
        <v>59</v>
      </c>
      <c r="E16" s="151" t="s">
        <v>66</v>
      </c>
      <c r="F16" s="151" t="s">
        <v>69</v>
      </c>
      <c r="G16" s="151" t="s">
        <v>62</v>
      </c>
      <c r="H16" s="151"/>
      <c r="I16" s="152">
        <v>30.0</v>
      </c>
      <c r="J16" s="153">
        <f t="shared" si="1"/>
        <v>2483.83</v>
      </c>
      <c r="K16" s="154">
        <f t="shared" si="2"/>
        <v>2483.83</v>
      </c>
      <c r="L16" s="155">
        <f t="shared" si="3"/>
        <v>0.08336319313</v>
      </c>
      <c r="M16" s="156">
        <f t="shared" si="4"/>
        <v>207.06</v>
      </c>
      <c r="N16" s="157"/>
      <c r="O16" s="154">
        <f t="shared" si="5"/>
        <v>0</v>
      </c>
      <c r="P16" s="154">
        <f t="shared" si="6"/>
        <v>2276.77</v>
      </c>
      <c r="Q16" s="155">
        <f t="shared" si="7"/>
        <v>0.075</v>
      </c>
      <c r="R16" s="154">
        <f t="shared" si="8"/>
        <v>170.75775</v>
      </c>
      <c r="S16" s="154">
        <f t="shared" si="9"/>
        <v>142.8</v>
      </c>
      <c r="T16" s="156">
        <f t="shared" si="10"/>
        <v>27.95775</v>
      </c>
      <c r="U16" s="158">
        <v>0.0</v>
      </c>
      <c r="V16" s="158">
        <f t="shared" si="11"/>
        <v>12.42</v>
      </c>
      <c r="W16" s="158">
        <v>0.0</v>
      </c>
      <c r="X16" s="158">
        <f t="shared" si="12"/>
        <v>0</v>
      </c>
      <c r="Y16" s="158">
        <f t="shared" si="13"/>
        <v>0</v>
      </c>
      <c r="Z16" s="159">
        <v>0.0</v>
      </c>
      <c r="AA16" s="158">
        <f t="shared" si="14"/>
        <v>12.42</v>
      </c>
      <c r="AB16" s="158">
        <f t="shared" si="15"/>
        <v>0</v>
      </c>
      <c r="AC16" s="158">
        <f t="shared" si="16"/>
        <v>0</v>
      </c>
      <c r="AD16" s="158">
        <f t="shared" si="17"/>
        <v>0</v>
      </c>
      <c r="AE16" s="158">
        <f t="shared" si="18"/>
        <v>0</v>
      </c>
      <c r="AF16" s="160"/>
      <c r="AG16" s="160"/>
      <c r="AH16" s="161">
        <f t="shared" si="19"/>
        <v>0</v>
      </c>
      <c r="AI16" s="161"/>
      <c r="AJ16" s="151"/>
      <c r="AK16" s="162">
        <f t="shared" si="20"/>
        <v>0</v>
      </c>
      <c r="AL16" s="161"/>
      <c r="AM16" s="151"/>
      <c r="AN16" s="162">
        <f t="shared" si="21"/>
        <v>0</v>
      </c>
      <c r="AO16" s="163">
        <f t="shared" si="22"/>
        <v>2483.83</v>
      </c>
      <c r="AP16" s="164"/>
      <c r="AQ16" s="165">
        <f t="shared" si="23"/>
        <v>198.7064</v>
      </c>
      <c r="AR16" s="166"/>
      <c r="AS16" s="122"/>
      <c r="AT16" s="167"/>
      <c r="AU16" s="168"/>
      <c r="AV16" s="169"/>
      <c r="AW16" s="36"/>
      <c r="AX16" s="37"/>
      <c r="AY16" s="36"/>
      <c r="AZ16" s="170"/>
      <c r="BA16" s="35"/>
      <c r="BB16" s="171"/>
      <c r="BC16" s="33"/>
      <c r="BD16" s="33"/>
      <c r="BE16" s="33"/>
      <c r="BF16" s="33"/>
      <c r="BG16" s="33"/>
    </row>
    <row r="17" hidden="1">
      <c r="A17" s="148" t="s">
        <v>70</v>
      </c>
      <c r="B17" s="149" t="s">
        <v>71</v>
      </c>
      <c r="C17" s="150">
        <v>44522.0</v>
      </c>
      <c r="D17" s="151" t="s">
        <v>59</v>
      </c>
      <c r="E17" s="151" t="s">
        <v>66</v>
      </c>
      <c r="F17" s="151" t="s">
        <v>69</v>
      </c>
      <c r="G17" s="151" t="s">
        <v>62</v>
      </c>
      <c r="H17" s="172"/>
      <c r="I17" s="152">
        <v>30.0</v>
      </c>
      <c r="J17" s="153">
        <f t="shared" si="1"/>
        <v>2483.83</v>
      </c>
      <c r="K17" s="154">
        <f t="shared" si="2"/>
        <v>2483.83</v>
      </c>
      <c r="L17" s="155">
        <f t="shared" si="3"/>
        <v>0.08336319313</v>
      </c>
      <c r="M17" s="156">
        <f t="shared" si="4"/>
        <v>207.06</v>
      </c>
      <c r="N17" s="157"/>
      <c r="O17" s="154">
        <f t="shared" si="5"/>
        <v>0</v>
      </c>
      <c r="P17" s="154">
        <f t="shared" si="6"/>
        <v>2276.77</v>
      </c>
      <c r="Q17" s="155">
        <f t="shared" si="7"/>
        <v>0.075</v>
      </c>
      <c r="R17" s="154">
        <f t="shared" si="8"/>
        <v>170.75775</v>
      </c>
      <c r="S17" s="154">
        <f t="shared" si="9"/>
        <v>142.8</v>
      </c>
      <c r="T17" s="156">
        <f t="shared" si="10"/>
        <v>27.95775</v>
      </c>
      <c r="U17" s="158">
        <v>0.0</v>
      </c>
      <c r="V17" s="158">
        <f t="shared" si="11"/>
        <v>12.42</v>
      </c>
      <c r="W17" s="158">
        <v>0.0</v>
      </c>
      <c r="X17" s="158">
        <f t="shared" si="12"/>
        <v>0</v>
      </c>
      <c r="Y17" s="158">
        <f t="shared" si="13"/>
        <v>0</v>
      </c>
      <c r="Z17" s="159"/>
      <c r="AA17" s="158">
        <f t="shared" si="14"/>
        <v>12.42</v>
      </c>
      <c r="AB17" s="158">
        <f t="shared" si="15"/>
        <v>0</v>
      </c>
      <c r="AC17" s="158">
        <f t="shared" si="16"/>
        <v>0</v>
      </c>
      <c r="AD17" s="158">
        <f t="shared" si="17"/>
        <v>0</v>
      </c>
      <c r="AE17" s="158">
        <f t="shared" si="18"/>
        <v>0</v>
      </c>
      <c r="AF17" s="173"/>
      <c r="AG17" s="173"/>
      <c r="AH17" s="174">
        <f t="shared" si="19"/>
        <v>0</v>
      </c>
      <c r="AI17" s="174"/>
      <c r="AJ17" s="172">
        <v>5.0</v>
      </c>
      <c r="AK17" s="162">
        <f t="shared" si="20"/>
        <v>413.9716667</v>
      </c>
      <c r="AL17" s="174"/>
      <c r="AM17" s="172"/>
      <c r="AN17" s="162">
        <f t="shared" si="21"/>
        <v>0</v>
      </c>
      <c r="AO17" s="153">
        <f t="shared" si="22"/>
        <v>2069.858333</v>
      </c>
      <c r="AP17" s="175"/>
      <c r="AQ17" s="165">
        <f t="shared" si="23"/>
        <v>165.5886667</v>
      </c>
      <c r="AR17" s="166" t="s">
        <v>72</v>
      </c>
      <c r="AS17" s="122"/>
      <c r="AT17" s="167"/>
      <c r="AU17" s="168"/>
      <c r="AV17" s="176"/>
      <c r="AW17" s="177"/>
      <c r="AX17" s="37"/>
      <c r="AY17" s="177"/>
      <c r="AZ17" s="170"/>
      <c r="BA17" s="37"/>
      <c r="BB17" s="167"/>
      <c r="BC17" s="38"/>
      <c r="BD17" s="38"/>
      <c r="BE17" s="38"/>
      <c r="BF17" s="38"/>
      <c r="BG17" s="38"/>
    </row>
    <row r="18">
      <c r="A18" s="148" t="s">
        <v>73</v>
      </c>
      <c r="B18" s="149" t="s">
        <v>74</v>
      </c>
      <c r="C18" s="150">
        <v>44510.0</v>
      </c>
      <c r="D18" s="151" t="s">
        <v>59</v>
      </c>
      <c r="E18" s="151" t="s">
        <v>75</v>
      </c>
      <c r="F18" s="151" t="s">
        <v>76</v>
      </c>
      <c r="G18" s="151" t="s">
        <v>62</v>
      </c>
      <c r="H18" s="151"/>
      <c r="I18" s="152">
        <v>30.0</v>
      </c>
      <c r="J18" s="153">
        <f t="shared" si="1"/>
        <v>5720.67</v>
      </c>
      <c r="K18" s="154">
        <f t="shared" si="2"/>
        <v>5720.67</v>
      </c>
      <c r="L18" s="155">
        <f t="shared" si="3"/>
        <v>0.1113628299</v>
      </c>
      <c r="M18" s="156">
        <f t="shared" si="4"/>
        <v>637.07</v>
      </c>
      <c r="N18" s="157"/>
      <c r="O18" s="154">
        <f t="shared" si="5"/>
        <v>0</v>
      </c>
      <c r="P18" s="154">
        <f t="shared" si="6"/>
        <v>5083.6</v>
      </c>
      <c r="Q18" s="155">
        <f t="shared" si="7"/>
        <v>0.275</v>
      </c>
      <c r="R18" s="154">
        <f t="shared" si="8"/>
        <v>1397.99</v>
      </c>
      <c r="S18" s="154">
        <f t="shared" si="9"/>
        <v>869.36</v>
      </c>
      <c r="T18" s="156">
        <f t="shared" si="10"/>
        <v>528.63</v>
      </c>
      <c r="U18" s="158">
        <v>0.0</v>
      </c>
      <c r="V18" s="158">
        <f t="shared" si="11"/>
        <v>28.6</v>
      </c>
      <c r="W18" s="158">
        <v>0.0</v>
      </c>
      <c r="X18" s="158">
        <f t="shared" si="12"/>
        <v>0</v>
      </c>
      <c r="Y18" s="158">
        <f t="shared" si="13"/>
        <v>0</v>
      </c>
      <c r="Z18" s="159">
        <v>0.0</v>
      </c>
      <c r="AA18" s="158">
        <f t="shared" si="14"/>
        <v>28.6</v>
      </c>
      <c r="AB18" s="158">
        <f t="shared" si="15"/>
        <v>0</v>
      </c>
      <c r="AC18" s="158">
        <f t="shared" si="16"/>
        <v>0</v>
      </c>
      <c r="AD18" s="158">
        <f t="shared" si="17"/>
        <v>0</v>
      </c>
      <c r="AE18" s="158">
        <f t="shared" si="18"/>
        <v>0</v>
      </c>
      <c r="AF18" s="160"/>
      <c r="AG18" s="160"/>
      <c r="AH18" s="161">
        <f t="shared" si="19"/>
        <v>0</v>
      </c>
      <c r="AI18" s="161"/>
      <c r="AJ18" s="172">
        <v>6.0</v>
      </c>
      <c r="AK18" s="162">
        <f t="shared" si="20"/>
        <v>1144.134</v>
      </c>
      <c r="AL18" s="161"/>
      <c r="AM18" s="151"/>
      <c r="AN18" s="162">
        <f t="shared" si="21"/>
        <v>0</v>
      </c>
      <c r="AO18" s="163">
        <f t="shared" si="22"/>
        <v>4576.536</v>
      </c>
      <c r="AP18" s="164"/>
      <c r="AQ18" s="165">
        <f t="shared" si="23"/>
        <v>366.12288</v>
      </c>
      <c r="AR18" s="166" t="s">
        <v>72</v>
      </c>
      <c r="AS18" s="122"/>
      <c r="AT18" s="167"/>
      <c r="AU18" s="168"/>
      <c r="AV18" s="169"/>
      <c r="AW18" s="36"/>
      <c r="AX18" s="37"/>
      <c r="AY18" s="36"/>
      <c r="AZ18" s="170"/>
      <c r="BA18" s="35"/>
      <c r="BB18" s="171"/>
      <c r="BC18" s="33"/>
      <c r="BD18" s="33"/>
      <c r="BE18" s="33"/>
      <c r="BF18" s="33"/>
      <c r="BG18" s="33"/>
    </row>
    <row r="19" hidden="1">
      <c r="A19" s="148" t="s">
        <v>77</v>
      </c>
      <c r="B19" s="149" t="s">
        <v>78</v>
      </c>
      <c r="C19" s="150">
        <v>44510.0</v>
      </c>
      <c r="D19" s="151" t="s">
        <v>59</v>
      </c>
      <c r="E19" s="151" t="s">
        <v>66</v>
      </c>
      <c r="F19" s="151" t="s">
        <v>61</v>
      </c>
      <c r="G19" s="151" t="s">
        <v>62</v>
      </c>
      <c r="H19" s="151"/>
      <c r="I19" s="152">
        <v>30.0</v>
      </c>
      <c r="J19" s="153">
        <f t="shared" si="1"/>
        <v>3949.24</v>
      </c>
      <c r="K19" s="154">
        <f t="shared" si="2"/>
        <v>3949.24</v>
      </c>
      <c r="L19" s="155">
        <f t="shared" si="3"/>
        <v>0.09851768948</v>
      </c>
      <c r="M19" s="156">
        <f t="shared" si="4"/>
        <v>389.07</v>
      </c>
      <c r="N19" s="157">
        <v>1.0</v>
      </c>
      <c r="O19" s="154">
        <f t="shared" si="5"/>
        <v>189.59</v>
      </c>
      <c r="P19" s="154">
        <f t="shared" si="6"/>
        <v>3370.58</v>
      </c>
      <c r="Q19" s="155">
        <f t="shared" si="7"/>
        <v>0.15</v>
      </c>
      <c r="R19" s="154">
        <f t="shared" si="8"/>
        <v>505.587</v>
      </c>
      <c r="S19" s="154">
        <f t="shared" si="9"/>
        <v>354.8</v>
      </c>
      <c r="T19" s="156">
        <f t="shared" si="10"/>
        <v>150.787</v>
      </c>
      <c r="U19" s="158">
        <v>0.0</v>
      </c>
      <c r="V19" s="158">
        <f t="shared" si="11"/>
        <v>19.75</v>
      </c>
      <c r="W19" s="158">
        <v>0.0</v>
      </c>
      <c r="X19" s="158">
        <f t="shared" si="12"/>
        <v>0</v>
      </c>
      <c r="Y19" s="158">
        <f t="shared" si="13"/>
        <v>0</v>
      </c>
      <c r="Z19" s="159">
        <v>0.0</v>
      </c>
      <c r="AA19" s="158">
        <f t="shared" si="14"/>
        <v>19.75</v>
      </c>
      <c r="AB19" s="158">
        <f t="shared" si="15"/>
        <v>0</v>
      </c>
      <c r="AC19" s="158">
        <f t="shared" si="16"/>
        <v>0</v>
      </c>
      <c r="AD19" s="158">
        <f t="shared" si="17"/>
        <v>0</v>
      </c>
      <c r="AE19" s="158">
        <f t="shared" si="18"/>
        <v>0</v>
      </c>
      <c r="AF19" s="160"/>
      <c r="AG19" s="160"/>
      <c r="AH19" s="161">
        <f t="shared" si="19"/>
        <v>0</v>
      </c>
      <c r="AI19" s="161"/>
      <c r="AJ19" s="151"/>
      <c r="AK19" s="162">
        <f t="shared" si="20"/>
        <v>0</v>
      </c>
      <c r="AL19" s="161"/>
      <c r="AM19" s="151">
        <v>0.0</v>
      </c>
      <c r="AN19" s="162">
        <f t="shared" si="21"/>
        <v>0</v>
      </c>
      <c r="AO19" s="163">
        <f t="shared" si="22"/>
        <v>3949.24</v>
      </c>
      <c r="AP19" s="164"/>
      <c r="AQ19" s="165">
        <f t="shared" si="23"/>
        <v>315.9392</v>
      </c>
      <c r="AR19" s="166"/>
      <c r="AS19" s="122"/>
      <c r="AT19" s="167"/>
      <c r="AU19" s="168"/>
      <c r="AV19" s="169"/>
      <c r="AW19" s="36"/>
      <c r="AX19" s="37"/>
      <c r="AY19" s="36"/>
      <c r="AZ19" s="170"/>
      <c r="BA19" s="35"/>
      <c r="BB19" s="171"/>
      <c r="BC19" s="33"/>
      <c r="BD19" s="33"/>
      <c r="BE19" s="33"/>
      <c r="BF19" s="33"/>
      <c r="BG19" s="33"/>
    </row>
    <row r="20" hidden="1">
      <c r="A20" s="148">
        <v>1679.0</v>
      </c>
      <c r="B20" s="149" t="s">
        <v>79</v>
      </c>
      <c r="C20" s="150">
        <v>44607.0</v>
      </c>
      <c r="D20" s="151" t="s">
        <v>59</v>
      </c>
      <c r="E20" s="151" t="s">
        <v>66</v>
      </c>
      <c r="F20" s="151" t="s">
        <v>61</v>
      </c>
      <c r="G20" s="151" t="s">
        <v>62</v>
      </c>
      <c r="H20" s="151"/>
      <c r="I20" s="152">
        <v>30.0</v>
      </c>
      <c r="J20" s="153">
        <f t="shared" si="1"/>
        <v>3949.24</v>
      </c>
      <c r="K20" s="154">
        <f t="shared" si="2"/>
        <v>3949.24</v>
      </c>
      <c r="L20" s="155">
        <f t="shared" si="3"/>
        <v>0.09851768948</v>
      </c>
      <c r="M20" s="156">
        <f t="shared" si="4"/>
        <v>389.07</v>
      </c>
      <c r="N20" s="157"/>
      <c r="O20" s="154">
        <f t="shared" si="5"/>
        <v>0</v>
      </c>
      <c r="P20" s="154">
        <f t="shared" si="6"/>
        <v>3560.17</v>
      </c>
      <c r="Q20" s="155">
        <f t="shared" si="7"/>
        <v>0.15</v>
      </c>
      <c r="R20" s="154">
        <f t="shared" si="8"/>
        <v>534.0255</v>
      </c>
      <c r="S20" s="154">
        <f t="shared" si="9"/>
        <v>354.8</v>
      </c>
      <c r="T20" s="156">
        <f t="shared" si="10"/>
        <v>179.2255</v>
      </c>
      <c r="U20" s="158">
        <v>0.0</v>
      </c>
      <c r="V20" s="158">
        <f t="shared" si="11"/>
        <v>19.75</v>
      </c>
      <c r="W20" s="158">
        <v>0.0</v>
      </c>
      <c r="X20" s="158">
        <f t="shared" si="12"/>
        <v>0</v>
      </c>
      <c r="Y20" s="158">
        <f t="shared" si="13"/>
        <v>0</v>
      </c>
      <c r="Z20" s="159">
        <v>0.0</v>
      </c>
      <c r="AA20" s="158">
        <f t="shared" si="14"/>
        <v>19.75</v>
      </c>
      <c r="AB20" s="158">
        <f t="shared" si="15"/>
        <v>0</v>
      </c>
      <c r="AC20" s="158">
        <f t="shared" si="16"/>
        <v>0</v>
      </c>
      <c r="AD20" s="158">
        <f t="shared" si="17"/>
        <v>0</v>
      </c>
      <c r="AE20" s="158">
        <f t="shared" si="18"/>
        <v>0</v>
      </c>
      <c r="AF20" s="160"/>
      <c r="AG20" s="160"/>
      <c r="AH20" s="161">
        <f t="shared" si="19"/>
        <v>0</v>
      </c>
      <c r="AI20" s="161"/>
      <c r="AJ20" s="151">
        <v>1.0</v>
      </c>
      <c r="AK20" s="162">
        <f t="shared" si="20"/>
        <v>131.6413333</v>
      </c>
      <c r="AL20" s="161"/>
      <c r="AM20" s="151"/>
      <c r="AN20" s="162">
        <f t="shared" si="21"/>
        <v>0</v>
      </c>
      <c r="AO20" s="163">
        <f t="shared" si="22"/>
        <v>3817.598667</v>
      </c>
      <c r="AP20" s="164"/>
      <c r="AQ20" s="165">
        <f t="shared" si="23"/>
        <v>305.4078933</v>
      </c>
      <c r="AR20" s="166"/>
      <c r="AS20" s="122"/>
      <c r="AT20" s="167"/>
      <c r="AU20" s="168"/>
      <c r="AV20" s="169"/>
      <c r="AW20" s="36"/>
      <c r="AX20" s="37"/>
      <c r="AY20" s="36"/>
      <c r="AZ20" s="170"/>
      <c r="BA20" s="35"/>
      <c r="BB20" s="171"/>
      <c r="BC20" s="33"/>
      <c r="BD20" s="33"/>
      <c r="BE20" s="33"/>
      <c r="BF20" s="33"/>
      <c r="BG20" s="33"/>
    </row>
    <row r="21" ht="15.75" hidden="1" customHeight="1">
      <c r="A21" s="148">
        <v>1680.0</v>
      </c>
      <c r="B21" s="149" t="s">
        <v>80</v>
      </c>
      <c r="C21" s="150">
        <v>44608.0</v>
      </c>
      <c r="D21" s="151" t="s">
        <v>59</v>
      </c>
      <c r="E21" s="151" t="s">
        <v>66</v>
      </c>
      <c r="F21" s="151" t="s">
        <v>61</v>
      </c>
      <c r="G21" s="151" t="s">
        <v>62</v>
      </c>
      <c r="H21" s="151"/>
      <c r="I21" s="152">
        <v>30.0</v>
      </c>
      <c r="J21" s="153">
        <f t="shared" si="1"/>
        <v>3949.24</v>
      </c>
      <c r="K21" s="154">
        <f t="shared" si="2"/>
        <v>3949.24</v>
      </c>
      <c r="L21" s="155">
        <f t="shared" si="3"/>
        <v>0.09851768948</v>
      </c>
      <c r="M21" s="156">
        <f t="shared" si="4"/>
        <v>389.07</v>
      </c>
      <c r="N21" s="157"/>
      <c r="O21" s="154">
        <f t="shared" si="5"/>
        <v>0</v>
      </c>
      <c r="P21" s="154">
        <f t="shared" si="6"/>
        <v>3560.17</v>
      </c>
      <c r="Q21" s="155">
        <f t="shared" si="7"/>
        <v>0.15</v>
      </c>
      <c r="R21" s="154">
        <f t="shared" si="8"/>
        <v>534.0255</v>
      </c>
      <c r="S21" s="154">
        <f t="shared" si="9"/>
        <v>354.8</v>
      </c>
      <c r="T21" s="156">
        <f t="shared" si="10"/>
        <v>179.2255</v>
      </c>
      <c r="U21" s="158">
        <v>0.0</v>
      </c>
      <c r="V21" s="158">
        <f t="shared" si="11"/>
        <v>19.75</v>
      </c>
      <c r="W21" s="158">
        <v>0.0</v>
      </c>
      <c r="X21" s="158">
        <f t="shared" si="12"/>
        <v>0</v>
      </c>
      <c r="Y21" s="158">
        <f t="shared" si="13"/>
        <v>0</v>
      </c>
      <c r="Z21" s="159">
        <v>0.0</v>
      </c>
      <c r="AA21" s="158">
        <f t="shared" si="14"/>
        <v>19.75</v>
      </c>
      <c r="AB21" s="158">
        <f t="shared" si="15"/>
        <v>0</v>
      </c>
      <c r="AC21" s="158">
        <f t="shared" si="16"/>
        <v>0</v>
      </c>
      <c r="AD21" s="158">
        <f t="shared" si="17"/>
        <v>0</v>
      </c>
      <c r="AE21" s="158">
        <f t="shared" si="18"/>
        <v>0</v>
      </c>
      <c r="AF21" s="160"/>
      <c r="AG21" s="160"/>
      <c r="AH21" s="161">
        <f t="shared" si="19"/>
        <v>0</v>
      </c>
      <c r="AI21" s="161"/>
      <c r="AJ21" s="151"/>
      <c r="AK21" s="162">
        <f t="shared" si="20"/>
        <v>0</v>
      </c>
      <c r="AL21" s="161"/>
      <c r="AM21" s="151"/>
      <c r="AN21" s="162">
        <f t="shared" si="21"/>
        <v>0</v>
      </c>
      <c r="AO21" s="163">
        <f t="shared" si="22"/>
        <v>3949.24</v>
      </c>
      <c r="AP21" s="164"/>
      <c r="AQ21" s="165">
        <f t="shared" si="23"/>
        <v>315.9392</v>
      </c>
      <c r="AR21" s="166"/>
      <c r="AS21" s="122"/>
      <c r="AT21" s="167"/>
      <c r="AU21" s="168"/>
      <c r="AV21" s="169"/>
      <c r="AW21" s="36"/>
      <c r="AX21" s="37"/>
      <c r="AY21" s="36"/>
      <c r="AZ21" s="170"/>
      <c r="BA21" s="35"/>
      <c r="BB21" s="171"/>
      <c r="BC21" s="33"/>
      <c r="BD21" s="33"/>
      <c r="BE21" s="33"/>
      <c r="BF21" s="33"/>
      <c r="BG21" s="33"/>
    </row>
    <row r="22" ht="15.75" hidden="1" customHeight="1">
      <c r="A22" s="148" t="s">
        <v>81</v>
      </c>
      <c r="B22" s="149" t="s">
        <v>82</v>
      </c>
      <c r="C22" s="150">
        <v>44791.0</v>
      </c>
      <c r="D22" s="151" t="s">
        <v>59</v>
      </c>
      <c r="E22" s="151" t="s">
        <v>66</v>
      </c>
      <c r="F22" s="151" t="s">
        <v>61</v>
      </c>
      <c r="G22" s="151" t="s">
        <v>62</v>
      </c>
      <c r="H22" s="151"/>
      <c r="I22" s="152">
        <v>30.0</v>
      </c>
      <c r="J22" s="153">
        <v>3949.24</v>
      </c>
      <c r="K22" s="154">
        <f t="shared" si="2"/>
        <v>3949.24</v>
      </c>
      <c r="L22" s="155">
        <v>0.0985176894794948</v>
      </c>
      <c r="M22" s="156">
        <f t="shared" si="4"/>
        <v>389.07</v>
      </c>
      <c r="N22" s="157">
        <v>1.0</v>
      </c>
      <c r="O22" s="154">
        <f t="shared" si="5"/>
        <v>189.59</v>
      </c>
      <c r="P22" s="154">
        <f t="shared" si="6"/>
        <v>3370.58</v>
      </c>
      <c r="Q22" s="155">
        <f t="shared" si="7"/>
        <v>0.15</v>
      </c>
      <c r="R22" s="154">
        <f t="shared" si="8"/>
        <v>505.587</v>
      </c>
      <c r="S22" s="154">
        <f t="shared" si="9"/>
        <v>354.8</v>
      </c>
      <c r="T22" s="156">
        <f t="shared" si="10"/>
        <v>150.787</v>
      </c>
      <c r="U22" s="158">
        <v>0.0</v>
      </c>
      <c r="V22" s="158">
        <f t="shared" si="11"/>
        <v>19.75</v>
      </c>
      <c r="W22" s="158">
        <v>0.0</v>
      </c>
      <c r="X22" s="158">
        <f t="shared" si="12"/>
        <v>0</v>
      </c>
      <c r="Y22" s="158">
        <f t="shared" si="13"/>
        <v>0</v>
      </c>
      <c r="Z22" s="159">
        <v>0.0</v>
      </c>
      <c r="AA22" s="158">
        <f t="shared" si="14"/>
        <v>19.75</v>
      </c>
      <c r="AB22" s="158">
        <f t="shared" si="15"/>
        <v>0</v>
      </c>
      <c r="AC22" s="158">
        <f t="shared" si="16"/>
        <v>0</v>
      </c>
      <c r="AD22" s="158">
        <f t="shared" si="17"/>
        <v>0</v>
      </c>
      <c r="AE22" s="158">
        <f t="shared" si="18"/>
        <v>0</v>
      </c>
      <c r="AF22" s="160"/>
      <c r="AG22" s="160"/>
      <c r="AH22" s="161">
        <f t="shared" si="19"/>
        <v>0</v>
      </c>
      <c r="AI22" s="161"/>
      <c r="AJ22" s="151"/>
      <c r="AK22" s="162">
        <f t="shared" si="20"/>
        <v>0</v>
      </c>
      <c r="AL22" s="161"/>
      <c r="AM22" s="151"/>
      <c r="AN22" s="162">
        <f t="shared" si="21"/>
        <v>0</v>
      </c>
      <c r="AO22" s="163">
        <f t="shared" si="22"/>
        <v>3949.24</v>
      </c>
      <c r="AP22" s="164"/>
      <c r="AQ22" s="165">
        <f t="shared" si="23"/>
        <v>315.9392</v>
      </c>
      <c r="AR22" s="166"/>
      <c r="AS22" s="122"/>
      <c r="AT22" s="167"/>
      <c r="AU22" s="168"/>
      <c r="AV22" s="169"/>
      <c r="AW22" s="36"/>
      <c r="AX22" s="37"/>
      <c r="AY22" s="36"/>
      <c r="AZ22" s="170"/>
      <c r="BA22" s="35"/>
      <c r="BB22" s="171"/>
      <c r="BC22" s="33"/>
      <c r="BD22" s="33"/>
      <c r="BE22" s="33"/>
      <c r="BF22" s="33"/>
      <c r="BG22" s="33"/>
    </row>
    <row r="23" ht="15.75" hidden="1" customHeight="1">
      <c r="A23" s="148" t="s">
        <v>83</v>
      </c>
      <c r="B23" s="149" t="s">
        <v>84</v>
      </c>
      <c r="C23" s="150">
        <v>44510.0</v>
      </c>
      <c r="D23" s="151" t="s">
        <v>59</v>
      </c>
      <c r="E23" s="151" t="s">
        <v>66</v>
      </c>
      <c r="F23" s="151" t="s">
        <v>61</v>
      </c>
      <c r="G23" s="151" t="s">
        <v>62</v>
      </c>
      <c r="H23" s="151"/>
      <c r="I23" s="152">
        <v>30.0</v>
      </c>
      <c r="J23" s="153">
        <f t="shared" ref="J23:J45" si="24">VLOOKUP(F23,$B$72:$C$76,2,0)</f>
        <v>3949.24</v>
      </c>
      <c r="K23" s="154">
        <f t="shared" si="2"/>
        <v>3949.24</v>
      </c>
      <c r="L23" s="155">
        <f t="shared" ref="L23:L45" si="25">IF(K23=0,0,M23/K23)</f>
        <v>0.09851768948</v>
      </c>
      <c r="M23" s="156">
        <f t="shared" si="4"/>
        <v>389.07</v>
      </c>
      <c r="N23" s="157"/>
      <c r="O23" s="154">
        <f t="shared" si="5"/>
        <v>0</v>
      </c>
      <c r="P23" s="154">
        <f t="shared" si="6"/>
        <v>3560.17</v>
      </c>
      <c r="Q23" s="155">
        <f t="shared" si="7"/>
        <v>0.15</v>
      </c>
      <c r="R23" s="154">
        <f t="shared" si="8"/>
        <v>534.0255</v>
      </c>
      <c r="S23" s="154">
        <f t="shared" si="9"/>
        <v>354.8</v>
      </c>
      <c r="T23" s="156">
        <f t="shared" si="10"/>
        <v>179.2255</v>
      </c>
      <c r="U23" s="158">
        <v>0.0</v>
      </c>
      <c r="V23" s="158">
        <f t="shared" si="11"/>
        <v>19.75</v>
      </c>
      <c r="W23" s="158">
        <v>0.0</v>
      </c>
      <c r="X23" s="158">
        <f t="shared" si="12"/>
        <v>0</v>
      </c>
      <c r="Y23" s="158">
        <f t="shared" si="13"/>
        <v>0</v>
      </c>
      <c r="Z23" s="159">
        <v>0.0</v>
      </c>
      <c r="AA23" s="158">
        <f t="shared" si="14"/>
        <v>19.75</v>
      </c>
      <c r="AB23" s="158">
        <f t="shared" si="15"/>
        <v>0</v>
      </c>
      <c r="AC23" s="158">
        <f t="shared" si="16"/>
        <v>0</v>
      </c>
      <c r="AD23" s="158">
        <f t="shared" si="17"/>
        <v>0</v>
      </c>
      <c r="AE23" s="158">
        <f t="shared" si="18"/>
        <v>0</v>
      </c>
      <c r="AF23" s="160"/>
      <c r="AG23" s="160"/>
      <c r="AH23" s="161">
        <f t="shared" si="19"/>
        <v>0</v>
      </c>
      <c r="AI23" s="161"/>
      <c r="AJ23" s="151"/>
      <c r="AK23" s="162">
        <f t="shared" si="20"/>
        <v>0</v>
      </c>
      <c r="AL23" s="161"/>
      <c r="AM23" s="151"/>
      <c r="AN23" s="162">
        <f t="shared" si="21"/>
        <v>0</v>
      </c>
      <c r="AO23" s="163">
        <f t="shared" si="22"/>
        <v>3949.24</v>
      </c>
      <c r="AP23" s="164"/>
      <c r="AQ23" s="165">
        <f t="shared" si="23"/>
        <v>315.9392</v>
      </c>
      <c r="AR23" s="166"/>
      <c r="AS23" s="122"/>
      <c r="AT23" s="167"/>
      <c r="AU23" s="168"/>
      <c r="AV23" s="169"/>
      <c r="AW23" s="36"/>
      <c r="AX23" s="37"/>
      <c r="AY23" s="36"/>
      <c r="AZ23" s="170"/>
      <c r="BA23" s="35"/>
      <c r="BB23" s="171"/>
      <c r="BC23" s="33"/>
      <c r="BD23" s="33"/>
      <c r="BE23" s="33"/>
      <c r="BF23" s="33"/>
      <c r="BG23" s="33"/>
    </row>
    <row r="24" ht="15.75" hidden="1" customHeight="1">
      <c r="A24" s="148">
        <v>1748.0</v>
      </c>
      <c r="B24" s="149" t="s">
        <v>85</v>
      </c>
      <c r="C24" s="150">
        <v>44726.0</v>
      </c>
      <c r="D24" s="151" t="s">
        <v>59</v>
      </c>
      <c r="E24" s="151" t="s">
        <v>66</v>
      </c>
      <c r="F24" s="151" t="s">
        <v>69</v>
      </c>
      <c r="G24" s="151" t="s">
        <v>62</v>
      </c>
      <c r="H24" s="151"/>
      <c r="I24" s="152">
        <v>30.0</v>
      </c>
      <c r="J24" s="153">
        <f t="shared" si="24"/>
        <v>2483.83</v>
      </c>
      <c r="K24" s="154">
        <f t="shared" si="2"/>
        <v>2483.83</v>
      </c>
      <c r="L24" s="155">
        <f t="shared" si="25"/>
        <v>0.08336319313</v>
      </c>
      <c r="M24" s="156">
        <f t="shared" si="4"/>
        <v>207.06</v>
      </c>
      <c r="N24" s="157">
        <v>1.0</v>
      </c>
      <c r="O24" s="154">
        <f t="shared" si="5"/>
        <v>189.59</v>
      </c>
      <c r="P24" s="154">
        <f t="shared" si="6"/>
        <v>2087.18</v>
      </c>
      <c r="Q24" s="155">
        <f t="shared" si="7"/>
        <v>0.075</v>
      </c>
      <c r="R24" s="154">
        <f t="shared" si="8"/>
        <v>156.5385</v>
      </c>
      <c r="S24" s="154">
        <f t="shared" si="9"/>
        <v>142.8</v>
      </c>
      <c r="T24" s="156">
        <f t="shared" si="10"/>
        <v>13.7385</v>
      </c>
      <c r="U24" s="158">
        <v>0.0</v>
      </c>
      <c r="V24" s="158">
        <f t="shared" si="11"/>
        <v>12.42</v>
      </c>
      <c r="W24" s="158">
        <v>0.0</v>
      </c>
      <c r="X24" s="158">
        <f t="shared" si="12"/>
        <v>0</v>
      </c>
      <c r="Y24" s="158">
        <f t="shared" si="13"/>
        <v>0</v>
      </c>
      <c r="Z24" s="159">
        <v>0.0</v>
      </c>
      <c r="AA24" s="158">
        <f t="shared" si="14"/>
        <v>12.42</v>
      </c>
      <c r="AB24" s="158">
        <f t="shared" si="15"/>
        <v>0</v>
      </c>
      <c r="AC24" s="158">
        <f t="shared" si="16"/>
        <v>0</v>
      </c>
      <c r="AD24" s="158">
        <f t="shared" si="17"/>
        <v>0</v>
      </c>
      <c r="AE24" s="158">
        <f t="shared" si="18"/>
        <v>0</v>
      </c>
      <c r="AF24" s="160"/>
      <c r="AG24" s="160"/>
      <c r="AH24" s="161">
        <f t="shared" si="19"/>
        <v>0</v>
      </c>
      <c r="AI24" s="161"/>
      <c r="AJ24" s="151"/>
      <c r="AK24" s="162">
        <f t="shared" si="20"/>
        <v>0</v>
      </c>
      <c r="AL24" s="161"/>
      <c r="AM24" s="151"/>
      <c r="AN24" s="162">
        <f t="shared" si="21"/>
        <v>0</v>
      </c>
      <c r="AO24" s="163">
        <f t="shared" si="22"/>
        <v>2483.83</v>
      </c>
      <c r="AP24" s="164"/>
      <c r="AQ24" s="165">
        <f t="shared" si="23"/>
        <v>198.7064</v>
      </c>
      <c r="AR24" s="166"/>
      <c r="AS24" s="122"/>
      <c r="AT24" s="167"/>
      <c r="AU24" s="168"/>
      <c r="AV24" s="169"/>
      <c r="AW24" s="36"/>
      <c r="AX24" s="37"/>
      <c r="AY24" s="36"/>
      <c r="AZ24" s="170"/>
      <c r="BA24" s="35"/>
      <c r="BB24" s="171"/>
      <c r="BC24" s="33"/>
      <c r="BD24" s="33"/>
      <c r="BE24" s="33"/>
      <c r="BF24" s="33"/>
      <c r="BG24" s="33"/>
    </row>
    <row r="25" ht="15.75" hidden="1" customHeight="1">
      <c r="A25" s="148">
        <v>1618.0</v>
      </c>
      <c r="B25" s="149" t="s">
        <v>86</v>
      </c>
      <c r="C25" s="150">
        <v>44543.0</v>
      </c>
      <c r="D25" s="151" t="s">
        <v>59</v>
      </c>
      <c r="E25" s="151" t="s">
        <v>87</v>
      </c>
      <c r="F25" s="151" t="s">
        <v>88</v>
      </c>
      <c r="G25" s="151" t="s">
        <v>62</v>
      </c>
      <c r="H25" s="151"/>
      <c r="I25" s="152">
        <v>30.0</v>
      </c>
      <c r="J25" s="153">
        <f t="shared" si="24"/>
        <v>8563.59</v>
      </c>
      <c r="K25" s="154">
        <f t="shared" si="2"/>
        <v>8563.59</v>
      </c>
      <c r="L25" s="155">
        <f t="shared" si="25"/>
        <v>0.09673396321</v>
      </c>
      <c r="M25" s="156">
        <f t="shared" si="4"/>
        <v>828.39</v>
      </c>
      <c r="N25" s="157"/>
      <c r="O25" s="154">
        <f t="shared" si="5"/>
        <v>0</v>
      </c>
      <c r="P25" s="154">
        <f t="shared" si="6"/>
        <v>7735.2</v>
      </c>
      <c r="Q25" s="155">
        <f t="shared" si="7"/>
        <v>0.275</v>
      </c>
      <c r="R25" s="154">
        <f t="shared" si="8"/>
        <v>2127.18</v>
      </c>
      <c r="S25" s="154">
        <f t="shared" si="9"/>
        <v>869.36</v>
      </c>
      <c r="T25" s="156">
        <f t="shared" si="10"/>
        <v>1257.82</v>
      </c>
      <c r="U25" s="158">
        <v>0.0</v>
      </c>
      <c r="V25" s="158">
        <f t="shared" si="11"/>
        <v>42.82</v>
      </c>
      <c r="W25" s="158">
        <v>0.0</v>
      </c>
      <c r="X25" s="158">
        <f t="shared" si="12"/>
        <v>0</v>
      </c>
      <c r="Y25" s="158">
        <f t="shared" si="13"/>
        <v>0</v>
      </c>
      <c r="Z25" s="159">
        <v>0.0</v>
      </c>
      <c r="AA25" s="158">
        <f t="shared" si="14"/>
        <v>42.82</v>
      </c>
      <c r="AB25" s="158">
        <f t="shared" si="15"/>
        <v>0</v>
      </c>
      <c r="AC25" s="158">
        <f t="shared" si="16"/>
        <v>0</v>
      </c>
      <c r="AD25" s="158">
        <f t="shared" si="17"/>
        <v>0</v>
      </c>
      <c r="AE25" s="158">
        <f t="shared" si="18"/>
        <v>0</v>
      </c>
      <c r="AF25" s="160"/>
      <c r="AG25" s="160"/>
      <c r="AH25" s="161">
        <f t="shared" si="19"/>
        <v>0</v>
      </c>
      <c r="AI25" s="161"/>
      <c r="AJ25" s="151"/>
      <c r="AK25" s="162">
        <f t="shared" si="20"/>
        <v>0</v>
      </c>
      <c r="AL25" s="161"/>
      <c r="AM25" s="151"/>
      <c r="AN25" s="162">
        <f t="shared" si="21"/>
        <v>0</v>
      </c>
      <c r="AO25" s="163">
        <f t="shared" si="22"/>
        <v>8563.59</v>
      </c>
      <c r="AP25" s="164"/>
      <c r="AQ25" s="165">
        <f t="shared" si="23"/>
        <v>685.0872</v>
      </c>
      <c r="AR25" s="166"/>
      <c r="AS25" s="122"/>
      <c r="AT25" s="167"/>
      <c r="AU25" s="168"/>
      <c r="AV25" s="169"/>
      <c r="AW25" s="36"/>
      <c r="AX25" s="37"/>
      <c r="AY25" s="36"/>
      <c r="AZ25" s="170"/>
      <c r="BA25" s="35"/>
      <c r="BB25" s="171"/>
      <c r="BC25" s="33"/>
      <c r="BD25" s="33"/>
      <c r="BE25" s="33"/>
      <c r="BF25" s="33"/>
      <c r="BG25" s="33"/>
    </row>
    <row r="26" ht="15.75" hidden="1" customHeight="1">
      <c r="A26" s="148" t="s">
        <v>89</v>
      </c>
      <c r="B26" s="149" t="s">
        <v>90</v>
      </c>
      <c r="C26" s="150" t="s">
        <v>91</v>
      </c>
      <c r="D26" s="151" t="s">
        <v>59</v>
      </c>
      <c r="E26" s="151" t="s">
        <v>66</v>
      </c>
      <c r="F26" s="151" t="s">
        <v>69</v>
      </c>
      <c r="G26" s="151" t="s">
        <v>62</v>
      </c>
      <c r="H26" s="151"/>
      <c r="I26" s="152">
        <v>30.0</v>
      </c>
      <c r="J26" s="153">
        <f t="shared" si="24"/>
        <v>2483.83</v>
      </c>
      <c r="K26" s="154">
        <f t="shared" si="2"/>
        <v>2483.83</v>
      </c>
      <c r="L26" s="155">
        <f t="shared" si="25"/>
        <v>0.08336319313</v>
      </c>
      <c r="M26" s="156">
        <f t="shared" si="4"/>
        <v>207.06</v>
      </c>
      <c r="N26" s="157"/>
      <c r="O26" s="154">
        <f t="shared" si="5"/>
        <v>0</v>
      </c>
      <c r="P26" s="154">
        <f t="shared" si="6"/>
        <v>2276.77</v>
      </c>
      <c r="Q26" s="155">
        <f t="shared" si="7"/>
        <v>0.075</v>
      </c>
      <c r="R26" s="154">
        <f t="shared" si="8"/>
        <v>170.75775</v>
      </c>
      <c r="S26" s="154">
        <f t="shared" si="9"/>
        <v>142.8</v>
      </c>
      <c r="T26" s="156">
        <f t="shared" si="10"/>
        <v>27.95775</v>
      </c>
      <c r="U26" s="158">
        <v>0.0</v>
      </c>
      <c r="V26" s="158">
        <f t="shared" si="11"/>
        <v>12.42</v>
      </c>
      <c r="W26" s="158">
        <v>0.0</v>
      </c>
      <c r="X26" s="158">
        <f t="shared" si="12"/>
        <v>0</v>
      </c>
      <c r="Y26" s="158">
        <f t="shared" si="13"/>
        <v>0</v>
      </c>
      <c r="Z26" s="159">
        <v>0.0</v>
      </c>
      <c r="AA26" s="158">
        <f t="shared" si="14"/>
        <v>12.42</v>
      </c>
      <c r="AB26" s="158">
        <f t="shared" si="15"/>
        <v>0</v>
      </c>
      <c r="AC26" s="158">
        <f t="shared" si="16"/>
        <v>0</v>
      </c>
      <c r="AD26" s="158">
        <f t="shared" si="17"/>
        <v>0</v>
      </c>
      <c r="AE26" s="158">
        <f t="shared" si="18"/>
        <v>0</v>
      </c>
      <c r="AF26" s="160"/>
      <c r="AG26" s="160"/>
      <c r="AH26" s="161">
        <f t="shared" si="19"/>
        <v>0</v>
      </c>
      <c r="AI26" s="161"/>
      <c r="AJ26" s="151"/>
      <c r="AK26" s="162">
        <f t="shared" si="20"/>
        <v>0</v>
      </c>
      <c r="AL26" s="161"/>
      <c r="AM26" s="151"/>
      <c r="AN26" s="162">
        <f t="shared" si="21"/>
        <v>0</v>
      </c>
      <c r="AO26" s="163">
        <f t="shared" si="22"/>
        <v>2483.83</v>
      </c>
      <c r="AP26" s="164"/>
      <c r="AQ26" s="165">
        <f t="shared" si="23"/>
        <v>198.7064</v>
      </c>
      <c r="AR26" s="166"/>
      <c r="AS26" s="122"/>
      <c r="AT26" s="167"/>
      <c r="AU26" s="168"/>
      <c r="AV26" s="169"/>
      <c r="AW26" s="36"/>
      <c r="AX26" s="37"/>
      <c r="AY26" s="36"/>
      <c r="AZ26" s="170"/>
      <c r="BA26" s="35"/>
      <c r="BB26" s="171"/>
      <c r="BC26" s="33"/>
      <c r="BD26" s="33"/>
      <c r="BE26" s="33"/>
      <c r="BF26" s="33"/>
      <c r="BG26" s="33"/>
    </row>
    <row r="27" ht="15.75" hidden="1" customHeight="1">
      <c r="A27" s="148" t="s">
        <v>92</v>
      </c>
      <c r="B27" s="149" t="s">
        <v>93</v>
      </c>
      <c r="C27" s="150" t="s">
        <v>91</v>
      </c>
      <c r="D27" s="151" t="s">
        <v>59</v>
      </c>
      <c r="E27" s="151" t="s">
        <v>66</v>
      </c>
      <c r="F27" s="151" t="s">
        <v>69</v>
      </c>
      <c r="G27" s="151" t="s">
        <v>62</v>
      </c>
      <c r="H27" s="151"/>
      <c r="I27" s="152">
        <v>30.0</v>
      </c>
      <c r="J27" s="153">
        <f t="shared" si="24"/>
        <v>2483.83</v>
      </c>
      <c r="K27" s="154">
        <f t="shared" si="2"/>
        <v>2483.83</v>
      </c>
      <c r="L27" s="155">
        <f t="shared" si="25"/>
        <v>0.08336319313</v>
      </c>
      <c r="M27" s="156">
        <f t="shared" si="4"/>
        <v>207.06</v>
      </c>
      <c r="N27" s="157"/>
      <c r="O27" s="154">
        <f t="shared" si="5"/>
        <v>0</v>
      </c>
      <c r="P27" s="154">
        <f t="shared" si="6"/>
        <v>2276.77</v>
      </c>
      <c r="Q27" s="155">
        <f t="shared" si="7"/>
        <v>0.075</v>
      </c>
      <c r="R27" s="154">
        <f t="shared" si="8"/>
        <v>170.75775</v>
      </c>
      <c r="S27" s="154">
        <f t="shared" si="9"/>
        <v>142.8</v>
      </c>
      <c r="T27" s="156">
        <f t="shared" si="10"/>
        <v>27.95775</v>
      </c>
      <c r="U27" s="158">
        <v>0.0</v>
      </c>
      <c r="V27" s="158">
        <f t="shared" si="11"/>
        <v>12.42</v>
      </c>
      <c r="W27" s="158">
        <v>0.0</v>
      </c>
      <c r="X27" s="158">
        <f t="shared" si="12"/>
        <v>0</v>
      </c>
      <c r="Y27" s="158">
        <f t="shared" si="13"/>
        <v>0</v>
      </c>
      <c r="Z27" s="159">
        <v>0.0</v>
      </c>
      <c r="AA27" s="158">
        <f t="shared" si="14"/>
        <v>12.42</v>
      </c>
      <c r="AB27" s="158">
        <f t="shared" si="15"/>
        <v>0</v>
      </c>
      <c r="AC27" s="158">
        <f t="shared" si="16"/>
        <v>0</v>
      </c>
      <c r="AD27" s="158">
        <f t="shared" si="17"/>
        <v>0</v>
      </c>
      <c r="AE27" s="158">
        <f t="shared" si="18"/>
        <v>0</v>
      </c>
      <c r="AF27" s="160"/>
      <c r="AG27" s="160"/>
      <c r="AH27" s="161">
        <f t="shared" si="19"/>
        <v>0</v>
      </c>
      <c r="AI27" s="161"/>
      <c r="AJ27" s="172">
        <v>10.0</v>
      </c>
      <c r="AK27" s="162">
        <f t="shared" si="20"/>
        <v>827.9433333</v>
      </c>
      <c r="AL27" s="161"/>
      <c r="AM27" s="151">
        <v>0.0</v>
      </c>
      <c r="AN27" s="162">
        <f t="shared" si="21"/>
        <v>0</v>
      </c>
      <c r="AO27" s="163">
        <f t="shared" si="22"/>
        <v>1655.886667</v>
      </c>
      <c r="AP27" s="164"/>
      <c r="AQ27" s="165">
        <f t="shared" si="23"/>
        <v>132.4709333</v>
      </c>
      <c r="AR27" s="178" t="s">
        <v>94</v>
      </c>
      <c r="AS27" s="179" t="s">
        <v>95</v>
      </c>
      <c r="AT27" s="167"/>
      <c r="AU27" s="168"/>
      <c r="AV27" s="169"/>
      <c r="AW27" s="36"/>
      <c r="AX27" s="37"/>
      <c r="AY27" s="36"/>
      <c r="AZ27" s="170"/>
      <c r="BA27" s="35"/>
      <c r="BB27" s="171"/>
      <c r="BC27" s="33"/>
      <c r="BD27" s="33"/>
      <c r="BE27" s="33"/>
      <c r="BF27" s="33"/>
      <c r="BG27" s="33"/>
    </row>
    <row r="28" ht="15.75" hidden="1" customHeight="1">
      <c r="A28" s="148" t="s">
        <v>96</v>
      </c>
      <c r="B28" s="149" t="s">
        <v>97</v>
      </c>
      <c r="C28" s="150">
        <v>44522.0</v>
      </c>
      <c r="D28" s="151" t="s">
        <v>59</v>
      </c>
      <c r="E28" s="151" t="s">
        <v>66</v>
      </c>
      <c r="F28" s="151" t="s">
        <v>69</v>
      </c>
      <c r="G28" s="151" t="s">
        <v>62</v>
      </c>
      <c r="H28" s="151"/>
      <c r="I28" s="152">
        <v>30.0</v>
      </c>
      <c r="J28" s="153">
        <f t="shared" si="24"/>
        <v>2483.83</v>
      </c>
      <c r="K28" s="154">
        <f t="shared" si="2"/>
        <v>2483.83</v>
      </c>
      <c r="L28" s="155">
        <f t="shared" si="25"/>
        <v>0.08336319313</v>
      </c>
      <c r="M28" s="156">
        <f t="shared" si="4"/>
        <v>207.06</v>
      </c>
      <c r="N28" s="157"/>
      <c r="O28" s="154">
        <f t="shared" si="5"/>
        <v>0</v>
      </c>
      <c r="P28" s="154">
        <f t="shared" si="6"/>
        <v>2276.77</v>
      </c>
      <c r="Q28" s="155">
        <f t="shared" si="7"/>
        <v>0.075</v>
      </c>
      <c r="R28" s="154">
        <f t="shared" si="8"/>
        <v>170.75775</v>
      </c>
      <c r="S28" s="154">
        <f t="shared" si="9"/>
        <v>142.8</v>
      </c>
      <c r="T28" s="156">
        <f t="shared" si="10"/>
        <v>27.95775</v>
      </c>
      <c r="U28" s="158">
        <v>0.0</v>
      </c>
      <c r="V28" s="158">
        <f t="shared" si="11"/>
        <v>12.42</v>
      </c>
      <c r="W28" s="158">
        <v>0.0</v>
      </c>
      <c r="X28" s="158">
        <f t="shared" si="12"/>
        <v>0</v>
      </c>
      <c r="Y28" s="158">
        <f t="shared" si="13"/>
        <v>0</v>
      </c>
      <c r="Z28" s="159"/>
      <c r="AA28" s="158">
        <f t="shared" si="14"/>
        <v>12.42</v>
      </c>
      <c r="AB28" s="158">
        <f t="shared" si="15"/>
        <v>0</v>
      </c>
      <c r="AC28" s="158">
        <f t="shared" si="16"/>
        <v>0</v>
      </c>
      <c r="AD28" s="158">
        <f t="shared" si="17"/>
        <v>0</v>
      </c>
      <c r="AE28" s="158">
        <f t="shared" si="18"/>
        <v>0</v>
      </c>
      <c r="AF28" s="173"/>
      <c r="AG28" s="173"/>
      <c r="AH28" s="174">
        <f t="shared" si="19"/>
        <v>0</v>
      </c>
      <c r="AI28" s="174"/>
      <c r="AJ28" s="172">
        <v>4.0</v>
      </c>
      <c r="AK28" s="162">
        <f t="shared" si="20"/>
        <v>331.1773333</v>
      </c>
      <c r="AL28" s="174"/>
      <c r="AM28" s="172"/>
      <c r="AN28" s="162">
        <f t="shared" si="21"/>
        <v>0</v>
      </c>
      <c r="AO28" s="153">
        <f t="shared" si="22"/>
        <v>2152.652667</v>
      </c>
      <c r="AP28" s="175"/>
      <c r="AQ28" s="165">
        <f t="shared" si="23"/>
        <v>172.2122133</v>
      </c>
      <c r="AR28" s="166" t="s">
        <v>72</v>
      </c>
      <c r="AS28" s="122"/>
      <c r="AT28" s="167"/>
      <c r="AU28" s="168"/>
      <c r="AV28" s="176"/>
      <c r="AW28" s="177"/>
      <c r="AX28" s="37"/>
      <c r="AY28" s="177"/>
      <c r="AZ28" s="170"/>
      <c r="BA28" s="37"/>
      <c r="BB28" s="167"/>
      <c r="BC28" s="38"/>
      <c r="BD28" s="38"/>
      <c r="BE28" s="38"/>
      <c r="BF28" s="38"/>
      <c r="BG28" s="38"/>
    </row>
    <row r="29" ht="15.75" hidden="1" customHeight="1">
      <c r="A29" s="148" t="s">
        <v>98</v>
      </c>
      <c r="B29" s="149" t="s">
        <v>99</v>
      </c>
      <c r="C29" s="150">
        <v>44573.0</v>
      </c>
      <c r="D29" s="151" t="s">
        <v>65</v>
      </c>
      <c r="E29" s="151" t="s">
        <v>100</v>
      </c>
      <c r="F29" s="151" t="s">
        <v>88</v>
      </c>
      <c r="G29" s="151" t="s">
        <v>62</v>
      </c>
      <c r="H29" s="151"/>
      <c r="I29" s="152">
        <v>30.0</v>
      </c>
      <c r="J29" s="153">
        <f t="shared" si="24"/>
        <v>8563.59</v>
      </c>
      <c r="K29" s="154">
        <f t="shared" si="2"/>
        <v>8563.59</v>
      </c>
      <c r="L29" s="155">
        <f t="shared" si="25"/>
        <v>0.09673396321</v>
      </c>
      <c r="M29" s="156">
        <f t="shared" si="4"/>
        <v>828.39</v>
      </c>
      <c r="N29" s="157"/>
      <c r="O29" s="154">
        <f t="shared" si="5"/>
        <v>0</v>
      </c>
      <c r="P29" s="154">
        <f t="shared" si="6"/>
        <v>7735.2</v>
      </c>
      <c r="Q29" s="155">
        <f t="shared" si="7"/>
        <v>0.275</v>
      </c>
      <c r="R29" s="154">
        <f t="shared" si="8"/>
        <v>2127.18</v>
      </c>
      <c r="S29" s="154">
        <f t="shared" si="9"/>
        <v>869.36</v>
      </c>
      <c r="T29" s="156">
        <f t="shared" si="10"/>
        <v>1257.82</v>
      </c>
      <c r="U29" s="158">
        <v>0.0</v>
      </c>
      <c r="V29" s="158">
        <f t="shared" si="11"/>
        <v>42.82</v>
      </c>
      <c r="W29" s="158">
        <v>0.0</v>
      </c>
      <c r="X29" s="158">
        <f t="shared" si="12"/>
        <v>0</v>
      </c>
      <c r="Y29" s="158">
        <f t="shared" si="13"/>
        <v>0</v>
      </c>
      <c r="Z29" s="159">
        <v>0.0</v>
      </c>
      <c r="AA29" s="158">
        <f t="shared" si="14"/>
        <v>42.82</v>
      </c>
      <c r="AB29" s="158">
        <f t="shared" si="15"/>
        <v>0</v>
      </c>
      <c r="AC29" s="158">
        <f t="shared" si="16"/>
        <v>0</v>
      </c>
      <c r="AD29" s="158">
        <f t="shared" si="17"/>
        <v>0</v>
      </c>
      <c r="AE29" s="158">
        <f t="shared" si="18"/>
        <v>0</v>
      </c>
      <c r="AF29" s="160"/>
      <c r="AG29" s="160"/>
      <c r="AH29" s="161">
        <f t="shared" si="19"/>
        <v>0</v>
      </c>
      <c r="AI29" s="161"/>
      <c r="AJ29" s="172"/>
      <c r="AK29" s="162">
        <f t="shared" si="20"/>
        <v>0</v>
      </c>
      <c r="AL29" s="161"/>
      <c r="AM29" s="151"/>
      <c r="AN29" s="162">
        <f t="shared" si="21"/>
        <v>0</v>
      </c>
      <c r="AO29" s="163">
        <f t="shared" si="22"/>
        <v>8563.59</v>
      </c>
      <c r="AP29" s="164"/>
      <c r="AQ29" s="165">
        <f t="shared" si="23"/>
        <v>685.0872</v>
      </c>
      <c r="AR29" s="166"/>
      <c r="AS29" s="122"/>
      <c r="AT29" s="167"/>
      <c r="AU29" s="168"/>
      <c r="AV29" s="169"/>
      <c r="AW29" s="36"/>
      <c r="AX29" s="37"/>
      <c r="AY29" s="36"/>
      <c r="AZ29" s="170"/>
      <c r="BA29" s="35"/>
      <c r="BB29" s="171"/>
      <c r="BC29" s="33"/>
      <c r="BD29" s="33"/>
      <c r="BE29" s="33"/>
      <c r="BF29" s="33"/>
      <c r="BG29" s="33"/>
    </row>
    <row r="30" ht="15.75" hidden="1" customHeight="1">
      <c r="A30" s="148" t="s">
        <v>101</v>
      </c>
      <c r="B30" s="149" t="s">
        <v>102</v>
      </c>
      <c r="C30" s="150">
        <v>44510.0</v>
      </c>
      <c r="D30" s="151" t="s">
        <v>59</v>
      </c>
      <c r="E30" s="151" t="s">
        <v>66</v>
      </c>
      <c r="F30" s="151" t="s">
        <v>88</v>
      </c>
      <c r="G30" s="151" t="s">
        <v>62</v>
      </c>
      <c r="H30" s="151"/>
      <c r="I30" s="152">
        <v>30.0</v>
      </c>
      <c r="J30" s="153">
        <f t="shared" si="24"/>
        <v>8563.59</v>
      </c>
      <c r="K30" s="154">
        <f t="shared" si="2"/>
        <v>8563.59</v>
      </c>
      <c r="L30" s="155">
        <f t="shared" si="25"/>
        <v>0.09673396321</v>
      </c>
      <c r="M30" s="156">
        <f t="shared" si="4"/>
        <v>828.39</v>
      </c>
      <c r="N30" s="157">
        <v>1.0</v>
      </c>
      <c r="O30" s="154">
        <f t="shared" si="5"/>
        <v>189.59</v>
      </c>
      <c r="P30" s="154">
        <f t="shared" si="6"/>
        <v>7545.61</v>
      </c>
      <c r="Q30" s="155">
        <f t="shared" si="7"/>
        <v>0.275</v>
      </c>
      <c r="R30" s="154">
        <f t="shared" si="8"/>
        <v>2075.04275</v>
      </c>
      <c r="S30" s="154">
        <f t="shared" si="9"/>
        <v>869.36</v>
      </c>
      <c r="T30" s="156">
        <f t="shared" si="10"/>
        <v>1205.68275</v>
      </c>
      <c r="U30" s="158">
        <v>0.0</v>
      </c>
      <c r="V30" s="158">
        <f t="shared" si="11"/>
        <v>42.82</v>
      </c>
      <c r="W30" s="158">
        <v>0.0</v>
      </c>
      <c r="X30" s="158">
        <f t="shared" si="12"/>
        <v>0</v>
      </c>
      <c r="Y30" s="158">
        <f t="shared" si="13"/>
        <v>0</v>
      </c>
      <c r="Z30" s="159">
        <v>0.0</v>
      </c>
      <c r="AA30" s="158">
        <f t="shared" si="14"/>
        <v>42.82</v>
      </c>
      <c r="AB30" s="158">
        <f t="shared" si="15"/>
        <v>0</v>
      </c>
      <c r="AC30" s="158">
        <f t="shared" si="16"/>
        <v>0</v>
      </c>
      <c r="AD30" s="158">
        <f t="shared" si="17"/>
        <v>0</v>
      </c>
      <c r="AE30" s="158">
        <f t="shared" si="18"/>
        <v>0</v>
      </c>
      <c r="AF30" s="160"/>
      <c r="AG30" s="160"/>
      <c r="AH30" s="161">
        <f t="shared" si="19"/>
        <v>0</v>
      </c>
      <c r="AI30" s="161"/>
      <c r="AJ30" s="151"/>
      <c r="AK30" s="162">
        <f t="shared" si="20"/>
        <v>0</v>
      </c>
      <c r="AL30" s="161"/>
      <c r="AM30" s="151"/>
      <c r="AN30" s="162">
        <f t="shared" si="21"/>
        <v>0</v>
      </c>
      <c r="AO30" s="163">
        <f t="shared" si="22"/>
        <v>8563.59</v>
      </c>
      <c r="AP30" s="164"/>
      <c r="AQ30" s="165">
        <f t="shared" si="23"/>
        <v>685.0872</v>
      </c>
      <c r="AR30" s="166"/>
      <c r="AS30" s="122"/>
      <c r="AT30" s="167"/>
      <c r="AU30" s="168"/>
      <c r="AV30" s="169"/>
      <c r="AW30" s="36"/>
      <c r="AX30" s="37"/>
      <c r="AY30" s="36"/>
      <c r="AZ30" s="170"/>
      <c r="BA30" s="35"/>
      <c r="BB30" s="171"/>
      <c r="BC30" s="33"/>
      <c r="BD30" s="33"/>
      <c r="BE30" s="33"/>
      <c r="BF30" s="33"/>
      <c r="BG30" s="33"/>
    </row>
    <row r="31" ht="15.75" hidden="1" customHeight="1">
      <c r="A31" s="148" t="s">
        <v>103</v>
      </c>
      <c r="B31" s="149" t="s">
        <v>104</v>
      </c>
      <c r="C31" s="150" t="s">
        <v>91</v>
      </c>
      <c r="D31" s="151" t="s">
        <v>59</v>
      </c>
      <c r="E31" s="151" t="s">
        <v>105</v>
      </c>
      <c r="F31" s="151" t="s">
        <v>106</v>
      </c>
      <c r="G31" s="151" t="s">
        <v>62</v>
      </c>
      <c r="H31" s="151"/>
      <c r="I31" s="152">
        <v>30.0</v>
      </c>
      <c r="J31" s="153">
        <f t="shared" si="24"/>
        <v>3216.63</v>
      </c>
      <c r="K31" s="154">
        <f t="shared" si="2"/>
        <v>3216.63</v>
      </c>
      <c r="L31" s="155">
        <f t="shared" si="25"/>
        <v>0.09171088997</v>
      </c>
      <c r="M31" s="156">
        <f t="shared" si="4"/>
        <v>295</v>
      </c>
      <c r="N31" s="157"/>
      <c r="O31" s="154">
        <f t="shared" si="5"/>
        <v>0</v>
      </c>
      <c r="P31" s="154">
        <f t="shared" si="6"/>
        <v>2921.63</v>
      </c>
      <c r="Q31" s="155">
        <f t="shared" si="7"/>
        <v>0.15</v>
      </c>
      <c r="R31" s="154">
        <f t="shared" si="8"/>
        <v>438.2445</v>
      </c>
      <c r="S31" s="154">
        <f t="shared" si="9"/>
        <v>354.8</v>
      </c>
      <c r="T31" s="156">
        <f t="shared" si="10"/>
        <v>83.4445</v>
      </c>
      <c r="U31" s="158">
        <v>0.0</v>
      </c>
      <c r="V31" s="158">
        <f t="shared" si="11"/>
        <v>16.08</v>
      </c>
      <c r="W31" s="158">
        <v>0.0</v>
      </c>
      <c r="X31" s="158">
        <f t="shared" si="12"/>
        <v>0</v>
      </c>
      <c r="Y31" s="158">
        <f t="shared" si="13"/>
        <v>0</v>
      </c>
      <c r="Z31" s="159">
        <v>0.0</v>
      </c>
      <c r="AA31" s="158">
        <f t="shared" si="14"/>
        <v>16.08</v>
      </c>
      <c r="AB31" s="158">
        <f t="shared" si="15"/>
        <v>0</v>
      </c>
      <c r="AC31" s="158">
        <f t="shared" si="16"/>
        <v>0</v>
      </c>
      <c r="AD31" s="158">
        <f t="shared" si="17"/>
        <v>0</v>
      </c>
      <c r="AE31" s="158">
        <f t="shared" si="18"/>
        <v>0</v>
      </c>
      <c r="AF31" s="160"/>
      <c r="AG31" s="160"/>
      <c r="AH31" s="161">
        <f t="shared" si="19"/>
        <v>0</v>
      </c>
      <c r="AI31" s="161"/>
      <c r="AJ31" s="151"/>
      <c r="AK31" s="162">
        <f t="shared" si="20"/>
        <v>0</v>
      </c>
      <c r="AL31" s="161"/>
      <c r="AM31" s="151"/>
      <c r="AN31" s="162">
        <f t="shared" si="21"/>
        <v>0</v>
      </c>
      <c r="AO31" s="163">
        <f t="shared" si="22"/>
        <v>3216.63</v>
      </c>
      <c r="AP31" s="164"/>
      <c r="AQ31" s="165">
        <f t="shared" si="23"/>
        <v>257.3304</v>
      </c>
      <c r="AR31" s="166" t="s">
        <v>107</v>
      </c>
      <c r="AS31" s="122"/>
      <c r="AT31" s="167"/>
      <c r="AU31" s="168"/>
      <c r="AV31" s="169"/>
      <c r="AW31" s="36"/>
      <c r="AX31" s="37"/>
      <c r="AY31" s="36"/>
      <c r="AZ31" s="170"/>
      <c r="BA31" s="35"/>
      <c r="BB31" s="171"/>
      <c r="BC31" s="33"/>
      <c r="BD31" s="33"/>
      <c r="BE31" s="33"/>
      <c r="BF31" s="33"/>
      <c r="BG31" s="33"/>
    </row>
    <row r="32" ht="15.75" hidden="1" customHeight="1">
      <c r="A32" s="148" t="s">
        <v>108</v>
      </c>
      <c r="B32" s="149" t="s">
        <v>109</v>
      </c>
      <c r="C32" s="150" t="s">
        <v>91</v>
      </c>
      <c r="D32" s="151" t="s">
        <v>59</v>
      </c>
      <c r="E32" s="151" t="s">
        <v>60</v>
      </c>
      <c r="F32" s="151" t="s">
        <v>61</v>
      </c>
      <c r="G32" s="151" t="s">
        <v>62</v>
      </c>
      <c r="H32" s="151"/>
      <c r="I32" s="152">
        <v>30.0</v>
      </c>
      <c r="J32" s="153">
        <f t="shared" si="24"/>
        <v>3949.24</v>
      </c>
      <c r="K32" s="154">
        <f t="shared" si="2"/>
        <v>3949.24</v>
      </c>
      <c r="L32" s="155">
        <f t="shared" si="25"/>
        <v>0.09851768948</v>
      </c>
      <c r="M32" s="156">
        <f t="shared" si="4"/>
        <v>389.07</v>
      </c>
      <c r="N32" s="157">
        <v>1.0</v>
      </c>
      <c r="O32" s="154">
        <f t="shared" si="5"/>
        <v>189.59</v>
      </c>
      <c r="P32" s="154">
        <f t="shared" si="6"/>
        <v>3370.58</v>
      </c>
      <c r="Q32" s="155">
        <f t="shared" si="7"/>
        <v>0.15</v>
      </c>
      <c r="R32" s="154">
        <f t="shared" si="8"/>
        <v>505.587</v>
      </c>
      <c r="S32" s="154">
        <f t="shared" si="9"/>
        <v>354.8</v>
      </c>
      <c r="T32" s="156">
        <f t="shared" si="10"/>
        <v>150.787</v>
      </c>
      <c r="U32" s="158">
        <v>0.0</v>
      </c>
      <c r="V32" s="158">
        <f t="shared" si="11"/>
        <v>19.75</v>
      </c>
      <c r="W32" s="158">
        <v>0.0</v>
      </c>
      <c r="X32" s="158">
        <f t="shared" si="12"/>
        <v>0</v>
      </c>
      <c r="Y32" s="158">
        <f t="shared" si="13"/>
        <v>0</v>
      </c>
      <c r="Z32" s="159">
        <v>0.0</v>
      </c>
      <c r="AA32" s="158">
        <f t="shared" si="14"/>
        <v>19.75</v>
      </c>
      <c r="AB32" s="158">
        <f t="shared" si="15"/>
        <v>0</v>
      </c>
      <c r="AC32" s="158">
        <f t="shared" si="16"/>
        <v>0</v>
      </c>
      <c r="AD32" s="158">
        <f t="shared" si="17"/>
        <v>0</v>
      </c>
      <c r="AE32" s="158">
        <f t="shared" si="18"/>
        <v>0</v>
      </c>
      <c r="AF32" s="160"/>
      <c r="AG32" s="160"/>
      <c r="AH32" s="161">
        <f t="shared" si="19"/>
        <v>0</v>
      </c>
      <c r="AI32" s="161"/>
      <c r="AJ32" s="151"/>
      <c r="AK32" s="162"/>
      <c r="AL32" s="161"/>
      <c r="AM32" s="151"/>
      <c r="AN32" s="162">
        <f t="shared" si="21"/>
        <v>0</v>
      </c>
      <c r="AO32" s="163">
        <f t="shared" si="22"/>
        <v>3949.24</v>
      </c>
      <c r="AP32" s="164"/>
      <c r="AQ32" s="165">
        <f t="shared" si="23"/>
        <v>315.9392</v>
      </c>
      <c r="AR32" s="166"/>
      <c r="AS32" s="122"/>
      <c r="AT32" s="167"/>
      <c r="AU32" s="168"/>
      <c r="AV32" s="169"/>
      <c r="AW32" s="36"/>
      <c r="AX32" s="37"/>
      <c r="AY32" s="36"/>
      <c r="AZ32" s="170"/>
      <c r="BA32" s="35"/>
      <c r="BB32" s="171"/>
      <c r="BC32" s="33"/>
      <c r="BD32" s="33"/>
      <c r="BE32" s="33"/>
      <c r="BF32" s="33"/>
      <c r="BG32" s="33"/>
    </row>
    <row r="33" ht="15.75" customHeight="1">
      <c r="A33" s="148">
        <v>1703.0</v>
      </c>
      <c r="B33" s="149" t="s">
        <v>110</v>
      </c>
      <c r="C33" s="150">
        <v>44652.0</v>
      </c>
      <c r="D33" s="151" t="s">
        <v>59</v>
      </c>
      <c r="E33" s="151" t="s">
        <v>111</v>
      </c>
      <c r="F33" s="151" t="s">
        <v>76</v>
      </c>
      <c r="G33" s="151" t="s">
        <v>62</v>
      </c>
      <c r="H33" s="151"/>
      <c r="I33" s="152">
        <v>30.0</v>
      </c>
      <c r="J33" s="153">
        <f t="shared" si="24"/>
        <v>5720.67</v>
      </c>
      <c r="K33" s="154">
        <f t="shared" si="2"/>
        <v>5720.67</v>
      </c>
      <c r="L33" s="155">
        <f t="shared" si="25"/>
        <v>0.1113628299</v>
      </c>
      <c r="M33" s="156">
        <f t="shared" si="4"/>
        <v>637.07</v>
      </c>
      <c r="N33" s="157">
        <v>1.0</v>
      </c>
      <c r="O33" s="154">
        <f t="shared" si="5"/>
        <v>189.59</v>
      </c>
      <c r="P33" s="154">
        <f t="shared" si="6"/>
        <v>4894.01</v>
      </c>
      <c r="Q33" s="155">
        <f t="shared" si="7"/>
        <v>0.275</v>
      </c>
      <c r="R33" s="154">
        <f t="shared" si="8"/>
        <v>1345.85275</v>
      </c>
      <c r="S33" s="154">
        <f t="shared" si="9"/>
        <v>869.36</v>
      </c>
      <c r="T33" s="156">
        <f t="shared" si="10"/>
        <v>476.49275</v>
      </c>
      <c r="U33" s="158">
        <v>0.0</v>
      </c>
      <c r="V33" s="158">
        <f t="shared" si="11"/>
        <v>28.6</v>
      </c>
      <c r="W33" s="158">
        <v>0.0</v>
      </c>
      <c r="X33" s="158">
        <f t="shared" si="12"/>
        <v>0</v>
      </c>
      <c r="Y33" s="158">
        <f t="shared" si="13"/>
        <v>0</v>
      </c>
      <c r="Z33" s="159">
        <v>0.0</v>
      </c>
      <c r="AA33" s="158">
        <f t="shared" si="14"/>
        <v>28.6</v>
      </c>
      <c r="AB33" s="158">
        <f t="shared" si="15"/>
        <v>0</v>
      </c>
      <c r="AC33" s="158">
        <f t="shared" si="16"/>
        <v>0</v>
      </c>
      <c r="AD33" s="158">
        <f t="shared" si="17"/>
        <v>0</v>
      </c>
      <c r="AE33" s="158">
        <f t="shared" si="18"/>
        <v>0</v>
      </c>
      <c r="AF33" s="160"/>
      <c r="AG33" s="160"/>
      <c r="AH33" s="161">
        <f t="shared" si="19"/>
        <v>0</v>
      </c>
      <c r="AI33" s="161"/>
      <c r="AJ33" s="172"/>
      <c r="AK33" s="162"/>
      <c r="AL33" s="161"/>
      <c r="AM33" s="151"/>
      <c r="AN33" s="162">
        <f t="shared" si="21"/>
        <v>0</v>
      </c>
      <c r="AO33" s="163">
        <f t="shared" si="22"/>
        <v>5720.67</v>
      </c>
      <c r="AP33" s="164"/>
      <c r="AQ33" s="165">
        <f t="shared" si="23"/>
        <v>457.6536</v>
      </c>
      <c r="AR33" s="166"/>
      <c r="AS33" s="122"/>
      <c r="AT33" s="167"/>
      <c r="AU33" s="168"/>
      <c r="AV33" s="169"/>
      <c r="AW33" s="36"/>
      <c r="AX33" s="37"/>
      <c r="AY33" s="36"/>
      <c r="AZ33" s="170"/>
      <c r="BA33" s="35"/>
      <c r="BB33" s="171"/>
      <c r="BC33" s="33"/>
      <c r="BD33" s="33"/>
      <c r="BE33" s="33"/>
      <c r="BF33" s="33"/>
      <c r="BG33" s="33"/>
    </row>
    <row r="34" ht="15.75" hidden="1" customHeight="1">
      <c r="A34" s="148" t="str">
        <f>'[2]Folha Analitica SMS 12 2022'!$A$23</f>
        <v>#REF!</v>
      </c>
      <c r="B34" s="149" t="str">
        <f>'[2]Folha Analitica SMS 12 2022'!$B$23</f>
        <v>#REF!</v>
      </c>
      <c r="C34" s="150" t="str">
        <f>'[2]Folha Analitica SMS 12 2022'!$D$23</f>
        <v>#REF!</v>
      </c>
      <c r="D34" s="151" t="s">
        <v>59</v>
      </c>
      <c r="E34" s="151" t="s">
        <v>112</v>
      </c>
      <c r="F34" s="151" t="s">
        <v>88</v>
      </c>
      <c r="G34" s="151" t="s">
        <v>62</v>
      </c>
      <c r="H34" s="151"/>
      <c r="I34" s="152">
        <v>30.0</v>
      </c>
      <c r="J34" s="153">
        <f t="shared" si="24"/>
        <v>8563.59</v>
      </c>
      <c r="K34" s="154">
        <f t="shared" si="2"/>
        <v>8563.59</v>
      </c>
      <c r="L34" s="155">
        <f t="shared" si="25"/>
        <v>0.09673396321</v>
      </c>
      <c r="M34" s="156">
        <f t="shared" si="4"/>
        <v>828.39</v>
      </c>
      <c r="N34" s="157">
        <v>1.0</v>
      </c>
      <c r="O34" s="154">
        <f t="shared" si="5"/>
        <v>189.59</v>
      </c>
      <c r="P34" s="154">
        <f t="shared" si="6"/>
        <v>7545.61</v>
      </c>
      <c r="Q34" s="155">
        <f t="shared" si="7"/>
        <v>0.275</v>
      </c>
      <c r="R34" s="154">
        <f t="shared" si="8"/>
        <v>2075.04275</v>
      </c>
      <c r="S34" s="154">
        <f t="shared" si="9"/>
        <v>869.36</v>
      </c>
      <c r="T34" s="156">
        <f t="shared" si="10"/>
        <v>1205.68275</v>
      </c>
      <c r="U34" s="158">
        <v>0.0</v>
      </c>
      <c r="V34" s="158">
        <f t="shared" si="11"/>
        <v>42.82</v>
      </c>
      <c r="W34" s="158">
        <v>0.0</v>
      </c>
      <c r="X34" s="158">
        <f t="shared" si="12"/>
        <v>0</v>
      </c>
      <c r="Y34" s="158">
        <f t="shared" si="13"/>
        <v>0</v>
      </c>
      <c r="Z34" s="159">
        <v>0.0</v>
      </c>
      <c r="AA34" s="158">
        <f t="shared" si="14"/>
        <v>42.82</v>
      </c>
      <c r="AB34" s="158">
        <f t="shared" si="15"/>
        <v>0</v>
      </c>
      <c r="AC34" s="158">
        <f t="shared" si="16"/>
        <v>0</v>
      </c>
      <c r="AD34" s="158">
        <f t="shared" si="17"/>
        <v>0</v>
      </c>
      <c r="AE34" s="158">
        <f t="shared" si="18"/>
        <v>0</v>
      </c>
      <c r="AF34" s="173"/>
      <c r="AG34" s="173"/>
      <c r="AH34" s="174">
        <f t="shared" si="19"/>
        <v>0</v>
      </c>
      <c r="AI34" s="174"/>
      <c r="AJ34" s="172"/>
      <c r="AK34" s="162"/>
      <c r="AL34" s="174"/>
      <c r="AM34" s="172"/>
      <c r="AN34" s="162">
        <f t="shared" si="21"/>
        <v>0</v>
      </c>
      <c r="AO34" s="153">
        <f t="shared" si="22"/>
        <v>8563.59</v>
      </c>
      <c r="AP34" s="175"/>
      <c r="AQ34" s="165">
        <f t="shared" si="23"/>
        <v>685.0872</v>
      </c>
      <c r="AR34" s="166"/>
      <c r="AS34" s="122"/>
      <c r="AT34" s="167"/>
      <c r="AU34" s="168"/>
      <c r="AV34" s="176"/>
      <c r="AW34" s="177"/>
      <c r="AX34" s="37"/>
      <c r="AY34" s="177"/>
      <c r="AZ34" s="170"/>
      <c r="BA34" s="37"/>
      <c r="BB34" s="167"/>
      <c r="BC34" s="38"/>
      <c r="BD34" s="38"/>
      <c r="BE34" s="38"/>
      <c r="BF34" s="38"/>
      <c r="BG34" s="38"/>
    </row>
    <row r="35" ht="15.75" hidden="1" customHeight="1">
      <c r="A35" s="148" t="s">
        <v>113</v>
      </c>
      <c r="B35" s="149" t="s">
        <v>114</v>
      </c>
      <c r="C35" s="150">
        <v>44580.0</v>
      </c>
      <c r="D35" s="151" t="s">
        <v>65</v>
      </c>
      <c r="E35" s="151" t="s">
        <v>66</v>
      </c>
      <c r="F35" s="151" t="s">
        <v>69</v>
      </c>
      <c r="G35" s="151" t="s">
        <v>62</v>
      </c>
      <c r="H35" s="151"/>
      <c r="I35" s="152">
        <v>30.0</v>
      </c>
      <c r="J35" s="153">
        <f t="shared" si="24"/>
        <v>2483.83</v>
      </c>
      <c r="K35" s="154">
        <f t="shared" si="2"/>
        <v>2483.83</v>
      </c>
      <c r="L35" s="155">
        <f t="shared" si="25"/>
        <v>0.08336319313</v>
      </c>
      <c r="M35" s="156">
        <f t="shared" si="4"/>
        <v>207.06</v>
      </c>
      <c r="N35" s="157"/>
      <c r="O35" s="154">
        <f t="shared" si="5"/>
        <v>0</v>
      </c>
      <c r="P35" s="154">
        <f t="shared" si="6"/>
        <v>2276.77</v>
      </c>
      <c r="Q35" s="155">
        <f t="shared" si="7"/>
        <v>0.075</v>
      </c>
      <c r="R35" s="154">
        <f t="shared" si="8"/>
        <v>170.75775</v>
      </c>
      <c r="S35" s="154">
        <f t="shared" si="9"/>
        <v>142.8</v>
      </c>
      <c r="T35" s="156">
        <f t="shared" si="10"/>
        <v>27.95775</v>
      </c>
      <c r="U35" s="158">
        <v>0.0</v>
      </c>
      <c r="V35" s="158">
        <f t="shared" si="11"/>
        <v>12.42</v>
      </c>
      <c r="W35" s="158">
        <v>0.0</v>
      </c>
      <c r="X35" s="158">
        <f t="shared" si="12"/>
        <v>0</v>
      </c>
      <c r="Y35" s="158">
        <f t="shared" si="13"/>
        <v>0</v>
      </c>
      <c r="Z35" s="159"/>
      <c r="AA35" s="158">
        <f t="shared" si="14"/>
        <v>12.42</v>
      </c>
      <c r="AB35" s="158">
        <f t="shared" si="15"/>
        <v>0</v>
      </c>
      <c r="AC35" s="158">
        <f t="shared" si="16"/>
        <v>0</v>
      </c>
      <c r="AD35" s="158">
        <f t="shared" si="17"/>
        <v>0</v>
      </c>
      <c r="AE35" s="158">
        <f t="shared" si="18"/>
        <v>0</v>
      </c>
      <c r="AF35" s="173"/>
      <c r="AG35" s="173"/>
      <c r="AH35" s="174">
        <f t="shared" si="19"/>
        <v>0</v>
      </c>
      <c r="AI35" s="174"/>
      <c r="AJ35" s="172"/>
      <c r="AK35" s="162"/>
      <c r="AL35" s="174"/>
      <c r="AM35" s="172"/>
      <c r="AN35" s="162">
        <f t="shared" si="21"/>
        <v>0</v>
      </c>
      <c r="AO35" s="153">
        <f t="shared" si="22"/>
        <v>2483.83</v>
      </c>
      <c r="AP35" s="175"/>
      <c r="AQ35" s="165">
        <f t="shared" si="23"/>
        <v>198.7064</v>
      </c>
      <c r="AR35" s="166"/>
      <c r="AS35" s="122"/>
      <c r="AT35" s="167"/>
      <c r="AU35" s="168"/>
      <c r="AV35" s="176"/>
      <c r="AW35" s="177"/>
      <c r="AX35" s="37"/>
      <c r="AY35" s="177"/>
      <c r="AZ35" s="170"/>
      <c r="BA35" s="37"/>
      <c r="BB35" s="167"/>
      <c r="BC35" s="38"/>
      <c r="BD35" s="38"/>
      <c r="BE35" s="38"/>
      <c r="BF35" s="38"/>
      <c r="BG35" s="38"/>
    </row>
    <row r="36" ht="15.75" hidden="1" customHeight="1">
      <c r="A36" s="148">
        <v>1674.0</v>
      </c>
      <c r="B36" s="149" t="s">
        <v>115</v>
      </c>
      <c r="C36" s="150">
        <v>44599.0</v>
      </c>
      <c r="D36" s="151" t="s">
        <v>59</v>
      </c>
      <c r="E36" s="151" t="s">
        <v>66</v>
      </c>
      <c r="F36" s="151" t="s">
        <v>61</v>
      </c>
      <c r="G36" s="151" t="s">
        <v>62</v>
      </c>
      <c r="H36" s="151"/>
      <c r="I36" s="152">
        <v>30.0</v>
      </c>
      <c r="J36" s="153">
        <f t="shared" si="24"/>
        <v>3949.24</v>
      </c>
      <c r="K36" s="154">
        <f t="shared" si="2"/>
        <v>3949.24</v>
      </c>
      <c r="L36" s="155">
        <f t="shared" si="25"/>
        <v>0.09851768948</v>
      </c>
      <c r="M36" s="156">
        <f t="shared" si="4"/>
        <v>389.07</v>
      </c>
      <c r="N36" s="157"/>
      <c r="O36" s="154">
        <f t="shared" si="5"/>
        <v>0</v>
      </c>
      <c r="P36" s="154">
        <f t="shared" si="6"/>
        <v>3560.17</v>
      </c>
      <c r="Q36" s="155">
        <f t="shared" si="7"/>
        <v>0.15</v>
      </c>
      <c r="R36" s="154">
        <f t="shared" si="8"/>
        <v>534.0255</v>
      </c>
      <c r="S36" s="154">
        <f t="shared" si="9"/>
        <v>354.8</v>
      </c>
      <c r="T36" s="156">
        <f t="shared" si="10"/>
        <v>179.2255</v>
      </c>
      <c r="U36" s="158">
        <v>8.25</v>
      </c>
      <c r="V36" s="158">
        <f t="shared" si="11"/>
        <v>19.75</v>
      </c>
      <c r="W36" s="158">
        <v>0.0</v>
      </c>
      <c r="X36" s="158">
        <f t="shared" si="12"/>
        <v>0</v>
      </c>
      <c r="Y36" s="158">
        <f t="shared" si="13"/>
        <v>0</v>
      </c>
      <c r="Z36" s="159">
        <v>0.0</v>
      </c>
      <c r="AA36" s="158">
        <f t="shared" si="14"/>
        <v>19.75</v>
      </c>
      <c r="AB36" s="158">
        <f t="shared" si="15"/>
        <v>0</v>
      </c>
      <c r="AC36" s="158">
        <f t="shared" si="16"/>
        <v>0</v>
      </c>
      <c r="AD36" s="158">
        <f t="shared" si="17"/>
        <v>0</v>
      </c>
      <c r="AE36" s="158">
        <f t="shared" si="18"/>
        <v>0</v>
      </c>
      <c r="AF36" s="173"/>
      <c r="AG36" s="173"/>
      <c r="AH36" s="174">
        <f t="shared" si="19"/>
        <v>0</v>
      </c>
      <c r="AI36" s="174"/>
      <c r="AJ36" s="172"/>
      <c r="AK36" s="162"/>
      <c r="AL36" s="174"/>
      <c r="AM36" s="172"/>
      <c r="AN36" s="162">
        <f t="shared" si="21"/>
        <v>0</v>
      </c>
      <c r="AO36" s="153">
        <f t="shared" si="22"/>
        <v>3949.24</v>
      </c>
      <c r="AP36" s="175"/>
      <c r="AQ36" s="165">
        <f t="shared" si="23"/>
        <v>315.9392</v>
      </c>
      <c r="AR36" s="166"/>
      <c r="AS36" s="122"/>
      <c r="AT36" s="167"/>
      <c r="AU36" s="168"/>
      <c r="AV36" s="176"/>
      <c r="AW36" s="177"/>
      <c r="AX36" s="37"/>
      <c r="AY36" s="177"/>
      <c r="AZ36" s="170"/>
      <c r="BA36" s="37"/>
      <c r="BB36" s="167"/>
      <c r="BC36" s="38"/>
      <c r="BD36" s="38"/>
      <c r="BE36" s="38"/>
      <c r="BF36" s="38"/>
      <c r="BG36" s="38"/>
    </row>
    <row r="37" ht="15.75" hidden="1" customHeight="1">
      <c r="A37" s="148" t="s">
        <v>116</v>
      </c>
      <c r="B37" s="149" t="s">
        <v>117</v>
      </c>
      <c r="C37" s="150">
        <v>44510.0</v>
      </c>
      <c r="D37" s="151" t="s">
        <v>59</v>
      </c>
      <c r="E37" s="151" t="s">
        <v>118</v>
      </c>
      <c r="F37" s="151" t="s">
        <v>88</v>
      </c>
      <c r="G37" s="151" t="s">
        <v>62</v>
      </c>
      <c r="H37" s="151"/>
      <c r="I37" s="152">
        <v>30.0</v>
      </c>
      <c r="J37" s="153">
        <f t="shared" si="24"/>
        <v>8563.59</v>
      </c>
      <c r="K37" s="154">
        <f t="shared" si="2"/>
        <v>8563.59</v>
      </c>
      <c r="L37" s="155">
        <f t="shared" si="25"/>
        <v>0.09673396321</v>
      </c>
      <c r="M37" s="156">
        <f t="shared" si="4"/>
        <v>828.39</v>
      </c>
      <c r="N37" s="157"/>
      <c r="O37" s="154">
        <f t="shared" si="5"/>
        <v>0</v>
      </c>
      <c r="P37" s="154">
        <f t="shared" si="6"/>
        <v>7735.2</v>
      </c>
      <c r="Q37" s="155">
        <f t="shared" si="7"/>
        <v>0.275</v>
      </c>
      <c r="R37" s="154">
        <f t="shared" si="8"/>
        <v>2127.18</v>
      </c>
      <c r="S37" s="154">
        <f t="shared" si="9"/>
        <v>869.36</v>
      </c>
      <c r="T37" s="156">
        <f t="shared" si="10"/>
        <v>1257.82</v>
      </c>
      <c r="U37" s="158">
        <v>0.0</v>
      </c>
      <c r="V37" s="158">
        <f t="shared" si="11"/>
        <v>42.82</v>
      </c>
      <c r="W37" s="158">
        <v>0.0</v>
      </c>
      <c r="X37" s="158">
        <f t="shared" si="12"/>
        <v>0</v>
      </c>
      <c r="Y37" s="158">
        <f t="shared" si="13"/>
        <v>0</v>
      </c>
      <c r="Z37" s="159">
        <v>0.0</v>
      </c>
      <c r="AA37" s="158">
        <f t="shared" si="14"/>
        <v>42.82</v>
      </c>
      <c r="AB37" s="158">
        <f t="shared" si="15"/>
        <v>0</v>
      </c>
      <c r="AC37" s="158">
        <f t="shared" si="16"/>
        <v>0</v>
      </c>
      <c r="AD37" s="158">
        <f t="shared" si="17"/>
        <v>0</v>
      </c>
      <c r="AE37" s="158">
        <f t="shared" si="18"/>
        <v>0</v>
      </c>
      <c r="AF37" s="160"/>
      <c r="AG37" s="160"/>
      <c r="AH37" s="161">
        <f t="shared" si="19"/>
        <v>0</v>
      </c>
      <c r="AI37" s="161"/>
      <c r="AJ37" s="172">
        <v>12.0</v>
      </c>
      <c r="AK37" s="162">
        <f>IF(AJ37=0,0,($J37/30*AJ37))</f>
        <v>3425.436</v>
      </c>
      <c r="AL37" s="161"/>
      <c r="AM37" s="151"/>
      <c r="AN37" s="162">
        <f t="shared" si="21"/>
        <v>0</v>
      </c>
      <c r="AO37" s="163">
        <f t="shared" si="22"/>
        <v>5138.154</v>
      </c>
      <c r="AP37" s="164"/>
      <c r="AQ37" s="165">
        <f t="shared" si="23"/>
        <v>411.05232</v>
      </c>
      <c r="AR37" s="166" t="s">
        <v>119</v>
      </c>
      <c r="AS37" s="122"/>
      <c r="AT37" s="167"/>
      <c r="AU37" s="168"/>
      <c r="AV37" s="169"/>
      <c r="AW37" s="36"/>
      <c r="AX37" s="37"/>
      <c r="AY37" s="36"/>
      <c r="AZ37" s="170"/>
      <c r="BA37" s="35"/>
      <c r="BB37" s="171"/>
      <c r="BC37" s="33"/>
      <c r="BD37" s="33"/>
      <c r="BE37" s="33"/>
      <c r="BF37" s="33"/>
      <c r="BG37" s="33"/>
    </row>
    <row r="38" ht="15.75" hidden="1" customHeight="1">
      <c r="A38" s="148">
        <v>1766.0</v>
      </c>
      <c r="B38" s="149" t="s">
        <v>120</v>
      </c>
      <c r="C38" s="150">
        <v>44767.0</v>
      </c>
      <c r="D38" s="151" t="s">
        <v>59</v>
      </c>
      <c r="E38" s="151" t="s">
        <v>121</v>
      </c>
      <c r="F38" s="151" t="s">
        <v>106</v>
      </c>
      <c r="G38" s="151" t="s">
        <v>62</v>
      </c>
      <c r="H38" s="151"/>
      <c r="I38" s="152">
        <v>30.0</v>
      </c>
      <c r="J38" s="153">
        <f t="shared" si="24"/>
        <v>3216.63</v>
      </c>
      <c r="K38" s="154">
        <f t="shared" si="2"/>
        <v>3216.63</v>
      </c>
      <c r="L38" s="155">
        <f t="shared" si="25"/>
        <v>0.09171088997</v>
      </c>
      <c r="M38" s="156">
        <f t="shared" si="4"/>
        <v>295</v>
      </c>
      <c r="N38" s="157"/>
      <c r="O38" s="154">
        <f t="shared" si="5"/>
        <v>0</v>
      </c>
      <c r="P38" s="154">
        <f t="shared" si="6"/>
        <v>2921.63</v>
      </c>
      <c r="Q38" s="155">
        <f t="shared" si="7"/>
        <v>0.15</v>
      </c>
      <c r="R38" s="154">
        <f t="shared" si="8"/>
        <v>438.2445</v>
      </c>
      <c r="S38" s="154">
        <f t="shared" si="9"/>
        <v>354.8</v>
      </c>
      <c r="T38" s="156">
        <f t="shared" si="10"/>
        <v>83.4445</v>
      </c>
      <c r="U38" s="158">
        <v>0.0</v>
      </c>
      <c r="V38" s="158">
        <f t="shared" si="11"/>
        <v>16.08</v>
      </c>
      <c r="W38" s="158">
        <v>0.0</v>
      </c>
      <c r="X38" s="158">
        <f t="shared" si="12"/>
        <v>0</v>
      </c>
      <c r="Y38" s="158">
        <f t="shared" si="13"/>
        <v>0</v>
      </c>
      <c r="Z38" s="159">
        <v>0.0</v>
      </c>
      <c r="AA38" s="158">
        <f t="shared" si="14"/>
        <v>16.08</v>
      </c>
      <c r="AB38" s="158">
        <f t="shared" si="15"/>
        <v>0</v>
      </c>
      <c r="AC38" s="158">
        <f t="shared" si="16"/>
        <v>0</v>
      </c>
      <c r="AD38" s="158">
        <f t="shared" si="17"/>
        <v>0</v>
      </c>
      <c r="AE38" s="158">
        <f t="shared" si="18"/>
        <v>0</v>
      </c>
      <c r="AF38" s="160"/>
      <c r="AG38" s="160"/>
      <c r="AH38" s="161">
        <f t="shared" si="19"/>
        <v>0</v>
      </c>
      <c r="AI38" s="161"/>
      <c r="AJ38" s="151"/>
      <c r="AK38" s="162"/>
      <c r="AL38" s="161"/>
      <c r="AM38" s="151"/>
      <c r="AN38" s="162">
        <f t="shared" si="21"/>
        <v>0</v>
      </c>
      <c r="AO38" s="163">
        <f t="shared" si="22"/>
        <v>3216.63</v>
      </c>
      <c r="AP38" s="164"/>
      <c r="AQ38" s="165">
        <f t="shared" si="23"/>
        <v>257.3304</v>
      </c>
      <c r="AR38" s="166"/>
      <c r="AS38" s="122"/>
      <c r="AT38" s="167"/>
      <c r="AU38" s="168"/>
      <c r="AV38" s="169"/>
      <c r="AW38" s="36"/>
      <c r="AX38" s="37"/>
      <c r="AY38" s="36"/>
      <c r="AZ38" s="170"/>
      <c r="BA38" s="35"/>
      <c r="BB38" s="171"/>
      <c r="BC38" s="33"/>
      <c r="BD38" s="33"/>
      <c r="BE38" s="33"/>
      <c r="BF38" s="33"/>
      <c r="BG38" s="33"/>
    </row>
    <row r="39" ht="15.75" customHeight="1">
      <c r="A39" s="148">
        <v>1721.0</v>
      </c>
      <c r="B39" s="149" t="s">
        <v>122</v>
      </c>
      <c r="C39" s="150" t="str">
        <f>'[1]folha faturamento sms 05 22'!$D$27</f>
        <v>#REF!</v>
      </c>
      <c r="D39" s="151" t="s">
        <v>59</v>
      </c>
      <c r="E39" s="151" t="s">
        <v>123</v>
      </c>
      <c r="F39" s="151" t="s">
        <v>76</v>
      </c>
      <c r="G39" s="151" t="s">
        <v>62</v>
      </c>
      <c r="H39" s="151"/>
      <c r="I39" s="152">
        <v>30.0</v>
      </c>
      <c r="J39" s="153">
        <f t="shared" si="24"/>
        <v>5720.67</v>
      </c>
      <c r="K39" s="154">
        <f t="shared" si="2"/>
        <v>5720.67</v>
      </c>
      <c r="L39" s="155">
        <f t="shared" si="25"/>
        <v>0.1113628299</v>
      </c>
      <c r="M39" s="156">
        <f t="shared" si="4"/>
        <v>637.07</v>
      </c>
      <c r="N39" s="157"/>
      <c r="O39" s="154">
        <f t="shared" si="5"/>
        <v>0</v>
      </c>
      <c r="P39" s="154">
        <f t="shared" si="6"/>
        <v>5083.6</v>
      </c>
      <c r="Q39" s="155">
        <f t="shared" si="7"/>
        <v>0.275</v>
      </c>
      <c r="R39" s="154">
        <f t="shared" si="8"/>
        <v>1397.99</v>
      </c>
      <c r="S39" s="154">
        <f t="shared" si="9"/>
        <v>869.36</v>
      </c>
      <c r="T39" s="156">
        <f t="shared" si="10"/>
        <v>528.63</v>
      </c>
      <c r="U39" s="158">
        <v>0.0</v>
      </c>
      <c r="V39" s="158">
        <f t="shared" si="11"/>
        <v>28.6</v>
      </c>
      <c r="W39" s="158">
        <v>0.0</v>
      </c>
      <c r="X39" s="158">
        <f t="shared" si="12"/>
        <v>0</v>
      </c>
      <c r="Y39" s="158">
        <f t="shared" si="13"/>
        <v>0</v>
      </c>
      <c r="Z39" s="159">
        <v>0.0</v>
      </c>
      <c r="AA39" s="158">
        <f t="shared" si="14"/>
        <v>28.6</v>
      </c>
      <c r="AB39" s="158">
        <f t="shared" si="15"/>
        <v>0</v>
      </c>
      <c r="AC39" s="158">
        <f t="shared" si="16"/>
        <v>0</v>
      </c>
      <c r="AD39" s="158">
        <f t="shared" si="17"/>
        <v>0</v>
      </c>
      <c r="AE39" s="158">
        <f t="shared" si="18"/>
        <v>0</v>
      </c>
      <c r="AF39" s="160"/>
      <c r="AG39" s="160"/>
      <c r="AH39" s="161">
        <f t="shared" si="19"/>
        <v>0</v>
      </c>
      <c r="AI39" s="161"/>
      <c r="AJ39" s="172">
        <v>3.0</v>
      </c>
      <c r="AK39" s="162">
        <f>IF(AJ39=0,0,($J39/30*AJ39))</f>
        <v>572.067</v>
      </c>
      <c r="AL39" s="161"/>
      <c r="AM39" s="151"/>
      <c r="AN39" s="162">
        <f t="shared" si="21"/>
        <v>0</v>
      </c>
      <c r="AO39" s="163">
        <f t="shared" si="22"/>
        <v>5148.603</v>
      </c>
      <c r="AP39" s="164"/>
      <c r="AQ39" s="165">
        <f t="shared" si="23"/>
        <v>411.88824</v>
      </c>
      <c r="AR39" s="178" t="s">
        <v>124</v>
      </c>
      <c r="AS39" s="122"/>
      <c r="AT39" s="167"/>
      <c r="AU39" s="168"/>
      <c r="AV39" s="169"/>
      <c r="AW39" s="36"/>
      <c r="AX39" s="37"/>
      <c r="AY39" s="36"/>
      <c r="AZ39" s="170"/>
      <c r="BA39" s="35"/>
      <c r="BB39" s="171"/>
      <c r="BC39" s="33"/>
      <c r="BD39" s="33"/>
      <c r="BE39" s="33"/>
      <c r="BF39" s="33"/>
      <c r="BG39" s="33"/>
    </row>
    <row r="40" ht="15.75" hidden="1" customHeight="1">
      <c r="A40" s="148">
        <v>1686.0</v>
      </c>
      <c r="B40" s="149" t="s">
        <v>125</v>
      </c>
      <c r="C40" s="150">
        <v>44613.0</v>
      </c>
      <c r="D40" s="151" t="s">
        <v>59</v>
      </c>
      <c r="E40" s="151" t="s">
        <v>66</v>
      </c>
      <c r="F40" s="151" t="s">
        <v>88</v>
      </c>
      <c r="G40" s="151" t="s">
        <v>62</v>
      </c>
      <c r="H40" s="151"/>
      <c r="I40" s="152">
        <v>30.0</v>
      </c>
      <c r="J40" s="153">
        <f t="shared" si="24"/>
        <v>8563.59</v>
      </c>
      <c r="K40" s="154">
        <f t="shared" si="2"/>
        <v>8563.59</v>
      </c>
      <c r="L40" s="155">
        <f t="shared" si="25"/>
        <v>0.09673396321</v>
      </c>
      <c r="M40" s="156">
        <f t="shared" si="4"/>
        <v>828.39</v>
      </c>
      <c r="N40" s="157"/>
      <c r="O40" s="154">
        <f t="shared" si="5"/>
        <v>0</v>
      </c>
      <c r="P40" s="154">
        <f t="shared" si="6"/>
        <v>7735.2</v>
      </c>
      <c r="Q40" s="155">
        <f t="shared" si="7"/>
        <v>0.275</v>
      </c>
      <c r="R40" s="154">
        <f t="shared" si="8"/>
        <v>2127.18</v>
      </c>
      <c r="S40" s="154">
        <f t="shared" si="9"/>
        <v>869.36</v>
      </c>
      <c r="T40" s="156">
        <f t="shared" si="10"/>
        <v>1257.82</v>
      </c>
      <c r="U40" s="158">
        <v>0.0</v>
      </c>
      <c r="V40" s="158">
        <f t="shared" si="11"/>
        <v>42.82</v>
      </c>
      <c r="W40" s="158">
        <v>0.0</v>
      </c>
      <c r="X40" s="158">
        <f t="shared" si="12"/>
        <v>0</v>
      </c>
      <c r="Y40" s="158">
        <f t="shared" si="13"/>
        <v>0</v>
      </c>
      <c r="Z40" s="159">
        <v>0.0</v>
      </c>
      <c r="AA40" s="158">
        <f t="shared" si="14"/>
        <v>42.82</v>
      </c>
      <c r="AB40" s="158">
        <f t="shared" si="15"/>
        <v>0</v>
      </c>
      <c r="AC40" s="158">
        <f t="shared" si="16"/>
        <v>0</v>
      </c>
      <c r="AD40" s="158">
        <f t="shared" si="17"/>
        <v>0</v>
      </c>
      <c r="AE40" s="158">
        <f t="shared" si="18"/>
        <v>0</v>
      </c>
      <c r="AF40" s="160"/>
      <c r="AG40" s="160"/>
      <c r="AH40" s="161">
        <f t="shared" si="19"/>
        <v>0</v>
      </c>
      <c r="AI40" s="161"/>
      <c r="AJ40" s="151"/>
      <c r="AK40" s="162"/>
      <c r="AL40" s="161"/>
      <c r="AM40" s="151"/>
      <c r="AN40" s="162">
        <f t="shared" si="21"/>
        <v>0</v>
      </c>
      <c r="AO40" s="163">
        <f t="shared" si="22"/>
        <v>8563.59</v>
      </c>
      <c r="AP40" s="164"/>
      <c r="AQ40" s="165">
        <f t="shared" si="23"/>
        <v>685.0872</v>
      </c>
      <c r="AR40" s="166"/>
      <c r="AS40" s="122"/>
      <c r="AT40" s="167"/>
      <c r="AU40" s="168"/>
      <c r="AV40" s="169"/>
      <c r="AW40" s="36"/>
      <c r="AX40" s="37"/>
      <c r="AY40" s="36"/>
      <c r="AZ40" s="170"/>
      <c r="BA40" s="35"/>
      <c r="BB40" s="171"/>
      <c r="BC40" s="33"/>
      <c r="BD40" s="33"/>
      <c r="BE40" s="33"/>
      <c r="BF40" s="33"/>
      <c r="BG40" s="33"/>
    </row>
    <row r="41" ht="15.75" hidden="1" customHeight="1">
      <c r="A41" s="148" t="s">
        <v>126</v>
      </c>
      <c r="B41" s="149" t="s">
        <v>127</v>
      </c>
      <c r="C41" s="150" t="s">
        <v>91</v>
      </c>
      <c r="D41" s="151" t="s">
        <v>59</v>
      </c>
      <c r="E41" s="151" t="s">
        <v>66</v>
      </c>
      <c r="F41" s="151" t="s">
        <v>69</v>
      </c>
      <c r="G41" s="151" t="s">
        <v>62</v>
      </c>
      <c r="H41" s="151"/>
      <c r="I41" s="152">
        <v>30.0</v>
      </c>
      <c r="J41" s="153">
        <f t="shared" si="24"/>
        <v>2483.83</v>
      </c>
      <c r="K41" s="154">
        <f t="shared" si="2"/>
        <v>2483.83</v>
      </c>
      <c r="L41" s="155">
        <f t="shared" si="25"/>
        <v>0.08336319313</v>
      </c>
      <c r="M41" s="156">
        <f t="shared" si="4"/>
        <v>207.06</v>
      </c>
      <c r="N41" s="157"/>
      <c r="O41" s="154">
        <f t="shared" si="5"/>
        <v>0</v>
      </c>
      <c r="P41" s="154">
        <f t="shared" si="6"/>
        <v>2276.77</v>
      </c>
      <c r="Q41" s="155">
        <f t="shared" si="7"/>
        <v>0.075</v>
      </c>
      <c r="R41" s="154">
        <f t="shared" si="8"/>
        <v>170.75775</v>
      </c>
      <c r="S41" s="154">
        <f t="shared" si="9"/>
        <v>142.8</v>
      </c>
      <c r="T41" s="156">
        <f t="shared" si="10"/>
        <v>27.95775</v>
      </c>
      <c r="U41" s="158">
        <v>0.0</v>
      </c>
      <c r="V41" s="158">
        <f t="shared" si="11"/>
        <v>12.42</v>
      </c>
      <c r="W41" s="158">
        <v>0.0</v>
      </c>
      <c r="X41" s="158">
        <f t="shared" si="12"/>
        <v>0</v>
      </c>
      <c r="Y41" s="158">
        <f t="shared" si="13"/>
        <v>0</v>
      </c>
      <c r="Z41" s="159"/>
      <c r="AA41" s="158">
        <f t="shared" si="14"/>
        <v>12.42</v>
      </c>
      <c r="AB41" s="158">
        <f t="shared" si="15"/>
        <v>0</v>
      </c>
      <c r="AC41" s="158">
        <f t="shared" si="16"/>
        <v>0</v>
      </c>
      <c r="AD41" s="158">
        <f t="shared" si="17"/>
        <v>0</v>
      </c>
      <c r="AE41" s="158">
        <f t="shared" si="18"/>
        <v>0</v>
      </c>
      <c r="AF41" s="173"/>
      <c r="AG41" s="173"/>
      <c r="AH41" s="174">
        <f t="shared" si="19"/>
        <v>0</v>
      </c>
      <c r="AI41" s="174"/>
      <c r="AJ41" s="172"/>
      <c r="AK41" s="162"/>
      <c r="AL41" s="174"/>
      <c r="AM41" s="172"/>
      <c r="AN41" s="162">
        <f t="shared" si="21"/>
        <v>0</v>
      </c>
      <c r="AO41" s="153">
        <f t="shared" si="22"/>
        <v>2483.83</v>
      </c>
      <c r="AP41" s="175"/>
      <c r="AQ41" s="165">
        <f t="shared" si="23"/>
        <v>198.7064</v>
      </c>
      <c r="AR41" s="166"/>
      <c r="AS41" s="122"/>
      <c r="AT41" s="167"/>
      <c r="AU41" s="168"/>
      <c r="AV41" s="176"/>
      <c r="AW41" s="177"/>
      <c r="AX41" s="37"/>
      <c r="AY41" s="177"/>
      <c r="AZ41" s="170"/>
      <c r="BA41" s="37"/>
      <c r="BB41" s="167"/>
      <c r="BC41" s="38"/>
      <c r="BD41" s="38"/>
      <c r="BE41" s="38"/>
      <c r="BF41" s="38"/>
      <c r="BG41" s="38"/>
    </row>
    <row r="42" ht="15.75" hidden="1" customHeight="1">
      <c r="A42" s="148" t="s">
        <v>128</v>
      </c>
      <c r="B42" s="149" t="s">
        <v>129</v>
      </c>
      <c r="C42" s="150" t="s">
        <v>91</v>
      </c>
      <c r="D42" s="151" t="s">
        <v>59</v>
      </c>
      <c r="E42" s="151" t="s">
        <v>105</v>
      </c>
      <c r="F42" s="151" t="s">
        <v>106</v>
      </c>
      <c r="G42" s="151" t="s">
        <v>62</v>
      </c>
      <c r="H42" s="151"/>
      <c r="I42" s="152">
        <v>30.0</v>
      </c>
      <c r="J42" s="153">
        <f t="shared" si="24"/>
        <v>3216.63</v>
      </c>
      <c r="K42" s="154">
        <f t="shared" si="2"/>
        <v>3216.63</v>
      </c>
      <c r="L42" s="155">
        <f t="shared" si="25"/>
        <v>0.09171088997</v>
      </c>
      <c r="M42" s="156">
        <f t="shared" si="4"/>
        <v>295</v>
      </c>
      <c r="N42" s="157">
        <v>1.0</v>
      </c>
      <c r="O42" s="154">
        <f t="shared" si="5"/>
        <v>189.59</v>
      </c>
      <c r="P42" s="154">
        <f t="shared" si="6"/>
        <v>2732.04</v>
      </c>
      <c r="Q42" s="155">
        <f t="shared" si="7"/>
        <v>0.075</v>
      </c>
      <c r="R42" s="154">
        <f t="shared" si="8"/>
        <v>204.903</v>
      </c>
      <c r="S42" s="154">
        <f t="shared" si="9"/>
        <v>142.8</v>
      </c>
      <c r="T42" s="156">
        <f t="shared" si="10"/>
        <v>62.103</v>
      </c>
      <c r="U42" s="158">
        <v>0.0</v>
      </c>
      <c r="V42" s="158">
        <f t="shared" si="11"/>
        <v>16.08</v>
      </c>
      <c r="W42" s="158">
        <v>0.0</v>
      </c>
      <c r="X42" s="158">
        <f t="shared" si="12"/>
        <v>0</v>
      </c>
      <c r="Y42" s="158">
        <f t="shared" si="13"/>
        <v>0</v>
      </c>
      <c r="Z42" s="159">
        <v>0.0</v>
      </c>
      <c r="AA42" s="158">
        <f t="shared" si="14"/>
        <v>16.08</v>
      </c>
      <c r="AB42" s="158">
        <f t="shared" si="15"/>
        <v>0</v>
      </c>
      <c r="AC42" s="158">
        <f t="shared" si="16"/>
        <v>0</v>
      </c>
      <c r="AD42" s="158">
        <f t="shared" si="17"/>
        <v>0</v>
      </c>
      <c r="AE42" s="158">
        <f t="shared" si="18"/>
        <v>0</v>
      </c>
      <c r="AF42" s="160"/>
      <c r="AG42" s="160"/>
      <c r="AH42" s="161">
        <f t="shared" si="19"/>
        <v>0</v>
      </c>
      <c r="AI42" s="161"/>
      <c r="AJ42" s="151"/>
      <c r="AK42" s="162"/>
      <c r="AL42" s="161"/>
      <c r="AM42" s="151"/>
      <c r="AN42" s="162">
        <f t="shared" si="21"/>
        <v>0</v>
      </c>
      <c r="AO42" s="163">
        <f t="shared" si="22"/>
        <v>3216.63</v>
      </c>
      <c r="AP42" s="164"/>
      <c r="AQ42" s="165">
        <f t="shared" si="23"/>
        <v>257.3304</v>
      </c>
      <c r="AR42" s="166" t="s">
        <v>107</v>
      </c>
      <c r="AS42" s="122"/>
      <c r="AT42" s="167"/>
      <c r="AU42" s="168"/>
      <c r="AV42" s="169"/>
      <c r="AW42" s="36"/>
      <c r="AX42" s="37"/>
      <c r="AY42" s="36"/>
      <c r="AZ42" s="170"/>
      <c r="BA42" s="35"/>
      <c r="BB42" s="171"/>
      <c r="BC42" s="33"/>
      <c r="BD42" s="33"/>
      <c r="BE42" s="33"/>
      <c r="BF42" s="33"/>
      <c r="BG42" s="33"/>
    </row>
    <row r="43" ht="15.75" hidden="1" customHeight="1">
      <c r="A43" s="148" t="s">
        <v>130</v>
      </c>
      <c r="B43" s="149" t="s">
        <v>131</v>
      </c>
      <c r="C43" s="150">
        <v>44510.0</v>
      </c>
      <c r="D43" s="151" t="s">
        <v>59</v>
      </c>
      <c r="E43" s="151" t="s">
        <v>132</v>
      </c>
      <c r="F43" s="151" t="s">
        <v>88</v>
      </c>
      <c r="G43" s="151" t="s">
        <v>62</v>
      </c>
      <c r="H43" s="151"/>
      <c r="I43" s="152">
        <v>30.0</v>
      </c>
      <c r="J43" s="153">
        <f t="shared" si="24"/>
        <v>8563.59</v>
      </c>
      <c r="K43" s="154">
        <f t="shared" si="2"/>
        <v>8563.59</v>
      </c>
      <c r="L43" s="155">
        <f t="shared" si="25"/>
        <v>0.09673396321</v>
      </c>
      <c r="M43" s="156">
        <f t="shared" si="4"/>
        <v>828.39</v>
      </c>
      <c r="N43" s="157">
        <v>1.0</v>
      </c>
      <c r="O43" s="154">
        <f t="shared" si="5"/>
        <v>189.59</v>
      </c>
      <c r="P43" s="154">
        <f t="shared" si="6"/>
        <v>7545.61</v>
      </c>
      <c r="Q43" s="155">
        <f t="shared" si="7"/>
        <v>0.275</v>
      </c>
      <c r="R43" s="154">
        <f t="shared" si="8"/>
        <v>2075.04275</v>
      </c>
      <c r="S43" s="154">
        <f t="shared" si="9"/>
        <v>869.36</v>
      </c>
      <c r="T43" s="156">
        <f t="shared" si="10"/>
        <v>1205.68275</v>
      </c>
      <c r="U43" s="158">
        <v>0.0</v>
      </c>
      <c r="V43" s="158">
        <f t="shared" si="11"/>
        <v>42.82</v>
      </c>
      <c r="W43" s="158">
        <v>0.0</v>
      </c>
      <c r="X43" s="158">
        <f t="shared" si="12"/>
        <v>0</v>
      </c>
      <c r="Y43" s="158">
        <f t="shared" si="13"/>
        <v>0</v>
      </c>
      <c r="Z43" s="159">
        <v>0.0</v>
      </c>
      <c r="AA43" s="158">
        <f t="shared" si="14"/>
        <v>42.82</v>
      </c>
      <c r="AB43" s="158">
        <f t="shared" si="15"/>
        <v>0</v>
      </c>
      <c r="AC43" s="158">
        <f t="shared" si="16"/>
        <v>0</v>
      </c>
      <c r="AD43" s="158">
        <f t="shared" si="17"/>
        <v>0</v>
      </c>
      <c r="AE43" s="158">
        <f t="shared" si="18"/>
        <v>0</v>
      </c>
      <c r="AF43" s="160"/>
      <c r="AG43" s="160"/>
      <c r="AH43" s="161">
        <f t="shared" si="19"/>
        <v>0</v>
      </c>
      <c r="AI43" s="161"/>
      <c r="AJ43" s="151"/>
      <c r="AK43" s="162"/>
      <c r="AL43" s="161"/>
      <c r="AM43" s="151"/>
      <c r="AN43" s="162">
        <f t="shared" si="21"/>
        <v>0</v>
      </c>
      <c r="AO43" s="163">
        <f t="shared" si="22"/>
        <v>8563.59</v>
      </c>
      <c r="AP43" s="164"/>
      <c r="AQ43" s="165">
        <f t="shared" si="23"/>
        <v>685.0872</v>
      </c>
      <c r="AR43" s="166" t="s">
        <v>107</v>
      </c>
      <c r="AS43" s="122"/>
      <c r="AT43" s="167"/>
      <c r="AU43" s="168"/>
      <c r="AV43" s="169"/>
      <c r="AW43" s="36"/>
      <c r="AX43" s="37"/>
      <c r="AY43" s="36"/>
      <c r="AZ43" s="170"/>
      <c r="BA43" s="35"/>
      <c r="BB43" s="171"/>
      <c r="BC43" s="33"/>
      <c r="BD43" s="33"/>
      <c r="BE43" s="33"/>
      <c r="BF43" s="33"/>
      <c r="BG43" s="33"/>
    </row>
    <row r="44" ht="15.75" hidden="1" customHeight="1">
      <c r="A44" s="148" t="s">
        <v>133</v>
      </c>
      <c r="B44" s="149" t="s">
        <v>134</v>
      </c>
      <c r="C44" s="150">
        <v>44865.0</v>
      </c>
      <c r="D44" s="151" t="s">
        <v>59</v>
      </c>
      <c r="E44" s="151" t="s">
        <v>66</v>
      </c>
      <c r="F44" s="151" t="s">
        <v>61</v>
      </c>
      <c r="G44" s="151" t="s">
        <v>62</v>
      </c>
      <c r="H44" s="151"/>
      <c r="I44" s="152">
        <v>30.0</v>
      </c>
      <c r="J44" s="153">
        <f t="shared" si="24"/>
        <v>3949.24</v>
      </c>
      <c r="K44" s="154">
        <f t="shared" si="2"/>
        <v>3949.24</v>
      </c>
      <c r="L44" s="155">
        <f t="shared" si="25"/>
        <v>0.09851768948</v>
      </c>
      <c r="M44" s="156">
        <f t="shared" si="4"/>
        <v>389.07</v>
      </c>
      <c r="N44" s="157"/>
      <c r="O44" s="154">
        <f t="shared" si="5"/>
        <v>0</v>
      </c>
      <c r="P44" s="154">
        <f t="shared" si="6"/>
        <v>3560.17</v>
      </c>
      <c r="Q44" s="155">
        <f t="shared" si="7"/>
        <v>0.15</v>
      </c>
      <c r="R44" s="154">
        <f t="shared" si="8"/>
        <v>534.0255</v>
      </c>
      <c r="S44" s="154">
        <f t="shared" si="9"/>
        <v>354.8</v>
      </c>
      <c r="T44" s="156">
        <f t="shared" si="10"/>
        <v>179.2255</v>
      </c>
      <c r="U44" s="158">
        <v>0.0</v>
      </c>
      <c r="V44" s="158">
        <f t="shared" si="11"/>
        <v>19.75</v>
      </c>
      <c r="W44" s="158">
        <v>0.0</v>
      </c>
      <c r="X44" s="158">
        <f t="shared" si="12"/>
        <v>0</v>
      </c>
      <c r="Y44" s="158">
        <f t="shared" si="13"/>
        <v>0</v>
      </c>
      <c r="Z44" s="159">
        <v>0.0</v>
      </c>
      <c r="AA44" s="158">
        <f t="shared" si="14"/>
        <v>19.75</v>
      </c>
      <c r="AB44" s="158">
        <f t="shared" si="15"/>
        <v>0</v>
      </c>
      <c r="AC44" s="158">
        <f t="shared" si="16"/>
        <v>0</v>
      </c>
      <c r="AD44" s="158">
        <f t="shared" si="17"/>
        <v>0</v>
      </c>
      <c r="AE44" s="158">
        <f t="shared" si="18"/>
        <v>0</v>
      </c>
      <c r="AF44" s="160"/>
      <c r="AG44" s="160"/>
      <c r="AH44" s="161">
        <f t="shared" si="19"/>
        <v>0</v>
      </c>
      <c r="AI44" s="161"/>
      <c r="AJ44" s="151"/>
      <c r="AK44" s="162"/>
      <c r="AL44" s="161"/>
      <c r="AM44" s="151"/>
      <c r="AN44" s="162">
        <f t="shared" si="21"/>
        <v>0</v>
      </c>
      <c r="AO44" s="163">
        <f t="shared" si="22"/>
        <v>3949.24</v>
      </c>
      <c r="AP44" s="164"/>
      <c r="AQ44" s="165">
        <f t="shared" si="23"/>
        <v>315.9392</v>
      </c>
      <c r="AR44" s="166"/>
      <c r="AS44" s="122"/>
      <c r="AT44" s="167"/>
      <c r="AU44" s="168"/>
      <c r="AV44" s="169"/>
      <c r="AW44" s="36"/>
      <c r="AX44" s="37"/>
      <c r="AY44" s="36"/>
      <c r="AZ44" s="170"/>
      <c r="BA44" s="35"/>
      <c r="BB44" s="171"/>
      <c r="BC44" s="33"/>
      <c r="BD44" s="33"/>
      <c r="BE44" s="33"/>
      <c r="BF44" s="33"/>
      <c r="BG44" s="33"/>
    </row>
    <row r="45" ht="15.75" hidden="1" customHeight="1">
      <c r="A45" s="148" t="s">
        <v>135</v>
      </c>
      <c r="B45" s="149" t="s">
        <v>136</v>
      </c>
      <c r="C45" s="150" t="str">
        <f>VLOOKUP(B45,'[1]folha faturamento sms 05 22'!$B$2:$D$52,3,0)</f>
        <v>#REF!</v>
      </c>
      <c r="D45" s="151" t="s">
        <v>59</v>
      </c>
      <c r="E45" s="172" t="s">
        <v>66</v>
      </c>
      <c r="F45" s="151" t="s">
        <v>106</v>
      </c>
      <c r="G45" s="151" t="s">
        <v>62</v>
      </c>
      <c r="H45" s="151"/>
      <c r="I45" s="152">
        <v>30.0</v>
      </c>
      <c r="J45" s="153">
        <f t="shared" si="24"/>
        <v>3216.63</v>
      </c>
      <c r="K45" s="154">
        <f t="shared" si="2"/>
        <v>3216.63</v>
      </c>
      <c r="L45" s="155">
        <f t="shared" si="25"/>
        <v>0.09171088997</v>
      </c>
      <c r="M45" s="156">
        <f t="shared" si="4"/>
        <v>295</v>
      </c>
      <c r="N45" s="157"/>
      <c r="O45" s="154">
        <f t="shared" si="5"/>
        <v>0</v>
      </c>
      <c r="P45" s="154">
        <f t="shared" si="6"/>
        <v>2921.63</v>
      </c>
      <c r="Q45" s="155">
        <f t="shared" si="7"/>
        <v>0.15</v>
      </c>
      <c r="R45" s="154">
        <f t="shared" si="8"/>
        <v>438.2445</v>
      </c>
      <c r="S45" s="154">
        <f t="shared" si="9"/>
        <v>354.8</v>
      </c>
      <c r="T45" s="156">
        <f t="shared" si="10"/>
        <v>83.4445</v>
      </c>
      <c r="U45" s="158">
        <v>0.0</v>
      </c>
      <c r="V45" s="158">
        <f t="shared" si="11"/>
        <v>16.08</v>
      </c>
      <c r="W45" s="158">
        <v>0.0</v>
      </c>
      <c r="X45" s="158">
        <f t="shared" si="12"/>
        <v>0</v>
      </c>
      <c r="Y45" s="158">
        <f t="shared" si="13"/>
        <v>0</v>
      </c>
      <c r="Z45" s="159">
        <v>0.0</v>
      </c>
      <c r="AA45" s="158">
        <f t="shared" si="14"/>
        <v>16.08</v>
      </c>
      <c r="AB45" s="158">
        <f t="shared" si="15"/>
        <v>0</v>
      </c>
      <c r="AC45" s="158">
        <f t="shared" si="16"/>
        <v>0</v>
      </c>
      <c r="AD45" s="158">
        <f t="shared" si="17"/>
        <v>0</v>
      </c>
      <c r="AE45" s="158">
        <f t="shared" si="18"/>
        <v>0</v>
      </c>
      <c r="AF45" s="160"/>
      <c r="AG45" s="160"/>
      <c r="AH45" s="161">
        <f t="shared" si="19"/>
        <v>0</v>
      </c>
      <c r="AI45" s="161"/>
      <c r="AJ45" s="151"/>
      <c r="AK45" s="162"/>
      <c r="AL45" s="161"/>
      <c r="AM45" s="151"/>
      <c r="AN45" s="162">
        <f t="shared" si="21"/>
        <v>0</v>
      </c>
      <c r="AO45" s="163">
        <f t="shared" si="22"/>
        <v>3216.63</v>
      </c>
      <c r="AP45" s="164"/>
      <c r="AQ45" s="165">
        <f t="shared" si="23"/>
        <v>257.3304</v>
      </c>
      <c r="AR45" s="166" t="s">
        <v>137</v>
      </c>
      <c r="AS45" s="122"/>
      <c r="AT45" s="167"/>
      <c r="AU45" s="168"/>
      <c r="AV45" s="169"/>
      <c r="AW45" s="36"/>
      <c r="AX45" s="37"/>
      <c r="AY45" s="36"/>
      <c r="AZ45" s="170"/>
      <c r="BA45" s="35"/>
      <c r="BB45" s="171"/>
      <c r="BC45" s="33"/>
      <c r="BD45" s="33"/>
      <c r="BE45" s="33"/>
      <c r="BF45" s="33"/>
      <c r="BG45" s="33"/>
    </row>
    <row r="46" ht="15.75" customHeight="1">
      <c r="A46" s="148" t="s">
        <v>138</v>
      </c>
      <c r="B46" s="149" t="s">
        <v>139</v>
      </c>
      <c r="C46" s="150">
        <v>44805.0</v>
      </c>
      <c r="D46" s="151" t="s">
        <v>59</v>
      </c>
      <c r="E46" s="151" t="s">
        <v>66</v>
      </c>
      <c r="F46" s="151" t="s">
        <v>76</v>
      </c>
      <c r="G46" s="151" t="s">
        <v>62</v>
      </c>
      <c r="H46" s="151"/>
      <c r="I46" s="152">
        <v>30.0</v>
      </c>
      <c r="J46" s="153">
        <v>5720.67</v>
      </c>
      <c r="K46" s="154">
        <f t="shared" si="2"/>
        <v>5720.67</v>
      </c>
      <c r="L46" s="155">
        <v>0.11136282987831846</v>
      </c>
      <c r="M46" s="156">
        <f t="shared" si="4"/>
        <v>637.07</v>
      </c>
      <c r="N46" s="157">
        <v>1.0</v>
      </c>
      <c r="O46" s="154">
        <f t="shared" si="5"/>
        <v>189.59</v>
      </c>
      <c r="P46" s="154">
        <f t="shared" si="6"/>
        <v>4894.01</v>
      </c>
      <c r="Q46" s="155">
        <f t="shared" si="7"/>
        <v>0.275</v>
      </c>
      <c r="R46" s="154">
        <f t="shared" si="8"/>
        <v>1345.85275</v>
      </c>
      <c r="S46" s="154">
        <f t="shared" si="9"/>
        <v>869.36</v>
      </c>
      <c r="T46" s="156">
        <f t="shared" si="10"/>
        <v>476.49275</v>
      </c>
      <c r="U46" s="158">
        <v>0.0</v>
      </c>
      <c r="V46" s="158">
        <f t="shared" si="11"/>
        <v>28.6</v>
      </c>
      <c r="W46" s="158">
        <v>0.0</v>
      </c>
      <c r="X46" s="158">
        <f t="shared" si="12"/>
        <v>0</v>
      </c>
      <c r="Y46" s="158">
        <f t="shared" si="13"/>
        <v>0</v>
      </c>
      <c r="Z46" s="159">
        <v>0.0</v>
      </c>
      <c r="AA46" s="158">
        <f t="shared" si="14"/>
        <v>28.6</v>
      </c>
      <c r="AB46" s="158">
        <f t="shared" si="15"/>
        <v>0</v>
      </c>
      <c r="AC46" s="158">
        <f t="shared" si="16"/>
        <v>0</v>
      </c>
      <c r="AD46" s="158">
        <f t="shared" si="17"/>
        <v>0</v>
      </c>
      <c r="AE46" s="158">
        <f t="shared" si="18"/>
        <v>0</v>
      </c>
      <c r="AF46" s="160"/>
      <c r="AG46" s="160"/>
      <c r="AH46" s="161">
        <f t="shared" si="19"/>
        <v>0</v>
      </c>
      <c r="AI46" s="161"/>
      <c r="AJ46" s="151"/>
      <c r="AK46" s="162"/>
      <c r="AL46" s="161"/>
      <c r="AM46" s="151"/>
      <c r="AN46" s="162">
        <f t="shared" si="21"/>
        <v>0</v>
      </c>
      <c r="AO46" s="163">
        <f t="shared" si="22"/>
        <v>5720.67</v>
      </c>
      <c r="AP46" s="164"/>
      <c r="AQ46" s="165">
        <f t="shared" si="23"/>
        <v>457.6536</v>
      </c>
      <c r="AR46" s="166"/>
      <c r="AS46" s="122"/>
      <c r="AT46" s="167"/>
      <c r="AU46" s="168"/>
      <c r="AV46" s="169"/>
      <c r="AW46" s="36"/>
      <c r="AX46" s="37"/>
      <c r="AY46" s="36"/>
      <c r="AZ46" s="170"/>
      <c r="BA46" s="35"/>
      <c r="BB46" s="171"/>
      <c r="BC46" s="33"/>
      <c r="BD46" s="33"/>
      <c r="BE46" s="33"/>
      <c r="BF46" s="33"/>
      <c r="BG46" s="33"/>
    </row>
    <row r="47" ht="15.75" hidden="1" customHeight="1">
      <c r="A47" s="148" t="s">
        <v>140</v>
      </c>
      <c r="B47" s="149" t="s">
        <v>141</v>
      </c>
      <c r="C47" s="150">
        <v>44510.0</v>
      </c>
      <c r="D47" s="151" t="s">
        <v>59</v>
      </c>
      <c r="E47" s="151" t="s">
        <v>118</v>
      </c>
      <c r="F47" s="151" t="s">
        <v>88</v>
      </c>
      <c r="G47" s="151" t="s">
        <v>62</v>
      </c>
      <c r="H47" s="151"/>
      <c r="I47" s="152">
        <v>30.0</v>
      </c>
      <c r="J47" s="153">
        <f t="shared" ref="J47:J66" si="26">VLOOKUP(F47,$B$72:$C$76,2,0)</f>
        <v>8563.59</v>
      </c>
      <c r="K47" s="154">
        <f t="shared" si="2"/>
        <v>8563.59</v>
      </c>
      <c r="L47" s="155">
        <f t="shared" ref="L47:L66" si="27">IF(K47=0,0,M47/K47)</f>
        <v>0.09673396321</v>
      </c>
      <c r="M47" s="156">
        <f t="shared" si="4"/>
        <v>828.39</v>
      </c>
      <c r="N47" s="157"/>
      <c r="O47" s="154">
        <f t="shared" si="5"/>
        <v>0</v>
      </c>
      <c r="P47" s="154">
        <f t="shared" si="6"/>
        <v>7735.2</v>
      </c>
      <c r="Q47" s="155">
        <f t="shared" si="7"/>
        <v>0.275</v>
      </c>
      <c r="R47" s="154">
        <f t="shared" si="8"/>
        <v>2127.18</v>
      </c>
      <c r="S47" s="154">
        <f t="shared" si="9"/>
        <v>869.36</v>
      </c>
      <c r="T47" s="156">
        <f t="shared" si="10"/>
        <v>1257.82</v>
      </c>
      <c r="U47" s="158">
        <v>0.0</v>
      </c>
      <c r="V47" s="158">
        <f t="shared" si="11"/>
        <v>42.82</v>
      </c>
      <c r="W47" s="158">
        <v>0.0</v>
      </c>
      <c r="X47" s="158">
        <f t="shared" si="12"/>
        <v>0</v>
      </c>
      <c r="Y47" s="158">
        <f t="shared" si="13"/>
        <v>0</v>
      </c>
      <c r="Z47" s="159">
        <v>0.0</v>
      </c>
      <c r="AA47" s="158">
        <f t="shared" si="14"/>
        <v>42.82</v>
      </c>
      <c r="AB47" s="158">
        <f t="shared" si="15"/>
        <v>0</v>
      </c>
      <c r="AC47" s="158">
        <f t="shared" si="16"/>
        <v>0</v>
      </c>
      <c r="AD47" s="158">
        <f t="shared" si="17"/>
        <v>0</v>
      </c>
      <c r="AE47" s="158">
        <f t="shared" si="18"/>
        <v>0</v>
      </c>
      <c r="AF47" s="160"/>
      <c r="AG47" s="160"/>
      <c r="AH47" s="161">
        <f t="shared" si="19"/>
        <v>0</v>
      </c>
      <c r="AI47" s="161"/>
      <c r="AJ47" s="151"/>
      <c r="AK47" s="162"/>
      <c r="AL47" s="161"/>
      <c r="AM47" s="151"/>
      <c r="AN47" s="162">
        <f t="shared" si="21"/>
        <v>0</v>
      </c>
      <c r="AO47" s="163">
        <f t="shared" si="22"/>
        <v>8563.59</v>
      </c>
      <c r="AP47" s="164"/>
      <c r="AQ47" s="165">
        <f t="shared" si="23"/>
        <v>685.0872</v>
      </c>
      <c r="AR47" s="166" t="s">
        <v>142</v>
      </c>
      <c r="AS47" s="122"/>
      <c r="AT47" s="167"/>
      <c r="AU47" s="168"/>
      <c r="AV47" s="169"/>
      <c r="AW47" s="36"/>
      <c r="AX47" s="37"/>
      <c r="AY47" s="36"/>
      <c r="AZ47" s="170"/>
      <c r="BA47" s="35"/>
      <c r="BB47" s="171"/>
      <c r="BC47" s="33"/>
      <c r="BD47" s="33"/>
      <c r="BE47" s="33"/>
      <c r="BF47" s="33"/>
      <c r="BG47" s="33"/>
    </row>
    <row r="48" ht="15.75" hidden="1" customHeight="1">
      <c r="A48" s="148" t="s">
        <v>143</v>
      </c>
      <c r="B48" s="149" t="s">
        <v>144</v>
      </c>
      <c r="C48" s="150">
        <v>44524.0</v>
      </c>
      <c r="D48" s="151" t="s">
        <v>59</v>
      </c>
      <c r="E48" s="151" t="s">
        <v>132</v>
      </c>
      <c r="F48" s="151" t="s">
        <v>88</v>
      </c>
      <c r="G48" s="151" t="s">
        <v>62</v>
      </c>
      <c r="H48" s="151"/>
      <c r="I48" s="152">
        <v>30.0</v>
      </c>
      <c r="J48" s="153">
        <f t="shared" si="26"/>
        <v>8563.59</v>
      </c>
      <c r="K48" s="154">
        <f t="shared" si="2"/>
        <v>8563.59</v>
      </c>
      <c r="L48" s="155">
        <f t="shared" si="27"/>
        <v>0.09673396321</v>
      </c>
      <c r="M48" s="156">
        <f t="shared" si="4"/>
        <v>828.39</v>
      </c>
      <c r="N48" s="157"/>
      <c r="O48" s="154">
        <f t="shared" si="5"/>
        <v>0</v>
      </c>
      <c r="P48" s="154">
        <f t="shared" si="6"/>
        <v>7735.2</v>
      </c>
      <c r="Q48" s="155">
        <f t="shared" si="7"/>
        <v>0.275</v>
      </c>
      <c r="R48" s="154">
        <f t="shared" si="8"/>
        <v>2127.18</v>
      </c>
      <c r="S48" s="154">
        <f t="shared" si="9"/>
        <v>869.36</v>
      </c>
      <c r="T48" s="156">
        <f t="shared" si="10"/>
        <v>1257.82</v>
      </c>
      <c r="U48" s="158">
        <v>0.0</v>
      </c>
      <c r="V48" s="158">
        <f t="shared" si="11"/>
        <v>42.82</v>
      </c>
      <c r="W48" s="158">
        <v>0.0</v>
      </c>
      <c r="X48" s="158">
        <f t="shared" si="12"/>
        <v>0</v>
      </c>
      <c r="Y48" s="158">
        <f t="shared" si="13"/>
        <v>0</v>
      </c>
      <c r="Z48" s="159">
        <v>0.0</v>
      </c>
      <c r="AA48" s="158">
        <f t="shared" si="14"/>
        <v>42.82</v>
      </c>
      <c r="AB48" s="158">
        <f t="shared" si="15"/>
        <v>0</v>
      </c>
      <c r="AC48" s="158">
        <f t="shared" si="16"/>
        <v>0</v>
      </c>
      <c r="AD48" s="158">
        <f t="shared" si="17"/>
        <v>0</v>
      </c>
      <c r="AE48" s="158">
        <f t="shared" si="18"/>
        <v>0</v>
      </c>
      <c r="AF48" s="160"/>
      <c r="AG48" s="160"/>
      <c r="AH48" s="161">
        <f t="shared" si="19"/>
        <v>0</v>
      </c>
      <c r="AI48" s="161"/>
      <c r="AJ48" s="151"/>
      <c r="AK48" s="162"/>
      <c r="AL48" s="161"/>
      <c r="AM48" s="151"/>
      <c r="AN48" s="162">
        <f t="shared" si="21"/>
        <v>0</v>
      </c>
      <c r="AO48" s="163">
        <f t="shared" si="22"/>
        <v>8563.59</v>
      </c>
      <c r="AP48" s="164"/>
      <c r="AQ48" s="165">
        <f t="shared" si="23"/>
        <v>685.0872</v>
      </c>
      <c r="AR48" s="166" t="s">
        <v>107</v>
      </c>
      <c r="AS48" s="122"/>
      <c r="AT48" s="167"/>
      <c r="AU48" s="168"/>
      <c r="AV48" s="169"/>
      <c r="AW48" s="36"/>
      <c r="AX48" s="37"/>
      <c r="AY48" s="36"/>
      <c r="AZ48" s="170"/>
      <c r="BA48" s="35"/>
      <c r="BB48" s="171"/>
      <c r="BC48" s="33"/>
      <c r="BD48" s="33"/>
      <c r="BE48" s="33"/>
      <c r="BF48" s="33"/>
      <c r="BG48" s="33"/>
    </row>
    <row r="49" ht="15.75" customHeight="1">
      <c r="A49" s="148" t="s">
        <v>145</v>
      </c>
      <c r="B49" s="149" t="s">
        <v>146</v>
      </c>
      <c r="C49" s="150">
        <v>44510.0</v>
      </c>
      <c r="D49" s="151" t="s">
        <v>59</v>
      </c>
      <c r="E49" s="151" t="s">
        <v>75</v>
      </c>
      <c r="F49" s="151" t="s">
        <v>76</v>
      </c>
      <c r="G49" s="151" t="s">
        <v>62</v>
      </c>
      <c r="H49" s="151"/>
      <c r="I49" s="152">
        <v>30.0</v>
      </c>
      <c r="J49" s="153">
        <f t="shared" si="26"/>
        <v>5720.67</v>
      </c>
      <c r="K49" s="154">
        <f t="shared" si="2"/>
        <v>5720.67</v>
      </c>
      <c r="L49" s="155">
        <f t="shared" si="27"/>
        <v>0.1113628299</v>
      </c>
      <c r="M49" s="156">
        <f t="shared" si="4"/>
        <v>637.07</v>
      </c>
      <c r="N49" s="157"/>
      <c r="O49" s="154">
        <f t="shared" si="5"/>
        <v>0</v>
      </c>
      <c r="P49" s="154">
        <f t="shared" si="6"/>
        <v>5083.6</v>
      </c>
      <c r="Q49" s="155">
        <f t="shared" si="7"/>
        <v>0.275</v>
      </c>
      <c r="R49" s="154">
        <f t="shared" si="8"/>
        <v>1397.99</v>
      </c>
      <c r="S49" s="154">
        <f t="shared" si="9"/>
        <v>869.36</v>
      </c>
      <c r="T49" s="156">
        <f t="shared" si="10"/>
        <v>528.63</v>
      </c>
      <c r="U49" s="158">
        <v>0.0</v>
      </c>
      <c r="V49" s="158">
        <f t="shared" si="11"/>
        <v>28.6</v>
      </c>
      <c r="W49" s="158">
        <v>0.0</v>
      </c>
      <c r="X49" s="158">
        <f t="shared" si="12"/>
        <v>0</v>
      </c>
      <c r="Y49" s="158">
        <f t="shared" si="13"/>
        <v>0</v>
      </c>
      <c r="Z49" s="159">
        <v>0.0</v>
      </c>
      <c r="AA49" s="158">
        <f t="shared" si="14"/>
        <v>28.6</v>
      </c>
      <c r="AB49" s="158">
        <f t="shared" si="15"/>
        <v>0</v>
      </c>
      <c r="AC49" s="158">
        <f t="shared" si="16"/>
        <v>0</v>
      </c>
      <c r="AD49" s="158">
        <f t="shared" si="17"/>
        <v>0</v>
      </c>
      <c r="AE49" s="158">
        <f t="shared" si="18"/>
        <v>0</v>
      </c>
      <c r="AF49" s="160"/>
      <c r="AG49" s="160"/>
      <c r="AH49" s="161">
        <f t="shared" si="19"/>
        <v>0</v>
      </c>
      <c r="AI49" s="161"/>
      <c r="AJ49" s="151"/>
      <c r="AK49" s="162"/>
      <c r="AL49" s="161"/>
      <c r="AM49" s="151"/>
      <c r="AN49" s="162">
        <f t="shared" si="21"/>
        <v>0</v>
      </c>
      <c r="AO49" s="163">
        <f t="shared" si="22"/>
        <v>5720.67</v>
      </c>
      <c r="AP49" s="164"/>
      <c r="AQ49" s="165">
        <f t="shared" si="23"/>
        <v>457.6536</v>
      </c>
      <c r="AR49" s="166"/>
      <c r="AS49" s="122"/>
      <c r="AT49" s="167"/>
      <c r="AU49" s="168"/>
      <c r="AV49" s="169"/>
      <c r="AW49" s="36"/>
      <c r="AX49" s="37"/>
      <c r="AY49" s="36"/>
      <c r="AZ49" s="170"/>
      <c r="BA49" s="35"/>
      <c r="BB49" s="171"/>
      <c r="BC49" s="33"/>
      <c r="BD49" s="33"/>
      <c r="BE49" s="33"/>
      <c r="BF49" s="33"/>
      <c r="BG49" s="33"/>
    </row>
    <row r="50" ht="15.75" hidden="1" customHeight="1">
      <c r="A50" s="148" t="s">
        <v>147</v>
      </c>
      <c r="B50" s="149" t="s">
        <v>148</v>
      </c>
      <c r="C50" s="150">
        <v>44921.0</v>
      </c>
      <c r="D50" s="151" t="s">
        <v>59</v>
      </c>
      <c r="E50" s="151" t="s">
        <v>66</v>
      </c>
      <c r="F50" s="151" t="s">
        <v>69</v>
      </c>
      <c r="G50" s="151" t="s">
        <v>62</v>
      </c>
      <c r="H50" s="151"/>
      <c r="I50" s="152">
        <v>30.0</v>
      </c>
      <c r="J50" s="153">
        <f t="shared" si="26"/>
        <v>2483.83</v>
      </c>
      <c r="K50" s="154">
        <f t="shared" si="2"/>
        <v>2483.83</v>
      </c>
      <c r="L50" s="155">
        <f t="shared" si="27"/>
        <v>0.08336319313</v>
      </c>
      <c r="M50" s="156">
        <f t="shared" si="4"/>
        <v>207.06</v>
      </c>
      <c r="N50" s="157"/>
      <c r="O50" s="154">
        <f t="shared" si="5"/>
        <v>0</v>
      </c>
      <c r="P50" s="154">
        <f t="shared" si="6"/>
        <v>2276.77</v>
      </c>
      <c r="Q50" s="155">
        <f t="shared" si="7"/>
        <v>0.075</v>
      </c>
      <c r="R50" s="154">
        <f t="shared" si="8"/>
        <v>170.75775</v>
      </c>
      <c r="S50" s="154">
        <f t="shared" si="9"/>
        <v>142.8</v>
      </c>
      <c r="T50" s="156">
        <f t="shared" si="10"/>
        <v>27.95775</v>
      </c>
      <c r="U50" s="158">
        <v>0.0</v>
      </c>
      <c r="V50" s="158">
        <f t="shared" si="11"/>
        <v>12.42</v>
      </c>
      <c r="W50" s="158">
        <v>0.0</v>
      </c>
      <c r="X50" s="158">
        <f t="shared" si="12"/>
        <v>0</v>
      </c>
      <c r="Y50" s="158">
        <f t="shared" si="13"/>
        <v>0</v>
      </c>
      <c r="Z50" s="159">
        <v>0.0</v>
      </c>
      <c r="AA50" s="158">
        <f t="shared" si="14"/>
        <v>12.42</v>
      </c>
      <c r="AB50" s="158">
        <f t="shared" si="15"/>
        <v>0</v>
      </c>
      <c r="AC50" s="158">
        <f t="shared" si="16"/>
        <v>0</v>
      </c>
      <c r="AD50" s="158">
        <f t="shared" si="17"/>
        <v>0</v>
      </c>
      <c r="AE50" s="158">
        <f t="shared" si="18"/>
        <v>0</v>
      </c>
      <c r="AF50" s="173"/>
      <c r="AG50" s="173"/>
      <c r="AH50" s="174">
        <f t="shared" si="19"/>
        <v>0</v>
      </c>
      <c r="AI50" s="174"/>
      <c r="AJ50" s="172"/>
      <c r="AK50" s="162"/>
      <c r="AL50" s="174"/>
      <c r="AM50" s="172"/>
      <c r="AN50" s="162">
        <f t="shared" si="21"/>
        <v>0</v>
      </c>
      <c r="AO50" s="153">
        <f t="shared" si="22"/>
        <v>2483.83</v>
      </c>
      <c r="AP50" s="175"/>
      <c r="AQ50" s="165">
        <f t="shared" si="23"/>
        <v>198.7064</v>
      </c>
      <c r="AR50" s="178" t="s">
        <v>149</v>
      </c>
      <c r="AS50" s="179" t="s">
        <v>150</v>
      </c>
      <c r="AT50" s="167"/>
      <c r="AU50" s="168"/>
      <c r="AV50" s="176"/>
      <c r="AW50" s="177"/>
      <c r="AX50" s="37"/>
      <c r="AY50" s="177"/>
      <c r="AZ50" s="170"/>
      <c r="BA50" s="37"/>
      <c r="BB50" s="167"/>
      <c r="BC50" s="38"/>
      <c r="BD50" s="38"/>
      <c r="BE50" s="38"/>
      <c r="BF50" s="38"/>
      <c r="BG50" s="38"/>
    </row>
    <row r="51" ht="15.75" hidden="1" customHeight="1">
      <c r="A51" s="148" t="s">
        <v>151</v>
      </c>
      <c r="B51" s="149" t="s">
        <v>152</v>
      </c>
      <c r="C51" s="150">
        <v>44522.0</v>
      </c>
      <c r="D51" s="151" t="s">
        <v>59</v>
      </c>
      <c r="E51" s="151" t="s">
        <v>66</v>
      </c>
      <c r="F51" s="151" t="s">
        <v>69</v>
      </c>
      <c r="G51" s="151" t="s">
        <v>62</v>
      </c>
      <c r="H51" s="151"/>
      <c r="I51" s="152">
        <v>30.0</v>
      </c>
      <c r="J51" s="153">
        <f t="shared" si="26"/>
        <v>2483.83</v>
      </c>
      <c r="K51" s="154">
        <f t="shared" si="2"/>
        <v>2483.83</v>
      </c>
      <c r="L51" s="155">
        <f t="shared" si="27"/>
        <v>0.08336319313</v>
      </c>
      <c r="M51" s="156">
        <f t="shared" si="4"/>
        <v>207.06</v>
      </c>
      <c r="N51" s="157"/>
      <c r="O51" s="154">
        <f t="shared" si="5"/>
        <v>0</v>
      </c>
      <c r="P51" s="154">
        <f t="shared" si="6"/>
        <v>2276.77</v>
      </c>
      <c r="Q51" s="155">
        <f t="shared" si="7"/>
        <v>0.075</v>
      </c>
      <c r="R51" s="154">
        <f t="shared" si="8"/>
        <v>170.75775</v>
      </c>
      <c r="S51" s="154">
        <f t="shared" si="9"/>
        <v>142.8</v>
      </c>
      <c r="T51" s="156">
        <f t="shared" si="10"/>
        <v>27.95775</v>
      </c>
      <c r="U51" s="158">
        <v>0.0</v>
      </c>
      <c r="V51" s="158">
        <f t="shared" si="11"/>
        <v>12.42</v>
      </c>
      <c r="W51" s="158">
        <v>0.0</v>
      </c>
      <c r="X51" s="158">
        <f t="shared" si="12"/>
        <v>0</v>
      </c>
      <c r="Y51" s="158">
        <f t="shared" si="13"/>
        <v>0</v>
      </c>
      <c r="Z51" s="159">
        <v>0.0</v>
      </c>
      <c r="AA51" s="158">
        <f t="shared" si="14"/>
        <v>12.42</v>
      </c>
      <c r="AB51" s="158">
        <f t="shared" si="15"/>
        <v>0</v>
      </c>
      <c r="AC51" s="158">
        <f t="shared" si="16"/>
        <v>0</v>
      </c>
      <c r="AD51" s="158">
        <f t="shared" si="17"/>
        <v>0</v>
      </c>
      <c r="AE51" s="158">
        <f t="shared" si="18"/>
        <v>0</v>
      </c>
      <c r="AF51" s="160"/>
      <c r="AG51" s="160"/>
      <c r="AH51" s="161">
        <f t="shared" si="19"/>
        <v>0</v>
      </c>
      <c r="AI51" s="161"/>
      <c r="AJ51" s="151"/>
      <c r="AK51" s="162"/>
      <c r="AL51" s="161"/>
      <c r="AM51" s="151"/>
      <c r="AN51" s="162">
        <f t="shared" si="21"/>
        <v>0</v>
      </c>
      <c r="AO51" s="163">
        <f t="shared" si="22"/>
        <v>2483.83</v>
      </c>
      <c r="AP51" s="164"/>
      <c r="AQ51" s="165">
        <f t="shared" si="23"/>
        <v>198.7064</v>
      </c>
      <c r="AR51" s="166"/>
      <c r="AS51" s="122"/>
      <c r="AT51" s="167"/>
      <c r="AU51" s="168"/>
      <c r="AV51" s="169"/>
      <c r="AW51" s="36"/>
      <c r="AX51" s="37"/>
      <c r="AY51" s="36"/>
      <c r="AZ51" s="170"/>
      <c r="BA51" s="35"/>
      <c r="BB51" s="171"/>
      <c r="BC51" s="33"/>
      <c r="BD51" s="33"/>
      <c r="BE51" s="33"/>
      <c r="BF51" s="33"/>
      <c r="BG51" s="33"/>
    </row>
    <row r="52" ht="15.75" hidden="1" customHeight="1">
      <c r="A52" s="148" t="s">
        <v>153</v>
      </c>
      <c r="B52" s="149" t="s">
        <v>154</v>
      </c>
      <c r="C52" s="150">
        <v>44510.0</v>
      </c>
      <c r="D52" s="151" t="s">
        <v>59</v>
      </c>
      <c r="E52" s="151" t="s">
        <v>66</v>
      </c>
      <c r="F52" s="151" t="s">
        <v>61</v>
      </c>
      <c r="G52" s="151" t="s">
        <v>62</v>
      </c>
      <c r="H52" s="151"/>
      <c r="I52" s="152">
        <v>30.0</v>
      </c>
      <c r="J52" s="153">
        <f t="shared" si="26"/>
        <v>3949.24</v>
      </c>
      <c r="K52" s="154">
        <f t="shared" si="2"/>
        <v>3949.24</v>
      </c>
      <c r="L52" s="155">
        <f t="shared" si="27"/>
        <v>0.09851768948</v>
      </c>
      <c r="M52" s="156">
        <f t="shared" si="4"/>
        <v>389.07</v>
      </c>
      <c r="N52" s="157"/>
      <c r="O52" s="154">
        <f t="shared" si="5"/>
        <v>0</v>
      </c>
      <c r="P52" s="154">
        <f t="shared" si="6"/>
        <v>3560.17</v>
      </c>
      <c r="Q52" s="155">
        <f t="shared" si="7"/>
        <v>0.15</v>
      </c>
      <c r="R52" s="154">
        <f t="shared" si="8"/>
        <v>534.0255</v>
      </c>
      <c r="S52" s="154">
        <f t="shared" si="9"/>
        <v>354.8</v>
      </c>
      <c r="T52" s="156">
        <f t="shared" si="10"/>
        <v>179.2255</v>
      </c>
      <c r="U52" s="158">
        <v>0.0</v>
      </c>
      <c r="V52" s="158">
        <f t="shared" si="11"/>
        <v>19.75</v>
      </c>
      <c r="W52" s="158">
        <v>0.0</v>
      </c>
      <c r="X52" s="158">
        <f t="shared" si="12"/>
        <v>0</v>
      </c>
      <c r="Y52" s="158">
        <f t="shared" si="13"/>
        <v>0</v>
      </c>
      <c r="Z52" s="159">
        <v>0.0</v>
      </c>
      <c r="AA52" s="158">
        <f t="shared" si="14"/>
        <v>19.75</v>
      </c>
      <c r="AB52" s="158">
        <f t="shared" si="15"/>
        <v>0</v>
      </c>
      <c r="AC52" s="158">
        <f t="shared" si="16"/>
        <v>0</v>
      </c>
      <c r="AD52" s="158">
        <f t="shared" si="17"/>
        <v>0</v>
      </c>
      <c r="AE52" s="158">
        <f t="shared" si="18"/>
        <v>0</v>
      </c>
      <c r="AF52" s="160"/>
      <c r="AG52" s="160"/>
      <c r="AH52" s="161">
        <f t="shared" si="19"/>
        <v>0</v>
      </c>
      <c r="AI52" s="161"/>
      <c r="AJ52" s="151"/>
      <c r="AK52" s="162"/>
      <c r="AL52" s="161"/>
      <c r="AM52" s="151"/>
      <c r="AN52" s="162">
        <f t="shared" si="21"/>
        <v>0</v>
      </c>
      <c r="AO52" s="163">
        <f t="shared" si="22"/>
        <v>3949.24</v>
      </c>
      <c r="AP52" s="164"/>
      <c r="AQ52" s="165">
        <f t="shared" si="23"/>
        <v>315.9392</v>
      </c>
      <c r="AR52" s="166"/>
      <c r="AS52" s="122"/>
      <c r="AT52" s="167"/>
      <c r="AU52" s="168"/>
      <c r="AV52" s="169"/>
      <c r="AW52" s="36"/>
      <c r="AX52" s="37"/>
      <c r="AY52" s="36"/>
      <c r="AZ52" s="170"/>
      <c r="BA52" s="35"/>
      <c r="BB52" s="171"/>
      <c r="BC52" s="33"/>
      <c r="BD52" s="33"/>
      <c r="BE52" s="33"/>
      <c r="BF52" s="33"/>
      <c r="BG52" s="33"/>
    </row>
    <row r="53" ht="15.75" hidden="1" customHeight="1">
      <c r="A53" s="148">
        <v>1761.0</v>
      </c>
      <c r="B53" s="149" t="s">
        <v>155</v>
      </c>
      <c r="C53" s="150">
        <v>44753.0</v>
      </c>
      <c r="D53" s="151" t="s">
        <v>59</v>
      </c>
      <c r="E53" s="151" t="s">
        <v>156</v>
      </c>
      <c r="F53" s="151" t="s">
        <v>106</v>
      </c>
      <c r="G53" s="151" t="s">
        <v>62</v>
      </c>
      <c r="H53" s="151"/>
      <c r="I53" s="152">
        <v>30.0</v>
      </c>
      <c r="J53" s="153">
        <f t="shared" si="26"/>
        <v>3216.63</v>
      </c>
      <c r="K53" s="154">
        <f t="shared" si="2"/>
        <v>3216.63</v>
      </c>
      <c r="L53" s="155">
        <f t="shared" si="27"/>
        <v>0.09171088997</v>
      </c>
      <c r="M53" s="156">
        <f t="shared" si="4"/>
        <v>295</v>
      </c>
      <c r="N53" s="157">
        <v>1.0</v>
      </c>
      <c r="O53" s="154">
        <f t="shared" si="5"/>
        <v>189.59</v>
      </c>
      <c r="P53" s="154">
        <f t="shared" si="6"/>
        <v>2732.04</v>
      </c>
      <c r="Q53" s="155">
        <f t="shared" si="7"/>
        <v>0.075</v>
      </c>
      <c r="R53" s="154">
        <f t="shared" si="8"/>
        <v>204.903</v>
      </c>
      <c r="S53" s="154">
        <f t="shared" si="9"/>
        <v>142.8</v>
      </c>
      <c r="T53" s="156">
        <f t="shared" si="10"/>
        <v>62.103</v>
      </c>
      <c r="U53" s="158">
        <v>0.0</v>
      </c>
      <c r="V53" s="158">
        <f t="shared" si="11"/>
        <v>16.08</v>
      </c>
      <c r="W53" s="158">
        <v>0.0</v>
      </c>
      <c r="X53" s="158">
        <f t="shared" si="12"/>
        <v>0</v>
      </c>
      <c r="Y53" s="158">
        <f t="shared" si="13"/>
        <v>0</v>
      </c>
      <c r="Z53" s="159">
        <v>0.0</v>
      </c>
      <c r="AA53" s="158">
        <f t="shared" si="14"/>
        <v>16.08</v>
      </c>
      <c r="AB53" s="158">
        <f t="shared" si="15"/>
        <v>0</v>
      </c>
      <c r="AC53" s="158">
        <f t="shared" si="16"/>
        <v>0</v>
      </c>
      <c r="AD53" s="158">
        <f t="shared" si="17"/>
        <v>0</v>
      </c>
      <c r="AE53" s="158">
        <f t="shared" si="18"/>
        <v>0</v>
      </c>
      <c r="AF53" s="160"/>
      <c r="AG53" s="160"/>
      <c r="AH53" s="161">
        <f t="shared" si="19"/>
        <v>0</v>
      </c>
      <c r="AI53" s="161"/>
      <c r="AJ53" s="151"/>
      <c r="AK53" s="162"/>
      <c r="AL53" s="161"/>
      <c r="AM53" s="151"/>
      <c r="AN53" s="162">
        <f t="shared" si="21"/>
        <v>0</v>
      </c>
      <c r="AO53" s="163">
        <f t="shared" si="22"/>
        <v>3216.63</v>
      </c>
      <c r="AP53" s="164"/>
      <c r="AQ53" s="165">
        <f t="shared" si="23"/>
        <v>257.3304</v>
      </c>
      <c r="AR53" s="166"/>
      <c r="AS53" s="122"/>
      <c r="AT53" s="167"/>
      <c r="AU53" s="168"/>
      <c r="AV53" s="169"/>
      <c r="AW53" s="36"/>
      <c r="AX53" s="37"/>
      <c r="AY53" s="36"/>
      <c r="AZ53" s="170"/>
      <c r="BA53" s="35"/>
      <c r="BB53" s="171"/>
      <c r="BC53" s="33"/>
      <c r="BD53" s="33"/>
      <c r="BE53" s="33"/>
      <c r="BF53" s="33"/>
      <c r="BG53" s="33"/>
    </row>
    <row r="54" ht="15.75" hidden="1" customHeight="1">
      <c r="A54" s="148">
        <v>1760.0</v>
      </c>
      <c r="B54" s="149" t="s">
        <v>157</v>
      </c>
      <c r="C54" s="150">
        <v>44754.0</v>
      </c>
      <c r="D54" s="151" t="s">
        <v>59</v>
      </c>
      <c r="E54" s="151" t="s">
        <v>158</v>
      </c>
      <c r="F54" s="151" t="s">
        <v>88</v>
      </c>
      <c r="G54" s="151" t="s">
        <v>62</v>
      </c>
      <c r="H54" s="151"/>
      <c r="I54" s="152">
        <v>30.0</v>
      </c>
      <c r="J54" s="153">
        <f t="shared" si="26"/>
        <v>8563.59</v>
      </c>
      <c r="K54" s="154">
        <f t="shared" si="2"/>
        <v>8563.59</v>
      </c>
      <c r="L54" s="155">
        <f t="shared" si="27"/>
        <v>0.09673396321</v>
      </c>
      <c r="M54" s="156">
        <f t="shared" si="4"/>
        <v>828.39</v>
      </c>
      <c r="N54" s="157">
        <v>2.0</v>
      </c>
      <c r="O54" s="154">
        <f t="shared" si="5"/>
        <v>379.18</v>
      </c>
      <c r="P54" s="154">
        <f t="shared" si="6"/>
        <v>7356.02</v>
      </c>
      <c r="Q54" s="155">
        <f t="shared" si="7"/>
        <v>0.275</v>
      </c>
      <c r="R54" s="154">
        <f t="shared" si="8"/>
        <v>2022.9055</v>
      </c>
      <c r="S54" s="154">
        <f t="shared" si="9"/>
        <v>869.36</v>
      </c>
      <c r="T54" s="156">
        <f t="shared" si="10"/>
        <v>1153.5455</v>
      </c>
      <c r="U54" s="158">
        <v>0.0</v>
      </c>
      <c r="V54" s="158">
        <f t="shared" si="11"/>
        <v>42.82</v>
      </c>
      <c r="W54" s="158">
        <v>0.0</v>
      </c>
      <c r="X54" s="158">
        <f t="shared" si="12"/>
        <v>0</v>
      </c>
      <c r="Y54" s="158">
        <f t="shared" si="13"/>
        <v>0</v>
      </c>
      <c r="Z54" s="159">
        <v>0.0</v>
      </c>
      <c r="AA54" s="158">
        <f t="shared" si="14"/>
        <v>42.82</v>
      </c>
      <c r="AB54" s="158">
        <f t="shared" si="15"/>
        <v>0</v>
      </c>
      <c r="AC54" s="158">
        <f t="shared" si="16"/>
        <v>0</v>
      </c>
      <c r="AD54" s="158">
        <f t="shared" si="17"/>
        <v>0</v>
      </c>
      <c r="AE54" s="158">
        <f t="shared" si="18"/>
        <v>0</v>
      </c>
      <c r="AF54" s="160"/>
      <c r="AG54" s="160"/>
      <c r="AH54" s="161">
        <f t="shared" si="19"/>
        <v>0</v>
      </c>
      <c r="AI54" s="161"/>
      <c r="AJ54" s="151"/>
      <c r="AK54" s="162"/>
      <c r="AL54" s="161"/>
      <c r="AM54" s="151"/>
      <c r="AN54" s="162">
        <f t="shared" si="21"/>
        <v>0</v>
      </c>
      <c r="AO54" s="163">
        <f t="shared" si="22"/>
        <v>8563.59</v>
      </c>
      <c r="AP54" s="164"/>
      <c r="AQ54" s="165">
        <f t="shared" si="23"/>
        <v>685.0872</v>
      </c>
      <c r="AR54" s="166"/>
      <c r="AS54" s="122"/>
      <c r="AT54" s="167"/>
      <c r="AU54" s="168"/>
      <c r="AV54" s="169"/>
      <c r="AW54" s="36"/>
      <c r="AX54" s="37"/>
      <c r="AY54" s="36"/>
      <c r="AZ54" s="170"/>
      <c r="BA54" s="35"/>
      <c r="BB54" s="171"/>
      <c r="BC54" s="33"/>
      <c r="BD54" s="33"/>
      <c r="BE54" s="33"/>
      <c r="BF54" s="33"/>
      <c r="BG54" s="33"/>
    </row>
    <row r="55" ht="15.75" hidden="1" customHeight="1">
      <c r="A55" s="148" t="s">
        <v>159</v>
      </c>
      <c r="B55" s="149" t="s">
        <v>160</v>
      </c>
      <c r="C55" s="150">
        <v>44510.0</v>
      </c>
      <c r="D55" s="151" t="s">
        <v>59</v>
      </c>
      <c r="E55" s="151" t="s">
        <v>161</v>
      </c>
      <c r="F55" s="151" t="s">
        <v>88</v>
      </c>
      <c r="G55" s="151" t="s">
        <v>62</v>
      </c>
      <c r="H55" s="151"/>
      <c r="I55" s="152">
        <v>30.0</v>
      </c>
      <c r="J55" s="153">
        <f t="shared" si="26"/>
        <v>8563.59</v>
      </c>
      <c r="K55" s="154">
        <f t="shared" si="2"/>
        <v>8563.59</v>
      </c>
      <c r="L55" s="155">
        <f t="shared" si="27"/>
        <v>0.09673396321</v>
      </c>
      <c r="M55" s="156">
        <f t="shared" si="4"/>
        <v>828.39</v>
      </c>
      <c r="N55" s="157"/>
      <c r="O55" s="154">
        <f t="shared" si="5"/>
        <v>0</v>
      </c>
      <c r="P55" s="154">
        <f t="shared" si="6"/>
        <v>7735.2</v>
      </c>
      <c r="Q55" s="155">
        <f t="shared" si="7"/>
        <v>0.275</v>
      </c>
      <c r="R55" s="154">
        <f t="shared" si="8"/>
        <v>2127.18</v>
      </c>
      <c r="S55" s="154">
        <f t="shared" si="9"/>
        <v>869.36</v>
      </c>
      <c r="T55" s="156">
        <f t="shared" si="10"/>
        <v>1257.82</v>
      </c>
      <c r="U55" s="158">
        <v>0.0</v>
      </c>
      <c r="V55" s="158">
        <f t="shared" si="11"/>
        <v>42.82</v>
      </c>
      <c r="W55" s="158">
        <v>0.0</v>
      </c>
      <c r="X55" s="158">
        <f t="shared" si="12"/>
        <v>0</v>
      </c>
      <c r="Y55" s="158">
        <f t="shared" si="13"/>
        <v>0</v>
      </c>
      <c r="Z55" s="159">
        <v>0.0</v>
      </c>
      <c r="AA55" s="158">
        <f t="shared" si="14"/>
        <v>42.82</v>
      </c>
      <c r="AB55" s="158">
        <f t="shared" si="15"/>
        <v>0</v>
      </c>
      <c r="AC55" s="158">
        <f t="shared" si="16"/>
        <v>0</v>
      </c>
      <c r="AD55" s="158">
        <f t="shared" si="17"/>
        <v>0</v>
      </c>
      <c r="AE55" s="158">
        <f t="shared" si="18"/>
        <v>0</v>
      </c>
      <c r="AF55" s="160"/>
      <c r="AG55" s="160"/>
      <c r="AH55" s="161">
        <f t="shared" si="19"/>
        <v>0</v>
      </c>
      <c r="AI55" s="161"/>
      <c r="AJ55" s="151"/>
      <c r="AK55" s="162"/>
      <c r="AL55" s="161"/>
      <c r="AM55" s="151"/>
      <c r="AN55" s="162">
        <f t="shared" si="21"/>
        <v>0</v>
      </c>
      <c r="AO55" s="163">
        <f t="shared" si="22"/>
        <v>8563.59</v>
      </c>
      <c r="AP55" s="164"/>
      <c r="AQ55" s="165">
        <f t="shared" si="23"/>
        <v>685.0872</v>
      </c>
      <c r="AR55" s="166"/>
      <c r="AS55" s="122"/>
      <c r="AT55" s="167"/>
      <c r="AU55" s="168"/>
      <c r="AV55" s="169"/>
      <c r="AW55" s="36"/>
      <c r="AX55" s="37"/>
      <c r="AY55" s="36"/>
      <c r="AZ55" s="170"/>
      <c r="BA55" s="35"/>
      <c r="BB55" s="171"/>
      <c r="BC55" s="33"/>
      <c r="BD55" s="33"/>
      <c r="BE55" s="33"/>
      <c r="BF55" s="33"/>
      <c r="BG55" s="33"/>
    </row>
    <row r="56" ht="15.75" customHeight="1">
      <c r="A56" s="148" t="s">
        <v>162</v>
      </c>
      <c r="B56" s="149" t="s">
        <v>163</v>
      </c>
      <c r="C56" s="150">
        <v>44510.0</v>
      </c>
      <c r="D56" s="151" t="s">
        <v>59</v>
      </c>
      <c r="E56" s="151" t="s">
        <v>164</v>
      </c>
      <c r="F56" s="151" t="s">
        <v>76</v>
      </c>
      <c r="G56" s="151" t="s">
        <v>62</v>
      </c>
      <c r="H56" s="151"/>
      <c r="I56" s="152">
        <v>30.0</v>
      </c>
      <c r="J56" s="153">
        <f t="shared" si="26"/>
        <v>5720.67</v>
      </c>
      <c r="K56" s="154">
        <f t="shared" si="2"/>
        <v>5720.67</v>
      </c>
      <c r="L56" s="155">
        <f t="shared" si="27"/>
        <v>0.1113628299</v>
      </c>
      <c r="M56" s="156">
        <f t="shared" si="4"/>
        <v>637.07</v>
      </c>
      <c r="N56" s="157"/>
      <c r="O56" s="154">
        <f t="shared" si="5"/>
        <v>0</v>
      </c>
      <c r="P56" s="154">
        <f t="shared" si="6"/>
        <v>5083.6</v>
      </c>
      <c r="Q56" s="155">
        <f t="shared" si="7"/>
        <v>0.275</v>
      </c>
      <c r="R56" s="154">
        <f t="shared" si="8"/>
        <v>1397.99</v>
      </c>
      <c r="S56" s="154">
        <f t="shared" si="9"/>
        <v>869.36</v>
      </c>
      <c r="T56" s="156">
        <f t="shared" si="10"/>
        <v>528.63</v>
      </c>
      <c r="U56" s="158">
        <v>0.0</v>
      </c>
      <c r="V56" s="158">
        <f t="shared" si="11"/>
        <v>28.6</v>
      </c>
      <c r="W56" s="158">
        <v>0.0</v>
      </c>
      <c r="X56" s="158">
        <f t="shared" si="12"/>
        <v>0</v>
      </c>
      <c r="Y56" s="158">
        <f t="shared" si="13"/>
        <v>0</v>
      </c>
      <c r="Z56" s="159">
        <v>0.0</v>
      </c>
      <c r="AA56" s="158">
        <f t="shared" si="14"/>
        <v>28.6</v>
      </c>
      <c r="AB56" s="158">
        <f t="shared" si="15"/>
        <v>0</v>
      </c>
      <c r="AC56" s="158">
        <f t="shared" si="16"/>
        <v>0</v>
      </c>
      <c r="AD56" s="158">
        <f t="shared" si="17"/>
        <v>0</v>
      </c>
      <c r="AE56" s="158">
        <f t="shared" si="18"/>
        <v>0</v>
      </c>
      <c r="AF56" s="160"/>
      <c r="AG56" s="160"/>
      <c r="AH56" s="161">
        <f t="shared" si="19"/>
        <v>0</v>
      </c>
      <c r="AI56" s="161"/>
      <c r="AJ56" s="172">
        <v>2.0</v>
      </c>
      <c r="AK56" s="162">
        <f>IF(AJ56=0,0,($J56/30*AJ56))</f>
        <v>381.378</v>
      </c>
      <c r="AL56" s="161"/>
      <c r="AM56" s="151"/>
      <c r="AN56" s="162">
        <f t="shared" si="21"/>
        <v>0</v>
      </c>
      <c r="AO56" s="163">
        <f t="shared" si="22"/>
        <v>5339.292</v>
      </c>
      <c r="AP56" s="164"/>
      <c r="AQ56" s="165">
        <f t="shared" si="23"/>
        <v>427.14336</v>
      </c>
      <c r="AR56" s="166" t="s">
        <v>165</v>
      </c>
      <c r="AS56" s="122"/>
      <c r="AT56" s="167"/>
      <c r="AU56" s="168"/>
      <c r="AV56" s="169"/>
      <c r="AW56" s="36"/>
      <c r="AX56" s="37"/>
      <c r="AY56" s="36"/>
      <c r="AZ56" s="170"/>
      <c r="BA56" s="35"/>
      <c r="BB56" s="171"/>
      <c r="BC56" s="33"/>
      <c r="BD56" s="33"/>
      <c r="BE56" s="33"/>
      <c r="BF56" s="33"/>
      <c r="BG56" s="33"/>
    </row>
    <row r="57" ht="15.75" hidden="1" customHeight="1">
      <c r="A57" s="148">
        <v>1633.0</v>
      </c>
      <c r="B57" s="149" t="s">
        <v>166</v>
      </c>
      <c r="C57" s="150">
        <v>44553.0</v>
      </c>
      <c r="D57" s="151" t="s">
        <v>59</v>
      </c>
      <c r="E57" s="151" t="s">
        <v>66</v>
      </c>
      <c r="F57" s="151" t="s">
        <v>88</v>
      </c>
      <c r="G57" s="151" t="s">
        <v>62</v>
      </c>
      <c r="H57" s="151"/>
      <c r="I57" s="152">
        <v>30.0</v>
      </c>
      <c r="J57" s="153">
        <f t="shared" si="26"/>
        <v>8563.59</v>
      </c>
      <c r="K57" s="154">
        <f t="shared" si="2"/>
        <v>8563.59</v>
      </c>
      <c r="L57" s="155">
        <f t="shared" si="27"/>
        <v>0.09673396321</v>
      </c>
      <c r="M57" s="156">
        <f t="shared" si="4"/>
        <v>828.39</v>
      </c>
      <c r="N57" s="157"/>
      <c r="O57" s="154">
        <f t="shared" si="5"/>
        <v>0</v>
      </c>
      <c r="P57" s="154">
        <f t="shared" si="6"/>
        <v>7735.2</v>
      </c>
      <c r="Q57" s="155">
        <f t="shared" si="7"/>
        <v>0.275</v>
      </c>
      <c r="R57" s="154">
        <f t="shared" si="8"/>
        <v>2127.18</v>
      </c>
      <c r="S57" s="154">
        <f t="shared" si="9"/>
        <v>869.36</v>
      </c>
      <c r="T57" s="156">
        <f t="shared" si="10"/>
        <v>1257.82</v>
      </c>
      <c r="U57" s="158">
        <v>0.0</v>
      </c>
      <c r="V57" s="158">
        <f t="shared" si="11"/>
        <v>42.82</v>
      </c>
      <c r="W57" s="158">
        <v>0.0</v>
      </c>
      <c r="X57" s="158">
        <f t="shared" si="12"/>
        <v>0</v>
      </c>
      <c r="Y57" s="158">
        <f t="shared" si="13"/>
        <v>0</v>
      </c>
      <c r="Z57" s="159">
        <v>0.0</v>
      </c>
      <c r="AA57" s="158">
        <f t="shared" si="14"/>
        <v>42.82</v>
      </c>
      <c r="AB57" s="158">
        <f t="shared" si="15"/>
        <v>0</v>
      </c>
      <c r="AC57" s="158">
        <f t="shared" si="16"/>
        <v>0</v>
      </c>
      <c r="AD57" s="158">
        <f t="shared" si="17"/>
        <v>0</v>
      </c>
      <c r="AE57" s="158">
        <f t="shared" si="18"/>
        <v>0</v>
      </c>
      <c r="AF57" s="160"/>
      <c r="AG57" s="160"/>
      <c r="AH57" s="161">
        <f t="shared" si="19"/>
        <v>0</v>
      </c>
      <c r="AI57" s="161"/>
      <c r="AJ57" s="151"/>
      <c r="AK57" s="162"/>
      <c r="AL57" s="161"/>
      <c r="AM57" s="151"/>
      <c r="AN57" s="162">
        <f t="shared" si="21"/>
        <v>0</v>
      </c>
      <c r="AO57" s="163">
        <f t="shared" si="22"/>
        <v>8563.59</v>
      </c>
      <c r="AP57" s="164"/>
      <c r="AQ57" s="165">
        <f t="shared" si="23"/>
        <v>685.0872</v>
      </c>
      <c r="AR57" s="166"/>
      <c r="AS57" s="122"/>
      <c r="AT57" s="167"/>
      <c r="AU57" s="168"/>
      <c r="AV57" s="169"/>
      <c r="AW57" s="36"/>
      <c r="AX57" s="37"/>
      <c r="AY57" s="36"/>
      <c r="AZ57" s="170"/>
      <c r="BA57" s="35"/>
      <c r="BB57" s="171"/>
      <c r="BC57" s="33"/>
      <c r="BD57" s="33"/>
      <c r="BE57" s="33"/>
      <c r="BF57" s="33"/>
      <c r="BG57" s="33"/>
    </row>
    <row r="58" ht="15.75" hidden="1" customHeight="1">
      <c r="A58" s="148" t="s">
        <v>167</v>
      </c>
      <c r="B58" s="149" t="s">
        <v>168</v>
      </c>
      <c r="C58" s="150">
        <v>44510.0</v>
      </c>
      <c r="D58" s="151" t="s">
        <v>59</v>
      </c>
      <c r="E58" s="151" t="s">
        <v>66</v>
      </c>
      <c r="F58" s="151" t="s">
        <v>61</v>
      </c>
      <c r="G58" s="151" t="s">
        <v>62</v>
      </c>
      <c r="H58" s="151"/>
      <c r="I58" s="152">
        <v>30.0</v>
      </c>
      <c r="J58" s="153">
        <f t="shared" si="26"/>
        <v>3949.24</v>
      </c>
      <c r="K58" s="154">
        <f t="shared" si="2"/>
        <v>3949.24</v>
      </c>
      <c r="L58" s="155">
        <f t="shared" si="27"/>
        <v>0.09851768948</v>
      </c>
      <c r="M58" s="156">
        <f t="shared" si="4"/>
        <v>389.07</v>
      </c>
      <c r="N58" s="157">
        <v>1.0</v>
      </c>
      <c r="O58" s="154">
        <f t="shared" si="5"/>
        <v>189.59</v>
      </c>
      <c r="P58" s="154">
        <f t="shared" si="6"/>
        <v>3370.58</v>
      </c>
      <c r="Q58" s="155">
        <f t="shared" si="7"/>
        <v>0.15</v>
      </c>
      <c r="R58" s="154">
        <f t="shared" si="8"/>
        <v>505.587</v>
      </c>
      <c r="S58" s="154">
        <f t="shared" si="9"/>
        <v>354.8</v>
      </c>
      <c r="T58" s="156">
        <f t="shared" si="10"/>
        <v>150.787</v>
      </c>
      <c r="U58" s="158">
        <v>0.0</v>
      </c>
      <c r="V58" s="158">
        <f t="shared" si="11"/>
        <v>19.75</v>
      </c>
      <c r="W58" s="158">
        <v>0.0</v>
      </c>
      <c r="X58" s="158">
        <f t="shared" si="12"/>
        <v>0</v>
      </c>
      <c r="Y58" s="158">
        <f t="shared" si="13"/>
        <v>0</v>
      </c>
      <c r="Z58" s="159">
        <v>0.0</v>
      </c>
      <c r="AA58" s="158">
        <f t="shared" si="14"/>
        <v>19.75</v>
      </c>
      <c r="AB58" s="158">
        <f t="shared" si="15"/>
        <v>0</v>
      </c>
      <c r="AC58" s="158">
        <f t="shared" si="16"/>
        <v>0</v>
      </c>
      <c r="AD58" s="158">
        <f t="shared" si="17"/>
        <v>0</v>
      </c>
      <c r="AE58" s="158">
        <f t="shared" si="18"/>
        <v>0</v>
      </c>
      <c r="AF58" s="160"/>
      <c r="AG58" s="160"/>
      <c r="AH58" s="161">
        <f t="shared" si="19"/>
        <v>0</v>
      </c>
      <c r="AI58" s="161"/>
      <c r="AJ58" s="151"/>
      <c r="AK58" s="162"/>
      <c r="AL58" s="161"/>
      <c r="AM58" s="151"/>
      <c r="AN58" s="162">
        <f t="shared" si="21"/>
        <v>0</v>
      </c>
      <c r="AO58" s="163">
        <f t="shared" si="22"/>
        <v>3949.24</v>
      </c>
      <c r="AP58" s="164"/>
      <c r="AQ58" s="165">
        <f t="shared" si="23"/>
        <v>315.9392</v>
      </c>
      <c r="AR58" s="166"/>
      <c r="AS58" s="122"/>
      <c r="AT58" s="167"/>
      <c r="AU58" s="168"/>
      <c r="AV58" s="169"/>
      <c r="AW58" s="36"/>
      <c r="AX58" s="37"/>
      <c r="AY58" s="36"/>
      <c r="AZ58" s="170"/>
      <c r="BA58" s="35"/>
      <c r="BB58" s="171"/>
      <c r="BC58" s="33"/>
      <c r="BD58" s="33"/>
      <c r="BE58" s="33"/>
      <c r="BF58" s="33"/>
      <c r="BG58" s="33"/>
    </row>
    <row r="59" ht="15.75" hidden="1" customHeight="1">
      <c r="A59" s="148" t="s">
        <v>169</v>
      </c>
      <c r="B59" s="149" t="s">
        <v>170</v>
      </c>
      <c r="C59" s="150">
        <v>44522.0</v>
      </c>
      <c r="D59" s="151" t="s">
        <v>59</v>
      </c>
      <c r="E59" s="151" t="s">
        <v>66</v>
      </c>
      <c r="F59" s="151" t="s">
        <v>69</v>
      </c>
      <c r="G59" s="151" t="s">
        <v>62</v>
      </c>
      <c r="H59" s="151"/>
      <c r="I59" s="152">
        <v>30.0</v>
      </c>
      <c r="J59" s="153">
        <f t="shared" si="26"/>
        <v>2483.83</v>
      </c>
      <c r="K59" s="154">
        <f t="shared" si="2"/>
        <v>2483.83</v>
      </c>
      <c r="L59" s="155">
        <f t="shared" si="27"/>
        <v>0.08336319313</v>
      </c>
      <c r="M59" s="156">
        <f t="shared" si="4"/>
        <v>207.06</v>
      </c>
      <c r="N59" s="157">
        <v>1.0</v>
      </c>
      <c r="O59" s="154">
        <f t="shared" si="5"/>
        <v>189.59</v>
      </c>
      <c r="P59" s="154">
        <f t="shared" si="6"/>
        <v>2087.18</v>
      </c>
      <c r="Q59" s="155">
        <f t="shared" si="7"/>
        <v>0.075</v>
      </c>
      <c r="R59" s="154">
        <f t="shared" si="8"/>
        <v>156.5385</v>
      </c>
      <c r="S59" s="154">
        <f t="shared" si="9"/>
        <v>142.8</v>
      </c>
      <c r="T59" s="156">
        <f t="shared" si="10"/>
        <v>13.7385</v>
      </c>
      <c r="U59" s="158">
        <v>0.0</v>
      </c>
      <c r="V59" s="158">
        <f t="shared" si="11"/>
        <v>12.42</v>
      </c>
      <c r="W59" s="158">
        <v>0.0</v>
      </c>
      <c r="X59" s="158">
        <f t="shared" si="12"/>
        <v>0</v>
      </c>
      <c r="Y59" s="158">
        <f t="shared" si="13"/>
        <v>0</v>
      </c>
      <c r="Z59" s="159"/>
      <c r="AA59" s="158">
        <f t="shared" si="14"/>
        <v>12.42</v>
      </c>
      <c r="AB59" s="158">
        <f t="shared" si="15"/>
        <v>0</v>
      </c>
      <c r="AC59" s="158">
        <f t="shared" si="16"/>
        <v>0</v>
      </c>
      <c r="AD59" s="158">
        <f t="shared" si="17"/>
        <v>0</v>
      </c>
      <c r="AE59" s="158">
        <f t="shared" si="18"/>
        <v>0</v>
      </c>
      <c r="AF59" s="173"/>
      <c r="AG59" s="173"/>
      <c r="AH59" s="174">
        <f t="shared" si="19"/>
        <v>0</v>
      </c>
      <c r="AI59" s="174"/>
      <c r="AJ59" s="172">
        <v>6.0</v>
      </c>
      <c r="AK59" s="162">
        <f>IF(AJ59=0,0,($J59/30*AJ59))</f>
        <v>496.766</v>
      </c>
      <c r="AL59" s="174"/>
      <c r="AM59" s="172"/>
      <c r="AN59" s="162">
        <f t="shared" si="21"/>
        <v>0</v>
      </c>
      <c r="AO59" s="153">
        <f t="shared" si="22"/>
        <v>1987.064</v>
      </c>
      <c r="AP59" s="175"/>
      <c r="AQ59" s="165">
        <f t="shared" si="23"/>
        <v>158.96512</v>
      </c>
      <c r="AR59" s="166" t="s">
        <v>171</v>
      </c>
      <c r="AS59" s="122"/>
      <c r="AT59" s="167"/>
      <c r="AU59" s="168"/>
      <c r="AV59" s="176"/>
      <c r="AW59" s="177"/>
      <c r="AX59" s="37"/>
      <c r="AY59" s="177"/>
      <c r="AZ59" s="170"/>
      <c r="BA59" s="37"/>
      <c r="BB59" s="167"/>
      <c r="BC59" s="38"/>
      <c r="BD59" s="38"/>
      <c r="BE59" s="38"/>
      <c r="BF59" s="38"/>
      <c r="BG59" s="38"/>
    </row>
    <row r="60" ht="15.75" hidden="1" customHeight="1">
      <c r="A60" s="148" t="s">
        <v>172</v>
      </c>
      <c r="B60" s="149" t="s">
        <v>173</v>
      </c>
      <c r="C60" s="150">
        <v>44510.0</v>
      </c>
      <c r="D60" s="151" t="s">
        <v>59</v>
      </c>
      <c r="E60" s="151" t="s">
        <v>174</v>
      </c>
      <c r="F60" s="151" t="s">
        <v>61</v>
      </c>
      <c r="G60" s="151" t="s">
        <v>62</v>
      </c>
      <c r="H60" s="151"/>
      <c r="I60" s="152">
        <v>30.0</v>
      </c>
      <c r="J60" s="153">
        <f t="shared" si="26"/>
        <v>3949.24</v>
      </c>
      <c r="K60" s="154">
        <f t="shared" si="2"/>
        <v>3949.24</v>
      </c>
      <c r="L60" s="155">
        <f t="shared" si="27"/>
        <v>0.09851768948</v>
      </c>
      <c r="M60" s="156">
        <f t="shared" si="4"/>
        <v>389.07</v>
      </c>
      <c r="N60" s="157">
        <v>1.0</v>
      </c>
      <c r="O60" s="154">
        <f t="shared" si="5"/>
        <v>189.59</v>
      </c>
      <c r="P60" s="154">
        <f t="shared" si="6"/>
        <v>3370.58</v>
      </c>
      <c r="Q60" s="155">
        <f t="shared" si="7"/>
        <v>0.15</v>
      </c>
      <c r="R60" s="154">
        <f t="shared" si="8"/>
        <v>505.587</v>
      </c>
      <c r="S60" s="154">
        <f t="shared" si="9"/>
        <v>354.8</v>
      </c>
      <c r="T60" s="156">
        <f t="shared" si="10"/>
        <v>150.787</v>
      </c>
      <c r="U60" s="158">
        <v>0.0</v>
      </c>
      <c r="V60" s="158">
        <f t="shared" si="11"/>
        <v>19.75</v>
      </c>
      <c r="W60" s="158">
        <v>0.0</v>
      </c>
      <c r="X60" s="158">
        <f t="shared" si="12"/>
        <v>0</v>
      </c>
      <c r="Y60" s="158">
        <f t="shared" si="13"/>
        <v>0</v>
      </c>
      <c r="Z60" s="159">
        <v>0.0</v>
      </c>
      <c r="AA60" s="158">
        <f t="shared" si="14"/>
        <v>19.75</v>
      </c>
      <c r="AB60" s="158">
        <f t="shared" si="15"/>
        <v>0</v>
      </c>
      <c r="AC60" s="158">
        <f t="shared" si="16"/>
        <v>0</v>
      </c>
      <c r="AD60" s="158">
        <f t="shared" si="17"/>
        <v>0</v>
      </c>
      <c r="AE60" s="158">
        <f t="shared" si="18"/>
        <v>0</v>
      </c>
      <c r="AF60" s="160"/>
      <c r="AG60" s="160"/>
      <c r="AH60" s="161">
        <f t="shared" si="19"/>
        <v>0</v>
      </c>
      <c r="AI60" s="161"/>
      <c r="AJ60" s="151"/>
      <c r="AK60" s="162"/>
      <c r="AL60" s="161"/>
      <c r="AM60" s="151"/>
      <c r="AN60" s="162">
        <f t="shared" si="21"/>
        <v>0</v>
      </c>
      <c r="AO60" s="163">
        <f t="shared" si="22"/>
        <v>3949.24</v>
      </c>
      <c r="AP60" s="164"/>
      <c r="AQ60" s="165">
        <f t="shared" si="23"/>
        <v>315.9392</v>
      </c>
      <c r="AR60" s="166"/>
      <c r="AS60" s="122"/>
      <c r="AT60" s="167"/>
      <c r="AU60" s="168"/>
      <c r="AV60" s="169"/>
      <c r="AW60" s="36"/>
      <c r="AX60" s="37"/>
      <c r="AY60" s="36"/>
      <c r="AZ60" s="170"/>
      <c r="BA60" s="35"/>
      <c r="BB60" s="171"/>
      <c r="BC60" s="33"/>
      <c r="BD60" s="33"/>
      <c r="BE60" s="33"/>
      <c r="BF60" s="33"/>
      <c r="BG60" s="33"/>
    </row>
    <row r="61" ht="15.75" hidden="1" customHeight="1">
      <c r="A61" s="148">
        <v>1631.0</v>
      </c>
      <c r="B61" s="149" t="s">
        <v>175</v>
      </c>
      <c r="C61" s="150">
        <v>44551.0</v>
      </c>
      <c r="D61" s="151" t="s">
        <v>59</v>
      </c>
      <c r="E61" s="151" t="s">
        <v>66</v>
      </c>
      <c r="F61" s="151" t="s">
        <v>69</v>
      </c>
      <c r="G61" s="151" t="s">
        <v>62</v>
      </c>
      <c r="H61" s="151"/>
      <c r="I61" s="152">
        <v>30.0</v>
      </c>
      <c r="J61" s="153">
        <f t="shared" si="26"/>
        <v>2483.83</v>
      </c>
      <c r="K61" s="154">
        <f t="shared" si="2"/>
        <v>2483.83</v>
      </c>
      <c r="L61" s="155">
        <f t="shared" si="27"/>
        <v>0.08336319313</v>
      </c>
      <c r="M61" s="156">
        <f t="shared" si="4"/>
        <v>207.06</v>
      </c>
      <c r="N61" s="157"/>
      <c r="O61" s="154">
        <f t="shared" si="5"/>
        <v>0</v>
      </c>
      <c r="P61" s="154">
        <f t="shared" si="6"/>
        <v>2276.77</v>
      </c>
      <c r="Q61" s="155">
        <f t="shared" si="7"/>
        <v>0.075</v>
      </c>
      <c r="R61" s="154">
        <f t="shared" si="8"/>
        <v>170.75775</v>
      </c>
      <c r="S61" s="154">
        <f t="shared" si="9"/>
        <v>142.8</v>
      </c>
      <c r="T61" s="156">
        <f t="shared" si="10"/>
        <v>27.95775</v>
      </c>
      <c r="U61" s="158">
        <v>0.0</v>
      </c>
      <c r="V61" s="158">
        <f t="shared" si="11"/>
        <v>12.42</v>
      </c>
      <c r="W61" s="158">
        <v>0.0</v>
      </c>
      <c r="X61" s="158">
        <f t="shared" si="12"/>
        <v>0</v>
      </c>
      <c r="Y61" s="158">
        <f t="shared" si="13"/>
        <v>0</v>
      </c>
      <c r="Z61" s="159"/>
      <c r="AA61" s="158">
        <f t="shared" si="14"/>
        <v>12.42</v>
      </c>
      <c r="AB61" s="158">
        <f t="shared" si="15"/>
        <v>0</v>
      </c>
      <c r="AC61" s="158">
        <f t="shared" si="16"/>
        <v>0</v>
      </c>
      <c r="AD61" s="158">
        <f t="shared" si="17"/>
        <v>0</v>
      </c>
      <c r="AE61" s="158">
        <f t="shared" si="18"/>
        <v>0</v>
      </c>
      <c r="AF61" s="173"/>
      <c r="AG61" s="173"/>
      <c r="AH61" s="174">
        <f t="shared" si="19"/>
        <v>0</v>
      </c>
      <c r="AI61" s="174"/>
      <c r="AJ61" s="172">
        <v>5.0</v>
      </c>
      <c r="AK61" s="162">
        <f>IF(AJ61=0,0,($J61/30*AJ61))</f>
        <v>413.9716667</v>
      </c>
      <c r="AL61" s="174"/>
      <c r="AM61" s="172"/>
      <c r="AN61" s="162">
        <f t="shared" si="21"/>
        <v>0</v>
      </c>
      <c r="AO61" s="153">
        <f t="shared" si="22"/>
        <v>2069.858333</v>
      </c>
      <c r="AP61" s="175"/>
      <c r="AQ61" s="165">
        <f t="shared" si="23"/>
        <v>165.5886667</v>
      </c>
      <c r="AR61" s="166" t="s">
        <v>171</v>
      </c>
      <c r="AS61" s="122"/>
      <c r="AT61" s="167"/>
      <c r="AU61" s="168"/>
      <c r="AV61" s="176"/>
      <c r="AW61" s="177"/>
      <c r="AX61" s="37"/>
      <c r="AY61" s="177"/>
      <c r="AZ61" s="170"/>
      <c r="BA61" s="37"/>
      <c r="BB61" s="167"/>
      <c r="BC61" s="38"/>
      <c r="BD61" s="38"/>
      <c r="BE61" s="38"/>
      <c r="BF61" s="38"/>
      <c r="BG61" s="38"/>
    </row>
    <row r="62" ht="15.75" hidden="1" customHeight="1">
      <c r="A62" s="148">
        <v>1798.0</v>
      </c>
      <c r="B62" s="149" t="s">
        <v>176</v>
      </c>
      <c r="C62" s="150">
        <v>44928.0</v>
      </c>
      <c r="D62" s="151" t="s">
        <v>59</v>
      </c>
      <c r="E62" s="151" t="s">
        <v>121</v>
      </c>
      <c r="F62" s="151" t="s">
        <v>106</v>
      </c>
      <c r="G62" s="151" t="s">
        <v>62</v>
      </c>
      <c r="H62" s="172"/>
      <c r="I62" s="152">
        <v>30.0</v>
      </c>
      <c r="J62" s="153">
        <f t="shared" si="26"/>
        <v>3216.63</v>
      </c>
      <c r="K62" s="154">
        <f t="shared" si="2"/>
        <v>3216.63</v>
      </c>
      <c r="L62" s="155">
        <f t="shared" si="27"/>
        <v>0.09171088997</v>
      </c>
      <c r="M62" s="156">
        <f t="shared" si="4"/>
        <v>295</v>
      </c>
      <c r="N62" s="157"/>
      <c r="O62" s="154">
        <f t="shared" si="5"/>
        <v>0</v>
      </c>
      <c r="P62" s="154">
        <f t="shared" si="6"/>
        <v>2921.63</v>
      </c>
      <c r="Q62" s="155">
        <f t="shared" si="7"/>
        <v>0.15</v>
      </c>
      <c r="R62" s="154">
        <f t="shared" si="8"/>
        <v>438.2445</v>
      </c>
      <c r="S62" s="154">
        <f t="shared" si="9"/>
        <v>354.8</v>
      </c>
      <c r="T62" s="156">
        <f t="shared" si="10"/>
        <v>83.4445</v>
      </c>
      <c r="U62" s="158">
        <v>0.0</v>
      </c>
      <c r="V62" s="158">
        <f t="shared" si="11"/>
        <v>16.08</v>
      </c>
      <c r="W62" s="158">
        <v>0.0</v>
      </c>
      <c r="X62" s="158">
        <f t="shared" si="12"/>
        <v>0</v>
      </c>
      <c r="Y62" s="158">
        <f t="shared" si="13"/>
        <v>0</v>
      </c>
      <c r="Z62" s="159"/>
      <c r="AA62" s="158">
        <f t="shared" si="14"/>
        <v>16.08</v>
      </c>
      <c r="AB62" s="158">
        <f t="shared" si="15"/>
        <v>0</v>
      </c>
      <c r="AC62" s="158">
        <f t="shared" si="16"/>
        <v>0</v>
      </c>
      <c r="AD62" s="158">
        <f t="shared" si="17"/>
        <v>0</v>
      </c>
      <c r="AE62" s="158">
        <f t="shared" si="18"/>
        <v>0</v>
      </c>
      <c r="AF62" s="173"/>
      <c r="AG62" s="173"/>
      <c r="AH62" s="174">
        <f t="shared" si="19"/>
        <v>0</v>
      </c>
      <c r="AI62" s="174"/>
      <c r="AJ62" s="172"/>
      <c r="AK62" s="162"/>
      <c r="AL62" s="174"/>
      <c r="AM62" s="172"/>
      <c r="AN62" s="162">
        <f t="shared" si="21"/>
        <v>0</v>
      </c>
      <c r="AO62" s="153">
        <f t="shared" si="22"/>
        <v>3216.63</v>
      </c>
      <c r="AP62" s="175"/>
      <c r="AQ62" s="165">
        <f t="shared" si="23"/>
        <v>257.3304</v>
      </c>
      <c r="AR62" s="166" t="s">
        <v>107</v>
      </c>
      <c r="AS62" s="180" t="s">
        <v>177</v>
      </c>
      <c r="AT62" s="167"/>
      <c r="AU62" s="168"/>
      <c r="AV62" s="176"/>
      <c r="AW62" s="177"/>
      <c r="AX62" s="37"/>
      <c r="AY62" s="177"/>
      <c r="AZ62" s="170"/>
      <c r="BA62" s="37"/>
      <c r="BB62" s="167"/>
      <c r="BC62" s="38"/>
      <c r="BD62" s="38"/>
      <c r="BE62" s="38"/>
      <c r="BF62" s="38"/>
      <c r="BG62" s="38"/>
    </row>
    <row r="63" ht="15.75" hidden="1" customHeight="1">
      <c r="A63" s="148">
        <v>1704.0</v>
      </c>
      <c r="B63" s="149" t="s">
        <v>178</v>
      </c>
      <c r="C63" s="150">
        <v>44655.0</v>
      </c>
      <c r="D63" s="151" t="s">
        <v>59</v>
      </c>
      <c r="E63" s="151" t="s">
        <v>66</v>
      </c>
      <c r="F63" s="151" t="s">
        <v>61</v>
      </c>
      <c r="G63" s="151" t="s">
        <v>62</v>
      </c>
      <c r="H63" s="151"/>
      <c r="I63" s="152">
        <v>30.0</v>
      </c>
      <c r="J63" s="153">
        <f t="shared" si="26"/>
        <v>3949.24</v>
      </c>
      <c r="K63" s="154">
        <f t="shared" si="2"/>
        <v>3949.24</v>
      </c>
      <c r="L63" s="155">
        <f t="shared" si="27"/>
        <v>0.09851768948</v>
      </c>
      <c r="M63" s="156">
        <f t="shared" si="4"/>
        <v>389.07</v>
      </c>
      <c r="N63" s="157">
        <v>2.0</v>
      </c>
      <c r="O63" s="154">
        <f t="shared" si="5"/>
        <v>379.18</v>
      </c>
      <c r="P63" s="154">
        <f t="shared" si="6"/>
        <v>3180.99</v>
      </c>
      <c r="Q63" s="155">
        <f t="shared" si="7"/>
        <v>0.15</v>
      </c>
      <c r="R63" s="154">
        <f t="shared" si="8"/>
        <v>477.1485</v>
      </c>
      <c r="S63" s="154">
        <f t="shared" si="9"/>
        <v>354.8</v>
      </c>
      <c r="T63" s="156">
        <f t="shared" si="10"/>
        <v>122.3485</v>
      </c>
      <c r="U63" s="158">
        <v>0.0</v>
      </c>
      <c r="V63" s="158">
        <f t="shared" si="11"/>
        <v>19.75</v>
      </c>
      <c r="W63" s="158">
        <v>0.0</v>
      </c>
      <c r="X63" s="158">
        <f t="shared" si="12"/>
        <v>0</v>
      </c>
      <c r="Y63" s="158">
        <f t="shared" si="13"/>
        <v>0</v>
      </c>
      <c r="Z63" s="159">
        <v>0.0</v>
      </c>
      <c r="AA63" s="158">
        <f t="shared" si="14"/>
        <v>19.75</v>
      </c>
      <c r="AB63" s="158">
        <f t="shared" si="15"/>
        <v>0</v>
      </c>
      <c r="AC63" s="158">
        <f t="shared" si="16"/>
        <v>0</v>
      </c>
      <c r="AD63" s="158">
        <f t="shared" si="17"/>
        <v>0</v>
      </c>
      <c r="AE63" s="158">
        <f t="shared" si="18"/>
        <v>0</v>
      </c>
      <c r="AF63" s="160"/>
      <c r="AG63" s="160"/>
      <c r="AH63" s="161">
        <f t="shared" si="19"/>
        <v>0</v>
      </c>
      <c r="AI63" s="161"/>
      <c r="AJ63" s="151"/>
      <c r="AK63" s="162"/>
      <c r="AL63" s="161"/>
      <c r="AM63" s="151"/>
      <c r="AN63" s="162">
        <f t="shared" si="21"/>
        <v>0</v>
      </c>
      <c r="AO63" s="163">
        <f t="shared" si="22"/>
        <v>3949.24</v>
      </c>
      <c r="AP63" s="164"/>
      <c r="AQ63" s="165">
        <f t="shared" si="23"/>
        <v>315.9392</v>
      </c>
      <c r="AR63" s="166"/>
      <c r="AS63" s="122"/>
      <c r="AT63" s="167"/>
      <c r="AU63" s="168"/>
      <c r="AV63" s="169"/>
      <c r="AW63" s="36"/>
      <c r="AX63" s="37"/>
      <c r="AY63" s="36"/>
      <c r="AZ63" s="170"/>
      <c r="BA63" s="35"/>
      <c r="BB63" s="171"/>
      <c r="BC63" s="33"/>
      <c r="BD63" s="33"/>
      <c r="BE63" s="33"/>
      <c r="BF63" s="33"/>
      <c r="BG63" s="33"/>
    </row>
    <row r="64" ht="15.75" hidden="1" customHeight="1">
      <c r="A64" s="148">
        <v>1720.0</v>
      </c>
      <c r="B64" s="149" t="s">
        <v>179</v>
      </c>
      <c r="C64" s="150">
        <v>44678.0</v>
      </c>
      <c r="D64" s="151" t="s">
        <v>59</v>
      </c>
      <c r="E64" s="151" t="s">
        <v>180</v>
      </c>
      <c r="F64" s="151" t="s">
        <v>181</v>
      </c>
      <c r="G64" s="151" t="s">
        <v>62</v>
      </c>
      <c r="H64" s="151"/>
      <c r="I64" s="152">
        <v>30.0</v>
      </c>
      <c r="J64" s="153">
        <f t="shared" si="26"/>
        <v>3949.24</v>
      </c>
      <c r="K64" s="154">
        <f t="shared" si="2"/>
        <v>3949.24</v>
      </c>
      <c r="L64" s="155">
        <f t="shared" si="27"/>
        <v>0.09851768948</v>
      </c>
      <c r="M64" s="156">
        <f t="shared" si="4"/>
        <v>389.07</v>
      </c>
      <c r="N64" s="157"/>
      <c r="O64" s="154">
        <f t="shared" si="5"/>
        <v>0</v>
      </c>
      <c r="P64" s="154">
        <f t="shared" si="6"/>
        <v>3560.17</v>
      </c>
      <c r="Q64" s="155">
        <f t="shared" si="7"/>
        <v>0.15</v>
      </c>
      <c r="R64" s="154">
        <f t="shared" si="8"/>
        <v>534.0255</v>
      </c>
      <c r="S64" s="154">
        <f t="shared" si="9"/>
        <v>354.8</v>
      </c>
      <c r="T64" s="156">
        <f t="shared" si="10"/>
        <v>179.2255</v>
      </c>
      <c r="U64" s="158">
        <v>0.0</v>
      </c>
      <c r="V64" s="158">
        <f t="shared" si="11"/>
        <v>19.75</v>
      </c>
      <c r="W64" s="158">
        <v>0.0</v>
      </c>
      <c r="X64" s="158">
        <f t="shared" si="12"/>
        <v>0</v>
      </c>
      <c r="Y64" s="158">
        <f t="shared" si="13"/>
        <v>0</v>
      </c>
      <c r="Z64" s="159">
        <v>0.0</v>
      </c>
      <c r="AA64" s="158">
        <f t="shared" si="14"/>
        <v>19.75</v>
      </c>
      <c r="AB64" s="158">
        <f t="shared" si="15"/>
        <v>0</v>
      </c>
      <c r="AC64" s="158">
        <f t="shared" si="16"/>
        <v>0</v>
      </c>
      <c r="AD64" s="158">
        <f t="shared" si="17"/>
        <v>0</v>
      </c>
      <c r="AE64" s="158">
        <f t="shared" si="18"/>
        <v>0</v>
      </c>
      <c r="AF64" s="160"/>
      <c r="AG64" s="160"/>
      <c r="AH64" s="161">
        <f t="shared" si="19"/>
        <v>0</v>
      </c>
      <c r="AI64" s="161"/>
      <c r="AJ64" s="151"/>
      <c r="AK64" s="162"/>
      <c r="AL64" s="161"/>
      <c r="AM64" s="151"/>
      <c r="AN64" s="162">
        <f t="shared" si="21"/>
        <v>0</v>
      </c>
      <c r="AO64" s="163">
        <f t="shared" si="22"/>
        <v>3949.24</v>
      </c>
      <c r="AP64" s="164"/>
      <c r="AQ64" s="165">
        <f t="shared" si="23"/>
        <v>315.9392</v>
      </c>
      <c r="AR64" s="166"/>
      <c r="AS64" s="122"/>
      <c r="AT64" s="167"/>
      <c r="AU64" s="168"/>
      <c r="AV64" s="169"/>
      <c r="AW64" s="36"/>
      <c r="AX64" s="37"/>
      <c r="AY64" s="36"/>
      <c r="AZ64" s="170"/>
      <c r="BA64" s="35"/>
      <c r="BB64" s="171"/>
      <c r="BC64" s="33"/>
      <c r="BD64" s="33"/>
      <c r="BE64" s="33"/>
      <c r="BF64" s="33"/>
      <c r="BG64" s="33"/>
    </row>
    <row r="65" ht="15.75" hidden="1" customHeight="1">
      <c r="A65" s="148">
        <v>1707.0</v>
      </c>
      <c r="B65" s="149" t="s">
        <v>182</v>
      </c>
      <c r="C65" s="150">
        <v>44656.0</v>
      </c>
      <c r="D65" s="151" t="s">
        <v>59</v>
      </c>
      <c r="E65" s="151" t="s">
        <v>112</v>
      </c>
      <c r="F65" s="151" t="s">
        <v>88</v>
      </c>
      <c r="G65" s="151" t="s">
        <v>62</v>
      </c>
      <c r="H65" s="151"/>
      <c r="I65" s="152">
        <v>30.0</v>
      </c>
      <c r="J65" s="153">
        <f t="shared" si="26"/>
        <v>8563.59</v>
      </c>
      <c r="K65" s="154">
        <f t="shared" si="2"/>
        <v>8563.59</v>
      </c>
      <c r="L65" s="155">
        <f t="shared" si="27"/>
        <v>0.09673396321</v>
      </c>
      <c r="M65" s="156">
        <f t="shared" si="4"/>
        <v>828.39</v>
      </c>
      <c r="N65" s="157"/>
      <c r="O65" s="154">
        <f t="shared" si="5"/>
        <v>0</v>
      </c>
      <c r="P65" s="154">
        <f t="shared" si="6"/>
        <v>7735.2</v>
      </c>
      <c r="Q65" s="155">
        <f t="shared" si="7"/>
        <v>0.275</v>
      </c>
      <c r="R65" s="154">
        <f t="shared" si="8"/>
        <v>2127.18</v>
      </c>
      <c r="S65" s="154">
        <f t="shared" si="9"/>
        <v>869.36</v>
      </c>
      <c r="T65" s="156">
        <f t="shared" si="10"/>
        <v>1257.82</v>
      </c>
      <c r="U65" s="158">
        <v>0.0</v>
      </c>
      <c r="V65" s="158">
        <f t="shared" si="11"/>
        <v>42.82</v>
      </c>
      <c r="W65" s="158">
        <v>0.0</v>
      </c>
      <c r="X65" s="158">
        <f t="shared" si="12"/>
        <v>0</v>
      </c>
      <c r="Y65" s="158">
        <f t="shared" si="13"/>
        <v>0</v>
      </c>
      <c r="Z65" s="159">
        <v>0.0</v>
      </c>
      <c r="AA65" s="158">
        <f t="shared" si="14"/>
        <v>42.82</v>
      </c>
      <c r="AB65" s="158">
        <f t="shared" si="15"/>
        <v>0</v>
      </c>
      <c r="AC65" s="158">
        <f t="shared" si="16"/>
        <v>0</v>
      </c>
      <c r="AD65" s="158">
        <f t="shared" si="17"/>
        <v>0</v>
      </c>
      <c r="AE65" s="158">
        <f t="shared" si="18"/>
        <v>0</v>
      </c>
      <c r="AF65" s="160"/>
      <c r="AG65" s="160"/>
      <c r="AH65" s="161">
        <f t="shared" si="19"/>
        <v>0</v>
      </c>
      <c r="AI65" s="161"/>
      <c r="AJ65" s="151"/>
      <c r="AK65" s="162"/>
      <c r="AL65" s="161"/>
      <c r="AM65" s="151"/>
      <c r="AN65" s="162">
        <f t="shared" si="21"/>
        <v>0</v>
      </c>
      <c r="AO65" s="163">
        <f t="shared" si="22"/>
        <v>8563.59</v>
      </c>
      <c r="AP65" s="164"/>
      <c r="AQ65" s="165">
        <f t="shared" si="23"/>
        <v>685.0872</v>
      </c>
      <c r="AR65" s="166"/>
      <c r="AS65" s="122"/>
      <c r="AT65" s="167"/>
      <c r="AU65" s="168"/>
      <c r="AV65" s="169"/>
      <c r="AW65" s="36"/>
      <c r="AX65" s="37"/>
      <c r="AY65" s="36"/>
      <c r="AZ65" s="170"/>
      <c r="BA65" s="35"/>
      <c r="BB65" s="171"/>
      <c r="BC65" s="33"/>
      <c r="BD65" s="33"/>
      <c r="BE65" s="33"/>
      <c r="BF65" s="33"/>
      <c r="BG65" s="33"/>
    </row>
    <row r="66" ht="15.75" hidden="1" customHeight="1">
      <c r="A66" s="148">
        <v>1705.0</v>
      </c>
      <c r="B66" s="149" t="s">
        <v>183</v>
      </c>
      <c r="C66" s="150">
        <v>44655.0</v>
      </c>
      <c r="D66" s="151" t="s">
        <v>59</v>
      </c>
      <c r="E66" s="151" t="s">
        <v>66</v>
      </c>
      <c r="F66" s="151" t="s">
        <v>69</v>
      </c>
      <c r="G66" s="151" t="s">
        <v>62</v>
      </c>
      <c r="H66" s="151"/>
      <c r="I66" s="152">
        <v>30.0</v>
      </c>
      <c r="J66" s="153">
        <f t="shared" si="26"/>
        <v>2483.83</v>
      </c>
      <c r="K66" s="154">
        <f t="shared" si="2"/>
        <v>2483.83</v>
      </c>
      <c r="L66" s="155">
        <f t="shared" si="27"/>
        <v>0.08336319313</v>
      </c>
      <c r="M66" s="156">
        <f t="shared" si="4"/>
        <v>207.06</v>
      </c>
      <c r="N66" s="157"/>
      <c r="O66" s="154">
        <f t="shared" si="5"/>
        <v>0</v>
      </c>
      <c r="P66" s="154">
        <f t="shared" si="6"/>
        <v>2276.77</v>
      </c>
      <c r="Q66" s="155">
        <f t="shared" si="7"/>
        <v>0.075</v>
      </c>
      <c r="R66" s="154">
        <f t="shared" si="8"/>
        <v>170.75775</v>
      </c>
      <c r="S66" s="154">
        <f t="shared" si="9"/>
        <v>142.8</v>
      </c>
      <c r="T66" s="156">
        <f t="shared" si="10"/>
        <v>27.95775</v>
      </c>
      <c r="U66" s="158">
        <v>0.0</v>
      </c>
      <c r="V66" s="158">
        <f t="shared" si="11"/>
        <v>12.42</v>
      </c>
      <c r="W66" s="158">
        <v>0.0</v>
      </c>
      <c r="X66" s="158">
        <f t="shared" si="12"/>
        <v>0</v>
      </c>
      <c r="Y66" s="158">
        <f t="shared" si="13"/>
        <v>0</v>
      </c>
      <c r="Z66" s="159">
        <v>0.0</v>
      </c>
      <c r="AA66" s="158">
        <f t="shared" si="14"/>
        <v>12.42</v>
      </c>
      <c r="AB66" s="158">
        <f t="shared" si="15"/>
        <v>0</v>
      </c>
      <c r="AC66" s="158">
        <f t="shared" si="16"/>
        <v>0</v>
      </c>
      <c r="AD66" s="158">
        <f t="shared" si="17"/>
        <v>0</v>
      </c>
      <c r="AE66" s="158">
        <f t="shared" si="18"/>
        <v>0</v>
      </c>
      <c r="AF66" s="160"/>
      <c r="AG66" s="160"/>
      <c r="AH66" s="161">
        <f t="shared" si="19"/>
        <v>0</v>
      </c>
      <c r="AI66" s="161"/>
      <c r="AJ66" s="151"/>
      <c r="AK66" s="162"/>
      <c r="AL66" s="161"/>
      <c r="AM66" s="151"/>
      <c r="AN66" s="162">
        <f t="shared" si="21"/>
        <v>0</v>
      </c>
      <c r="AO66" s="163">
        <f t="shared" si="22"/>
        <v>2483.83</v>
      </c>
      <c r="AP66" s="164"/>
      <c r="AQ66" s="165">
        <f t="shared" si="23"/>
        <v>198.7064</v>
      </c>
      <c r="AR66" s="166"/>
      <c r="AS66" s="122"/>
      <c r="AT66" s="167"/>
      <c r="AU66" s="168"/>
      <c r="AV66" s="169"/>
      <c r="AW66" s="36"/>
      <c r="AX66" s="37"/>
      <c r="AY66" s="36"/>
      <c r="AZ66" s="170"/>
      <c r="BA66" s="35"/>
      <c r="BB66" s="171"/>
      <c r="BC66" s="33"/>
      <c r="BD66" s="33"/>
      <c r="BE66" s="33"/>
      <c r="BF66" s="33"/>
      <c r="BG66" s="33"/>
    </row>
    <row r="67" ht="15.75" hidden="1" customHeight="1">
      <c r="A67" s="151"/>
      <c r="B67" s="181"/>
      <c r="C67" s="182"/>
      <c r="D67" s="151"/>
      <c r="E67" s="151"/>
      <c r="F67" s="151"/>
      <c r="G67" s="151"/>
      <c r="H67" s="151"/>
      <c r="I67" s="152"/>
      <c r="J67" s="183"/>
      <c r="K67" s="154"/>
      <c r="L67" s="155"/>
      <c r="M67" s="156"/>
      <c r="N67" s="157"/>
      <c r="O67" s="154"/>
      <c r="P67" s="154"/>
      <c r="Q67" s="155"/>
      <c r="R67" s="154"/>
      <c r="S67" s="154"/>
      <c r="T67" s="156"/>
      <c r="U67" s="158"/>
      <c r="V67" s="158"/>
      <c r="W67" s="158">
        <v>0.0</v>
      </c>
      <c r="X67" s="158">
        <f>W67*(5/25)</f>
        <v>0</v>
      </c>
      <c r="Y67" s="158">
        <f t="shared" si="13"/>
        <v>0</v>
      </c>
      <c r="Z67" s="159"/>
      <c r="AA67" s="158"/>
      <c r="AB67" s="158"/>
      <c r="AC67" s="158"/>
      <c r="AD67" s="158"/>
      <c r="AE67" s="158"/>
      <c r="AF67" s="160"/>
      <c r="AG67" s="160"/>
      <c r="AH67" s="161">
        <f t="shared" si="19"/>
        <v>0</v>
      </c>
      <c r="AI67" s="161"/>
      <c r="AJ67" s="151"/>
      <c r="AK67" s="162"/>
      <c r="AL67" s="161"/>
      <c r="AM67" s="151"/>
      <c r="AN67" s="162">
        <f t="shared" si="21"/>
        <v>0</v>
      </c>
      <c r="AO67" s="184">
        <f t="shared" si="22"/>
        <v>0</v>
      </c>
      <c r="AP67" s="164"/>
      <c r="AQ67" s="165">
        <f t="shared" si="23"/>
        <v>0</v>
      </c>
      <c r="AR67" s="166"/>
      <c r="AS67" s="122"/>
      <c r="AT67" s="122"/>
      <c r="AU67" s="168"/>
      <c r="AV67" s="185"/>
      <c r="AW67" s="36"/>
      <c r="AX67" s="37"/>
      <c r="AY67" s="36"/>
      <c r="AZ67" s="38"/>
      <c r="BA67" s="35"/>
      <c r="BB67" s="33"/>
      <c r="BC67" s="33"/>
      <c r="BD67" s="33"/>
      <c r="BE67" s="33"/>
      <c r="BF67" s="33"/>
      <c r="BG67" s="33"/>
    </row>
    <row r="68" ht="15.75" hidden="1" customHeight="1">
      <c r="A68" s="186"/>
      <c r="B68" s="114"/>
      <c r="C68" s="114"/>
      <c r="D68" s="114"/>
      <c r="E68" s="114"/>
      <c r="F68" s="114"/>
      <c r="G68" s="114"/>
      <c r="H68" s="114"/>
      <c r="I68" s="131"/>
      <c r="J68" s="187">
        <f t="shared" ref="J68:K68" si="28">SUM(J14:J67)</f>
        <v>256478.86</v>
      </c>
      <c r="K68" s="188">
        <f t="shared" si="28"/>
        <v>256478.86</v>
      </c>
      <c r="L68" s="189"/>
      <c r="M68" s="190">
        <f t="shared" ref="M68:N68" si="29">SUM(M14:M67)</f>
        <v>24889.32</v>
      </c>
      <c r="N68" s="191">
        <f t="shared" si="29"/>
        <v>21</v>
      </c>
      <c r="O68" s="189">
        <f>SUM(O14:O66)</f>
        <v>3981.39</v>
      </c>
      <c r="P68" s="189">
        <f>SUM(P14:P67)</f>
        <v>227608.15</v>
      </c>
      <c r="Q68" s="189"/>
      <c r="R68" s="189">
        <f>SUM(R14:R67)</f>
        <v>47756.513</v>
      </c>
      <c r="S68" s="189"/>
      <c r="T68" s="187">
        <f t="shared" ref="T68:U68" si="30">SUM(T14:T67)</f>
        <v>22355.473</v>
      </c>
      <c r="U68" s="187">
        <f t="shared" si="30"/>
        <v>8.25</v>
      </c>
      <c r="V68" s="187"/>
      <c r="W68" s="187">
        <f t="shared" ref="W68:Z68" si="31">SUM(W14:W67)</f>
        <v>0</v>
      </c>
      <c r="X68" s="187">
        <f t="shared" si="31"/>
        <v>0</v>
      </c>
      <c r="Y68" s="187">
        <f t="shared" si="31"/>
        <v>0</v>
      </c>
      <c r="Z68" s="192">
        <f t="shared" si="31"/>
        <v>0</v>
      </c>
      <c r="AA68" s="187"/>
      <c r="AB68" s="187">
        <f t="shared" ref="AB68:AE68" si="32">SUM(AB14:AB67)</f>
        <v>0</v>
      </c>
      <c r="AC68" s="187">
        <f t="shared" si="32"/>
        <v>0</v>
      </c>
      <c r="AD68" s="187">
        <f t="shared" si="32"/>
        <v>0</v>
      </c>
      <c r="AE68" s="188">
        <f t="shared" si="32"/>
        <v>0</v>
      </c>
      <c r="AF68" s="189"/>
      <c r="AG68" s="189"/>
      <c r="AH68" s="188">
        <f>SUM(AH15:AH67)</f>
        <v>0</v>
      </c>
      <c r="AI68" s="193"/>
      <c r="AJ68" s="193"/>
      <c r="AK68" s="188">
        <f t="shared" ref="AK68:AL68" si="33">SUM(AK15:AK67)</f>
        <v>8138.486333</v>
      </c>
      <c r="AL68" s="193">
        <f t="shared" si="33"/>
        <v>0</v>
      </c>
      <c r="AM68" s="193"/>
      <c r="AN68" s="188">
        <f>SUM(AN15:AN67)</f>
        <v>0</v>
      </c>
      <c r="AO68" s="194">
        <f t="shared" si="22"/>
        <v>248340.3737</v>
      </c>
      <c r="AP68" s="193"/>
      <c r="AQ68" s="195">
        <f>SUM(AQ14:AQ67)</f>
        <v>19867.22989</v>
      </c>
      <c r="AR68" s="132"/>
      <c r="AS68" s="122"/>
      <c r="AT68" s="167"/>
      <c r="AU68" s="168"/>
      <c r="AV68" s="35"/>
      <c r="AW68" s="36"/>
      <c r="AX68" s="37"/>
      <c r="AY68" s="35"/>
      <c r="AZ68" s="37"/>
      <c r="BA68" s="35"/>
      <c r="BB68" s="35"/>
      <c r="BC68" s="35"/>
      <c r="BD68" s="35"/>
      <c r="BE68" s="35"/>
      <c r="BF68" s="35"/>
      <c r="BG68" s="35"/>
    </row>
    <row r="69" ht="15.75" hidden="1" customHeight="1">
      <c r="A69" s="196">
        <f>COUNTA(B14:B66)</f>
        <v>53</v>
      </c>
      <c r="B69" s="112"/>
      <c r="C69" s="112"/>
      <c r="D69" s="197"/>
      <c r="E69" s="198"/>
      <c r="F69" s="199"/>
      <c r="G69" s="199"/>
      <c r="H69" s="199"/>
      <c r="I69" s="200"/>
      <c r="J69" s="201"/>
      <c r="K69" s="201"/>
      <c r="L69" s="202"/>
      <c r="M69" s="201"/>
      <c r="N69" s="203"/>
      <c r="O69" s="201"/>
      <c r="P69" s="201"/>
      <c r="Q69" s="202"/>
      <c r="R69" s="201"/>
      <c r="S69" s="201"/>
      <c r="T69" s="201"/>
      <c r="U69" s="204"/>
      <c r="V69" s="204"/>
      <c r="W69" s="204"/>
      <c r="X69" s="204"/>
      <c r="Y69" s="204"/>
      <c r="Z69" s="203"/>
      <c r="AA69" s="204"/>
      <c r="AB69" s="204"/>
      <c r="AC69" s="204"/>
      <c r="AD69" s="204"/>
      <c r="AE69" s="204"/>
      <c r="AF69" s="205"/>
      <c r="AG69" s="205"/>
      <c r="AH69" s="206"/>
      <c r="AI69" s="207"/>
      <c r="AJ69" s="208"/>
      <c r="AK69" s="204"/>
      <c r="AL69" s="209"/>
      <c r="AM69" s="208"/>
      <c r="AN69" s="201"/>
      <c r="AO69" s="201"/>
      <c r="AP69" s="199"/>
      <c r="AQ69" s="210"/>
      <c r="AR69" s="132"/>
      <c r="AS69" s="122"/>
      <c r="AT69" s="167"/>
      <c r="AU69" s="34"/>
      <c r="AV69" s="35"/>
      <c r="AW69" s="36"/>
      <c r="AX69" s="37"/>
      <c r="AY69" s="36"/>
      <c r="AZ69" s="38"/>
      <c r="BA69" s="35"/>
      <c r="BB69" s="33"/>
      <c r="BC69" s="33"/>
      <c r="BD69" s="33"/>
      <c r="BE69" s="33"/>
      <c r="BF69" s="33"/>
      <c r="BG69" s="33"/>
    </row>
    <row r="70" ht="16.5" customHeight="1">
      <c r="A70" s="199"/>
      <c r="B70" s="211"/>
      <c r="C70" s="212"/>
      <c r="D70" s="212"/>
      <c r="E70" s="212"/>
      <c r="F70" s="199"/>
      <c r="G70" s="199"/>
      <c r="H70" s="199"/>
      <c r="I70" s="200"/>
      <c r="J70" s="201"/>
      <c r="K70" s="201"/>
      <c r="L70" s="202"/>
      <c r="M70" s="201"/>
      <c r="N70" s="203"/>
      <c r="O70" s="201"/>
      <c r="P70" s="201"/>
      <c r="Q70" s="202"/>
      <c r="R70" s="201"/>
      <c r="S70" s="201"/>
      <c r="T70" s="201"/>
      <c r="U70" s="204"/>
      <c r="V70" s="204"/>
      <c r="W70" s="204"/>
      <c r="X70" s="204"/>
      <c r="Y70" s="204"/>
      <c r="Z70" s="203"/>
      <c r="AA70" s="204"/>
      <c r="AB70" s="204"/>
      <c r="AC70" s="204"/>
      <c r="AD70" s="204"/>
      <c r="AE70" s="204"/>
      <c r="AF70" s="205"/>
      <c r="AG70" s="205"/>
      <c r="AH70" s="206"/>
      <c r="AI70" s="207"/>
      <c r="AJ70" s="208"/>
      <c r="AK70" s="204"/>
      <c r="AL70" s="209"/>
      <c r="AM70" s="208"/>
      <c r="AN70" s="201"/>
      <c r="AO70" s="201"/>
      <c r="AP70" s="199"/>
      <c r="AQ70" s="210"/>
      <c r="AR70" s="132"/>
      <c r="AS70" s="213"/>
      <c r="AT70" s="167"/>
      <c r="AU70" s="34"/>
      <c r="AV70" s="35"/>
      <c r="AW70" s="36"/>
      <c r="AX70" s="37"/>
      <c r="AY70" s="36"/>
      <c r="AZ70" s="38"/>
      <c r="BA70" s="35"/>
      <c r="BB70" s="171"/>
      <c r="BC70" s="33"/>
      <c r="BD70" s="33"/>
      <c r="BE70" s="33"/>
      <c r="BF70" s="33"/>
      <c r="BG70" s="33"/>
    </row>
    <row r="71" ht="24.75" customHeight="1">
      <c r="A71" s="208"/>
      <c r="B71" s="214" t="s">
        <v>20</v>
      </c>
      <c r="C71" s="215" t="s">
        <v>184</v>
      </c>
      <c r="D71" s="216"/>
      <c r="E71" s="216"/>
      <c r="F71" s="217"/>
      <c r="G71" s="217"/>
      <c r="H71" s="217"/>
      <c r="I71" s="217"/>
      <c r="J71" s="218"/>
      <c r="K71" s="218"/>
      <c r="L71" s="219"/>
      <c r="M71" s="218"/>
      <c r="N71" s="220"/>
      <c r="O71" s="218"/>
      <c r="P71" s="218"/>
      <c r="Q71" s="219"/>
      <c r="R71" s="218"/>
      <c r="S71" s="218"/>
      <c r="T71" s="218"/>
      <c r="U71" s="221"/>
      <c r="V71" s="221"/>
      <c r="W71" s="221"/>
      <c r="X71" s="221"/>
      <c r="Y71" s="221"/>
      <c r="Z71" s="220"/>
      <c r="AA71" s="221"/>
      <c r="AB71" s="221"/>
      <c r="AC71" s="221"/>
      <c r="AD71" s="221"/>
      <c r="AE71" s="221"/>
      <c r="AF71" s="222"/>
      <c r="AG71" s="223" t="s">
        <v>185</v>
      </c>
      <c r="AH71" s="224" t="s">
        <v>186</v>
      </c>
      <c r="AI71" s="114"/>
      <c r="AJ71" s="114"/>
      <c r="AK71" s="131"/>
      <c r="AL71" s="223" t="s">
        <v>187</v>
      </c>
      <c r="AM71" s="225" t="s">
        <v>49</v>
      </c>
      <c r="AN71" s="114"/>
      <c r="AO71" s="131"/>
      <c r="AP71" s="208"/>
      <c r="AQ71" s="210"/>
      <c r="AR71" s="226"/>
      <c r="AS71" s="218"/>
      <c r="AT71" s="227"/>
      <c r="AU71" s="228"/>
      <c r="AV71" s="229"/>
      <c r="AW71" s="230"/>
      <c r="AX71" s="231"/>
      <c r="AY71" s="230"/>
      <c r="AZ71" s="232"/>
      <c r="BA71" s="229"/>
      <c r="BB71" s="233"/>
      <c r="BC71" s="233"/>
      <c r="BD71" s="233"/>
      <c r="BE71" s="233"/>
      <c r="BF71" s="233"/>
      <c r="BG71" s="233"/>
    </row>
    <row r="72" ht="16.5" customHeight="1">
      <c r="A72" s="199"/>
      <c r="B72" s="234" t="s">
        <v>69</v>
      </c>
      <c r="C72" s="235">
        <v>2483.83</v>
      </c>
      <c r="D72" s="236"/>
      <c r="E72" s="236"/>
      <c r="F72" s="217"/>
      <c r="G72" s="217"/>
      <c r="H72" s="217"/>
      <c r="I72" s="217"/>
      <c r="J72" s="237"/>
      <c r="K72" s="237"/>
      <c r="L72" s="238"/>
      <c r="M72" s="237"/>
      <c r="N72" s="239"/>
      <c r="O72" s="237"/>
      <c r="P72" s="237"/>
      <c r="Q72" s="238"/>
      <c r="R72" s="237"/>
      <c r="S72" s="237"/>
      <c r="T72" s="237"/>
      <c r="U72" s="240"/>
      <c r="V72" s="240"/>
      <c r="W72" s="240"/>
      <c r="X72" s="240"/>
      <c r="Y72" s="240"/>
      <c r="Z72" s="239"/>
      <c r="AA72" s="240"/>
      <c r="AB72" s="240"/>
      <c r="AC72" s="240"/>
      <c r="AD72" s="240"/>
      <c r="AE72" s="240"/>
      <c r="AF72" s="30"/>
      <c r="AG72" s="241"/>
      <c r="AH72" s="242">
        <f>J68</f>
        <v>256478.86</v>
      </c>
      <c r="AI72" s="114"/>
      <c r="AJ72" s="114"/>
      <c r="AK72" s="131"/>
      <c r="AL72" s="241"/>
      <c r="AM72" s="243">
        <f>AH68</f>
        <v>0</v>
      </c>
      <c r="AN72" s="114"/>
      <c r="AO72" s="131"/>
      <c r="AP72" s="199"/>
      <c r="AQ72" s="210"/>
      <c r="AR72" s="132"/>
      <c r="AS72" s="122"/>
      <c r="AT72" s="167"/>
      <c r="AU72" s="34"/>
      <c r="AV72" s="35"/>
      <c r="AW72" s="36"/>
      <c r="AX72" s="37"/>
      <c r="AY72" s="36"/>
      <c r="AZ72" s="38"/>
      <c r="BA72" s="35"/>
      <c r="BB72" s="33"/>
      <c r="BC72" s="33"/>
      <c r="BD72" s="33"/>
      <c r="BE72" s="33"/>
      <c r="BF72" s="33"/>
      <c r="BG72" s="33"/>
    </row>
    <row r="73" ht="16.5" customHeight="1">
      <c r="A73" s="199"/>
      <c r="B73" s="234" t="s">
        <v>106</v>
      </c>
      <c r="C73" s="235">
        <v>3216.63</v>
      </c>
      <c r="D73" s="236"/>
      <c r="E73" s="236"/>
      <c r="F73" s="217"/>
      <c r="G73" s="217"/>
      <c r="H73" s="217"/>
      <c r="I73" s="217"/>
      <c r="J73" s="237"/>
      <c r="K73" s="237"/>
      <c r="L73" s="238"/>
      <c r="M73" s="237"/>
      <c r="N73" s="239"/>
      <c r="O73" s="237"/>
      <c r="P73" s="237"/>
      <c r="Q73" s="238"/>
      <c r="R73" s="237"/>
      <c r="S73" s="237"/>
      <c r="T73" s="237"/>
      <c r="U73" s="240"/>
      <c r="V73" s="240"/>
      <c r="W73" s="240"/>
      <c r="X73" s="240"/>
      <c r="Y73" s="240"/>
      <c r="Z73" s="239"/>
      <c r="AA73" s="240"/>
      <c r="AB73" s="240"/>
      <c r="AC73" s="240"/>
      <c r="AD73" s="240"/>
      <c r="AE73" s="240"/>
      <c r="AF73" s="30"/>
      <c r="AG73" s="241"/>
      <c r="AH73" s="244" t="s">
        <v>188</v>
      </c>
      <c r="AI73" s="114"/>
      <c r="AJ73" s="114"/>
      <c r="AK73" s="131"/>
      <c r="AL73" s="241"/>
      <c r="AM73" s="244" t="s">
        <v>50</v>
      </c>
      <c r="AN73" s="114"/>
      <c r="AO73" s="131"/>
      <c r="AP73" s="199"/>
      <c r="AQ73" s="210"/>
      <c r="AR73" s="132"/>
      <c r="AS73" s="122"/>
      <c r="AT73" s="167"/>
      <c r="AU73" s="34"/>
      <c r="AV73" s="35"/>
      <c r="AW73" s="36"/>
      <c r="AX73" s="37"/>
      <c r="AY73" s="36"/>
      <c r="AZ73" s="38"/>
      <c r="BA73" s="35"/>
      <c r="BB73" s="33"/>
      <c r="BC73" s="33"/>
      <c r="BD73" s="33"/>
      <c r="BE73" s="33"/>
      <c r="BF73" s="33"/>
      <c r="BG73" s="33"/>
    </row>
    <row r="74" ht="16.5" customHeight="1">
      <c r="A74" s="199"/>
      <c r="B74" s="234" t="s">
        <v>61</v>
      </c>
      <c r="C74" s="235">
        <v>3949.24</v>
      </c>
      <c r="D74" s="236"/>
      <c r="E74" s="236"/>
      <c r="F74" s="217"/>
      <c r="G74" s="217"/>
      <c r="H74" s="217"/>
      <c r="I74" s="217"/>
      <c r="J74" s="30"/>
      <c r="K74" s="237"/>
      <c r="L74" s="238"/>
      <c r="M74" s="237"/>
      <c r="N74" s="239"/>
      <c r="O74" s="237"/>
      <c r="P74" s="237"/>
      <c r="Q74" s="238"/>
      <c r="R74" s="237"/>
      <c r="S74" s="237"/>
      <c r="T74" s="237"/>
      <c r="U74" s="240"/>
      <c r="V74" s="240"/>
      <c r="W74" s="240"/>
      <c r="X74" s="240"/>
      <c r="Y74" s="240"/>
      <c r="Z74" s="239"/>
      <c r="AA74" s="240"/>
      <c r="AB74" s="240"/>
      <c r="AC74" s="240"/>
      <c r="AD74" s="240"/>
      <c r="AE74" s="240"/>
      <c r="AF74" s="30"/>
      <c r="AG74" s="241"/>
      <c r="AH74" s="242">
        <f>K68</f>
        <v>256478.86</v>
      </c>
      <c r="AI74" s="114"/>
      <c r="AJ74" s="114"/>
      <c r="AK74" s="131"/>
      <c r="AL74" s="241"/>
      <c r="AM74" s="243">
        <f>AK68</f>
        <v>8138.486333</v>
      </c>
      <c r="AN74" s="114"/>
      <c r="AO74" s="131"/>
      <c r="AP74" s="199"/>
      <c r="AQ74" s="210"/>
      <c r="AR74" s="245"/>
      <c r="AS74" s="213"/>
      <c r="AT74" s="167"/>
      <c r="AU74" s="34"/>
      <c r="AV74" s="35"/>
      <c r="AW74" s="36"/>
      <c r="AX74" s="37"/>
      <c r="AY74" s="36"/>
      <c r="AZ74" s="38"/>
      <c r="BA74" s="35"/>
      <c r="BB74" s="33"/>
      <c r="BC74" s="33"/>
      <c r="BD74" s="33"/>
      <c r="BE74" s="33"/>
      <c r="BF74" s="33"/>
      <c r="BG74" s="33"/>
    </row>
    <row r="75" ht="16.5" customHeight="1">
      <c r="A75" s="199"/>
      <c r="B75" s="234" t="s">
        <v>76</v>
      </c>
      <c r="C75" s="235">
        <v>5720.67</v>
      </c>
      <c r="D75" s="236"/>
      <c r="E75" s="236"/>
      <c r="F75" s="217"/>
      <c r="G75" s="217"/>
      <c r="H75" s="217"/>
      <c r="I75" s="217"/>
      <c r="J75" s="30"/>
      <c r="K75" s="30"/>
      <c r="L75" s="238"/>
      <c r="M75" s="30"/>
      <c r="N75" s="239"/>
      <c r="O75" s="30"/>
      <c r="P75" s="30"/>
      <c r="Q75" s="238"/>
      <c r="R75" s="30"/>
      <c r="S75" s="30"/>
      <c r="T75" s="30"/>
      <c r="U75" s="240"/>
      <c r="V75" s="240"/>
      <c r="W75" s="240"/>
      <c r="X75" s="240"/>
      <c r="Y75" s="240"/>
      <c r="Z75" s="239"/>
      <c r="AA75" s="240"/>
      <c r="AB75" s="240"/>
      <c r="AC75" s="240"/>
      <c r="AD75" s="240"/>
      <c r="AE75" s="240"/>
      <c r="AF75" s="30"/>
      <c r="AG75" s="241"/>
      <c r="AH75" s="224" t="s">
        <v>189</v>
      </c>
      <c r="AI75" s="114"/>
      <c r="AJ75" s="114"/>
      <c r="AK75" s="131"/>
      <c r="AL75" s="241"/>
      <c r="AM75" s="225" t="s">
        <v>51</v>
      </c>
      <c r="AN75" s="114"/>
      <c r="AO75" s="131"/>
      <c r="AP75" s="199"/>
      <c r="AQ75" s="210"/>
      <c r="AR75" s="245"/>
      <c r="AS75" s="213"/>
      <c r="AT75" s="167"/>
      <c r="AU75" s="34"/>
      <c r="AV75" s="35"/>
      <c r="AW75" s="36"/>
      <c r="AX75" s="37"/>
      <c r="AY75" s="36"/>
      <c r="AZ75" s="38"/>
      <c r="BA75" s="35"/>
      <c r="BB75" s="33"/>
      <c r="BC75" s="33"/>
      <c r="BD75" s="33"/>
      <c r="BE75" s="33"/>
      <c r="BF75" s="33"/>
      <c r="BG75" s="33"/>
    </row>
    <row r="76" ht="18.0" customHeight="1">
      <c r="A76" s="199"/>
      <c r="B76" s="234" t="s">
        <v>88</v>
      </c>
      <c r="C76" s="235">
        <v>8563.59</v>
      </c>
      <c r="D76" s="236"/>
      <c r="E76" s="236"/>
      <c r="F76" s="217"/>
      <c r="G76" s="217"/>
      <c r="H76" s="217"/>
      <c r="I76" s="217"/>
      <c r="J76" s="30"/>
      <c r="K76" s="237"/>
      <c r="L76" s="238"/>
      <c r="M76" s="237"/>
      <c r="N76" s="239"/>
      <c r="P76" s="237"/>
      <c r="Q76" s="238"/>
      <c r="R76" s="237"/>
      <c r="S76" s="237"/>
      <c r="T76" s="237"/>
      <c r="U76" s="240"/>
      <c r="V76" s="240"/>
      <c r="W76" s="240"/>
      <c r="X76" s="240"/>
      <c r="Y76" s="240"/>
      <c r="Z76" s="239"/>
      <c r="AA76" s="240"/>
      <c r="AB76" s="240"/>
      <c r="AC76" s="240"/>
      <c r="AD76" s="240"/>
      <c r="AE76" s="240"/>
      <c r="AF76" s="30"/>
      <c r="AG76" s="246"/>
      <c r="AH76" s="247">
        <f>AH74+AE68</f>
        <v>256478.86</v>
      </c>
      <c r="AI76" s="114"/>
      <c r="AJ76" s="114"/>
      <c r="AK76" s="131"/>
      <c r="AL76" s="246"/>
      <c r="AM76" s="243">
        <f>AN68</f>
        <v>0</v>
      </c>
      <c r="AN76" s="114"/>
      <c r="AO76" s="131"/>
      <c r="AP76" s="199"/>
      <c r="AQ76" s="210"/>
      <c r="AR76" s="245"/>
      <c r="AS76" s="213"/>
      <c r="AT76" s="167"/>
      <c r="AU76" s="34"/>
      <c r="AV76" s="35"/>
      <c r="AW76" s="36"/>
      <c r="AX76" s="37"/>
      <c r="AY76" s="36"/>
      <c r="AZ76" s="38"/>
      <c r="BA76" s="35"/>
      <c r="BB76" s="33"/>
      <c r="BC76" s="33"/>
      <c r="BD76" s="33"/>
      <c r="BE76" s="33"/>
      <c r="BF76" s="33"/>
      <c r="BG76" s="33"/>
    </row>
    <row r="77" ht="16.5" customHeight="1">
      <c r="A77" s="199"/>
      <c r="B77" s="211"/>
      <c r="C77" s="248"/>
      <c r="D77" s="249"/>
      <c r="E77" s="30"/>
      <c r="F77" s="250"/>
      <c r="G77" s="250"/>
      <c r="H77" s="250"/>
      <c r="I77" s="30"/>
      <c r="J77" s="251"/>
      <c r="K77" s="30"/>
      <c r="L77" s="238"/>
      <c r="M77" s="30"/>
      <c r="N77" s="239"/>
      <c r="O77" s="30"/>
      <c r="P77" s="30"/>
      <c r="Q77" s="238"/>
      <c r="R77" s="30"/>
      <c r="S77" s="30"/>
      <c r="T77" s="30"/>
      <c r="U77" s="240"/>
      <c r="V77" s="240"/>
      <c r="W77" s="240"/>
      <c r="X77" s="240"/>
      <c r="Y77" s="240"/>
      <c r="Z77" s="239"/>
      <c r="AA77" s="240"/>
      <c r="AB77" s="240"/>
      <c r="AC77" s="240"/>
      <c r="AD77" s="240"/>
      <c r="AE77" s="240"/>
      <c r="AF77" s="30"/>
      <c r="AG77" s="30"/>
      <c r="AH77" s="224" t="s">
        <v>190</v>
      </c>
      <c r="AI77" s="114"/>
      <c r="AJ77" s="114"/>
      <c r="AK77" s="131"/>
      <c r="AL77" s="252"/>
      <c r="AM77" s="249"/>
      <c r="AN77" s="30"/>
      <c r="AO77" s="237"/>
      <c r="AP77" s="199"/>
      <c r="AQ77" s="210"/>
      <c r="AR77" s="245"/>
      <c r="AS77" s="213"/>
      <c r="AT77" s="167"/>
      <c r="AU77" s="34"/>
      <c r="AV77" s="35"/>
      <c r="AW77" s="36"/>
      <c r="AX77" s="37"/>
      <c r="AY77" s="36"/>
      <c r="AZ77" s="38"/>
      <c r="BA77" s="35"/>
      <c r="BB77" s="33"/>
      <c r="BC77" s="33"/>
      <c r="BD77" s="33"/>
      <c r="BE77" s="33"/>
      <c r="BF77" s="33"/>
      <c r="BG77" s="33"/>
    </row>
    <row r="78" ht="18.0" customHeight="1">
      <c r="A78" s="199"/>
      <c r="B78" s="211"/>
      <c r="C78" s="253"/>
      <c r="D78" s="254"/>
      <c r="E78" s="255"/>
      <c r="F78" s="254"/>
      <c r="G78" s="255"/>
      <c r="H78" s="255"/>
      <c r="I78" s="255"/>
      <c r="J78" s="255"/>
      <c r="K78" s="255"/>
      <c r="L78" s="256"/>
      <c r="M78" s="255"/>
      <c r="N78" s="257"/>
      <c r="O78" s="255"/>
      <c r="P78" s="255"/>
      <c r="Q78" s="256"/>
      <c r="R78" s="255"/>
      <c r="S78" s="255"/>
      <c r="T78" s="255"/>
      <c r="U78" s="258"/>
      <c r="V78" s="258"/>
      <c r="W78" s="258"/>
      <c r="X78" s="258"/>
      <c r="Y78" s="258"/>
      <c r="Z78" s="257"/>
      <c r="AA78" s="258"/>
      <c r="AB78" s="258"/>
      <c r="AC78" s="258"/>
      <c r="AD78" s="258"/>
      <c r="AE78" s="258"/>
      <c r="AF78" s="255"/>
      <c r="AG78" s="255"/>
      <c r="AH78" s="259">
        <f>AM72+AM74+AM76</f>
        <v>8138.486333</v>
      </c>
      <c r="AI78" s="114"/>
      <c r="AJ78" s="114"/>
      <c r="AK78" s="131"/>
      <c r="AL78" s="260"/>
      <c r="AM78" s="249"/>
      <c r="AN78" s="261"/>
      <c r="AO78" s="262"/>
      <c r="AP78" s="199"/>
      <c r="AQ78" s="210"/>
      <c r="AR78" s="245"/>
      <c r="AS78" s="213"/>
      <c r="AT78" s="167"/>
      <c r="AU78" s="34"/>
      <c r="AV78" s="35"/>
      <c r="AW78" s="36"/>
      <c r="AX78" s="37"/>
      <c r="AY78" s="36"/>
      <c r="AZ78" s="38"/>
      <c r="BA78" s="35"/>
      <c r="BB78" s="33"/>
      <c r="BC78" s="33"/>
      <c r="BD78" s="33"/>
      <c r="BE78" s="33"/>
      <c r="BF78" s="33"/>
      <c r="BG78" s="33"/>
    </row>
    <row r="79" ht="16.5" customHeight="1">
      <c r="A79" s="199"/>
      <c r="B79" s="211"/>
      <c r="C79" s="248"/>
      <c r="D79" s="249"/>
      <c r="E79" s="30"/>
      <c r="F79" s="249"/>
      <c r="G79" s="30"/>
      <c r="H79" s="30"/>
      <c r="I79" s="250"/>
      <c r="J79" s="30"/>
      <c r="K79" s="30"/>
      <c r="L79" s="238"/>
      <c r="M79" s="30"/>
      <c r="N79" s="239"/>
      <c r="O79" s="30"/>
      <c r="P79" s="30"/>
      <c r="Q79" s="238"/>
      <c r="R79" s="30"/>
      <c r="S79" s="30"/>
      <c r="T79" s="30"/>
      <c r="U79" s="240"/>
      <c r="V79" s="240"/>
      <c r="W79" s="240"/>
      <c r="X79" s="240"/>
      <c r="Y79" s="240"/>
      <c r="Z79" s="239"/>
      <c r="AA79" s="240"/>
      <c r="AB79" s="240"/>
      <c r="AC79" s="240"/>
      <c r="AD79" s="240"/>
      <c r="AE79" s="240"/>
      <c r="AF79" s="30"/>
      <c r="AG79" s="30"/>
      <c r="AH79" s="224" t="s">
        <v>191</v>
      </c>
      <c r="AI79" s="114"/>
      <c r="AJ79" s="114"/>
      <c r="AK79" s="131"/>
      <c r="AL79" s="263"/>
      <c r="AM79" s="249"/>
      <c r="AN79" s="261"/>
      <c r="AO79" s="262"/>
      <c r="AP79" s="199"/>
      <c r="AQ79" s="210"/>
      <c r="AR79" s="245"/>
      <c r="AS79" s="213"/>
      <c r="AT79" s="167"/>
      <c r="AU79" s="34"/>
      <c r="AV79" s="35"/>
      <c r="AW79" s="36"/>
      <c r="AX79" s="37"/>
      <c r="AY79" s="36"/>
      <c r="AZ79" s="38"/>
      <c r="BA79" s="35"/>
      <c r="BB79" s="33"/>
      <c r="BC79" s="33"/>
      <c r="BD79" s="33"/>
      <c r="BE79" s="33"/>
      <c r="BF79" s="33"/>
      <c r="BG79" s="33"/>
    </row>
    <row r="80" ht="18.0" customHeight="1">
      <c r="A80" s="199"/>
      <c r="B80" s="211"/>
      <c r="C80" s="248"/>
      <c r="D80" s="249"/>
      <c r="E80" s="30"/>
      <c r="F80" s="249"/>
      <c r="G80" s="30"/>
      <c r="H80" s="30"/>
      <c r="I80" s="250"/>
      <c r="J80" s="30"/>
      <c r="K80" s="30"/>
      <c r="L80" s="238"/>
      <c r="M80" s="30"/>
      <c r="N80" s="239"/>
      <c r="O80" s="30"/>
      <c r="P80" s="30"/>
      <c r="Q80" s="238"/>
      <c r="R80" s="30"/>
      <c r="S80" s="30"/>
      <c r="T80" s="30"/>
      <c r="U80" s="240"/>
      <c r="V80" s="240"/>
      <c r="W80" s="240"/>
      <c r="X80" s="240"/>
      <c r="Y80" s="240"/>
      <c r="Z80" s="239"/>
      <c r="AA80" s="240"/>
      <c r="AB80" s="240"/>
      <c r="AC80" s="240"/>
      <c r="AD80" s="240"/>
      <c r="AE80" s="240"/>
      <c r="AF80" s="30"/>
      <c r="AG80" s="30"/>
      <c r="AH80" s="247">
        <f>AH76-AH78</f>
        <v>248340.3737</v>
      </c>
      <c r="AI80" s="114"/>
      <c r="AJ80" s="114"/>
      <c r="AK80" s="131"/>
      <c r="AL80" s="263"/>
      <c r="AM80" s="249"/>
      <c r="AN80" s="261"/>
      <c r="AO80" s="264"/>
      <c r="AP80" s="199"/>
      <c r="AQ80" s="210"/>
      <c r="AR80" s="245"/>
      <c r="AS80" s="213"/>
      <c r="AT80" s="167"/>
      <c r="AU80" s="34"/>
      <c r="AV80" s="35"/>
      <c r="AW80" s="36"/>
      <c r="AX80" s="37"/>
      <c r="AY80" s="36"/>
      <c r="AZ80" s="38"/>
      <c r="BA80" s="35"/>
      <c r="BB80" s="33"/>
      <c r="BC80" s="33"/>
      <c r="BD80" s="33"/>
      <c r="BE80" s="33"/>
      <c r="BF80" s="33"/>
      <c r="BG80" s="33"/>
    </row>
    <row r="81" ht="16.5" customHeight="1">
      <c r="A81" s="249"/>
      <c r="B81" s="211"/>
      <c r="C81" s="248"/>
      <c r="D81" s="249"/>
      <c r="E81" s="30"/>
      <c r="F81" s="249"/>
      <c r="G81" s="30"/>
      <c r="H81" s="30"/>
      <c r="I81" s="250"/>
      <c r="J81" s="30"/>
      <c r="K81" s="30"/>
      <c r="L81" s="238"/>
      <c r="M81" s="30"/>
      <c r="N81" s="239"/>
      <c r="O81" s="30"/>
      <c r="P81" s="30"/>
      <c r="Q81" s="238"/>
      <c r="R81" s="30"/>
      <c r="S81" s="30"/>
      <c r="T81" s="30"/>
      <c r="U81" s="240"/>
      <c r="V81" s="240"/>
      <c r="W81" s="240"/>
      <c r="X81" s="240"/>
      <c r="Y81" s="240"/>
      <c r="Z81" s="239"/>
      <c r="AA81" s="240"/>
      <c r="AB81" s="240"/>
      <c r="AC81" s="240"/>
      <c r="AD81" s="240"/>
      <c r="AE81" s="240"/>
      <c r="AF81" s="30"/>
      <c r="AG81" s="30"/>
      <c r="AH81" s="250"/>
      <c r="AI81" s="260"/>
      <c r="AJ81" s="249"/>
      <c r="AK81" s="147"/>
      <c r="AL81" s="265"/>
      <c r="AM81" s="249"/>
      <c r="AN81" s="266"/>
      <c r="AO81" s="262"/>
      <c r="AP81" s="267"/>
      <c r="AQ81" s="268"/>
      <c r="AR81" s="269"/>
      <c r="AS81" s="270"/>
      <c r="AT81" s="167"/>
      <c r="AU81" s="34"/>
      <c r="AV81" s="35"/>
      <c r="AW81" s="36"/>
      <c r="AX81" s="37"/>
      <c r="AY81" s="36"/>
      <c r="AZ81" s="38"/>
      <c r="BA81" s="35"/>
    </row>
    <row r="82" ht="26.25" customHeight="1">
      <c r="A82" s="249"/>
      <c r="B82" s="30"/>
      <c r="C82" s="248"/>
      <c r="D82" s="249"/>
      <c r="E82" s="30"/>
      <c r="F82" s="249"/>
      <c r="G82" s="30"/>
      <c r="H82" s="30"/>
      <c r="I82" s="250"/>
      <c r="J82" s="251"/>
      <c r="K82" s="271"/>
      <c r="L82" s="272"/>
      <c r="M82" s="271"/>
      <c r="N82" s="273"/>
      <c r="O82" s="271"/>
      <c r="P82" s="271"/>
      <c r="Q82" s="272"/>
      <c r="R82" s="271"/>
      <c r="S82" s="271"/>
      <c r="T82" s="271"/>
      <c r="U82" s="274"/>
      <c r="V82" s="274"/>
      <c r="W82" s="274"/>
      <c r="X82" s="274"/>
      <c r="Y82" s="274"/>
      <c r="Z82" s="273"/>
      <c r="AA82" s="274"/>
      <c r="AB82" s="274"/>
      <c r="AC82" s="274"/>
      <c r="AD82" s="274"/>
      <c r="AE82" s="274"/>
      <c r="AF82" s="250"/>
      <c r="AG82" s="250"/>
      <c r="AH82" s="250"/>
      <c r="AI82" s="275" t="s">
        <v>192</v>
      </c>
      <c r="AJ82" s="276"/>
      <c r="AK82" s="277"/>
      <c r="AL82" s="265"/>
      <c r="AM82" s="249"/>
      <c r="AN82" s="266"/>
      <c r="AO82" s="262"/>
      <c r="AP82" s="267"/>
      <c r="AQ82" s="268"/>
      <c r="AR82" s="278"/>
      <c r="AS82" s="236"/>
      <c r="AT82" s="167"/>
      <c r="AU82" s="34"/>
      <c r="AV82" s="35"/>
      <c r="AW82" s="36"/>
      <c r="AX82" s="37"/>
      <c r="AY82" s="36"/>
      <c r="AZ82" s="38"/>
      <c r="BA82" s="35"/>
    </row>
    <row r="83" ht="15.75" customHeight="1">
      <c r="A83" s="249"/>
      <c r="B83" s="30"/>
      <c r="C83" s="248"/>
      <c r="D83" s="249"/>
      <c r="E83" s="30"/>
      <c r="F83" s="249"/>
      <c r="G83" s="30"/>
      <c r="H83" s="30"/>
      <c r="I83" s="250"/>
      <c r="J83" s="251"/>
      <c r="K83" s="271"/>
      <c r="L83" s="272"/>
      <c r="M83" s="271"/>
      <c r="N83" s="273"/>
      <c r="O83" s="271"/>
      <c r="P83" s="271"/>
      <c r="Q83" s="272"/>
      <c r="R83" s="271"/>
      <c r="S83" s="271"/>
      <c r="T83" s="271"/>
      <c r="U83" s="274"/>
      <c r="V83" s="274"/>
      <c r="W83" s="274"/>
      <c r="X83" s="274"/>
      <c r="Y83" s="274"/>
      <c r="Z83" s="273"/>
      <c r="AA83" s="274"/>
      <c r="AB83" s="274"/>
      <c r="AC83" s="274"/>
      <c r="AD83" s="274"/>
      <c r="AE83" s="274"/>
      <c r="AF83" s="250"/>
      <c r="AG83" s="250"/>
      <c r="AH83" s="250"/>
      <c r="AI83" s="279">
        <f>AH80</f>
        <v>248340.3737</v>
      </c>
      <c r="AJ83" s="280"/>
      <c r="AK83" s="281"/>
      <c r="AL83" s="282"/>
      <c r="AM83" s="249"/>
      <c r="AN83" s="266"/>
      <c r="AO83" s="262"/>
      <c r="AP83" s="267"/>
      <c r="AQ83" s="268"/>
      <c r="AR83" s="278"/>
      <c r="AS83" s="270"/>
      <c r="AT83" s="167"/>
      <c r="AU83" s="283" t="s">
        <v>193</v>
      </c>
      <c r="AV83" s="15"/>
      <c r="AW83" s="15"/>
      <c r="AX83" s="15"/>
      <c r="AY83" s="16"/>
      <c r="AZ83" s="38"/>
      <c r="BA83" s="35"/>
    </row>
    <row r="84" ht="16.5" customHeight="1">
      <c r="A84" s="249"/>
      <c r="B84" s="30"/>
      <c r="C84" s="284"/>
      <c r="D84" s="249"/>
      <c r="E84" s="249"/>
      <c r="F84" s="249"/>
      <c r="G84" s="249"/>
      <c r="H84" s="249"/>
      <c r="I84" s="250"/>
      <c r="J84" s="262"/>
      <c r="K84" s="271"/>
      <c r="L84" s="272"/>
      <c r="M84" s="271"/>
      <c r="N84" s="273"/>
      <c r="O84" s="271"/>
      <c r="P84" s="271"/>
      <c r="Q84" s="272"/>
      <c r="R84" s="271"/>
      <c r="S84" s="271"/>
      <c r="T84" s="271"/>
      <c r="U84" s="274"/>
      <c r="V84" s="274"/>
      <c r="W84" s="274"/>
      <c r="X84" s="274"/>
      <c r="Y84" s="274"/>
      <c r="Z84" s="273"/>
      <c r="AA84" s="274"/>
      <c r="AB84" s="274"/>
      <c r="AC84" s="274"/>
      <c r="AD84" s="274"/>
      <c r="AE84" s="274"/>
      <c r="AF84" s="250"/>
      <c r="AG84" s="250"/>
      <c r="AH84" s="250"/>
      <c r="AI84" s="285"/>
      <c r="AJ84" s="286"/>
      <c r="AK84" s="287"/>
      <c r="AL84" s="265"/>
      <c r="AM84" s="249"/>
      <c r="AN84" s="261"/>
      <c r="AO84" s="262"/>
      <c r="AP84" s="267"/>
      <c r="AQ84" s="268"/>
      <c r="AR84" s="278"/>
      <c r="AS84" s="270"/>
      <c r="AT84" s="167"/>
      <c r="AU84" s="288" t="s">
        <v>194</v>
      </c>
      <c r="AV84" s="15"/>
      <c r="AW84" s="15"/>
      <c r="AX84" s="16"/>
      <c r="AY84" s="289" t="s">
        <v>195</v>
      </c>
      <c r="AZ84" s="38"/>
      <c r="BA84" s="35"/>
    </row>
    <row r="85" ht="15.75" customHeight="1">
      <c r="C85" s="290"/>
      <c r="D85" s="34"/>
      <c r="F85" s="34"/>
      <c r="L85" s="185"/>
      <c r="N85" s="291"/>
      <c r="Q85" s="185"/>
      <c r="U85" s="35"/>
      <c r="V85" s="35"/>
      <c r="W85" s="35"/>
      <c r="X85" s="35"/>
      <c r="Y85" s="35"/>
      <c r="Z85" s="291"/>
      <c r="AA85" s="35"/>
      <c r="AB85" s="35"/>
      <c r="AC85" s="35"/>
      <c r="AD85" s="35"/>
      <c r="AE85" s="35"/>
      <c r="AJ85" s="33"/>
      <c r="AK85" s="35"/>
      <c r="AM85" s="33"/>
      <c r="AO85" s="171"/>
      <c r="AQ85" s="231"/>
      <c r="AR85" s="145"/>
      <c r="AT85" s="167"/>
      <c r="AU85" s="292" t="s">
        <v>196</v>
      </c>
      <c r="AV85" s="293">
        <v>0.0</v>
      </c>
      <c r="AW85" s="294" t="s">
        <v>197</v>
      </c>
      <c r="AX85" s="295">
        <v>1212.0</v>
      </c>
      <c r="AY85" s="296">
        <v>0.075</v>
      </c>
      <c r="AZ85" s="38"/>
      <c r="BA85" s="35"/>
    </row>
    <row r="86" ht="15.75" customHeight="1">
      <c r="C86" s="290"/>
      <c r="D86" s="34"/>
      <c r="F86" s="34"/>
      <c r="L86" s="185"/>
      <c r="N86" s="291"/>
      <c r="Q86" s="185"/>
      <c r="U86" s="35"/>
      <c r="V86" s="35"/>
      <c r="W86" s="35"/>
      <c r="X86" s="35"/>
      <c r="Y86" s="35"/>
      <c r="Z86" s="291"/>
      <c r="AA86" s="35"/>
      <c r="AB86" s="35"/>
      <c r="AC86" s="35"/>
      <c r="AD86" s="35"/>
      <c r="AE86" s="35"/>
      <c r="AJ86" s="33"/>
      <c r="AK86" s="35"/>
      <c r="AM86" s="33"/>
      <c r="AO86" s="171"/>
      <c r="AQ86" s="231"/>
      <c r="AR86" s="145"/>
      <c r="AT86" s="167"/>
      <c r="AU86" s="292" t="s">
        <v>198</v>
      </c>
      <c r="AV86" s="297">
        <v>1212.01</v>
      </c>
      <c r="AW86" s="297" t="s">
        <v>197</v>
      </c>
      <c r="AX86" s="295">
        <v>2427.35</v>
      </c>
      <c r="AY86" s="296">
        <v>0.09</v>
      </c>
      <c r="AZ86" s="38"/>
      <c r="BA86" s="35"/>
    </row>
    <row r="87" ht="15.75" customHeight="1">
      <c r="C87" s="290"/>
      <c r="D87" s="34"/>
      <c r="F87" s="34"/>
      <c r="L87" s="185"/>
      <c r="N87" s="291"/>
      <c r="Q87" s="185"/>
      <c r="U87" s="35"/>
      <c r="V87" s="35"/>
      <c r="W87" s="35"/>
      <c r="X87" s="35"/>
      <c r="Y87" s="35"/>
      <c r="Z87" s="291"/>
      <c r="AA87" s="35"/>
      <c r="AB87" s="35"/>
      <c r="AC87" s="35"/>
      <c r="AD87" s="35"/>
      <c r="AE87" s="35"/>
      <c r="AJ87" s="171"/>
      <c r="AK87" s="35"/>
      <c r="AM87" s="33"/>
      <c r="AO87" s="171"/>
      <c r="AQ87" s="231"/>
      <c r="AR87" s="145"/>
      <c r="AS87" s="171"/>
      <c r="AT87" s="167"/>
      <c r="AU87" s="292" t="s">
        <v>199</v>
      </c>
      <c r="AV87" s="297">
        <v>2427.36</v>
      </c>
      <c r="AW87" s="297" t="s">
        <v>197</v>
      </c>
      <c r="AX87" s="295">
        <v>3641.03</v>
      </c>
      <c r="AY87" s="296">
        <v>0.12</v>
      </c>
      <c r="AZ87" s="38"/>
      <c r="BA87" s="35"/>
    </row>
    <row r="88" ht="15.75" customHeight="1">
      <c r="C88" s="290"/>
      <c r="D88" s="34"/>
      <c r="F88" s="34"/>
      <c r="L88" s="185"/>
      <c r="N88" s="291"/>
      <c r="Q88" s="185"/>
      <c r="U88" s="35"/>
      <c r="V88" s="35"/>
      <c r="W88" s="35"/>
      <c r="X88" s="35"/>
      <c r="Y88" s="35"/>
      <c r="Z88" s="291"/>
      <c r="AA88" s="35"/>
      <c r="AB88" s="35"/>
      <c r="AC88" s="35"/>
      <c r="AD88" s="35"/>
      <c r="AE88" s="35"/>
      <c r="AJ88" s="33"/>
      <c r="AK88" s="35"/>
      <c r="AM88" s="33"/>
      <c r="AO88" s="171"/>
      <c r="AQ88" s="231"/>
      <c r="AR88" s="145"/>
      <c r="AT88" s="167"/>
      <c r="AU88" s="292" t="s">
        <v>200</v>
      </c>
      <c r="AV88" s="297">
        <v>3641.04</v>
      </c>
      <c r="AW88" s="297" t="s">
        <v>197</v>
      </c>
      <c r="AX88" s="295">
        <v>7087.22</v>
      </c>
      <c r="AY88" s="296">
        <v>0.14</v>
      </c>
      <c r="AZ88" s="38"/>
      <c r="BA88" s="35"/>
    </row>
    <row r="89" ht="15.75" customHeight="1">
      <c r="C89" s="290"/>
      <c r="D89" s="34"/>
      <c r="F89" s="34"/>
      <c r="L89" s="185"/>
      <c r="N89" s="291"/>
      <c r="Q89" s="185"/>
      <c r="U89" s="35"/>
      <c r="V89" s="35"/>
      <c r="W89" s="35"/>
      <c r="X89" s="35"/>
      <c r="Y89" s="35"/>
      <c r="Z89" s="291"/>
      <c r="AA89" s="35"/>
      <c r="AB89" s="35"/>
      <c r="AC89" s="35"/>
      <c r="AD89" s="35"/>
      <c r="AE89" s="35"/>
      <c r="AJ89" s="33"/>
      <c r="AK89" s="35"/>
      <c r="AM89" s="33"/>
      <c r="AO89" s="171"/>
      <c r="AQ89" s="231"/>
      <c r="AR89" s="145"/>
      <c r="AT89" s="167"/>
      <c r="AU89" s="34"/>
      <c r="AV89" s="35"/>
      <c r="AW89" s="36"/>
      <c r="AX89" s="37"/>
      <c r="AY89" s="36"/>
      <c r="AZ89" s="38"/>
      <c r="BA89" s="35"/>
    </row>
    <row r="90" ht="15.75" customHeight="1">
      <c r="C90" s="290"/>
      <c r="D90" s="34"/>
      <c r="F90" s="34"/>
      <c r="L90" s="185"/>
      <c r="N90" s="291"/>
      <c r="Q90" s="185"/>
      <c r="U90" s="35"/>
      <c r="V90" s="35"/>
      <c r="W90" s="35"/>
      <c r="X90" s="35"/>
      <c r="Y90" s="35"/>
      <c r="Z90" s="291"/>
      <c r="AA90" s="35"/>
      <c r="AB90" s="35"/>
      <c r="AC90" s="35"/>
      <c r="AD90" s="35"/>
      <c r="AE90" s="35"/>
      <c r="AJ90" s="33"/>
      <c r="AK90" s="35"/>
      <c r="AM90" s="33"/>
      <c r="AO90" s="171"/>
      <c r="AQ90" s="231"/>
      <c r="AR90" s="145"/>
      <c r="AT90" s="167"/>
      <c r="AU90" s="34"/>
      <c r="AV90" s="35"/>
      <c r="AW90" s="36"/>
      <c r="AX90" s="37"/>
      <c r="AY90" s="36"/>
      <c r="AZ90" s="38"/>
      <c r="BA90" s="35"/>
    </row>
    <row r="91" ht="15.75" customHeight="1">
      <c r="C91" s="290"/>
      <c r="D91" s="34"/>
      <c r="F91" s="34"/>
      <c r="L91" s="185"/>
      <c r="N91" s="291"/>
      <c r="Q91" s="185"/>
      <c r="U91" s="35"/>
      <c r="V91" s="35"/>
      <c r="W91" s="35"/>
      <c r="X91" s="35"/>
      <c r="Y91" s="35"/>
      <c r="Z91" s="291"/>
      <c r="AA91" s="35"/>
      <c r="AB91" s="35"/>
      <c r="AC91" s="35"/>
      <c r="AD91" s="35"/>
      <c r="AE91" s="35"/>
      <c r="AJ91" s="33"/>
      <c r="AK91" s="35"/>
      <c r="AM91" s="33"/>
      <c r="AO91" s="171"/>
      <c r="AQ91" s="231"/>
      <c r="AR91" s="145"/>
      <c r="AT91" s="167"/>
      <c r="AU91" s="298" t="s">
        <v>201</v>
      </c>
      <c r="AV91" s="15"/>
      <c r="AW91" s="15"/>
      <c r="AX91" s="15"/>
      <c r="AY91" s="15"/>
      <c r="AZ91" s="16"/>
      <c r="BA91" s="35"/>
    </row>
    <row r="92" ht="15.75" customHeight="1">
      <c r="C92" s="290"/>
      <c r="D92" s="34"/>
      <c r="F92" s="34"/>
      <c r="L92" s="185"/>
      <c r="N92" s="291"/>
      <c r="Q92" s="185"/>
      <c r="U92" s="35"/>
      <c r="V92" s="35"/>
      <c r="W92" s="35"/>
      <c r="X92" s="35"/>
      <c r="Y92" s="35"/>
      <c r="Z92" s="291"/>
      <c r="AA92" s="35"/>
      <c r="AB92" s="35"/>
      <c r="AC92" s="35"/>
      <c r="AD92" s="35"/>
      <c r="AE92" s="35"/>
      <c r="AJ92" s="33"/>
      <c r="AK92" s="35"/>
      <c r="AM92" s="33"/>
      <c r="AO92" s="171"/>
      <c r="AQ92" s="231"/>
      <c r="AR92" s="145"/>
      <c r="AT92" s="167"/>
      <c r="AU92" s="288" t="s">
        <v>194</v>
      </c>
      <c r="AV92" s="15"/>
      <c r="AW92" s="15"/>
      <c r="AX92" s="16"/>
      <c r="AY92" s="299" t="s">
        <v>202</v>
      </c>
      <c r="AZ92" s="300" t="s">
        <v>203</v>
      </c>
      <c r="BA92" s="35"/>
    </row>
    <row r="93" ht="15.75" customHeight="1">
      <c r="C93" s="290"/>
      <c r="D93" s="34"/>
      <c r="F93" s="34"/>
      <c r="L93" s="185"/>
      <c r="N93" s="291"/>
      <c r="Q93" s="185"/>
      <c r="U93" s="35"/>
      <c r="V93" s="35"/>
      <c r="W93" s="35"/>
      <c r="X93" s="35"/>
      <c r="Y93" s="35"/>
      <c r="Z93" s="291"/>
      <c r="AA93" s="35"/>
      <c r="AB93" s="35"/>
      <c r="AC93" s="35"/>
      <c r="AD93" s="35"/>
      <c r="AE93" s="35"/>
      <c r="AJ93" s="33"/>
      <c r="AK93" s="35"/>
      <c r="AM93" s="33"/>
      <c r="AO93" s="171"/>
      <c r="AQ93" s="231"/>
      <c r="AR93" s="145"/>
      <c r="AT93" s="167"/>
      <c r="AU93" s="292" t="s">
        <v>196</v>
      </c>
      <c r="AV93" s="293">
        <v>0.0</v>
      </c>
      <c r="AW93" s="301" t="s">
        <v>197</v>
      </c>
      <c r="AX93" s="302">
        <v>1903.98</v>
      </c>
      <c r="AY93" s="293"/>
      <c r="AZ93" s="293">
        <v>0.0</v>
      </c>
      <c r="BA93" s="35"/>
    </row>
    <row r="94" ht="15.75" customHeight="1">
      <c r="C94" s="290"/>
      <c r="D94" s="34"/>
      <c r="F94" s="34"/>
      <c r="L94" s="185"/>
      <c r="N94" s="291"/>
      <c r="Q94" s="185"/>
      <c r="U94" s="35"/>
      <c r="V94" s="35"/>
      <c r="W94" s="35"/>
      <c r="X94" s="35"/>
      <c r="Y94" s="35"/>
      <c r="Z94" s="291"/>
      <c r="AA94" s="35"/>
      <c r="AB94" s="35"/>
      <c r="AC94" s="35"/>
      <c r="AD94" s="35"/>
      <c r="AE94" s="35"/>
      <c r="AJ94" s="33"/>
      <c r="AK94" s="35"/>
      <c r="AM94" s="33"/>
      <c r="AO94" s="171"/>
      <c r="AQ94" s="231"/>
      <c r="AR94" s="145"/>
      <c r="AT94" s="167"/>
      <c r="AU94" s="292" t="s">
        <v>198</v>
      </c>
      <c r="AV94" s="303">
        <v>1903.99</v>
      </c>
      <c r="AW94" s="301" t="s">
        <v>197</v>
      </c>
      <c r="AX94" s="302">
        <v>2826.65</v>
      </c>
      <c r="AY94" s="304">
        <v>0.075</v>
      </c>
      <c r="AZ94" s="305">
        <v>142.8</v>
      </c>
      <c r="BA94" s="35"/>
    </row>
    <row r="95" ht="15.75" customHeight="1">
      <c r="C95" s="290"/>
      <c r="D95" s="34"/>
      <c r="F95" s="34"/>
      <c r="L95" s="185"/>
      <c r="N95" s="291"/>
      <c r="Q95" s="185"/>
      <c r="U95" s="35"/>
      <c r="V95" s="35"/>
      <c r="W95" s="35"/>
      <c r="X95" s="35"/>
      <c r="Y95" s="35"/>
      <c r="Z95" s="291"/>
      <c r="AA95" s="35"/>
      <c r="AB95" s="35"/>
      <c r="AC95" s="35"/>
      <c r="AD95" s="35"/>
      <c r="AE95" s="35"/>
      <c r="AJ95" s="33"/>
      <c r="AK95" s="35"/>
      <c r="AM95" s="33"/>
      <c r="AO95" s="171"/>
      <c r="AQ95" s="231"/>
      <c r="AR95" s="145"/>
      <c r="AT95" s="167"/>
      <c r="AU95" s="292" t="s">
        <v>199</v>
      </c>
      <c r="AV95" s="303">
        <v>2826.66</v>
      </c>
      <c r="AW95" s="301" t="s">
        <v>197</v>
      </c>
      <c r="AX95" s="302">
        <v>3751.05</v>
      </c>
      <c r="AY95" s="304">
        <v>0.15</v>
      </c>
      <c r="AZ95" s="305">
        <v>354.8</v>
      </c>
      <c r="BA95" s="35"/>
    </row>
    <row r="96" ht="15.75" customHeight="1">
      <c r="C96" s="290"/>
      <c r="D96" s="34"/>
      <c r="F96" s="34"/>
      <c r="L96" s="185"/>
      <c r="N96" s="291"/>
      <c r="Q96" s="185"/>
      <c r="U96" s="35"/>
      <c r="V96" s="35"/>
      <c r="W96" s="35"/>
      <c r="X96" s="35"/>
      <c r="Y96" s="35"/>
      <c r="Z96" s="291"/>
      <c r="AA96" s="35"/>
      <c r="AB96" s="35"/>
      <c r="AC96" s="35"/>
      <c r="AD96" s="35"/>
      <c r="AE96" s="35"/>
      <c r="AJ96" s="33"/>
      <c r="AK96" s="35"/>
      <c r="AM96" s="33"/>
      <c r="AO96" s="171"/>
      <c r="AQ96" s="231"/>
      <c r="AR96" s="145"/>
      <c r="AT96" s="167"/>
      <c r="AU96" s="292" t="s">
        <v>200</v>
      </c>
      <c r="AV96" s="303">
        <v>3751.06</v>
      </c>
      <c r="AW96" s="301" t="s">
        <v>197</v>
      </c>
      <c r="AX96" s="302">
        <v>4664.68</v>
      </c>
      <c r="AY96" s="304">
        <v>0.225</v>
      </c>
      <c r="AZ96" s="305">
        <v>636.13</v>
      </c>
      <c r="BA96" s="35"/>
    </row>
    <row r="97" ht="15.75" customHeight="1">
      <c r="C97" s="290"/>
      <c r="D97" s="34"/>
      <c r="F97" s="34"/>
      <c r="L97" s="185"/>
      <c r="N97" s="291"/>
      <c r="Q97" s="185"/>
      <c r="U97" s="35"/>
      <c r="V97" s="35"/>
      <c r="W97" s="35"/>
      <c r="X97" s="35"/>
      <c r="Y97" s="35"/>
      <c r="Z97" s="291"/>
      <c r="AA97" s="35"/>
      <c r="AB97" s="35"/>
      <c r="AC97" s="35"/>
      <c r="AD97" s="35"/>
      <c r="AE97" s="35"/>
      <c r="AJ97" s="33"/>
      <c r="AK97" s="35"/>
      <c r="AM97" s="33"/>
      <c r="AO97" s="171"/>
      <c r="AQ97" s="231"/>
      <c r="AR97" s="145"/>
      <c r="AT97" s="167"/>
      <c r="AU97" s="292" t="s">
        <v>204</v>
      </c>
      <c r="AV97" s="303">
        <v>4664.69</v>
      </c>
      <c r="AW97" s="301" t="s">
        <v>197</v>
      </c>
      <c r="AX97" s="306"/>
      <c r="AY97" s="304">
        <v>0.275</v>
      </c>
      <c r="AZ97" s="305">
        <v>869.36</v>
      </c>
      <c r="BA97" s="35"/>
    </row>
    <row r="98" ht="15.75" customHeight="1">
      <c r="C98" s="290"/>
      <c r="D98" s="34"/>
      <c r="F98" s="34"/>
      <c r="L98" s="185"/>
      <c r="N98" s="291"/>
      <c r="Q98" s="185"/>
      <c r="U98" s="35"/>
      <c r="V98" s="35"/>
      <c r="W98" s="35"/>
      <c r="X98" s="35"/>
      <c r="Y98" s="35"/>
      <c r="Z98" s="291"/>
      <c r="AA98" s="35"/>
      <c r="AB98" s="35"/>
      <c r="AC98" s="35"/>
      <c r="AD98" s="35"/>
      <c r="AE98" s="35"/>
      <c r="AJ98" s="33"/>
      <c r="AK98" s="35"/>
      <c r="AM98" s="33"/>
      <c r="AO98" s="171"/>
      <c r="AQ98" s="231"/>
      <c r="AR98" s="145"/>
      <c r="AT98" s="167"/>
      <c r="AU98" s="307"/>
      <c r="AV98" s="15"/>
      <c r="AW98" s="15"/>
      <c r="AX98" s="15"/>
      <c r="AY98" s="16"/>
      <c r="AZ98" s="308">
        <v>189.59</v>
      </c>
      <c r="BA98" s="35"/>
    </row>
    <row r="99" ht="15.75" customHeight="1">
      <c r="D99" s="34"/>
      <c r="F99" s="34"/>
      <c r="L99" s="185"/>
      <c r="N99" s="291"/>
      <c r="Q99" s="185"/>
      <c r="U99" s="35"/>
      <c r="V99" s="35"/>
      <c r="W99" s="35"/>
      <c r="X99" s="35"/>
      <c r="Y99" s="35"/>
      <c r="Z99" s="291"/>
      <c r="AA99" s="35"/>
      <c r="AB99" s="35"/>
      <c r="AC99" s="35"/>
      <c r="AD99" s="35"/>
      <c r="AE99" s="35"/>
      <c r="AJ99" s="33"/>
      <c r="AK99" s="35"/>
      <c r="AM99" s="33"/>
      <c r="AO99" s="171"/>
      <c r="AQ99" s="231"/>
      <c r="AR99" s="145"/>
      <c r="AT99" s="167"/>
      <c r="AU99" s="34"/>
      <c r="AV99" s="35"/>
      <c r="AW99" s="36"/>
      <c r="AX99" s="37"/>
      <c r="AY99" s="36"/>
      <c r="AZ99" s="38"/>
      <c r="BA99" s="35"/>
    </row>
    <row r="100" ht="15.75" customHeight="1">
      <c r="D100" s="34"/>
      <c r="F100" s="34"/>
      <c r="L100" s="185"/>
      <c r="N100" s="291"/>
      <c r="Q100" s="185"/>
      <c r="U100" s="35"/>
      <c r="V100" s="35"/>
      <c r="W100" s="35"/>
      <c r="X100" s="35"/>
      <c r="Y100" s="35"/>
      <c r="Z100" s="291"/>
      <c r="AA100" s="35"/>
      <c r="AB100" s="35"/>
      <c r="AC100" s="35"/>
      <c r="AD100" s="35"/>
      <c r="AE100" s="35"/>
      <c r="AJ100" s="33"/>
      <c r="AK100" s="35"/>
      <c r="AM100" s="33"/>
      <c r="AO100" s="171"/>
      <c r="AQ100" s="231"/>
      <c r="AR100" s="145"/>
      <c r="AT100" s="167"/>
      <c r="AU100" s="34"/>
      <c r="AV100" s="35"/>
      <c r="AW100" s="36"/>
      <c r="AX100" s="37"/>
      <c r="AY100" s="36"/>
      <c r="AZ100" s="38"/>
      <c r="BA100" s="35"/>
    </row>
    <row r="101" ht="15.75" customHeight="1">
      <c r="D101" s="34"/>
      <c r="F101" s="34"/>
      <c r="L101" s="185"/>
      <c r="N101" s="291"/>
      <c r="Q101" s="185"/>
      <c r="U101" s="35"/>
      <c r="V101" s="35"/>
      <c r="W101" s="35"/>
      <c r="X101" s="35"/>
      <c r="Y101" s="35"/>
      <c r="Z101" s="291"/>
      <c r="AA101" s="35"/>
      <c r="AB101" s="35"/>
      <c r="AC101" s="35"/>
      <c r="AD101" s="35"/>
      <c r="AE101" s="35"/>
      <c r="AJ101" s="33"/>
      <c r="AK101" s="35"/>
      <c r="AM101" s="33"/>
      <c r="AO101" s="171"/>
      <c r="AQ101" s="231"/>
      <c r="AR101" s="145"/>
      <c r="AT101" s="167"/>
      <c r="AU101" s="34"/>
      <c r="AV101" s="35"/>
      <c r="AW101" s="36"/>
      <c r="AX101" s="37"/>
      <c r="AY101" s="36"/>
      <c r="AZ101" s="38"/>
      <c r="BA101" s="35"/>
    </row>
    <row r="102" ht="15.75" customHeight="1">
      <c r="D102" s="34"/>
      <c r="F102" s="34"/>
      <c r="L102" s="185"/>
      <c r="N102" s="291"/>
      <c r="Q102" s="185"/>
      <c r="U102" s="35"/>
      <c r="V102" s="35"/>
      <c r="W102" s="35"/>
      <c r="X102" s="35"/>
      <c r="Y102" s="35"/>
      <c r="Z102" s="291"/>
      <c r="AA102" s="35"/>
      <c r="AB102" s="35"/>
      <c r="AC102" s="35"/>
      <c r="AD102" s="35"/>
      <c r="AE102" s="35"/>
      <c r="AJ102" s="33"/>
      <c r="AK102" s="35"/>
      <c r="AM102" s="33"/>
      <c r="AO102" s="171"/>
      <c r="AQ102" s="231"/>
      <c r="AR102" s="145"/>
      <c r="AT102" s="167"/>
      <c r="AU102" s="34"/>
      <c r="AV102" s="35"/>
      <c r="AW102" s="36"/>
      <c r="AX102" s="37"/>
      <c r="AY102" s="36"/>
      <c r="AZ102" s="38"/>
      <c r="BA102" s="35"/>
    </row>
    <row r="103" ht="15.75" customHeight="1">
      <c r="D103" s="34"/>
      <c r="F103" s="34"/>
      <c r="L103" s="185"/>
      <c r="N103" s="291"/>
      <c r="Q103" s="185"/>
      <c r="U103" s="35"/>
      <c r="V103" s="35"/>
      <c r="W103" s="35"/>
      <c r="X103" s="35"/>
      <c r="Y103" s="35"/>
      <c r="Z103" s="291"/>
      <c r="AA103" s="35"/>
      <c r="AB103" s="35"/>
      <c r="AC103" s="35"/>
      <c r="AD103" s="35"/>
      <c r="AE103" s="35"/>
      <c r="AJ103" s="33"/>
      <c r="AK103" s="35"/>
      <c r="AM103" s="33"/>
      <c r="AO103" s="171"/>
      <c r="AQ103" s="231"/>
      <c r="AR103" s="145"/>
      <c r="AT103" s="167"/>
      <c r="AU103" s="34"/>
      <c r="AV103" s="35"/>
      <c r="AW103" s="36"/>
      <c r="AX103" s="37"/>
      <c r="AY103" s="36"/>
      <c r="AZ103" s="38"/>
      <c r="BA103" s="35"/>
    </row>
    <row r="104" ht="15.75" customHeight="1">
      <c r="D104" s="34"/>
      <c r="F104" s="34"/>
      <c r="L104" s="185"/>
      <c r="N104" s="291"/>
      <c r="Q104" s="185"/>
      <c r="U104" s="35"/>
      <c r="V104" s="35"/>
      <c r="W104" s="35"/>
      <c r="X104" s="35"/>
      <c r="Y104" s="35"/>
      <c r="Z104" s="291"/>
      <c r="AA104" s="35"/>
      <c r="AB104" s="35"/>
      <c r="AC104" s="35"/>
      <c r="AD104" s="35"/>
      <c r="AE104" s="35"/>
      <c r="AJ104" s="33"/>
      <c r="AK104" s="35"/>
      <c r="AM104" s="33"/>
      <c r="AO104" s="171"/>
      <c r="AQ104" s="231"/>
      <c r="AR104" s="145"/>
      <c r="AT104" s="167"/>
      <c r="AU104" s="34"/>
      <c r="AV104" s="35"/>
      <c r="AW104" s="36"/>
      <c r="AX104" s="37"/>
      <c r="AY104" s="36"/>
      <c r="AZ104" s="38"/>
      <c r="BA104" s="35"/>
    </row>
    <row r="105" ht="15.75" customHeight="1">
      <c r="D105" s="34"/>
      <c r="F105" s="34"/>
      <c r="L105" s="185"/>
      <c r="N105" s="291"/>
      <c r="Q105" s="185"/>
      <c r="U105" s="35"/>
      <c r="V105" s="35"/>
      <c r="W105" s="35"/>
      <c r="X105" s="35"/>
      <c r="Y105" s="35"/>
      <c r="Z105" s="291"/>
      <c r="AA105" s="35"/>
      <c r="AB105" s="35"/>
      <c r="AC105" s="35"/>
      <c r="AD105" s="35"/>
      <c r="AE105" s="35"/>
      <c r="AJ105" s="33"/>
      <c r="AK105" s="35"/>
      <c r="AM105" s="33"/>
      <c r="AO105" s="171"/>
      <c r="AQ105" s="231"/>
      <c r="AR105" s="145"/>
      <c r="AT105" s="167"/>
      <c r="AU105" s="34"/>
      <c r="AV105" s="35"/>
      <c r="AW105" s="36"/>
      <c r="AX105" s="37"/>
      <c r="AY105" s="36"/>
      <c r="AZ105" s="38"/>
      <c r="BA105" s="35"/>
    </row>
    <row r="106" ht="15.75" customHeight="1">
      <c r="D106" s="34"/>
      <c r="F106" s="34"/>
      <c r="L106" s="185"/>
      <c r="N106" s="291"/>
      <c r="Q106" s="185"/>
      <c r="U106" s="35"/>
      <c r="V106" s="35"/>
      <c r="W106" s="35"/>
      <c r="X106" s="35"/>
      <c r="Y106" s="35"/>
      <c r="Z106" s="291"/>
      <c r="AA106" s="35"/>
      <c r="AB106" s="35"/>
      <c r="AC106" s="35"/>
      <c r="AD106" s="35"/>
      <c r="AE106" s="35"/>
      <c r="AJ106" s="33"/>
      <c r="AK106" s="35"/>
      <c r="AM106" s="33"/>
      <c r="AO106" s="171"/>
      <c r="AQ106" s="231"/>
      <c r="AR106" s="145"/>
      <c r="AT106" s="167"/>
      <c r="AU106" s="34"/>
      <c r="AV106" s="35"/>
      <c r="AW106" s="36"/>
      <c r="AX106" s="37"/>
      <c r="AY106" s="36"/>
      <c r="AZ106" s="38"/>
      <c r="BA106" s="35"/>
    </row>
    <row r="107" ht="15.75" customHeight="1">
      <c r="D107" s="34"/>
      <c r="F107" s="34"/>
      <c r="L107" s="185"/>
      <c r="N107" s="291"/>
      <c r="Q107" s="185"/>
      <c r="U107" s="35"/>
      <c r="V107" s="35"/>
      <c r="W107" s="35"/>
      <c r="X107" s="35"/>
      <c r="Y107" s="35"/>
      <c r="Z107" s="291"/>
      <c r="AA107" s="35"/>
      <c r="AB107" s="35"/>
      <c r="AC107" s="35"/>
      <c r="AD107" s="35"/>
      <c r="AE107" s="35"/>
      <c r="AJ107" s="33"/>
      <c r="AK107" s="35"/>
      <c r="AM107" s="33"/>
      <c r="AO107" s="171"/>
      <c r="AQ107" s="231"/>
      <c r="AR107" s="145"/>
      <c r="AT107" s="167"/>
      <c r="AU107" s="34"/>
      <c r="AV107" s="35"/>
      <c r="AW107" s="36"/>
      <c r="AX107" s="37"/>
      <c r="AY107" s="36"/>
      <c r="AZ107" s="38"/>
      <c r="BA107" s="35"/>
    </row>
    <row r="108" ht="15.75" customHeight="1">
      <c r="D108" s="34"/>
      <c r="F108" s="34"/>
      <c r="L108" s="185"/>
      <c r="N108" s="291"/>
      <c r="Q108" s="185"/>
      <c r="U108" s="35"/>
      <c r="V108" s="35"/>
      <c r="W108" s="35"/>
      <c r="X108" s="35"/>
      <c r="Y108" s="35"/>
      <c r="Z108" s="291"/>
      <c r="AA108" s="35"/>
      <c r="AB108" s="35"/>
      <c r="AC108" s="35"/>
      <c r="AD108" s="35"/>
      <c r="AE108" s="35"/>
      <c r="AJ108" s="33"/>
      <c r="AK108" s="35"/>
      <c r="AM108" s="33"/>
      <c r="AO108" s="171"/>
      <c r="AQ108" s="231"/>
      <c r="AR108" s="145"/>
      <c r="AT108" s="167"/>
      <c r="AU108" s="34"/>
      <c r="AV108" s="35"/>
      <c r="AW108" s="36"/>
      <c r="AX108" s="37"/>
      <c r="AY108" s="36"/>
      <c r="AZ108" s="38"/>
      <c r="BA108" s="35"/>
    </row>
    <row r="109" ht="15.75" customHeight="1">
      <c r="D109" s="34"/>
      <c r="F109" s="34"/>
      <c r="L109" s="185"/>
      <c r="N109" s="291"/>
      <c r="Q109" s="185"/>
      <c r="U109" s="35"/>
      <c r="V109" s="35"/>
      <c r="W109" s="35"/>
      <c r="X109" s="35"/>
      <c r="Y109" s="35"/>
      <c r="Z109" s="291"/>
      <c r="AA109" s="35"/>
      <c r="AB109" s="35"/>
      <c r="AC109" s="35"/>
      <c r="AD109" s="35"/>
      <c r="AE109" s="35"/>
      <c r="AJ109" s="33"/>
      <c r="AK109" s="35"/>
      <c r="AM109" s="33"/>
      <c r="AO109" s="171"/>
      <c r="AQ109" s="231"/>
      <c r="AR109" s="145"/>
      <c r="AT109" s="33"/>
      <c r="AU109" s="34"/>
      <c r="AV109" s="35"/>
      <c r="AW109" s="36"/>
      <c r="AX109" s="37"/>
      <c r="AY109" s="36"/>
      <c r="AZ109" s="38"/>
      <c r="BA109" s="35"/>
    </row>
    <row r="110" ht="15.75" customHeight="1">
      <c r="D110" s="34"/>
      <c r="F110" s="34"/>
      <c r="L110" s="185"/>
      <c r="N110" s="291"/>
      <c r="Q110" s="185"/>
      <c r="U110" s="35"/>
      <c r="V110" s="35"/>
      <c r="W110" s="35"/>
      <c r="X110" s="35"/>
      <c r="Y110" s="35"/>
      <c r="Z110" s="291"/>
      <c r="AA110" s="35"/>
      <c r="AB110" s="35"/>
      <c r="AC110" s="35"/>
      <c r="AD110" s="35"/>
      <c r="AE110" s="35"/>
      <c r="AJ110" s="33"/>
      <c r="AK110" s="35"/>
      <c r="AM110" s="33"/>
      <c r="AO110" s="171"/>
      <c r="AQ110" s="231"/>
      <c r="AR110" s="145"/>
      <c r="AT110" s="33"/>
      <c r="AU110" s="34"/>
      <c r="AV110" s="35"/>
      <c r="AW110" s="36"/>
      <c r="AX110" s="37"/>
      <c r="AY110" s="36"/>
      <c r="AZ110" s="38"/>
      <c r="BA110" s="35"/>
    </row>
    <row r="111" ht="15.75" customHeight="1">
      <c r="D111" s="34"/>
      <c r="F111" s="34"/>
      <c r="L111" s="185"/>
      <c r="N111" s="291"/>
      <c r="Q111" s="185"/>
      <c r="U111" s="35"/>
      <c r="V111" s="35"/>
      <c r="W111" s="35"/>
      <c r="X111" s="35"/>
      <c r="Y111" s="35"/>
      <c r="Z111" s="291"/>
      <c r="AA111" s="35"/>
      <c r="AB111" s="35"/>
      <c r="AC111" s="35"/>
      <c r="AD111" s="35"/>
      <c r="AE111" s="35"/>
      <c r="AJ111" s="33"/>
      <c r="AK111" s="35"/>
      <c r="AM111" s="33"/>
      <c r="AO111" s="171"/>
      <c r="AQ111" s="231"/>
      <c r="AR111" s="145"/>
      <c r="AT111" s="33"/>
      <c r="AU111" s="34"/>
      <c r="AV111" s="35"/>
      <c r="AW111" s="36"/>
      <c r="AX111" s="37"/>
      <c r="AY111" s="36"/>
      <c r="AZ111" s="38"/>
      <c r="BA111" s="35"/>
    </row>
    <row r="112" ht="15.75" customHeight="1">
      <c r="D112" s="34"/>
      <c r="F112" s="34"/>
      <c r="L112" s="185"/>
      <c r="N112" s="291"/>
      <c r="Q112" s="185"/>
      <c r="U112" s="35"/>
      <c r="V112" s="35"/>
      <c r="W112" s="35"/>
      <c r="X112" s="35"/>
      <c r="Y112" s="35"/>
      <c r="Z112" s="291"/>
      <c r="AA112" s="35"/>
      <c r="AB112" s="35"/>
      <c r="AC112" s="35"/>
      <c r="AD112" s="35"/>
      <c r="AE112" s="35"/>
      <c r="AJ112" s="33"/>
      <c r="AK112" s="35"/>
      <c r="AM112" s="33"/>
      <c r="AO112" s="171"/>
      <c r="AQ112" s="231"/>
      <c r="AR112" s="145"/>
      <c r="AT112" s="33"/>
      <c r="AU112" s="34"/>
      <c r="AV112" s="35"/>
      <c r="AW112" s="36"/>
      <c r="AX112" s="37"/>
      <c r="AY112" s="36"/>
      <c r="AZ112" s="38"/>
      <c r="BA112" s="35"/>
    </row>
    <row r="113" ht="15.75" customHeight="1">
      <c r="D113" s="34"/>
      <c r="F113" s="34"/>
      <c r="L113" s="185"/>
      <c r="N113" s="291"/>
      <c r="Q113" s="185"/>
      <c r="U113" s="35"/>
      <c r="V113" s="35"/>
      <c r="W113" s="35"/>
      <c r="X113" s="35"/>
      <c r="Y113" s="35"/>
      <c r="Z113" s="291"/>
      <c r="AA113" s="35"/>
      <c r="AB113" s="35"/>
      <c r="AC113" s="35"/>
      <c r="AD113" s="35"/>
      <c r="AE113" s="35"/>
      <c r="AJ113" s="33"/>
      <c r="AK113" s="35"/>
      <c r="AM113" s="33"/>
      <c r="AO113" s="171"/>
      <c r="AQ113" s="231"/>
      <c r="AR113" s="145"/>
      <c r="AT113" s="33"/>
      <c r="AU113" s="34"/>
      <c r="AV113" s="35"/>
      <c r="AW113" s="36"/>
      <c r="AX113" s="37"/>
      <c r="AY113" s="36"/>
      <c r="AZ113" s="38"/>
      <c r="BA113" s="35"/>
    </row>
    <row r="114" ht="15.75" customHeight="1">
      <c r="D114" s="34"/>
      <c r="F114" s="34"/>
      <c r="L114" s="185"/>
      <c r="N114" s="291"/>
      <c r="Q114" s="185"/>
      <c r="U114" s="35"/>
      <c r="V114" s="35"/>
      <c r="W114" s="35"/>
      <c r="X114" s="35"/>
      <c r="Y114" s="35"/>
      <c r="Z114" s="291"/>
      <c r="AA114" s="35"/>
      <c r="AB114" s="35"/>
      <c r="AC114" s="35"/>
      <c r="AD114" s="35"/>
      <c r="AE114" s="35"/>
      <c r="AJ114" s="33"/>
      <c r="AK114" s="35"/>
      <c r="AM114" s="33"/>
      <c r="AO114" s="171"/>
      <c r="AQ114" s="231"/>
      <c r="AR114" s="145"/>
      <c r="AT114" s="33"/>
      <c r="AU114" s="34"/>
      <c r="AV114" s="35"/>
      <c r="AW114" s="36"/>
      <c r="AX114" s="37"/>
      <c r="AY114" s="36"/>
      <c r="AZ114" s="38"/>
      <c r="BA114" s="35"/>
    </row>
    <row r="115" ht="15.75" customHeight="1">
      <c r="D115" s="34"/>
      <c r="F115" s="34"/>
      <c r="L115" s="185"/>
      <c r="N115" s="291"/>
      <c r="Q115" s="185"/>
      <c r="U115" s="35"/>
      <c r="V115" s="35"/>
      <c r="W115" s="35"/>
      <c r="X115" s="35"/>
      <c r="Y115" s="35"/>
      <c r="Z115" s="291"/>
      <c r="AA115" s="35"/>
      <c r="AB115" s="35"/>
      <c r="AC115" s="35"/>
      <c r="AD115" s="35"/>
      <c r="AE115" s="35"/>
      <c r="AJ115" s="33"/>
      <c r="AK115" s="35"/>
      <c r="AM115" s="33"/>
      <c r="AO115" s="171"/>
      <c r="AQ115" s="231"/>
      <c r="AR115" s="145"/>
      <c r="AT115" s="33"/>
      <c r="AU115" s="34"/>
      <c r="AV115" s="35"/>
      <c r="AW115" s="36"/>
      <c r="AX115" s="37"/>
      <c r="AY115" s="36"/>
      <c r="AZ115" s="38"/>
      <c r="BA115" s="35"/>
    </row>
    <row r="116" ht="15.75" customHeight="1">
      <c r="D116" s="34"/>
      <c r="F116" s="34"/>
      <c r="L116" s="185"/>
      <c r="N116" s="291"/>
      <c r="Q116" s="185"/>
      <c r="U116" s="35"/>
      <c r="V116" s="35"/>
      <c r="W116" s="35"/>
      <c r="X116" s="35"/>
      <c r="Y116" s="35"/>
      <c r="Z116" s="291"/>
      <c r="AA116" s="35"/>
      <c r="AB116" s="35"/>
      <c r="AC116" s="35"/>
      <c r="AD116" s="35"/>
      <c r="AE116" s="35"/>
      <c r="AJ116" s="33"/>
      <c r="AK116" s="35"/>
      <c r="AM116" s="33"/>
      <c r="AO116" s="171"/>
      <c r="AQ116" s="231"/>
      <c r="AR116" s="145"/>
      <c r="AT116" s="33"/>
      <c r="AU116" s="34"/>
      <c r="AV116" s="35"/>
      <c r="AW116" s="36"/>
      <c r="AX116" s="37"/>
      <c r="AY116" s="36"/>
      <c r="AZ116" s="38"/>
      <c r="BA116" s="35"/>
    </row>
    <row r="117" ht="15.75" customHeight="1">
      <c r="D117" s="34"/>
      <c r="F117" s="34"/>
      <c r="L117" s="185"/>
      <c r="N117" s="291"/>
      <c r="Q117" s="185"/>
      <c r="U117" s="35"/>
      <c r="V117" s="35"/>
      <c r="W117" s="35"/>
      <c r="X117" s="35"/>
      <c r="Y117" s="35"/>
      <c r="Z117" s="291"/>
      <c r="AA117" s="35"/>
      <c r="AB117" s="35"/>
      <c r="AC117" s="35"/>
      <c r="AD117" s="35"/>
      <c r="AE117" s="35"/>
      <c r="AJ117" s="33"/>
      <c r="AK117" s="35"/>
      <c r="AM117" s="33"/>
      <c r="AO117" s="171"/>
      <c r="AQ117" s="231"/>
      <c r="AR117" s="145"/>
      <c r="AT117" s="33"/>
      <c r="AU117" s="34"/>
      <c r="AV117" s="35"/>
      <c r="AW117" s="36"/>
      <c r="AX117" s="37"/>
      <c r="AY117" s="36"/>
      <c r="AZ117" s="38"/>
      <c r="BA117" s="35"/>
    </row>
    <row r="118" ht="15.75" customHeight="1">
      <c r="D118" s="34"/>
      <c r="F118" s="34"/>
      <c r="L118" s="185"/>
      <c r="N118" s="291"/>
      <c r="Q118" s="185"/>
      <c r="U118" s="35"/>
      <c r="V118" s="35"/>
      <c r="W118" s="35"/>
      <c r="X118" s="35"/>
      <c r="Y118" s="35"/>
      <c r="Z118" s="291"/>
      <c r="AA118" s="35"/>
      <c r="AB118" s="35"/>
      <c r="AC118" s="35"/>
      <c r="AD118" s="35"/>
      <c r="AE118" s="35"/>
      <c r="AJ118" s="33"/>
      <c r="AK118" s="35"/>
      <c r="AM118" s="33"/>
      <c r="AO118" s="171"/>
      <c r="AQ118" s="231"/>
      <c r="AR118" s="145"/>
      <c r="AT118" s="33"/>
      <c r="AU118" s="34"/>
      <c r="AV118" s="35"/>
      <c r="AW118" s="36"/>
      <c r="AX118" s="37"/>
      <c r="AY118" s="36"/>
      <c r="AZ118" s="38"/>
      <c r="BA118" s="35"/>
    </row>
    <row r="119" ht="15.75" customHeight="1">
      <c r="D119" s="34"/>
      <c r="F119" s="34"/>
      <c r="L119" s="185"/>
      <c r="N119" s="291"/>
      <c r="Q119" s="185"/>
      <c r="U119" s="35"/>
      <c r="V119" s="35"/>
      <c r="W119" s="35"/>
      <c r="X119" s="35"/>
      <c r="Y119" s="35"/>
      <c r="Z119" s="291"/>
      <c r="AA119" s="35"/>
      <c r="AB119" s="35"/>
      <c r="AC119" s="35"/>
      <c r="AD119" s="35"/>
      <c r="AE119" s="35"/>
      <c r="AJ119" s="33"/>
      <c r="AK119" s="35"/>
      <c r="AM119" s="33"/>
      <c r="AO119" s="171"/>
      <c r="AQ119" s="231"/>
      <c r="AR119" s="145"/>
      <c r="AT119" s="33"/>
      <c r="AU119" s="34"/>
      <c r="AV119" s="35"/>
      <c r="AW119" s="36"/>
      <c r="AX119" s="37"/>
      <c r="AY119" s="36"/>
      <c r="AZ119" s="38"/>
      <c r="BA119" s="35"/>
    </row>
    <row r="120" ht="15.75" customHeight="1">
      <c r="D120" s="34"/>
      <c r="F120" s="34"/>
      <c r="L120" s="185"/>
      <c r="N120" s="291"/>
      <c r="Q120" s="185"/>
      <c r="U120" s="35"/>
      <c r="V120" s="35"/>
      <c r="W120" s="35"/>
      <c r="X120" s="35"/>
      <c r="Y120" s="35"/>
      <c r="Z120" s="291"/>
      <c r="AA120" s="35"/>
      <c r="AB120" s="35"/>
      <c r="AC120" s="35"/>
      <c r="AD120" s="35"/>
      <c r="AE120" s="35"/>
      <c r="AJ120" s="33"/>
      <c r="AK120" s="35"/>
      <c r="AM120" s="33"/>
      <c r="AO120" s="171"/>
      <c r="AQ120" s="231"/>
      <c r="AR120" s="145"/>
      <c r="AT120" s="33"/>
      <c r="AU120" s="34"/>
      <c r="AV120" s="35"/>
      <c r="AW120" s="36"/>
      <c r="AX120" s="37"/>
      <c r="AY120" s="36"/>
      <c r="AZ120" s="38"/>
      <c r="BA120" s="35"/>
    </row>
    <row r="121" ht="15.75" customHeight="1">
      <c r="D121" s="34"/>
      <c r="F121" s="34"/>
      <c r="L121" s="185"/>
      <c r="N121" s="291"/>
      <c r="Q121" s="185"/>
      <c r="U121" s="35"/>
      <c r="V121" s="35"/>
      <c r="W121" s="35"/>
      <c r="X121" s="35"/>
      <c r="Y121" s="35"/>
      <c r="Z121" s="291"/>
      <c r="AA121" s="35"/>
      <c r="AB121" s="35"/>
      <c r="AC121" s="35"/>
      <c r="AD121" s="35"/>
      <c r="AE121" s="35"/>
      <c r="AJ121" s="33"/>
      <c r="AK121" s="35"/>
      <c r="AM121" s="33"/>
      <c r="AO121" s="171"/>
      <c r="AQ121" s="231"/>
      <c r="AR121" s="145"/>
      <c r="AT121" s="33"/>
      <c r="AU121" s="34"/>
      <c r="AV121" s="35"/>
      <c r="AW121" s="36"/>
      <c r="AX121" s="37"/>
      <c r="AY121" s="36"/>
      <c r="AZ121" s="38"/>
      <c r="BA121" s="35"/>
    </row>
    <row r="122" ht="15.75" customHeight="1">
      <c r="D122" s="34"/>
      <c r="F122" s="34"/>
      <c r="L122" s="185"/>
      <c r="N122" s="291"/>
      <c r="Q122" s="185"/>
      <c r="U122" s="35"/>
      <c r="V122" s="35"/>
      <c r="W122" s="35"/>
      <c r="X122" s="35"/>
      <c r="Y122" s="35"/>
      <c r="Z122" s="291"/>
      <c r="AA122" s="35"/>
      <c r="AB122" s="35"/>
      <c r="AC122" s="35"/>
      <c r="AD122" s="35"/>
      <c r="AE122" s="35"/>
      <c r="AJ122" s="33"/>
      <c r="AK122" s="35"/>
      <c r="AM122" s="33"/>
      <c r="AO122" s="171"/>
      <c r="AQ122" s="231"/>
      <c r="AR122" s="145"/>
      <c r="AT122" s="33"/>
      <c r="AU122" s="34"/>
      <c r="AV122" s="35"/>
      <c r="AW122" s="36"/>
      <c r="AX122" s="37"/>
      <c r="AY122" s="36"/>
      <c r="AZ122" s="38"/>
      <c r="BA122" s="35"/>
    </row>
    <row r="123" ht="15.75" customHeight="1">
      <c r="D123" s="34"/>
      <c r="F123" s="34"/>
      <c r="L123" s="185"/>
      <c r="N123" s="291"/>
      <c r="Q123" s="185"/>
      <c r="U123" s="35"/>
      <c r="V123" s="35"/>
      <c r="W123" s="35"/>
      <c r="X123" s="35"/>
      <c r="Y123" s="35"/>
      <c r="Z123" s="291"/>
      <c r="AA123" s="35"/>
      <c r="AB123" s="35"/>
      <c r="AC123" s="35"/>
      <c r="AD123" s="35"/>
      <c r="AE123" s="35"/>
      <c r="AJ123" s="33"/>
      <c r="AK123" s="35"/>
      <c r="AM123" s="33"/>
      <c r="AO123" s="171"/>
      <c r="AQ123" s="231"/>
      <c r="AR123" s="145"/>
      <c r="AT123" s="33"/>
      <c r="AU123" s="34"/>
      <c r="AV123" s="35"/>
      <c r="AW123" s="36"/>
      <c r="AX123" s="37"/>
      <c r="AY123" s="36"/>
      <c r="AZ123" s="38"/>
      <c r="BA123" s="35"/>
    </row>
    <row r="124" ht="15.75" customHeight="1">
      <c r="D124" s="34"/>
      <c r="F124" s="34"/>
      <c r="L124" s="185"/>
      <c r="N124" s="291"/>
      <c r="Q124" s="185"/>
      <c r="U124" s="35"/>
      <c r="V124" s="35"/>
      <c r="W124" s="35"/>
      <c r="X124" s="35"/>
      <c r="Y124" s="35"/>
      <c r="Z124" s="291"/>
      <c r="AA124" s="35"/>
      <c r="AB124" s="35"/>
      <c r="AC124" s="35"/>
      <c r="AD124" s="35"/>
      <c r="AE124" s="35"/>
      <c r="AJ124" s="33"/>
      <c r="AK124" s="35"/>
      <c r="AM124" s="33"/>
      <c r="AO124" s="171"/>
      <c r="AQ124" s="231"/>
      <c r="AR124" s="145"/>
      <c r="AT124" s="33"/>
      <c r="AU124" s="34"/>
      <c r="AV124" s="35"/>
      <c r="AW124" s="36"/>
      <c r="AX124" s="37"/>
      <c r="AY124" s="36"/>
      <c r="AZ124" s="38"/>
      <c r="BA124" s="35"/>
    </row>
    <row r="125" ht="15.75" customHeight="1">
      <c r="D125" s="34"/>
      <c r="F125" s="34"/>
      <c r="L125" s="185"/>
      <c r="N125" s="291"/>
      <c r="Q125" s="185"/>
      <c r="U125" s="35"/>
      <c r="V125" s="35"/>
      <c r="W125" s="35"/>
      <c r="X125" s="35"/>
      <c r="Y125" s="35"/>
      <c r="Z125" s="291"/>
      <c r="AA125" s="35"/>
      <c r="AB125" s="35"/>
      <c r="AC125" s="35"/>
      <c r="AD125" s="35"/>
      <c r="AE125" s="35"/>
      <c r="AJ125" s="33"/>
      <c r="AK125" s="35"/>
      <c r="AM125" s="33"/>
      <c r="AO125" s="171"/>
      <c r="AQ125" s="231"/>
      <c r="AR125" s="145"/>
      <c r="AT125" s="33"/>
      <c r="AU125" s="34"/>
      <c r="AV125" s="35"/>
      <c r="AW125" s="36"/>
      <c r="AX125" s="37"/>
      <c r="AY125" s="36"/>
      <c r="AZ125" s="38"/>
      <c r="BA125" s="35"/>
    </row>
    <row r="126" ht="15.75" customHeight="1">
      <c r="D126" s="34"/>
      <c r="F126" s="34"/>
      <c r="L126" s="185"/>
      <c r="N126" s="291"/>
      <c r="Q126" s="185"/>
      <c r="U126" s="35"/>
      <c r="V126" s="35"/>
      <c r="W126" s="35"/>
      <c r="X126" s="35"/>
      <c r="Y126" s="35"/>
      <c r="Z126" s="291"/>
      <c r="AA126" s="35"/>
      <c r="AB126" s="35"/>
      <c r="AC126" s="35"/>
      <c r="AD126" s="35"/>
      <c r="AE126" s="35"/>
      <c r="AJ126" s="33"/>
      <c r="AK126" s="35"/>
      <c r="AM126" s="33"/>
      <c r="AO126" s="171"/>
      <c r="AQ126" s="231"/>
      <c r="AR126" s="145"/>
      <c r="AT126" s="33"/>
      <c r="AU126" s="34"/>
      <c r="AV126" s="35"/>
      <c r="AW126" s="36"/>
      <c r="AX126" s="37"/>
      <c r="AY126" s="36"/>
      <c r="AZ126" s="38"/>
      <c r="BA126" s="35"/>
    </row>
    <row r="127" ht="15.75" customHeight="1">
      <c r="D127" s="34"/>
      <c r="F127" s="34"/>
      <c r="L127" s="185"/>
      <c r="N127" s="291"/>
      <c r="Q127" s="185"/>
      <c r="U127" s="35"/>
      <c r="V127" s="35"/>
      <c r="W127" s="35"/>
      <c r="X127" s="35"/>
      <c r="Y127" s="35"/>
      <c r="Z127" s="291"/>
      <c r="AA127" s="35"/>
      <c r="AB127" s="35"/>
      <c r="AC127" s="35"/>
      <c r="AD127" s="35"/>
      <c r="AE127" s="35"/>
      <c r="AJ127" s="33"/>
      <c r="AK127" s="35"/>
      <c r="AM127" s="33"/>
      <c r="AO127" s="171"/>
      <c r="AQ127" s="231"/>
      <c r="AR127" s="145"/>
      <c r="AT127" s="33"/>
      <c r="AU127" s="34"/>
      <c r="AV127" s="35"/>
      <c r="AW127" s="36"/>
      <c r="AX127" s="37"/>
      <c r="AY127" s="36"/>
      <c r="AZ127" s="38"/>
      <c r="BA127" s="35"/>
    </row>
    <row r="128" ht="15.75" customHeight="1">
      <c r="D128" s="34"/>
      <c r="F128" s="34"/>
      <c r="L128" s="185"/>
      <c r="N128" s="291"/>
      <c r="Q128" s="185"/>
      <c r="U128" s="35"/>
      <c r="V128" s="35"/>
      <c r="W128" s="35"/>
      <c r="X128" s="35"/>
      <c r="Y128" s="35"/>
      <c r="Z128" s="291"/>
      <c r="AA128" s="35"/>
      <c r="AB128" s="35"/>
      <c r="AC128" s="35"/>
      <c r="AD128" s="35"/>
      <c r="AE128" s="35"/>
      <c r="AJ128" s="33"/>
      <c r="AK128" s="35"/>
      <c r="AM128" s="33"/>
      <c r="AO128" s="171"/>
      <c r="AQ128" s="231"/>
      <c r="AR128" s="145"/>
      <c r="AT128" s="33"/>
      <c r="AU128" s="34"/>
      <c r="AV128" s="35"/>
      <c r="AW128" s="36"/>
      <c r="AX128" s="37"/>
      <c r="AY128" s="36"/>
      <c r="AZ128" s="38"/>
      <c r="BA128" s="35"/>
    </row>
    <row r="129" ht="15.75" customHeight="1">
      <c r="D129" s="34"/>
      <c r="F129" s="34"/>
      <c r="L129" s="185"/>
      <c r="N129" s="291"/>
      <c r="Q129" s="185"/>
      <c r="U129" s="35"/>
      <c r="V129" s="35"/>
      <c r="W129" s="35"/>
      <c r="X129" s="35"/>
      <c r="Y129" s="35"/>
      <c r="Z129" s="291"/>
      <c r="AA129" s="35"/>
      <c r="AB129" s="35"/>
      <c r="AC129" s="35"/>
      <c r="AD129" s="35"/>
      <c r="AE129" s="35"/>
      <c r="AJ129" s="33"/>
      <c r="AK129" s="35"/>
      <c r="AM129" s="33"/>
      <c r="AO129" s="171"/>
      <c r="AQ129" s="231"/>
      <c r="AR129" s="145"/>
      <c r="AT129" s="33"/>
      <c r="AU129" s="34"/>
      <c r="AV129" s="35"/>
      <c r="AW129" s="36"/>
      <c r="AX129" s="37"/>
      <c r="AY129" s="36"/>
      <c r="AZ129" s="38"/>
      <c r="BA129" s="35"/>
    </row>
    <row r="130" ht="15.75" customHeight="1">
      <c r="D130" s="34"/>
      <c r="F130" s="34"/>
      <c r="L130" s="185"/>
      <c r="N130" s="291"/>
      <c r="Q130" s="185"/>
      <c r="U130" s="35"/>
      <c r="V130" s="35"/>
      <c r="W130" s="35"/>
      <c r="X130" s="35"/>
      <c r="Y130" s="35"/>
      <c r="Z130" s="291"/>
      <c r="AA130" s="35"/>
      <c r="AB130" s="35"/>
      <c r="AC130" s="35"/>
      <c r="AD130" s="35"/>
      <c r="AE130" s="35"/>
      <c r="AJ130" s="33"/>
      <c r="AK130" s="35"/>
      <c r="AM130" s="33"/>
      <c r="AO130" s="171"/>
      <c r="AQ130" s="231"/>
      <c r="AR130" s="145"/>
      <c r="AT130" s="33"/>
      <c r="AU130" s="34"/>
      <c r="AV130" s="35"/>
      <c r="AW130" s="36"/>
      <c r="AX130" s="37"/>
      <c r="AY130" s="36"/>
      <c r="AZ130" s="38"/>
      <c r="BA130" s="35"/>
    </row>
    <row r="131" ht="15.75" customHeight="1">
      <c r="D131" s="34"/>
      <c r="F131" s="34"/>
      <c r="L131" s="185"/>
      <c r="N131" s="291"/>
      <c r="Q131" s="185"/>
      <c r="U131" s="35"/>
      <c r="V131" s="35"/>
      <c r="W131" s="35"/>
      <c r="X131" s="35"/>
      <c r="Y131" s="35"/>
      <c r="Z131" s="291"/>
      <c r="AA131" s="35"/>
      <c r="AB131" s="35"/>
      <c r="AC131" s="35"/>
      <c r="AD131" s="35"/>
      <c r="AE131" s="35"/>
      <c r="AJ131" s="33"/>
      <c r="AK131" s="35"/>
      <c r="AM131" s="33"/>
      <c r="AO131" s="171"/>
      <c r="AQ131" s="231"/>
      <c r="AR131" s="145"/>
      <c r="AT131" s="33"/>
      <c r="AU131" s="34"/>
      <c r="AV131" s="35"/>
      <c r="AW131" s="36"/>
      <c r="AX131" s="37"/>
      <c r="AY131" s="36"/>
      <c r="AZ131" s="38"/>
      <c r="BA131" s="35"/>
    </row>
    <row r="132" ht="15.75" customHeight="1">
      <c r="D132" s="34"/>
      <c r="F132" s="34"/>
      <c r="L132" s="185"/>
      <c r="N132" s="291"/>
      <c r="Q132" s="185"/>
      <c r="U132" s="35"/>
      <c r="V132" s="35"/>
      <c r="W132" s="35"/>
      <c r="X132" s="35"/>
      <c r="Y132" s="35"/>
      <c r="Z132" s="291"/>
      <c r="AA132" s="35"/>
      <c r="AB132" s="35"/>
      <c r="AC132" s="35"/>
      <c r="AD132" s="35"/>
      <c r="AE132" s="35"/>
      <c r="AJ132" s="33"/>
      <c r="AK132" s="35"/>
      <c r="AM132" s="33"/>
      <c r="AO132" s="171"/>
      <c r="AQ132" s="231"/>
      <c r="AR132" s="145"/>
      <c r="AT132" s="33"/>
      <c r="AU132" s="34"/>
      <c r="AV132" s="35"/>
      <c r="AW132" s="36"/>
      <c r="AX132" s="37"/>
      <c r="AY132" s="36"/>
      <c r="AZ132" s="38"/>
      <c r="BA132" s="35"/>
    </row>
    <row r="133" ht="15.75" customHeight="1">
      <c r="D133" s="34"/>
      <c r="F133" s="34"/>
      <c r="L133" s="185"/>
      <c r="N133" s="291"/>
      <c r="Q133" s="185"/>
      <c r="U133" s="35"/>
      <c r="V133" s="35"/>
      <c r="W133" s="35"/>
      <c r="X133" s="35"/>
      <c r="Y133" s="35"/>
      <c r="Z133" s="291"/>
      <c r="AA133" s="35"/>
      <c r="AB133" s="35"/>
      <c r="AC133" s="35"/>
      <c r="AD133" s="35"/>
      <c r="AE133" s="35"/>
      <c r="AJ133" s="33"/>
      <c r="AK133" s="35"/>
      <c r="AM133" s="33"/>
      <c r="AO133" s="171"/>
      <c r="AQ133" s="231"/>
      <c r="AR133" s="145"/>
      <c r="AT133" s="33"/>
      <c r="AU133" s="34"/>
      <c r="AV133" s="35"/>
      <c r="AW133" s="36"/>
      <c r="AX133" s="37"/>
      <c r="AY133" s="36"/>
      <c r="AZ133" s="38"/>
      <c r="BA133" s="35"/>
    </row>
    <row r="134" ht="15.75" customHeight="1">
      <c r="D134" s="34"/>
      <c r="F134" s="34"/>
      <c r="L134" s="185"/>
      <c r="N134" s="291"/>
      <c r="Q134" s="185"/>
      <c r="U134" s="35"/>
      <c r="V134" s="35"/>
      <c r="W134" s="35"/>
      <c r="X134" s="35"/>
      <c r="Y134" s="35"/>
      <c r="Z134" s="291"/>
      <c r="AA134" s="35"/>
      <c r="AB134" s="35"/>
      <c r="AC134" s="35"/>
      <c r="AD134" s="35"/>
      <c r="AE134" s="35"/>
      <c r="AJ134" s="33"/>
      <c r="AK134" s="35"/>
      <c r="AM134" s="33"/>
      <c r="AO134" s="171"/>
      <c r="AQ134" s="231"/>
      <c r="AR134" s="145"/>
      <c r="AT134" s="33"/>
      <c r="AU134" s="34"/>
      <c r="AV134" s="35"/>
      <c r="AW134" s="36"/>
      <c r="AX134" s="37"/>
      <c r="AY134" s="36"/>
      <c r="AZ134" s="38"/>
      <c r="BA134" s="35"/>
    </row>
    <row r="135" ht="15.75" customHeight="1">
      <c r="D135" s="34"/>
      <c r="F135" s="34"/>
      <c r="L135" s="185"/>
      <c r="N135" s="291"/>
      <c r="Q135" s="185"/>
      <c r="U135" s="35"/>
      <c r="V135" s="35"/>
      <c r="W135" s="35"/>
      <c r="X135" s="35"/>
      <c r="Y135" s="35"/>
      <c r="Z135" s="291"/>
      <c r="AA135" s="35"/>
      <c r="AB135" s="35"/>
      <c r="AC135" s="35"/>
      <c r="AD135" s="35"/>
      <c r="AE135" s="35"/>
      <c r="AJ135" s="33"/>
      <c r="AK135" s="35"/>
      <c r="AM135" s="33"/>
      <c r="AO135" s="171"/>
      <c r="AQ135" s="231"/>
      <c r="AR135" s="145"/>
      <c r="AT135" s="33"/>
      <c r="AU135" s="34"/>
      <c r="AV135" s="35"/>
      <c r="AW135" s="36"/>
      <c r="AX135" s="37"/>
      <c r="AY135" s="36"/>
      <c r="AZ135" s="38"/>
      <c r="BA135" s="35"/>
    </row>
    <row r="136" ht="15.75" customHeight="1">
      <c r="D136" s="34"/>
      <c r="F136" s="34"/>
      <c r="L136" s="185"/>
      <c r="N136" s="291"/>
      <c r="Q136" s="185"/>
      <c r="U136" s="35"/>
      <c r="V136" s="35"/>
      <c r="W136" s="35"/>
      <c r="X136" s="35"/>
      <c r="Y136" s="35"/>
      <c r="Z136" s="291"/>
      <c r="AA136" s="35"/>
      <c r="AB136" s="35"/>
      <c r="AC136" s="35"/>
      <c r="AD136" s="35"/>
      <c r="AE136" s="35"/>
      <c r="AJ136" s="33"/>
      <c r="AK136" s="35"/>
      <c r="AM136" s="33"/>
      <c r="AO136" s="171"/>
      <c r="AQ136" s="231"/>
      <c r="AR136" s="145"/>
      <c r="AT136" s="33"/>
      <c r="AU136" s="34"/>
      <c r="AV136" s="35"/>
      <c r="AW136" s="36"/>
      <c r="AX136" s="37"/>
      <c r="AY136" s="36"/>
      <c r="AZ136" s="38"/>
      <c r="BA136" s="35"/>
    </row>
    <row r="137" ht="15.75" customHeight="1">
      <c r="D137" s="34"/>
      <c r="F137" s="34"/>
      <c r="L137" s="185"/>
      <c r="N137" s="291"/>
      <c r="Q137" s="185"/>
      <c r="U137" s="35"/>
      <c r="V137" s="35"/>
      <c r="W137" s="35"/>
      <c r="X137" s="35"/>
      <c r="Y137" s="35"/>
      <c r="Z137" s="291"/>
      <c r="AA137" s="35"/>
      <c r="AB137" s="35"/>
      <c r="AC137" s="35"/>
      <c r="AD137" s="35"/>
      <c r="AE137" s="35"/>
      <c r="AJ137" s="33"/>
      <c r="AK137" s="35"/>
      <c r="AM137" s="33"/>
      <c r="AO137" s="171"/>
      <c r="AQ137" s="231"/>
      <c r="AR137" s="145"/>
      <c r="AT137" s="33"/>
      <c r="AU137" s="34"/>
      <c r="AV137" s="35"/>
      <c r="AW137" s="36"/>
      <c r="AX137" s="37"/>
      <c r="AY137" s="36"/>
      <c r="AZ137" s="38"/>
      <c r="BA137" s="35"/>
    </row>
    <row r="138" ht="15.75" customHeight="1">
      <c r="D138" s="34"/>
      <c r="F138" s="34"/>
      <c r="L138" s="185"/>
      <c r="N138" s="291"/>
      <c r="Q138" s="185"/>
      <c r="U138" s="35"/>
      <c r="V138" s="35"/>
      <c r="W138" s="35"/>
      <c r="X138" s="35"/>
      <c r="Y138" s="35"/>
      <c r="Z138" s="291"/>
      <c r="AA138" s="35"/>
      <c r="AB138" s="35"/>
      <c r="AC138" s="35"/>
      <c r="AD138" s="35"/>
      <c r="AE138" s="35"/>
      <c r="AJ138" s="33"/>
      <c r="AK138" s="35"/>
      <c r="AM138" s="33"/>
      <c r="AO138" s="171"/>
      <c r="AQ138" s="231"/>
      <c r="AR138" s="145"/>
      <c r="AT138" s="33"/>
      <c r="AU138" s="34"/>
      <c r="AV138" s="35"/>
      <c r="AW138" s="36"/>
      <c r="AX138" s="37"/>
      <c r="AY138" s="36"/>
      <c r="AZ138" s="38"/>
      <c r="BA138" s="35"/>
    </row>
    <row r="139" ht="15.75" customHeight="1">
      <c r="D139" s="34"/>
      <c r="F139" s="34"/>
      <c r="L139" s="185"/>
      <c r="N139" s="291"/>
      <c r="Q139" s="185"/>
      <c r="U139" s="35"/>
      <c r="V139" s="35"/>
      <c r="W139" s="35"/>
      <c r="X139" s="35"/>
      <c r="Y139" s="35"/>
      <c r="Z139" s="291"/>
      <c r="AA139" s="35"/>
      <c r="AB139" s="35"/>
      <c r="AC139" s="35"/>
      <c r="AD139" s="35"/>
      <c r="AE139" s="35"/>
      <c r="AJ139" s="33"/>
      <c r="AK139" s="35"/>
      <c r="AM139" s="33"/>
      <c r="AO139" s="171"/>
      <c r="AQ139" s="231"/>
      <c r="AR139" s="145"/>
      <c r="AT139" s="33"/>
      <c r="AU139" s="34"/>
      <c r="AV139" s="35"/>
      <c r="AW139" s="36"/>
      <c r="AX139" s="37"/>
      <c r="AY139" s="36"/>
      <c r="AZ139" s="38"/>
      <c r="BA139" s="35"/>
    </row>
    <row r="140" ht="15.75" customHeight="1">
      <c r="D140" s="34"/>
      <c r="F140" s="34"/>
      <c r="L140" s="185"/>
      <c r="N140" s="291"/>
      <c r="Q140" s="185"/>
      <c r="U140" s="35"/>
      <c r="V140" s="35"/>
      <c r="W140" s="35"/>
      <c r="X140" s="35"/>
      <c r="Y140" s="35"/>
      <c r="Z140" s="291"/>
      <c r="AA140" s="35"/>
      <c r="AB140" s="35"/>
      <c r="AC140" s="35"/>
      <c r="AD140" s="35"/>
      <c r="AE140" s="35"/>
      <c r="AJ140" s="33"/>
      <c r="AK140" s="35"/>
      <c r="AM140" s="33"/>
      <c r="AO140" s="171"/>
      <c r="AQ140" s="231"/>
      <c r="AR140" s="145"/>
      <c r="AT140" s="33"/>
      <c r="AU140" s="34"/>
      <c r="AV140" s="35"/>
      <c r="AW140" s="36"/>
      <c r="AX140" s="37"/>
      <c r="AY140" s="36"/>
      <c r="AZ140" s="38"/>
      <c r="BA140" s="35"/>
    </row>
    <row r="141" ht="15.75" customHeight="1">
      <c r="D141" s="34"/>
      <c r="F141" s="34"/>
      <c r="L141" s="185"/>
      <c r="N141" s="291"/>
      <c r="Q141" s="185"/>
      <c r="U141" s="35"/>
      <c r="V141" s="35"/>
      <c r="W141" s="35"/>
      <c r="X141" s="35"/>
      <c r="Y141" s="35"/>
      <c r="Z141" s="291"/>
      <c r="AA141" s="35"/>
      <c r="AB141" s="35"/>
      <c r="AC141" s="35"/>
      <c r="AD141" s="35"/>
      <c r="AE141" s="35"/>
      <c r="AJ141" s="33"/>
      <c r="AK141" s="35"/>
      <c r="AM141" s="33"/>
      <c r="AO141" s="171"/>
      <c r="AQ141" s="231"/>
      <c r="AR141" s="145"/>
      <c r="AT141" s="33"/>
      <c r="AU141" s="34"/>
      <c r="AV141" s="35"/>
      <c r="AW141" s="36"/>
      <c r="AX141" s="37"/>
      <c r="AY141" s="36"/>
      <c r="AZ141" s="38"/>
      <c r="BA141" s="35"/>
    </row>
    <row r="142" ht="15.75" customHeight="1">
      <c r="D142" s="34"/>
      <c r="F142" s="34"/>
      <c r="L142" s="185"/>
      <c r="N142" s="291"/>
      <c r="Q142" s="185"/>
      <c r="U142" s="35"/>
      <c r="V142" s="35"/>
      <c r="W142" s="35"/>
      <c r="X142" s="35"/>
      <c r="Y142" s="35"/>
      <c r="Z142" s="291"/>
      <c r="AA142" s="35"/>
      <c r="AB142" s="35"/>
      <c r="AC142" s="35"/>
      <c r="AD142" s="35"/>
      <c r="AE142" s="35"/>
      <c r="AJ142" s="33"/>
      <c r="AK142" s="35"/>
      <c r="AM142" s="33"/>
      <c r="AO142" s="171"/>
      <c r="AQ142" s="231"/>
      <c r="AR142" s="145"/>
      <c r="AT142" s="33"/>
      <c r="AU142" s="34"/>
      <c r="AV142" s="35"/>
      <c r="AW142" s="36"/>
      <c r="AX142" s="37"/>
      <c r="AY142" s="36"/>
      <c r="AZ142" s="38"/>
      <c r="BA142" s="35"/>
    </row>
    <row r="143" ht="15.75" customHeight="1">
      <c r="D143" s="34"/>
      <c r="F143" s="34"/>
      <c r="L143" s="185"/>
      <c r="N143" s="291"/>
      <c r="Q143" s="185"/>
      <c r="U143" s="35"/>
      <c r="V143" s="35"/>
      <c r="W143" s="35"/>
      <c r="X143" s="35"/>
      <c r="Y143" s="35"/>
      <c r="Z143" s="291"/>
      <c r="AA143" s="35"/>
      <c r="AB143" s="35"/>
      <c r="AC143" s="35"/>
      <c r="AD143" s="35"/>
      <c r="AE143" s="35"/>
      <c r="AJ143" s="33"/>
      <c r="AK143" s="35"/>
      <c r="AM143" s="33"/>
      <c r="AO143" s="171"/>
      <c r="AQ143" s="231"/>
      <c r="AR143" s="145"/>
      <c r="AT143" s="33"/>
      <c r="AU143" s="34"/>
      <c r="AV143" s="35"/>
      <c r="AW143" s="36"/>
      <c r="AX143" s="37"/>
      <c r="AY143" s="36"/>
      <c r="AZ143" s="38"/>
      <c r="BA143" s="35"/>
    </row>
    <row r="144" ht="15.75" customHeight="1">
      <c r="D144" s="34"/>
      <c r="F144" s="34"/>
      <c r="L144" s="185"/>
      <c r="N144" s="291"/>
      <c r="Q144" s="185"/>
      <c r="U144" s="35"/>
      <c r="V144" s="35"/>
      <c r="W144" s="35"/>
      <c r="X144" s="35"/>
      <c r="Y144" s="35"/>
      <c r="Z144" s="291"/>
      <c r="AA144" s="35"/>
      <c r="AB144" s="35"/>
      <c r="AC144" s="35"/>
      <c r="AD144" s="35"/>
      <c r="AE144" s="35"/>
      <c r="AJ144" s="33"/>
      <c r="AK144" s="35"/>
      <c r="AM144" s="33"/>
      <c r="AO144" s="171"/>
      <c r="AQ144" s="231"/>
      <c r="AR144" s="145"/>
      <c r="AT144" s="33"/>
      <c r="AU144" s="34"/>
      <c r="AV144" s="35"/>
      <c r="AW144" s="36"/>
      <c r="AX144" s="37"/>
      <c r="AY144" s="36"/>
      <c r="AZ144" s="38"/>
      <c r="BA144" s="35"/>
    </row>
    <row r="145" ht="15.75" customHeight="1">
      <c r="D145" s="34"/>
      <c r="F145" s="34"/>
      <c r="L145" s="185"/>
      <c r="N145" s="291"/>
      <c r="Q145" s="185"/>
      <c r="U145" s="35"/>
      <c r="V145" s="35"/>
      <c r="W145" s="35"/>
      <c r="X145" s="35"/>
      <c r="Y145" s="35"/>
      <c r="Z145" s="291"/>
      <c r="AA145" s="35"/>
      <c r="AB145" s="35"/>
      <c r="AC145" s="35"/>
      <c r="AD145" s="35"/>
      <c r="AE145" s="35"/>
      <c r="AJ145" s="33"/>
      <c r="AK145" s="35"/>
      <c r="AM145" s="33"/>
      <c r="AO145" s="171"/>
      <c r="AQ145" s="231"/>
      <c r="AR145" s="145"/>
      <c r="AT145" s="33"/>
      <c r="AU145" s="34"/>
      <c r="AV145" s="35"/>
      <c r="AW145" s="36"/>
      <c r="AX145" s="37"/>
      <c r="AY145" s="36"/>
      <c r="AZ145" s="38"/>
      <c r="BA145" s="35"/>
    </row>
    <row r="146" ht="15.75" customHeight="1">
      <c r="D146" s="34"/>
      <c r="F146" s="34"/>
      <c r="L146" s="185"/>
      <c r="N146" s="291"/>
      <c r="Q146" s="185"/>
      <c r="U146" s="35"/>
      <c r="V146" s="35"/>
      <c r="W146" s="35"/>
      <c r="X146" s="35"/>
      <c r="Y146" s="35"/>
      <c r="Z146" s="291"/>
      <c r="AA146" s="35"/>
      <c r="AB146" s="35"/>
      <c r="AC146" s="35"/>
      <c r="AD146" s="35"/>
      <c r="AE146" s="35"/>
      <c r="AJ146" s="33"/>
      <c r="AK146" s="35"/>
      <c r="AM146" s="33"/>
      <c r="AO146" s="171"/>
      <c r="AQ146" s="231"/>
      <c r="AR146" s="145"/>
      <c r="AT146" s="33"/>
      <c r="AU146" s="34"/>
      <c r="AV146" s="35"/>
      <c r="AW146" s="36"/>
      <c r="AX146" s="37"/>
      <c r="AY146" s="36"/>
      <c r="AZ146" s="38"/>
      <c r="BA146" s="35"/>
    </row>
    <row r="147" ht="15.75" customHeight="1">
      <c r="D147" s="34"/>
      <c r="F147" s="34"/>
      <c r="L147" s="185"/>
      <c r="N147" s="291"/>
      <c r="Q147" s="185"/>
      <c r="U147" s="35"/>
      <c r="V147" s="35"/>
      <c r="W147" s="35"/>
      <c r="X147" s="35"/>
      <c r="Y147" s="35"/>
      <c r="Z147" s="291"/>
      <c r="AA147" s="35"/>
      <c r="AB147" s="35"/>
      <c r="AC147" s="35"/>
      <c r="AD147" s="35"/>
      <c r="AE147" s="35"/>
      <c r="AJ147" s="33"/>
      <c r="AK147" s="35"/>
      <c r="AM147" s="33"/>
      <c r="AO147" s="171"/>
      <c r="AQ147" s="231"/>
      <c r="AR147" s="145"/>
      <c r="AT147" s="33"/>
      <c r="AU147" s="34"/>
      <c r="AV147" s="35"/>
      <c r="AW147" s="36"/>
      <c r="AX147" s="37"/>
      <c r="AY147" s="36"/>
      <c r="AZ147" s="38"/>
      <c r="BA147" s="35"/>
    </row>
    <row r="148" ht="15.75" customHeight="1">
      <c r="D148" s="34"/>
      <c r="F148" s="34"/>
      <c r="L148" s="185"/>
      <c r="N148" s="291"/>
      <c r="Q148" s="185"/>
      <c r="U148" s="35"/>
      <c r="V148" s="35"/>
      <c r="W148" s="35"/>
      <c r="X148" s="35"/>
      <c r="Y148" s="35"/>
      <c r="Z148" s="291"/>
      <c r="AA148" s="35"/>
      <c r="AB148" s="35"/>
      <c r="AC148" s="35"/>
      <c r="AD148" s="35"/>
      <c r="AE148" s="35"/>
      <c r="AJ148" s="33"/>
      <c r="AK148" s="35"/>
      <c r="AM148" s="33"/>
      <c r="AO148" s="171"/>
      <c r="AQ148" s="231"/>
      <c r="AR148" s="145"/>
      <c r="AT148" s="33"/>
      <c r="AU148" s="34"/>
      <c r="AV148" s="35"/>
      <c r="AW148" s="36"/>
      <c r="AX148" s="37"/>
      <c r="AY148" s="36"/>
      <c r="AZ148" s="38"/>
      <c r="BA148" s="35"/>
    </row>
    <row r="149" ht="15.75" customHeight="1">
      <c r="D149" s="34"/>
      <c r="F149" s="34"/>
      <c r="L149" s="185"/>
      <c r="N149" s="291"/>
      <c r="Q149" s="185"/>
      <c r="U149" s="35"/>
      <c r="V149" s="35"/>
      <c r="W149" s="35"/>
      <c r="X149" s="35"/>
      <c r="Y149" s="35"/>
      <c r="Z149" s="291"/>
      <c r="AA149" s="35"/>
      <c r="AB149" s="35"/>
      <c r="AC149" s="35"/>
      <c r="AD149" s="35"/>
      <c r="AE149" s="35"/>
      <c r="AJ149" s="33"/>
      <c r="AK149" s="35"/>
      <c r="AM149" s="33"/>
      <c r="AO149" s="171"/>
      <c r="AQ149" s="231"/>
      <c r="AR149" s="145"/>
      <c r="AT149" s="33"/>
      <c r="AU149" s="34"/>
      <c r="AV149" s="35"/>
      <c r="AW149" s="36"/>
      <c r="AX149" s="37"/>
      <c r="AY149" s="36"/>
      <c r="AZ149" s="38"/>
      <c r="BA149" s="35"/>
    </row>
    <row r="150" ht="15.75" customHeight="1">
      <c r="D150" s="34"/>
      <c r="F150" s="34"/>
      <c r="L150" s="185"/>
      <c r="N150" s="291"/>
      <c r="Q150" s="185"/>
      <c r="U150" s="35"/>
      <c r="V150" s="35"/>
      <c r="W150" s="35"/>
      <c r="X150" s="35"/>
      <c r="Y150" s="35"/>
      <c r="Z150" s="291"/>
      <c r="AA150" s="35"/>
      <c r="AB150" s="35"/>
      <c r="AC150" s="35"/>
      <c r="AD150" s="35"/>
      <c r="AE150" s="35"/>
      <c r="AJ150" s="33"/>
      <c r="AK150" s="35"/>
      <c r="AM150" s="33"/>
      <c r="AO150" s="171"/>
      <c r="AQ150" s="231"/>
      <c r="AR150" s="145"/>
      <c r="AT150" s="33"/>
      <c r="AU150" s="34"/>
      <c r="AV150" s="35"/>
      <c r="AW150" s="36"/>
      <c r="AX150" s="37"/>
      <c r="AY150" s="36"/>
      <c r="AZ150" s="38"/>
      <c r="BA150" s="35"/>
    </row>
    <row r="151" ht="15.75" customHeight="1">
      <c r="D151" s="34"/>
      <c r="F151" s="34"/>
      <c r="L151" s="185"/>
      <c r="N151" s="291"/>
      <c r="Q151" s="185"/>
      <c r="U151" s="35"/>
      <c r="V151" s="35"/>
      <c r="W151" s="35"/>
      <c r="X151" s="35"/>
      <c r="Y151" s="35"/>
      <c r="Z151" s="291"/>
      <c r="AA151" s="35"/>
      <c r="AB151" s="35"/>
      <c r="AC151" s="35"/>
      <c r="AD151" s="35"/>
      <c r="AE151" s="35"/>
      <c r="AJ151" s="33"/>
      <c r="AK151" s="35"/>
      <c r="AM151" s="33"/>
      <c r="AO151" s="171"/>
      <c r="AQ151" s="231"/>
      <c r="AR151" s="145"/>
      <c r="AT151" s="33"/>
      <c r="AU151" s="34"/>
      <c r="AV151" s="35"/>
      <c r="AW151" s="36"/>
      <c r="AX151" s="37"/>
      <c r="AY151" s="36"/>
      <c r="AZ151" s="38"/>
      <c r="BA151" s="35"/>
    </row>
    <row r="152" ht="15.75" customHeight="1">
      <c r="D152" s="34"/>
      <c r="F152" s="34"/>
      <c r="L152" s="185"/>
      <c r="N152" s="291"/>
      <c r="Q152" s="185"/>
      <c r="U152" s="35"/>
      <c r="V152" s="35"/>
      <c r="W152" s="35"/>
      <c r="X152" s="35"/>
      <c r="Y152" s="35"/>
      <c r="Z152" s="291"/>
      <c r="AA152" s="35"/>
      <c r="AB152" s="35"/>
      <c r="AC152" s="35"/>
      <c r="AD152" s="35"/>
      <c r="AE152" s="35"/>
      <c r="AJ152" s="33"/>
      <c r="AK152" s="35"/>
      <c r="AM152" s="33"/>
      <c r="AO152" s="171"/>
      <c r="AQ152" s="231"/>
      <c r="AR152" s="145"/>
      <c r="AT152" s="33"/>
      <c r="AU152" s="34"/>
      <c r="AV152" s="35"/>
      <c r="AW152" s="36"/>
      <c r="AX152" s="37"/>
      <c r="AY152" s="36"/>
      <c r="AZ152" s="38"/>
      <c r="BA152" s="35"/>
    </row>
    <row r="153" ht="15.75" customHeight="1">
      <c r="D153" s="34"/>
      <c r="F153" s="34"/>
      <c r="L153" s="185"/>
      <c r="N153" s="291"/>
      <c r="Q153" s="185"/>
      <c r="U153" s="35"/>
      <c r="V153" s="35"/>
      <c r="W153" s="35"/>
      <c r="X153" s="35"/>
      <c r="Y153" s="35"/>
      <c r="Z153" s="291"/>
      <c r="AA153" s="35"/>
      <c r="AB153" s="35"/>
      <c r="AC153" s="35"/>
      <c r="AD153" s="35"/>
      <c r="AE153" s="35"/>
      <c r="AJ153" s="33"/>
      <c r="AK153" s="35"/>
      <c r="AM153" s="33"/>
      <c r="AO153" s="171"/>
      <c r="AQ153" s="231"/>
      <c r="AR153" s="145"/>
      <c r="AT153" s="33"/>
      <c r="AU153" s="34"/>
      <c r="AV153" s="35"/>
      <c r="AW153" s="36"/>
      <c r="AX153" s="37"/>
      <c r="AY153" s="36"/>
      <c r="AZ153" s="38"/>
      <c r="BA153" s="35"/>
    </row>
    <row r="154" ht="15.75" customHeight="1">
      <c r="D154" s="34"/>
      <c r="F154" s="34"/>
      <c r="L154" s="185"/>
      <c r="N154" s="291"/>
      <c r="Q154" s="185"/>
      <c r="U154" s="35"/>
      <c r="V154" s="35"/>
      <c r="W154" s="35"/>
      <c r="X154" s="35"/>
      <c r="Y154" s="35"/>
      <c r="Z154" s="291"/>
      <c r="AA154" s="35"/>
      <c r="AB154" s="35"/>
      <c r="AC154" s="35"/>
      <c r="AD154" s="35"/>
      <c r="AE154" s="35"/>
      <c r="AJ154" s="33"/>
      <c r="AK154" s="35"/>
      <c r="AM154" s="33"/>
      <c r="AO154" s="171"/>
      <c r="AQ154" s="231"/>
      <c r="AR154" s="145"/>
      <c r="AT154" s="33"/>
      <c r="AU154" s="34"/>
      <c r="AV154" s="35"/>
      <c r="AW154" s="36"/>
      <c r="AX154" s="37"/>
      <c r="AY154" s="36"/>
      <c r="AZ154" s="38"/>
      <c r="BA154" s="35"/>
    </row>
    <row r="155" ht="15.75" customHeight="1">
      <c r="D155" s="34"/>
      <c r="F155" s="34"/>
      <c r="L155" s="185"/>
      <c r="N155" s="291"/>
      <c r="Q155" s="185"/>
      <c r="U155" s="35"/>
      <c r="V155" s="35"/>
      <c r="W155" s="35"/>
      <c r="X155" s="35"/>
      <c r="Y155" s="35"/>
      <c r="Z155" s="291"/>
      <c r="AA155" s="35"/>
      <c r="AB155" s="35"/>
      <c r="AC155" s="35"/>
      <c r="AD155" s="35"/>
      <c r="AE155" s="35"/>
      <c r="AJ155" s="33"/>
      <c r="AK155" s="35"/>
      <c r="AM155" s="33"/>
      <c r="AO155" s="171"/>
      <c r="AQ155" s="231"/>
      <c r="AR155" s="145"/>
      <c r="AT155" s="33"/>
      <c r="AU155" s="34"/>
      <c r="AV155" s="35"/>
      <c r="AW155" s="36"/>
      <c r="AX155" s="37"/>
      <c r="AY155" s="36"/>
      <c r="AZ155" s="38"/>
      <c r="BA155" s="35"/>
    </row>
    <row r="156" ht="15.75" customHeight="1">
      <c r="D156" s="34"/>
      <c r="F156" s="34"/>
      <c r="L156" s="185"/>
      <c r="N156" s="291"/>
      <c r="Q156" s="185"/>
      <c r="U156" s="35"/>
      <c r="V156" s="35"/>
      <c r="W156" s="35"/>
      <c r="X156" s="35"/>
      <c r="Y156" s="35"/>
      <c r="Z156" s="291"/>
      <c r="AA156" s="35"/>
      <c r="AB156" s="35"/>
      <c r="AC156" s="35"/>
      <c r="AD156" s="35"/>
      <c r="AE156" s="35"/>
      <c r="AJ156" s="33"/>
      <c r="AK156" s="35"/>
      <c r="AM156" s="33"/>
      <c r="AO156" s="171"/>
      <c r="AQ156" s="231"/>
      <c r="AR156" s="145"/>
      <c r="AT156" s="33"/>
      <c r="AU156" s="34"/>
      <c r="AV156" s="35"/>
      <c r="AW156" s="36"/>
      <c r="AX156" s="37"/>
      <c r="AY156" s="36"/>
      <c r="AZ156" s="38"/>
      <c r="BA156" s="35"/>
    </row>
    <row r="157" ht="15.75" customHeight="1">
      <c r="D157" s="34"/>
      <c r="F157" s="34"/>
      <c r="L157" s="185"/>
      <c r="N157" s="291"/>
      <c r="Q157" s="185"/>
      <c r="U157" s="35"/>
      <c r="V157" s="35"/>
      <c r="W157" s="35"/>
      <c r="X157" s="35"/>
      <c r="Y157" s="35"/>
      <c r="Z157" s="291"/>
      <c r="AA157" s="35"/>
      <c r="AB157" s="35"/>
      <c r="AC157" s="35"/>
      <c r="AD157" s="35"/>
      <c r="AE157" s="35"/>
      <c r="AJ157" s="33"/>
      <c r="AK157" s="35"/>
      <c r="AM157" s="33"/>
      <c r="AO157" s="171"/>
      <c r="AQ157" s="231"/>
      <c r="AR157" s="145"/>
      <c r="AT157" s="33"/>
      <c r="AU157" s="34"/>
      <c r="AV157" s="35"/>
      <c r="AW157" s="36"/>
      <c r="AX157" s="37"/>
      <c r="AY157" s="36"/>
      <c r="AZ157" s="38"/>
      <c r="BA157" s="35"/>
    </row>
    <row r="158" ht="15.75" customHeight="1">
      <c r="D158" s="34"/>
      <c r="F158" s="34"/>
      <c r="L158" s="185"/>
      <c r="N158" s="291"/>
      <c r="Q158" s="185"/>
      <c r="U158" s="35"/>
      <c r="V158" s="35"/>
      <c r="W158" s="35"/>
      <c r="X158" s="35"/>
      <c r="Y158" s="35"/>
      <c r="Z158" s="291"/>
      <c r="AA158" s="35"/>
      <c r="AB158" s="35"/>
      <c r="AC158" s="35"/>
      <c r="AD158" s="35"/>
      <c r="AE158" s="35"/>
      <c r="AJ158" s="33"/>
      <c r="AK158" s="35"/>
      <c r="AM158" s="33"/>
      <c r="AO158" s="171"/>
      <c r="AQ158" s="231"/>
      <c r="AR158" s="145"/>
      <c r="AT158" s="33"/>
      <c r="AU158" s="34"/>
      <c r="AV158" s="35"/>
      <c r="AW158" s="36"/>
      <c r="AX158" s="37"/>
      <c r="AY158" s="36"/>
      <c r="AZ158" s="38"/>
      <c r="BA158" s="35"/>
    </row>
    <row r="159" ht="15.75" customHeight="1">
      <c r="D159" s="34"/>
      <c r="F159" s="34"/>
      <c r="L159" s="185"/>
      <c r="N159" s="291"/>
      <c r="Q159" s="185"/>
      <c r="U159" s="35"/>
      <c r="V159" s="35"/>
      <c r="W159" s="35"/>
      <c r="X159" s="35"/>
      <c r="Y159" s="35"/>
      <c r="Z159" s="291"/>
      <c r="AA159" s="35"/>
      <c r="AB159" s="35"/>
      <c r="AC159" s="35"/>
      <c r="AD159" s="35"/>
      <c r="AE159" s="35"/>
      <c r="AJ159" s="33"/>
      <c r="AK159" s="35"/>
      <c r="AM159" s="33"/>
      <c r="AO159" s="171"/>
      <c r="AQ159" s="231"/>
      <c r="AR159" s="145"/>
      <c r="AT159" s="33"/>
      <c r="AU159" s="34"/>
      <c r="AV159" s="35"/>
      <c r="AW159" s="36"/>
      <c r="AX159" s="37"/>
      <c r="AY159" s="36"/>
      <c r="AZ159" s="38"/>
      <c r="BA159" s="35"/>
    </row>
    <row r="160" ht="15.75" customHeight="1">
      <c r="D160" s="34"/>
      <c r="F160" s="34"/>
      <c r="L160" s="185"/>
      <c r="N160" s="291"/>
      <c r="Q160" s="185"/>
      <c r="U160" s="35"/>
      <c r="V160" s="35"/>
      <c r="W160" s="35"/>
      <c r="X160" s="35"/>
      <c r="Y160" s="35"/>
      <c r="Z160" s="291"/>
      <c r="AA160" s="35"/>
      <c r="AB160" s="35"/>
      <c r="AC160" s="35"/>
      <c r="AD160" s="35"/>
      <c r="AE160" s="35"/>
      <c r="AJ160" s="33"/>
      <c r="AK160" s="35"/>
      <c r="AM160" s="33"/>
      <c r="AO160" s="171"/>
      <c r="AQ160" s="231"/>
      <c r="AR160" s="145"/>
      <c r="AT160" s="33"/>
      <c r="AU160" s="34"/>
      <c r="AV160" s="35"/>
      <c r="AW160" s="36"/>
      <c r="AX160" s="37"/>
      <c r="AY160" s="36"/>
      <c r="AZ160" s="38"/>
      <c r="BA160" s="35"/>
    </row>
    <row r="161" ht="15.75" customHeight="1">
      <c r="D161" s="34"/>
      <c r="F161" s="34"/>
      <c r="L161" s="185"/>
      <c r="N161" s="291"/>
      <c r="Q161" s="185"/>
      <c r="U161" s="35"/>
      <c r="V161" s="35"/>
      <c r="W161" s="35"/>
      <c r="X161" s="35"/>
      <c r="Y161" s="35"/>
      <c r="Z161" s="291"/>
      <c r="AA161" s="35"/>
      <c r="AB161" s="35"/>
      <c r="AC161" s="35"/>
      <c r="AD161" s="35"/>
      <c r="AE161" s="35"/>
      <c r="AJ161" s="33"/>
      <c r="AK161" s="35"/>
      <c r="AM161" s="33"/>
      <c r="AO161" s="171"/>
      <c r="AQ161" s="231"/>
      <c r="AR161" s="145"/>
      <c r="AT161" s="33"/>
      <c r="AU161" s="34"/>
      <c r="AV161" s="35"/>
      <c r="AW161" s="36"/>
      <c r="AX161" s="37"/>
      <c r="AY161" s="36"/>
      <c r="AZ161" s="38"/>
      <c r="BA161" s="35"/>
    </row>
    <row r="162" ht="15.75" customHeight="1">
      <c r="D162" s="34"/>
      <c r="F162" s="34"/>
      <c r="L162" s="185"/>
      <c r="N162" s="291"/>
      <c r="Q162" s="185"/>
      <c r="U162" s="35"/>
      <c r="V162" s="35"/>
      <c r="W162" s="35"/>
      <c r="X162" s="35"/>
      <c r="Y162" s="35"/>
      <c r="Z162" s="291"/>
      <c r="AA162" s="35"/>
      <c r="AB162" s="35"/>
      <c r="AC162" s="35"/>
      <c r="AD162" s="35"/>
      <c r="AE162" s="35"/>
      <c r="AJ162" s="33"/>
      <c r="AK162" s="35"/>
      <c r="AM162" s="33"/>
      <c r="AO162" s="171"/>
      <c r="AQ162" s="231"/>
      <c r="AR162" s="145"/>
      <c r="AT162" s="33"/>
      <c r="AU162" s="34"/>
      <c r="AV162" s="35"/>
      <c r="AW162" s="36"/>
      <c r="AX162" s="37"/>
      <c r="AY162" s="36"/>
      <c r="AZ162" s="38"/>
      <c r="BA162" s="35"/>
    </row>
    <row r="163" ht="15.75" customHeight="1">
      <c r="D163" s="34"/>
      <c r="F163" s="34"/>
      <c r="L163" s="185"/>
      <c r="N163" s="291"/>
      <c r="Q163" s="185"/>
      <c r="U163" s="35"/>
      <c r="V163" s="35"/>
      <c r="W163" s="35"/>
      <c r="X163" s="35"/>
      <c r="Y163" s="35"/>
      <c r="Z163" s="291"/>
      <c r="AA163" s="35"/>
      <c r="AB163" s="35"/>
      <c r="AC163" s="35"/>
      <c r="AD163" s="35"/>
      <c r="AE163" s="35"/>
      <c r="AJ163" s="33"/>
      <c r="AK163" s="35"/>
      <c r="AM163" s="33"/>
      <c r="AO163" s="171"/>
      <c r="AQ163" s="231"/>
      <c r="AR163" s="145"/>
      <c r="AT163" s="33"/>
      <c r="AU163" s="34"/>
      <c r="AV163" s="35"/>
      <c r="AW163" s="36"/>
      <c r="AX163" s="37"/>
      <c r="AY163" s="36"/>
      <c r="AZ163" s="38"/>
      <c r="BA163" s="35"/>
    </row>
    <row r="164" ht="15.75" customHeight="1">
      <c r="D164" s="34"/>
      <c r="F164" s="34"/>
      <c r="L164" s="185"/>
      <c r="N164" s="291"/>
      <c r="Q164" s="185"/>
      <c r="U164" s="35"/>
      <c r="V164" s="35"/>
      <c r="W164" s="35"/>
      <c r="X164" s="35"/>
      <c r="Y164" s="35"/>
      <c r="Z164" s="291"/>
      <c r="AA164" s="35"/>
      <c r="AB164" s="35"/>
      <c r="AC164" s="35"/>
      <c r="AD164" s="35"/>
      <c r="AE164" s="35"/>
      <c r="AJ164" s="33"/>
      <c r="AK164" s="35"/>
      <c r="AM164" s="33"/>
      <c r="AO164" s="171"/>
      <c r="AQ164" s="231"/>
      <c r="AR164" s="145"/>
      <c r="AT164" s="33"/>
      <c r="AU164" s="34"/>
      <c r="AV164" s="35"/>
      <c r="AW164" s="36"/>
      <c r="AX164" s="37"/>
      <c r="AY164" s="36"/>
      <c r="AZ164" s="38"/>
      <c r="BA164" s="35"/>
    </row>
    <row r="165" ht="15.75" customHeight="1">
      <c r="D165" s="34"/>
      <c r="F165" s="34"/>
      <c r="L165" s="185"/>
      <c r="N165" s="291"/>
      <c r="Q165" s="185"/>
      <c r="U165" s="35"/>
      <c r="V165" s="35"/>
      <c r="W165" s="35"/>
      <c r="X165" s="35"/>
      <c r="Y165" s="35"/>
      <c r="Z165" s="291"/>
      <c r="AA165" s="35"/>
      <c r="AB165" s="35"/>
      <c r="AC165" s="35"/>
      <c r="AD165" s="35"/>
      <c r="AE165" s="35"/>
      <c r="AJ165" s="33"/>
      <c r="AK165" s="35"/>
      <c r="AM165" s="33"/>
      <c r="AO165" s="171"/>
      <c r="AQ165" s="231"/>
      <c r="AR165" s="145"/>
      <c r="AT165" s="33"/>
      <c r="AU165" s="34"/>
      <c r="AV165" s="35"/>
      <c r="AW165" s="36"/>
      <c r="AX165" s="37"/>
      <c r="AY165" s="36"/>
      <c r="AZ165" s="38"/>
      <c r="BA165" s="35"/>
    </row>
    <row r="166" ht="15.75" customHeight="1">
      <c r="D166" s="34"/>
      <c r="F166" s="34"/>
      <c r="L166" s="185"/>
      <c r="N166" s="291"/>
      <c r="Q166" s="185"/>
      <c r="U166" s="35"/>
      <c r="V166" s="35"/>
      <c r="W166" s="35"/>
      <c r="X166" s="35"/>
      <c r="Y166" s="35"/>
      <c r="Z166" s="291"/>
      <c r="AA166" s="35"/>
      <c r="AB166" s="35"/>
      <c r="AC166" s="35"/>
      <c r="AD166" s="35"/>
      <c r="AE166" s="35"/>
      <c r="AJ166" s="33"/>
      <c r="AK166" s="35"/>
      <c r="AM166" s="33"/>
      <c r="AO166" s="171"/>
      <c r="AQ166" s="231"/>
      <c r="AR166" s="145"/>
      <c r="AT166" s="33"/>
      <c r="AU166" s="34"/>
      <c r="AV166" s="35"/>
      <c r="AW166" s="36"/>
      <c r="AX166" s="37"/>
      <c r="AY166" s="36"/>
      <c r="AZ166" s="38"/>
      <c r="BA166" s="35"/>
    </row>
    <row r="167" ht="15.75" customHeight="1">
      <c r="D167" s="34"/>
      <c r="F167" s="34"/>
      <c r="L167" s="185"/>
      <c r="N167" s="291"/>
      <c r="Q167" s="185"/>
      <c r="U167" s="35"/>
      <c r="V167" s="35"/>
      <c r="W167" s="35"/>
      <c r="X167" s="35"/>
      <c r="Y167" s="35"/>
      <c r="Z167" s="291"/>
      <c r="AA167" s="35"/>
      <c r="AB167" s="35"/>
      <c r="AC167" s="35"/>
      <c r="AD167" s="35"/>
      <c r="AE167" s="35"/>
      <c r="AJ167" s="33"/>
      <c r="AK167" s="35"/>
      <c r="AM167" s="33"/>
      <c r="AO167" s="171"/>
      <c r="AQ167" s="231"/>
      <c r="AR167" s="145"/>
      <c r="AT167" s="33"/>
      <c r="AU167" s="34"/>
      <c r="AV167" s="35"/>
      <c r="AW167" s="36"/>
      <c r="AX167" s="37"/>
      <c r="AY167" s="36"/>
      <c r="AZ167" s="38"/>
      <c r="BA167" s="35"/>
    </row>
    <row r="168" ht="15.75" customHeight="1">
      <c r="D168" s="34"/>
      <c r="F168" s="34"/>
      <c r="L168" s="185"/>
      <c r="N168" s="291"/>
      <c r="Q168" s="185"/>
      <c r="U168" s="35"/>
      <c r="V168" s="35"/>
      <c r="W168" s="35"/>
      <c r="X168" s="35"/>
      <c r="Y168" s="35"/>
      <c r="Z168" s="291"/>
      <c r="AA168" s="35"/>
      <c r="AB168" s="35"/>
      <c r="AC168" s="35"/>
      <c r="AD168" s="35"/>
      <c r="AE168" s="35"/>
      <c r="AJ168" s="33"/>
      <c r="AK168" s="35"/>
      <c r="AM168" s="33"/>
      <c r="AO168" s="171"/>
      <c r="AQ168" s="231"/>
      <c r="AR168" s="145"/>
      <c r="AT168" s="33"/>
      <c r="AU168" s="34"/>
      <c r="AV168" s="35"/>
      <c r="AW168" s="36"/>
      <c r="AX168" s="37"/>
      <c r="AY168" s="36"/>
      <c r="AZ168" s="38"/>
      <c r="BA168" s="35"/>
    </row>
    <row r="169" ht="15.75" customHeight="1">
      <c r="D169" s="34"/>
      <c r="F169" s="34"/>
      <c r="L169" s="185"/>
      <c r="N169" s="291"/>
      <c r="Q169" s="185"/>
      <c r="U169" s="35"/>
      <c r="V169" s="35"/>
      <c r="W169" s="35"/>
      <c r="X169" s="35"/>
      <c r="Y169" s="35"/>
      <c r="Z169" s="291"/>
      <c r="AA169" s="35"/>
      <c r="AB169" s="35"/>
      <c r="AC169" s="35"/>
      <c r="AD169" s="35"/>
      <c r="AE169" s="35"/>
      <c r="AJ169" s="33"/>
      <c r="AK169" s="35"/>
      <c r="AM169" s="33"/>
      <c r="AO169" s="171"/>
      <c r="AQ169" s="231"/>
      <c r="AR169" s="145"/>
      <c r="AT169" s="33"/>
      <c r="AU169" s="34"/>
      <c r="AV169" s="35"/>
      <c r="AW169" s="36"/>
      <c r="AX169" s="37"/>
      <c r="AY169" s="36"/>
      <c r="AZ169" s="38"/>
      <c r="BA169" s="35"/>
    </row>
    <row r="170" ht="15.75" customHeight="1">
      <c r="D170" s="34"/>
      <c r="F170" s="34"/>
      <c r="L170" s="185"/>
      <c r="N170" s="291"/>
      <c r="Q170" s="185"/>
      <c r="U170" s="35"/>
      <c r="V170" s="35"/>
      <c r="W170" s="35"/>
      <c r="X170" s="35"/>
      <c r="Y170" s="35"/>
      <c r="Z170" s="291"/>
      <c r="AA170" s="35"/>
      <c r="AB170" s="35"/>
      <c r="AC170" s="35"/>
      <c r="AD170" s="35"/>
      <c r="AE170" s="35"/>
      <c r="AJ170" s="33"/>
      <c r="AK170" s="35"/>
      <c r="AM170" s="33"/>
      <c r="AO170" s="171"/>
      <c r="AQ170" s="231"/>
      <c r="AR170" s="145"/>
      <c r="AT170" s="33"/>
      <c r="AU170" s="34"/>
      <c r="AV170" s="35"/>
      <c r="AW170" s="36"/>
      <c r="AX170" s="37"/>
      <c r="AY170" s="36"/>
      <c r="AZ170" s="38"/>
      <c r="BA170" s="35"/>
    </row>
    <row r="171" ht="15.75" customHeight="1">
      <c r="D171" s="34"/>
      <c r="F171" s="34"/>
      <c r="L171" s="185"/>
      <c r="N171" s="291"/>
      <c r="Q171" s="185"/>
      <c r="U171" s="35"/>
      <c r="V171" s="35"/>
      <c r="W171" s="35"/>
      <c r="X171" s="35"/>
      <c r="Y171" s="35"/>
      <c r="Z171" s="291"/>
      <c r="AA171" s="35"/>
      <c r="AB171" s="35"/>
      <c r="AC171" s="35"/>
      <c r="AD171" s="35"/>
      <c r="AE171" s="35"/>
      <c r="AJ171" s="33"/>
      <c r="AK171" s="35"/>
      <c r="AM171" s="33"/>
      <c r="AO171" s="171"/>
      <c r="AQ171" s="231"/>
      <c r="AR171" s="145"/>
      <c r="AT171" s="33"/>
      <c r="AU171" s="34"/>
      <c r="AV171" s="35"/>
      <c r="AW171" s="36"/>
      <c r="AX171" s="37"/>
      <c r="AY171" s="36"/>
      <c r="AZ171" s="38"/>
      <c r="BA171" s="35"/>
    </row>
    <row r="172" ht="15.75" customHeight="1">
      <c r="D172" s="34"/>
      <c r="F172" s="34"/>
      <c r="L172" s="185"/>
      <c r="N172" s="291"/>
      <c r="Q172" s="185"/>
      <c r="U172" s="35"/>
      <c r="V172" s="35"/>
      <c r="W172" s="35"/>
      <c r="X172" s="35"/>
      <c r="Y172" s="35"/>
      <c r="Z172" s="291"/>
      <c r="AA172" s="35"/>
      <c r="AB172" s="35"/>
      <c r="AC172" s="35"/>
      <c r="AD172" s="35"/>
      <c r="AE172" s="35"/>
      <c r="AJ172" s="33"/>
      <c r="AK172" s="35"/>
      <c r="AM172" s="33"/>
      <c r="AO172" s="171"/>
      <c r="AQ172" s="231"/>
      <c r="AR172" s="145"/>
      <c r="AT172" s="33"/>
      <c r="AU172" s="34"/>
      <c r="AV172" s="35"/>
      <c r="AW172" s="36"/>
      <c r="AX172" s="37"/>
      <c r="AY172" s="36"/>
      <c r="AZ172" s="38"/>
      <c r="BA172" s="35"/>
    </row>
    <row r="173" ht="15.75" customHeight="1">
      <c r="D173" s="34"/>
      <c r="F173" s="34"/>
      <c r="L173" s="185"/>
      <c r="N173" s="291"/>
      <c r="Q173" s="185"/>
      <c r="U173" s="35"/>
      <c r="V173" s="35"/>
      <c r="W173" s="35"/>
      <c r="X173" s="35"/>
      <c r="Y173" s="35"/>
      <c r="Z173" s="291"/>
      <c r="AA173" s="35"/>
      <c r="AB173" s="35"/>
      <c r="AC173" s="35"/>
      <c r="AD173" s="35"/>
      <c r="AE173" s="35"/>
      <c r="AJ173" s="33"/>
      <c r="AK173" s="35"/>
      <c r="AM173" s="33"/>
      <c r="AO173" s="171"/>
      <c r="AQ173" s="231"/>
      <c r="AR173" s="145"/>
      <c r="AT173" s="33"/>
      <c r="AU173" s="34"/>
      <c r="AV173" s="35"/>
      <c r="AW173" s="36"/>
      <c r="AX173" s="37"/>
      <c r="AY173" s="36"/>
      <c r="AZ173" s="38"/>
      <c r="BA173" s="35"/>
    </row>
    <row r="174" ht="15.75" customHeight="1">
      <c r="D174" s="34"/>
      <c r="F174" s="34"/>
      <c r="L174" s="185"/>
      <c r="N174" s="291"/>
      <c r="Q174" s="185"/>
      <c r="U174" s="35"/>
      <c r="V174" s="35"/>
      <c r="W174" s="35"/>
      <c r="X174" s="35"/>
      <c r="Y174" s="35"/>
      <c r="Z174" s="291"/>
      <c r="AA174" s="35"/>
      <c r="AB174" s="35"/>
      <c r="AC174" s="35"/>
      <c r="AD174" s="35"/>
      <c r="AE174" s="35"/>
      <c r="AJ174" s="33"/>
      <c r="AK174" s="35"/>
      <c r="AM174" s="33"/>
      <c r="AO174" s="171"/>
      <c r="AQ174" s="231"/>
      <c r="AR174" s="145"/>
      <c r="AT174" s="33"/>
      <c r="AU174" s="34"/>
      <c r="AV174" s="35"/>
      <c r="AW174" s="36"/>
      <c r="AX174" s="37"/>
      <c r="AY174" s="36"/>
      <c r="AZ174" s="38"/>
      <c r="BA174" s="35"/>
    </row>
    <row r="175" ht="15.75" customHeight="1">
      <c r="D175" s="34"/>
      <c r="F175" s="34"/>
      <c r="L175" s="185"/>
      <c r="N175" s="291"/>
      <c r="Q175" s="185"/>
      <c r="U175" s="35"/>
      <c r="V175" s="35"/>
      <c r="W175" s="35"/>
      <c r="X175" s="35"/>
      <c r="Y175" s="35"/>
      <c r="Z175" s="291"/>
      <c r="AA175" s="35"/>
      <c r="AB175" s="35"/>
      <c r="AC175" s="35"/>
      <c r="AD175" s="35"/>
      <c r="AE175" s="35"/>
      <c r="AJ175" s="33"/>
      <c r="AK175" s="35"/>
      <c r="AM175" s="33"/>
      <c r="AO175" s="171"/>
      <c r="AQ175" s="231"/>
      <c r="AR175" s="145"/>
      <c r="AT175" s="33"/>
      <c r="AU175" s="34"/>
      <c r="AV175" s="35"/>
      <c r="AW175" s="36"/>
      <c r="AX175" s="37"/>
      <c r="AY175" s="36"/>
      <c r="AZ175" s="38"/>
      <c r="BA175" s="35"/>
    </row>
    <row r="176" ht="15.75" customHeight="1">
      <c r="D176" s="34"/>
      <c r="F176" s="34"/>
      <c r="L176" s="185"/>
      <c r="N176" s="291"/>
      <c r="Q176" s="185"/>
      <c r="U176" s="35"/>
      <c r="V176" s="35"/>
      <c r="W176" s="35"/>
      <c r="X176" s="35"/>
      <c r="Y176" s="35"/>
      <c r="Z176" s="291"/>
      <c r="AA176" s="35"/>
      <c r="AB176" s="35"/>
      <c r="AC176" s="35"/>
      <c r="AD176" s="35"/>
      <c r="AE176" s="35"/>
      <c r="AJ176" s="33"/>
      <c r="AK176" s="35"/>
      <c r="AM176" s="33"/>
      <c r="AO176" s="171"/>
      <c r="AQ176" s="231"/>
      <c r="AR176" s="145"/>
      <c r="AT176" s="33"/>
      <c r="AU176" s="34"/>
      <c r="AV176" s="35"/>
      <c r="AW176" s="36"/>
      <c r="AX176" s="37"/>
      <c r="AY176" s="36"/>
      <c r="AZ176" s="38"/>
      <c r="BA176" s="35"/>
    </row>
    <row r="177" ht="15.75" customHeight="1">
      <c r="D177" s="34"/>
      <c r="F177" s="34"/>
      <c r="L177" s="185"/>
      <c r="N177" s="291"/>
      <c r="Q177" s="185"/>
      <c r="U177" s="35"/>
      <c r="V177" s="35"/>
      <c r="W177" s="35"/>
      <c r="X177" s="35"/>
      <c r="Y177" s="35"/>
      <c r="Z177" s="291"/>
      <c r="AA177" s="35"/>
      <c r="AB177" s="35"/>
      <c r="AC177" s="35"/>
      <c r="AD177" s="35"/>
      <c r="AE177" s="35"/>
      <c r="AJ177" s="33"/>
      <c r="AK177" s="35"/>
      <c r="AM177" s="33"/>
      <c r="AO177" s="171"/>
      <c r="AQ177" s="231"/>
      <c r="AR177" s="145"/>
      <c r="AT177" s="33"/>
      <c r="AU177" s="34"/>
      <c r="AV177" s="35"/>
      <c r="AW177" s="36"/>
      <c r="AX177" s="37"/>
      <c r="AY177" s="36"/>
      <c r="AZ177" s="38"/>
      <c r="BA177" s="35"/>
    </row>
    <row r="178" ht="15.75" customHeight="1">
      <c r="D178" s="34"/>
      <c r="F178" s="34"/>
      <c r="L178" s="185"/>
      <c r="N178" s="291"/>
      <c r="Q178" s="185"/>
      <c r="U178" s="35"/>
      <c r="V178" s="35"/>
      <c r="W178" s="35"/>
      <c r="X178" s="35"/>
      <c r="Y178" s="35"/>
      <c r="Z178" s="291"/>
      <c r="AA178" s="35"/>
      <c r="AB178" s="35"/>
      <c r="AC178" s="35"/>
      <c r="AD178" s="35"/>
      <c r="AE178" s="35"/>
      <c r="AJ178" s="33"/>
      <c r="AK178" s="35"/>
      <c r="AM178" s="33"/>
      <c r="AO178" s="171"/>
      <c r="AQ178" s="231"/>
      <c r="AR178" s="145"/>
      <c r="AT178" s="33"/>
      <c r="AU178" s="34"/>
      <c r="AV178" s="35"/>
      <c r="AW178" s="36"/>
      <c r="AX178" s="37"/>
      <c r="AY178" s="36"/>
      <c r="AZ178" s="38"/>
      <c r="BA178" s="35"/>
    </row>
    <row r="179" ht="15.75" customHeight="1">
      <c r="D179" s="34"/>
      <c r="F179" s="34"/>
      <c r="L179" s="185"/>
      <c r="N179" s="291"/>
      <c r="Q179" s="185"/>
      <c r="U179" s="35"/>
      <c r="V179" s="35"/>
      <c r="W179" s="35"/>
      <c r="X179" s="35"/>
      <c r="Y179" s="35"/>
      <c r="Z179" s="291"/>
      <c r="AA179" s="35"/>
      <c r="AB179" s="35"/>
      <c r="AC179" s="35"/>
      <c r="AD179" s="35"/>
      <c r="AE179" s="35"/>
      <c r="AJ179" s="33"/>
      <c r="AK179" s="35"/>
      <c r="AM179" s="33"/>
      <c r="AO179" s="171"/>
      <c r="AQ179" s="231"/>
      <c r="AR179" s="145"/>
      <c r="AT179" s="33"/>
      <c r="AU179" s="34"/>
      <c r="AV179" s="35"/>
      <c r="AW179" s="36"/>
      <c r="AX179" s="37"/>
      <c r="AY179" s="36"/>
      <c r="AZ179" s="38"/>
      <c r="BA179" s="35"/>
    </row>
    <row r="180" ht="15.75" customHeight="1">
      <c r="D180" s="34"/>
      <c r="F180" s="34"/>
      <c r="L180" s="185"/>
      <c r="N180" s="291"/>
      <c r="Q180" s="185"/>
      <c r="U180" s="35"/>
      <c r="V180" s="35"/>
      <c r="W180" s="35"/>
      <c r="X180" s="35"/>
      <c r="Y180" s="35"/>
      <c r="Z180" s="291"/>
      <c r="AA180" s="35"/>
      <c r="AB180" s="35"/>
      <c r="AC180" s="35"/>
      <c r="AD180" s="35"/>
      <c r="AE180" s="35"/>
      <c r="AJ180" s="33"/>
      <c r="AK180" s="35"/>
      <c r="AM180" s="33"/>
      <c r="AO180" s="171"/>
      <c r="AQ180" s="231"/>
      <c r="AR180" s="145"/>
      <c r="AT180" s="33"/>
      <c r="AU180" s="34"/>
      <c r="AV180" s="35"/>
      <c r="AW180" s="36"/>
      <c r="AX180" s="37"/>
      <c r="AY180" s="36"/>
      <c r="AZ180" s="38"/>
      <c r="BA180" s="35"/>
    </row>
    <row r="181" ht="15.75" customHeight="1">
      <c r="D181" s="34"/>
      <c r="F181" s="34"/>
      <c r="L181" s="185"/>
      <c r="N181" s="291"/>
      <c r="Q181" s="185"/>
      <c r="U181" s="35"/>
      <c r="V181" s="35"/>
      <c r="W181" s="35"/>
      <c r="X181" s="35"/>
      <c r="Y181" s="35"/>
      <c r="Z181" s="291"/>
      <c r="AA181" s="35"/>
      <c r="AB181" s="35"/>
      <c r="AC181" s="35"/>
      <c r="AD181" s="35"/>
      <c r="AE181" s="35"/>
      <c r="AJ181" s="33"/>
      <c r="AK181" s="35"/>
      <c r="AM181" s="33"/>
      <c r="AO181" s="171"/>
      <c r="AQ181" s="231"/>
      <c r="AR181" s="145"/>
      <c r="AT181" s="33"/>
      <c r="AU181" s="34"/>
      <c r="AV181" s="35"/>
      <c r="AW181" s="36"/>
      <c r="AX181" s="37"/>
      <c r="AY181" s="36"/>
      <c r="AZ181" s="38"/>
      <c r="BA181" s="35"/>
    </row>
    <row r="182" ht="15.75" customHeight="1">
      <c r="D182" s="34"/>
      <c r="F182" s="34"/>
      <c r="L182" s="185"/>
      <c r="N182" s="291"/>
      <c r="Q182" s="185"/>
      <c r="U182" s="35"/>
      <c r="V182" s="35"/>
      <c r="W182" s="35"/>
      <c r="X182" s="35"/>
      <c r="Y182" s="35"/>
      <c r="Z182" s="291"/>
      <c r="AA182" s="35"/>
      <c r="AB182" s="35"/>
      <c r="AC182" s="35"/>
      <c r="AD182" s="35"/>
      <c r="AE182" s="35"/>
      <c r="AJ182" s="33"/>
      <c r="AK182" s="35"/>
      <c r="AM182" s="33"/>
      <c r="AO182" s="171"/>
      <c r="AQ182" s="231"/>
      <c r="AR182" s="145"/>
      <c r="AT182" s="33"/>
      <c r="AU182" s="34"/>
      <c r="AV182" s="35"/>
      <c r="AW182" s="36"/>
      <c r="AX182" s="37"/>
      <c r="AY182" s="36"/>
      <c r="AZ182" s="38"/>
      <c r="BA182" s="35"/>
    </row>
    <row r="183" ht="15.75" customHeight="1">
      <c r="D183" s="34"/>
      <c r="F183" s="34"/>
      <c r="L183" s="185"/>
      <c r="N183" s="291"/>
      <c r="Q183" s="185"/>
      <c r="U183" s="35"/>
      <c r="V183" s="35"/>
      <c r="W183" s="35"/>
      <c r="X183" s="35"/>
      <c r="Y183" s="35"/>
      <c r="Z183" s="291"/>
      <c r="AA183" s="35"/>
      <c r="AB183" s="35"/>
      <c r="AC183" s="35"/>
      <c r="AD183" s="35"/>
      <c r="AE183" s="35"/>
      <c r="AJ183" s="33"/>
      <c r="AK183" s="35"/>
      <c r="AM183" s="33"/>
      <c r="AO183" s="171"/>
      <c r="AQ183" s="231"/>
      <c r="AR183" s="145"/>
      <c r="AT183" s="33"/>
      <c r="AU183" s="34"/>
      <c r="AV183" s="35"/>
      <c r="AW183" s="36"/>
      <c r="AX183" s="37"/>
      <c r="AY183" s="36"/>
      <c r="AZ183" s="38"/>
      <c r="BA183" s="35"/>
    </row>
    <row r="184" ht="15.75" customHeight="1">
      <c r="D184" s="34"/>
      <c r="F184" s="34"/>
      <c r="L184" s="185"/>
      <c r="N184" s="291"/>
      <c r="Q184" s="185"/>
      <c r="U184" s="35"/>
      <c r="V184" s="35"/>
      <c r="W184" s="35"/>
      <c r="X184" s="35"/>
      <c r="Y184" s="35"/>
      <c r="Z184" s="291"/>
      <c r="AA184" s="35"/>
      <c r="AB184" s="35"/>
      <c r="AC184" s="35"/>
      <c r="AD184" s="35"/>
      <c r="AE184" s="35"/>
      <c r="AJ184" s="33"/>
      <c r="AK184" s="35"/>
      <c r="AM184" s="33"/>
      <c r="AO184" s="171"/>
      <c r="AQ184" s="231"/>
      <c r="AR184" s="145"/>
      <c r="AT184" s="33"/>
      <c r="AU184" s="34"/>
      <c r="AV184" s="35"/>
      <c r="AW184" s="36"/>
      <c r="AX184" s="37"/>
      <c r="AY184" s="36"/>
      <c r="AZ184" s="38"/>
      <c r="BA184" s="35"/>
    </row>
    <row r="185" ht="15.75" customHeight="1">
      <c r="D185" s="34"/>
      <c r="F185" s="34"/>
      <c r="L185" s="185"/>
      <c r="N185" s="291"/>
      <c r="Q185" s="185"/>
      <c r="U185" s="35"/>
      <c r="V185" s="35"/>
      <c r="W185" s="35"/>
      <c r="X185" s="35"/>
      <c r="Y185" s="35"/>
      <c r="Z185" s="291"/>
      <c r="AA185" s="35"/>
      <c r="AB185" s="35"/>
      <c r="AC185" s="35"/>
      <c r="AD185" s="35"/>
      <c r="AE185" s="35"/>
      <c r="AJ185" s="33"/>
      <c r="AK185" s="35"/>
      <c r="AM185" s="33"/>
      <c r="AO185" s="171"/>
      <c r="AQ185" s="231"/>
      <c r="AR185" s="145"/>
      <c r="AT185" s="33"/>
      <c r="AU185" s="34"/>
      <c r="AV185" s="35"/>
      <c r="AW185" s="36"/>
      <c r="AX185" s="37"/>
      <c r="AY185" s="36"/>
      <c r="AZ185" s="38"/>
      <c r="BA185" s="35"/>
    </row>
    <row r="186" ht="15.75" customHeight="1">
      <c r="D186" s="34"/>
      <c r="F186" s="34"/>
      <c r="L186" s="185"/>
      <c r="N186" s="291"/>
      <c r="Q186" s="185"/>
      <c r="U186" s="35"/>
      <c r="V186" s="35"/>
      <c r="W186" s="35"/>
      <c r="X186" s="35"/>
      <c r="Y186" s="35"/>
      <c r="Z186" s="291"/>
      <c r="AA186" s="35"/>
      <c r="AB186" s="35"/>
      <c r="AC186" s="35"/>
      <c r="AD186" s="35"/>
      <c r="AE186" s="35"/>
      <c r="AJ186" s="33"/>
      <c r="AK186" s="35"/>
      <c r="AM186" s="33"/>
      <c r="AO186" s="171"/>
      <c r="AQ186" s="231"/>
      <c r="AR186" s="145"/>
      <c r="AT186" s="33"/>
      <c r="AU186" s="34"/>
      <c r="AV186" s="35"/>
      <c r="AW186" s="36"/>
      <c r="AX186" s="37"/>
      <c r="AY186" s="36"/>
      <c r="AZ186" s="38"/>
      <c r="BA186" s="35"/>
    </row>
    <row r="187" ht="15.75" customHeight="1">
      <c r="D187" s="34"/>
      <c r="F187" s="34"/>
      <c r="L187" s="185"/>
      <c r="N187" s="291"/>
      <c r="Q187" s="185"/>
      <c r="U187" s="35"/>
      <c r="V187" s="35"/>
      <c r="W187" s="35"/>
      <c r="X187" s="35"/>
      <c r="Y187" s="35"/>
      <c r="Z187" s="291"/>
      <c r="AA187" s="35"/>
      <c r="AB187" s="35"/>
      <c r="AC187" s="35"/>
      <c r="AD187" s="35"/>
      <c r="AE187" s="35"/>
      <c r="AJ187" s="33"/>
      <c r="AK187" s="35"/>
      <c r="AM187" s="33"/>
      <c r="AO187" s="171"/>
      <c r="AQ187" s="231"/>
      <c r="AR187" s="145"/>
      <c r="AT187" s="33"/>
      <c r="AU187" s="34"/>
      <c r="AV187" s="35"/>
      <c r="AW187" s="36"/>
      <c r="AX187" s="37"/>
      <c r="AY187" s="36"/>
      <c r="AZ187" s="38"/>
      <c r="BA187" s="35"/>
    </row>
    <row r="188" ht="15.75" customHeight="1">
      <c r="D188" s="34"/>
      <c r="F188" s="34"/>
      <c r="L188" s="185"/>
      <c r="N188" s="291"/>
      <c r="Q188" s="185"/>
      <c r="U188" s="35"/>
      <c r="V188" s="35"/>
      <c r="W188" s="35"/>
      <c r="X188" s="35"/>
      <c r="Y188" s="35"/>
      <c r="Z188" s="291"/>
      <c r="AA188" s="35"/>
      <c r="AB188" s="35"/>
      <c r="AC188" s="35"/>
      <c r="AD188" s="35"/>
      <c r="AE188" s="35"/>
      <c r="AJ188" s="33"/>
      <c r="AK188" s="35"/>
      <c r="AM188" s="33"/>
      <c r="AO188" s="171"/>
      <c r="AQ188" s="231"/>
      <c r="AR188" s="145"/>
      <c r="AT188" s="33"/>
      <c r="AU188" s="34"/>
      <c r="AV188" s="35"/>
      <c r="AW188" s="36"/>
      <c r="AX188" s="37"/>
      <c r="AY188" s="36"/>
      <c r="AZ188" s="38"/>
      <c r="BA188" s="35"/>
    </row>
    <row r="189" ht="15.75" customHeight="1">
      <c r="D189" s="34"/>
      <c r="F189" s="34"/>
      <c r="L189" s="185"/>
      <c r="N189" s="291"/>
      <c r="Q189" s="185"/>
      <c r="U189" s="35"/>
      <c r="V189" s="35"/>
      <c r="W189" s="35"/>
      <c r="X189" s="35"/>
      <c r="Y189" s="35"/>
      <c r="Z189" s="291"/>
      <c r="AA189" s="35"/>
      <c r="AB189" s="35"/>
      <c r="AC189" s="35"/>
      <c r="AD189" s="35"/>
      <c r="AE189" s="35"/>
      <c r="AJ189" s="33"/>
      <c r="AK189" s="35"/>
      <c r="AM189" s="33"/>
      <c r="AO189" s="171"/>
      <c r="AQ189" s="231"/>
      <c r="AR189" s="145"/>
      <c r="AT189" s="33"/>
      <c r="AU189" s="34"/>
      <c r="AV189" s="35"/>
      <c r="AW189" s="36"/>
      <c r="AX189" s="37"/>
      <c r="AY189" s="36"/>
      <c r="AZ189" s="38"/>
      <c r="BA189" s="35"/>
    </row>
    <row r="190" ht="15.75" customHeight="1">
      <c r="D190" s="34"/>
      <c r="F190" s="34"/>
      <c r="L190" s="185"/>
      <c r="N190" s="291"/>
      <c r="Q190" s="185"/>
      <c r="U190" s="35"/>
      <c r="V190" s="35"/>
      <c r="W190" s="35"/>
      <c r="X190" s="35"/>
      <c r="Y190" s="35"/>
      <c r="Z190" s="291"/>
      <c r="AA190" s="35"/>
      <c r="AB190" s="35"/>
      <c r="AC190" s="35"/>
      <c r="AD190" s="35"/>
      <c r="AE190" s="35"/>
      <c r="AJ190" s="33"/>
      <c r="AK190" s="35"/>
      <c r="AM190" s="33"/>
      <c r="AO190" s="171"/>
      <c r="AQ190" s="231"/>
      <c r="AR190" s="145"/>
      <c r="AT190" s="33"/>
      <c r="AU190" s="34"/>
      <c r="AV190" s="35"/>
      <c r="AW190" s="36"/>
      <c r="AX190" s="37"/>
      <c r="AY190" s="36"/>
      <c r="AZ190" s="38"/>
      <c r="BA190" s="35"/>
    </row>
    <row r="191" ht="15.75" customHeight="1">
      <c r="D191" s="34"/>
      <c r="F191" s="34"/>
      <c r="L191" s="185"/>
      <c r="N191" s="291"/>
      <c r="Q191" s="185"/>
      <c r="U191" s="35"/>
      <c r="V191" s="35"/>
      <c r="W191" s="35"/>
      <c r="X191" s="35"/>
      <c r="Y191" s="35"/>
      <c r="Z191" s="291"/>
      <c r="AA191" s="35"/>
      <c r="AB191" s="35"/>
      <c r="AC191" s="35"/>
      <c r="AD191" s="35"/>
      <c r="AE191" s="35"/>
      <c r="AJ191" s="33"/>
      <c r="AK191" s="35"/>
      <c r="AM191" s="33"/>
      <c r="AO191" s="171"/>
      <c r="AQ191" s="231"/>
      <c r="AR191" s="145"/>
      <c r="AT191" s="33"/>
      <c r="AU191" s="34"/>
      <c r="AV191" s="35"/>
      <c r="AW191" s="36"/>
      <c r="AX191" s="37"/>
      <c r="AY191" s="36"/>
      <c r="AZ191" s="38"/>
      <c r="BA191" s="35"/>
    </row>
    <row r="192" ht="15.75" customHeight="1">
      <c r="D192" s="34"/>
      <c r="F192" s="34"/>
      <c r="L192" s="185"/>
      <c r="N192" s="291"/>
      <c r="Q192" s="185"/>
      <c r="U192" s="35"/>
      <c r="V192" s="35"/>
      <c r="W192" s="35"/>
      <c r="X192" s="35"/>
      <c r="Y192" s="35"/>
      <c r="Z192" s="291"/>
      <c r="AA192" s="35"/>
      <c r="AB192" s="35"/>
      <c r="AC192" s="35"/>
      <c r="AD192" s="35"/>
      <c r="AE192" s="35"/>
      <c r="AJ192" s="33"/>
      <c r="AK192" s="35"/>
      <c r="AM192" s="33"/>
      <c r="AO192" s="171"/>
      <c r="AQ192" s="231"/>
      <c r="AR192" s="145"/>
      <c r="AT192" s="33"/>
      <c r="AU192" s="34"/>
      <c r="AV192" s="35"/>
      <c r="AW192" s="36"/>
      <c r="AX192" s="37"/>
      <c r="AY192" s="36"/>
      <c r="AZ192" s="38"/>
      <c r="BA192" s="35"/>
    </row>
    <row r="193" ht="15.75" customHeight="1">
      <c r="D193" s="34"/>
      <c r="F193" s="34"/>
      <c r="L193" s="185"/>
      <c r="N193" s="291"/>
      <c r="Q193" s="185"/>
      <c r="U193" s="35"/>
      <c r="V193" s="35"/>
      <c r="W193" s="35"/>
      <c r="X193" s="35"/>
      <c r="Y193" s="35"/>
      <c r="Z193" s="291"/>
      <c r="AA193" s="35"/>
      <c r="AB193" s="35"/>
      <c r="AC193" s="35"/>
      <c r="AD193" s="35"/>
      <c r="AE193" s="35"/>
      <c r="AJ193" s="33"/>
      <c r="AK193" s="35"/>
      <c r="AM193" s="33"/>
      <c r="AO193" s="171"/>
      <c r="AQ193" s="231"/>
      <c r="AR193" s="145"/>
      <c r="AT193" s="33"/>
      <c r="AU193" s="34"/>
      <c r="AV193" s="35"/>
      <c r="AW193" s="36"/>
      <c r="AX193" s="37"/>
      <c r="AY193" s="36"/>
      <c r="AZ193" s="38"/>
      <c r="BA193" s="35"/>
    </row>
    <row r="194" ht="15.75" customHeight="1">
      <c r="D194" s="34"/>
      <c r="F194" s="34"/>
      <c r="L194" s="185"/>
      <c r="N194" s="291"/>
      <c r="Q194" s="185"/>
      <c r="U194" s="35"/>
      <c r="V194" s="35"/>
      <c r="W194" s="35"/>
      <c r="X194" s="35"/>
      <c r="Y194" s="35"/>
      <c r="Z194" s="291"/>
      <c r="AA194" s="35"/>
      <c r="AB194" s="35"/>
      <c r="AC194" s="35"/>
      <c r="AD194" s="35"/>
      <c r="AE194" s="35"/>
      <c r="AJ194" s="33"/>
      <c r="AK194" s="35"/>
      <c r="AM194" s="33"/>
      <c r="AO194" s="171"/>
      <c r="AQ194" s="231"/>
      <c r="AR194" s="145"/>
      <c r="AT194" s="33"/>
      <c r="AU194" s="34"/>
      <c r="AV194" s="35"/>
      <c r="AW194" s="36"/>
      <c r="AX194" s="37"/>
      <c r="AY194" s="36"/>
      <c r="AZ194" s="38"/>
      <c r="BA194" s="35"/>
    </row>
    <row r="195" ht="15.75" customHeight="1">
      <c r="D195" s="34"/>
      <c r="F195" s="34"/>
      <c r="L195" s="185"/>
      <c r="N195" s="291"/>
      <c r="Q195" s="185"/>
      <c r="U195" s="35"/>
      <c r="V195" s="35"/>
      <c r="W195" s="35"/>
      <c r="X195" s="35"/>
      <c r="Y195" s="35"/>
      <c r="Z195" s="291"/>
      <c r="AA195" s="35"/>
      <c r="AB195" s="35"/>
      <c r="AC195" s="35"/>
      <c r="AD195" s="35"/>
      <c r="AE195" s="35"/>
      <c r="AJ195" s="33"/>
      <c r="AK195" s="35"/>
      <c r="AM195" s="33"/>
      <c r="AO195" s="171"/>
      <c r="AQ195" s="231"/>
      <c r="AR195" s="145"/>
      <c r="AT195" s="33"/>
      <c r="AU195" s="34"/>
      <c r="AV195" s="35"/>
      <c r="AW195" s="36"/>
      <c r="AX195" s="37"/>
      <c r="AY195" s="36"/>
      <c r="AZ195" s="38"/>
      <c r="BA195" s="35"/>
    </row>
    <row r="196" ht="15.75" customHeight="1">
      <c r="D196" s="34"/>
      <c r="F196" s="34"/>
      <c r="L196" s="185"/>
      <c r="N196" s="291"/>
      <c r="Q196" s="185"/>
      <c r="U196" s="35"/>
      <c r="V196" s="35"/>
      <c r="W196" s="35"/>
      <c r="X196" s="35"/>
      <c r="Y196" s="35"/>
      <c r="Z196" s="291"/>
      <c r="AA196" s="35"/>
      <c r="AB196" s="35"/>
      <c r="AC196" s="35"/>
      <c r="AD196" s="35"/>
      <c r="AE196" s="35"/>
      <c r="AJ196" s="33"/>
      <c r="AK196" s="35"/>
      <c r="AM196" s="33"/>
      <c r="AO196" s="171"/>
      <c r="AQ196" s="231"/>
      <c r="AR196" s="145"/>
      <c r="AT196" s="33"/>
      <c r="AU196" s="34"/>
      <c r="AV196" s="35"/>
      <c r="AW196" s="36"/>
      <c r="AX196" s="37"/>
      <c r="AY196" s="36"/>
      <c r="AZ196" s="38"/>
      <c r="BA196" s="35"/>
    </row>
    <row r="197" ht="15.75" customHeight="1">
      <c r="D197" s="34"/>
      <c r="F197" s="34"/>
      <c r="L197" s="185"/>
      <c r="N197" s="291"/>
      <c r="Q197" s="185"/>
      <c r="U197" s="35"/>
      <c r="V197" s="35"/>
      <c r="W197" s="35"/>
      <c r="X197" s="35"/>
      <c r="Y197" s="35"/>
      <c r="Z197" s="291"/>
      <c r="AA197" s="35"/>
      <c r="AB197" s="35"/>
      <c r="AC197" s="35"/>
      <c r="AD197" s="35"/>
      <c r="AE197" s="35"/>
      <c r="AJ197" s="33"/>
      <c r="AK197" s="35"/>
      <c r="AM197" s="33"/>
      <c r="AO197" s="171"/>
      <c r="AQ197" s="231"/>
      <c r="AR197" s="145"/>
      <c r="AT197" s="33"/>
      <c r="AU197" s="34"/>
      <c r="AV197" s="35"/>
      <c r="AW197" s="36"/>
      <c r="AX197" s="37"/>
      <c r="AY197" s="36"/>
      <c r="AZ197" s="38"/>
      <c r="BA197" s="35"/>
    </row>
    <row r="198" ht="15.75" customHeight="1">
      <c r="D198" s="34"/>
      <c r="F198" s="34"/>
      <c r="L198" s="185"/>
      <c r="N198" s="291"/>
      <c r="Q198" s="185"/>
      <c r="U198" s="35"/>
      <c r="V198" s="35"/>
      <c r="W198" s="35"/>
      <c r="X198" s="35"/>
      <c r="Y198" s="35"/>
      <c r="Z198" s="291"/>
      <c r="AA198" s="35"/>
      <c r="AB198" s="35"/>
      <c r="AC198" s="35"/>
      <c r="AD198" s="35"/>
      <c r="AE198" s="35"/>
      <c r="AJ198" s="33"/>
      <c r="AK198" s="35"/>
      <c r="AM198" s="33"/>
      <c r="AO198" s="171"/>
      <c r="AQ198" s="231"/>
      <c r="AR198" s="145"/>
      <c r="AT198" s="33"/>
      <c r="AU198" s="34"/>
      <c r="AV198" s="35"/>
      <c r="AW198" s="36"/>
      <c r="AX198" s="37"/>
      <c r="AY198" s="36"/>
      <c r="AZ198" s="38"/>
      <c r="BA198" s="35"/>
    </row>
    <row r="199" ht="15.75" customHeight="1">
      <c r="D199" s="34"/>
      <c r="F199" s="34"/>
      <c r="L199" s="185"/>
      <c r="N199" s="291"/>
      <c r="Q199" s="185"/>
      <c r="U199" s="35"/>
      <c r="V199" s="35"/>
      <c r="W199" s="35"/>
      <c r="X199" s="35"/>
      <c r="Y199" s="35"/>
      <c r="Z199" s="291"/>
      <c r="AA199" s="35"/>
      <c r="AB199" s="35"/>
      <c r="AC199" s="35"/>
      <c r="AD199" s="35"/>
      <c r="AE199" s="35"/>
      <c r="AJ199" s="33"/>
      <c r="AK199" s="35"/>
      <c r="AM199" s="33"/>
      <c r="AO199" s="171"/>
      <c r="AQ199" s="231"/>
      <c r="AR199" s="145"/>
      <c r="AT199" s="33"/>
      <c r="AU199" s="34"/>
      <c r="AV199" s="35"/>
      <c r="AW199" s="36"/>
      <c r="AX199" s="37"/>
      <c r="AY199" s="36"/>
      <c r="AZ199" s="38"/>
      <c r="BA199" s="35"/>
    </row>
    <row r="200" ht="15.75" customHeight="1">
      <c r="D200" s="34"/>
      <c r="F200" s="34"/>
      <c r="L200" s="185"/>
      <c r="N200" s="291"/>
      <c r="Q200" s="185"/>
      <c r="U200" s="35"/>
      <c r="V200" s="35"/>
      <c r="W200" s="35"/>
      <c r="X200" s="35"/>
      <c r="Y200" s="35"/>
      <c r="Z200" s="291"/>
      <c r="AA200" s="35"/>
      <c r="AB200" s="35"/>
      <c r="AC200" s="35"/>
      <c r="AD200" s="35"/>
      <c r="AE200" s="35"/>
      <c r="AJ200" s="33"/>
      <c r="AK200" s="35"/>
      <c r="AM200" s="33"/>
      <c r="AO200" s="171"/>
      <c r="AQ200" s="231"/>
      <c r="AR200" s="145"/>
      <c r="AT200" s="33"/>
      <c r="AU200" s="34"/>
      <c r="AV200" s="35"/>
      <c r="AW200" s="36"/>
      <c r="AX200" s="37"/>
      <c r="AY200" s="36"/>
      <c r="AZ200" s="38"/>
      <c r="BA200" s="35"/>
    </row>
    <row r="201" ht="15.75" customHeight="1">
      <c r="D201" s="34"/>
      <c r="F201" s="34"/>
      <c r="L201" s="185"/>
      <c r="N201" s="291"/>
      <c r="Q201" s="185"/>
      <c r="U201" s="35"/>
      <c r="V201" s="35"/>
      <c r="W201" s="35"/>
      <c r="X201" s="35"/>
      <c r="Y201" s="35"/>
      <c r="Z201" s="291"/>
      <c r="AA201" s="35"/>
      <c r="AB201" s="35"/>
      <c r="AC201" s="35"/>
      <c r="AD201" s="35"/>
      <c r="AE201" s="35"/>
      <c r="AJ201" s="33"/>
      <c r="AK201" s="35"/>
      <c r="AM201" s="33"/>
      <c r="AO201" s="171"/>
      <c r="AQ201" s="231"/>
      <c r="AR201" s="145"/>
      <c r="AT201" s="33"/>
      <c r="AU201" s="34"/>
      <c r="AV201" s="35"/>
      <c r="AW201" s="36"/>
      <c r="AX201" s="37"/>
      <c r="AY201" s="36"/>
      <c r="AZ201" s="38"/>
      <c r="BA201" s="35"/>
    </row>
    <row r="202" ht="15.75" customHeight="1">
      <c r="D202" s="34"/>
      <c r="F202" s="34"/>
      <c r="L202" s="185"/>
      <c r="N202" s="291"/>
      <c r="Q202" s="185"/>
      <c r="U202" s="35"/>
      <c r="V202" s="35"/>
      <c r="W202" s="35"/>
      <c r="X202" s="35"/>
      <c r="Y202" s="35"/>
      <c r="Z202" s="291"/>
      <c r="AA202" s="35"/>
      <c r="AB202" s="35"/>
      <c r="AC202" s="35"/>
      <c r="AD202" s="35"/>
      <c r="AE202" s="35"/>
      <c r="AJ202" s="33"/>
      <c r="AK202" s="35"/>
      <c r="AM202" s="33"/>
      <c r="AO202" s="171"/>
      <c r="AQ202" s="231"/>
      <c r="AR202" s="145"/>
      <c r="AT202" s="33"/>
      <c r="AU202" s="34"/>
      <c r="AV202" s="35"/>
      <c r="AW202" s="36"/>
      <c r="AX202" s="37"/>
      <c r="AY202" s="36"/>
      <c r="AZ202" s="38"/>
      <c r="BA202" s="35"/>
    </row>
    <row r="203" ht="15.75" customHeight="1">
      <c r="D203" s="34"/>
      <c r="F203" s="34"/>
      <c r="L203" s="185"/>
      <c r="N203" s="291"/>
      <c r="Q203" s="185"/>
      <c r="U203" s="35"/>
      <c r="V203" s="35"/>
      <c r="W203" s="35"/>
      <c r="X203" s="35"/>
      <c r="Y203" s="35"/>
      <c r="Z203" s="291"/>
      <c r="AA203" s="35"/>
      <c r="AB203" s="35"/>
      <c r="AC203" s="35"/>
      <c r="AD203" s="35"/>
      <c r="AE203" s="35"/>
      <c r="AJ203" s="33"/>
      <c r="AK203" s="35"/>
      <c r="AM203" s="33"/>
      <c r="AO203" s="171"/>
      <c r="AQ203" s="231"/>
      <c r="AR203" s="145"/>
      <c r="AT203" s="33"/>
      <c r="AU203" s="34"/>
      <c r="AV203" s="35"/>
      <c r="AW203" s="36"/>
      <c r="AX203" s="37"/>
      <c r="AY203" s="36"/>
      <c r="AZ203" s="38"/>
      <c r="BA203" s="35"/>
    </row>
    <row r="204" ht="15.75" customHeight="1">
      <c r="D204" s="34"/>
      <c r="F204" s="34"/>
      <c r="L204" s="185"/>
      <c r="N204" s="291"/>
      <c r="Q204" s="185"/>
      <c r="U204" s="35"/>
      <c r="V204" s="35"/>
      <c r="W204" s="35"/>
      <c r="X204" s="35"/>
      <c r="Y204" s="35"/>
      <c r="Z204" s="291"/>
      <c r="AA204" s="35"/>
      <c r="AB204" s="35"/>
      <c r="AC204" s="35"/>
      <c r="AD204" s="35"/>
      <c r="AE204" s="35"/>
      <c r="AJ204" s="33"/>
      <c r="AK204" s="35"/>
      <c r="AM204" s="33"/>
      <c r="AO204" s="171"/>
      <c r="AQ204" s="231"/>
      <c r="AR204" s="145"/>
      <c r="AT204" s="33"/>
      <c r="AU204" s="34"/>
      <c r="AV204" s="35"/>
      <c r="AW204" s="36"/>
      <c r="AX204" s="37"/>
      <c r="AY204" s="36"/>
      <c r="AZ204" s="38"/>
      <c r="BA204" s="35"/>
    </row>
    <row r="205" ht="15.75" customHeight="1">
      <c r="D205" s="34"/>
      <c r="F205" s="34"/>
      <c r="L205" s="185"/>
      <c r="N205" s="291"/>
      <c r="Q205" s="185"/>
      <c r="U205" s="35"/>
      <c r="V205" s="35"/>
      <c r="W205" s="35"/>
      <c r="X205" s="35"/>
      <c r="Y205" s="35"/>
      <c r="Z205" s="291"/>
      <c r="AA205" s="35"/>
      <c r="AB205" s="35"/>
      <c r="AC205" s="35"/>
      <c r="AD205" s="35"/>
      <c r="AE205" s="35"/>
      <c r="AJ205" s="33"/>
      <c r="AK205" s="35"/>
      <c r="AM205" s="33"/>
      <c r="AO205" s="171"/>
      <c r="AQ205" s="231"/>
      <c r="AR205" s="145"/>
      <c r="AT205" s="33"/>
      <c r="AU205" s="34"/>
      <c r="AV205" s="35"/>
      <c r="AW205" s="36"/>
      <c r="AX205" s="37"/>
      <c r="AY205" s="36"/>
      <c r="AZ205" s="38"/>
      <c r="BA205" s="35"/>
    </row>
    <row r="206" ht="15.75" customHeight="1">
      <c r="D206" s="34"/>
      <c r="F206" s="34"/>
      <c r="L206" s="185"/>
      <c r="N206" s="291"/>
      <c r="Q206" s="185"/>
      <c r="U206" s="35"/>
      <c r="V206" s="35"/>
      <c r="W206" s="35"/>
      <c r="X206" s="35"/>
      <c r="Y206" s="35"/>
      <c r="Z206" s="291"/>
      <c r="AA206" s="35"/>
      <c r="AB206" s="35"/>
      <c r="AC206" s="35"/>
      <c r="AD206" s="35"/>
      <c r="AE206" s="35"/>
      <c r="AJ206" s="33"/>
      <c r="AK206" s="35"/>
      <c r="AM206" s="33"/>
      <c r="AO206" s="171"/>
      <c r="AQ206" s="231"/>
      <c r="AR206" s="145"/>
      <c r="AT206" s="33"/>
      <c r="AU206" s="34"/>
      <c r="AV206" s="35"/>
      <c r="AW206" s="36"/>
      <c r="AX206" s="37"/>
      <c r="AY206" s="36"/>
      <c r="AZ206" s="38"/>
      <c r="BA206" s="35"/>
    </row>
    <row r="207" ht="15.75" customHeight="1">
      <c r="D207" s="34"/>
      <c r="F207" s="34"/>
      <c r="L207" s="185"/>
      <c r="N207" s="291"/>
      <c r="Q207" s="185"/>
      <c r="U207" s="35"/>
      <c r="V207" s="35"/>
      <c r="W207" s="35"/>
      <c r="X207" s="35"/>
      <c r="Y207" s="35"/>
      <c r="Z207" s="291"/>
      <c r="AA207" s="35"/>
      <c r="AB207" s="35"/>
      <c r="AC207" s="35"/>
      <c r="AD207" s="35"/>
      <c r="AE207" s="35"/>
      <c r="AJ207" s="33"/>
      <c r="AK207" s="35"/>
      <c r="AM207" s="33"/>
      <c r="AO207" s="171"/>
      <c r="AQ207" s="231"/>
      <c r="AR207" s="145"/>
      <c r="AT207" s="33"/>
      <c r="AU207" s="34"/>
      <c r="AV207" s="35"/>
      <c r="AW207" s="36"/>
      <c r="AX207" s="37"/>
      <c r="AY207" s="36"/>
      <c r="AZ207" s="38"/>
      <c r="BA207" s="35"/>
    </row>
    <row r="208" ht="15.75" customHeight="1">
      <c r="D208" s="34"/>
      <c r="F208" s="34"/>
      <c r="L208" s="185"/>
      <c r="N208" s="291"/>
      <c r="Q208" s="185"/>
      <c r="U208" s="35"/>
      <c r="V208" s="35"/>
      <c r="W208" s="35"/>
      <c r="X208" s="35"/>
      <c r="Y208" s="35"/>
      <c r="Z208" s="291"/>
      <c r="AA208" s="35"/>
      <c r="AB208" s="35"/>
      <c r="AC208" s="35"/>
      <c r="AD208" s="35"/>
      <c r="AE208" s="35"/>
      <c r="AJ208" s="33"/>
      <c r="AK208" s="35"/>
      <c r="AM208" s="33"/>
      <c r="AO208" s="171"/>
      <c r="AQ208" s="231"/>
      <c r="AR208" s="145"/>
      <c r="AT208" s="33"/>
      <c r="AU208" s="34"/>
      <c r="AV208" s="35"/>
      <c r="AW208" s="36"/>
      <c r="AX208" s="37"/>
      <c r="AY208" s="36"/>
      <c r="AZ208" s="38"/>
      <c r="BA208" s="35"/>
    </row>
    <row r="209" ht="15.75" customHeight="1">
      <c r="D209" s="34"/>
      <c r="F209" s="34"/>
      <c r="L209" s="185"/>
      <c r="N209" s="291"/>
      <c r="Q209" s="185"/>
      <c r="U209" s="35"/>
      <c r="V209" s="35"/>
      <c r="W209" s="35"/>
      <c r="X209" s="35"/>
      <c r="Y209" s="35"/>
      <c r="Z209" s="291"/>
      <c r="AA209" s="35"/>
      <c r="AB209" s="35"/>
      <c r="AC209" s="35"/>
      <c r="AD209" s="35"/>
      <c r="AE209" s="35"/>
      <c r="AJ209" s="33"/>
      <c r="AK209" s="35"/>
      <c r="AM209" s="33"/>
      <c r="AO209" s="171"/>
      <c r="AQ209" s="231"/>
      <c r="AR209" s="145"/>
      <c r="AT209" s="33"/>
      <c r="AU209" s="34"/>
      <c r="AV209" s="35"/>
      <c r="AW209" s="36"/>
      <c r="AX209" s="37"/>
      <c r="AY209" s="36"/>
      <c r="AZ209" s="38"/>
      <c r="BA209" s="35"/>
    </row>
    <row r="210" ht="15.75" customHeight="1">
      <c r="D210" s="34"/>
      <c r="F210" s="34"/>
      <c r="L210" s="185"/>
      <c r="N210" s="291"/>
      <c r="Q210" s="185"/>
      <c r="U210" s="35"/>
      <c r="V210" s="35"/>
      <c r="W210" s="35"/>
      <c r="X210" s="35"/>
      <c r="Y210" s="35"/>
      <c r="Z210" s="291"/>
      <c r="AA210" s="35"/>
      <c r="AB210" s="35"/>
      <c r="AC210" s="35"/>
      <c r="AD210" s="35"/>
      <c r="AE210" s="35"/>
      <c r="AJ210" s="33"/>
      <c r="AK210" s="35"/>
      <c r="AM210" s="33"/>
      <c r="AO210" s="171"/>
      <c r="AQ210" s="231"/>
      <c r="AR210" s="145"/>
      <c r="AT210" s="33"/>
      <c r="AU210" s="34"/>
      <c r="AV210" s="35"/>
      <c r="AW210" s="36"/>
      <c r="AX210" s="37"/>
      <c r="AY210" s="36"/>
      <c r="AZ210" s="38"/>
      <c r="BA210" s="35"/>
    </row>
    <row r="211" ht="15.75" customHeight="1">
      <c r="D211" s="34"/>
      <c r="F211" s="34"/>
      <c r="L211" s="185"/>
      <c r="N211" s="291"/>
      <c r="Q211" s="185"/>
      <c r="U211" s="35"/>
      <c r="V211" s="35"/>
      <c r="W211" s="35"/>
      <c r="X211" s="35"/>
      <c r="Y211" s="35"/>
      <c r="Z211" s="291"/>
      <c r="AA211" s="35"/>
      <c r="AB211" s="35"/>
      <c r="AC211" s="35"/>
      <c r="AD211" s="35"/>
      <c r="AE211" s="35"/>
      <c r="AJ211" s="33"/>
      <c r="AK211" s="35"/>
      <c r="AM211" s="33"/>
      <c r="AO211" s="171"/>
      <c r="AQ211" s="231"/>
      <c r="AR211" s="145"/>
      <c r="AT211" s="33"/>
      <c r="AU211" s="34"/>
      <c r="AV211" s="35"/>
      <c r="AW211" s="36"/>
      <c r="AX211" s="37"/>
      <c r="AY211" s="36"/>
      <c r="AZ211" s="38"/>
      <c r="BA211" s="35"/>
    </row>
    <row r="212" ht="15.75" customHeight="1">
      <c r="D212" s="34"/>
      <c r="F212" s="34"/>
      <c r="L212" s="185"/>
      <c r="N212" s="291"/>
      <c r="Q212" s="185"/>
      <c r="U212" s="35"/>
      <c r="V212" s="35"/>
      <c r="W212" s="35"/>
      <c r="X212" s="35"/>
      <c r="Y212" s="35"/>
      <c r="Z212" s="291"/>
      <c r="AA212" s="35"/>
      <c r="AB212" s="35"/>
      <c r="AC212" s="35"/>
      <c r="AD212" s="35"/>
      <c r="AE212" s="35"/>
      <c r="AJ212" s="33"/>
      <c r="AK212" s="35"/>
      <c r="AM212" s="33"/>
      <c r="AO212" s="171"/>
      <c r="AQ212" s="231"/>
      <c r="AR212" s="145"/>
      <c r="AT212" s="33"/>
      <c r="AU212" s="34"/>
      <c r="AV212" s="35"/>
      <c r="AW212" s="36"/>
      <c r="AX212" s="37"/>
      <c r="AY212" s="36"/>
      <c r="AZ212" s="38"/>
      <c r="BA212" s="35"/>
    </row>
    <row r="213" ht="15.75" customHeight="1">
      <c r="D213" s="34"/>
      <c r="F213" s="34"/>
      <c r="L213" s="185"/>
      <c r="N213" s="291"/>
      <c r="Q213" s="185"/>
      <c r="U213" s="35"/>
      <c r="V213" s="35"/>
      <c r="W213" s="35"/>
      <c r="X213" s="35"/>
      <c r="Y213" s="35"/>
      <c r="Z213" s="291"/>
      <c r="AA213" s="35"/>
      <c r="AB213" s="35"/>
      <c r="AC213" s="35"/>
      <c r="AD213" s="35"/>
      <c r="AE213" s="35"/>
      <c r="AJ213" s="33"/>
      <c r="AK213" s="35"/>
      <c r="AM213" s="33"/>
      <c r="AO213" s="171"/>
      <c r="AQ213" s="231"/>
      <c r="AR213" s="145"/>
      <c r="AT213" s="33"/>
      <c r="AU213" s="34"/>
      <c r="AV213" s="35"/>
      <c r="AW213" s="36"/>
      <c r="AX213" s="37"/>
      <c r="AY213" s="36"/>
      <c r="AZ213" s="38"/>
      <c r="BA213" s="35"/>
    </row>
    <row r="214" ht="15.75" customHeight="1">
      <c r="D214" s="34"/>
      <c r="F214" s="34"/>
      <c r="L214" s="185"/>
      <c r="N214" s="291"/>
      <c r="Q214" s="185"/>
      <c r="U214" s="35"/>
      <c r="V214" s="35"/>
      <c r="W214" s="35"/>
      <c r="X214" s="35"/>
      <c r="Y214" s="35"/>
      <c r="Z214" s="291"/>
      <c r="AA214" s="35"/>
      <c r="AB214" s="35"/>
      <c r="AC214" s="35"/>
      <c r="AD214" s="35"/>
      <c r="AE214" s="35"/>
      <c r="AJ214" s="33"/>
      <c r="AK214" s="35"/>
      <c r="AM214" s="33"/>
      <c r="AO214" s="171"/>
      <c r="AQ214" s="231"/>
      <c r="AR214" s="145"/>
      <c r="AT214" s="33"/>
      <c r="AU214" s="34"/>
      <c r="AV214" s="35"/>
      <c r="AW214" s="36"/>
      <c r="AX214" s="37"/>
      <c r="AY214" s="36"/>
      <c r="AZ214" s="38"/>
      <c r="BA214" s="35"/>
    </row>
    <row r="215" ht="15.75" customHeight="1">
      <c r="D215" s="34"/>
      <c r="F215" s="34"/>
      <c r="L215" s="185"/>
      <c r="N215" s="291"/>
      <c r="Q215" s="185"/>
      <c r="U215" s="35"/>
      <c r="V215" s="35"/>
      <c r="W215" s="35"/>
      <c r="X215" s="35"/>
      <c r="Y215" s="35"/>
      <c r="Z215" s="291"/>
      <c r="AA215" s="35"/>
      <c r="AB215" s="35"/>
      <c r="AC215" s="35"/>
      <c r="AD215" s="35"/>
      <c r="AE215" s="35"/>
      <c r="AJ215" s="33"/>
      <c r="AK215" s="35"/>
      <c r="AM215" s="33"/>
      <c r="AO215" s="171"/>
      <c r="AQ215" s="231"/>
      <c r="AR215" s="145"/>
      <c r="AT215" s="33"/>
      <c r="AU215" s="34"/>
      <c r="AV215" s="35"/>
      <c r="AW215" s="36"/>
      <c r="AX215" s="37"/>
      <c r="AY215" s="36"/>
      <c r="AZ215" s="38"/>
      <c r="BA215" s="35"/>
    </row>
    <row r="216" ht="15.75" customHeight="1">
      <c r="D216" s="34"/>
      <c r="F216" s="34"/>
      <c r="L216" s="185"/>
      <c r="N216" s="291"/>
      <c r="Q216" s="185"/>
      <c r="U216" s="35"/>
      <c r="V216" s="35"/>
      <c r="W216" s="35"/>
      <c r="X216" s="35"/>
      <c r="Y216" s="35"/>
      <c r="Z216" s="291"/>
      <c r="AA216" s="35"/>
      <c r="AB216" s="35"/>
      <c r="AC216" s="35"/>
      <c r="AD216" s="35"/>
      <c r="AE216" s="35"/>
      <c r="AJ216" s="33"/>
      <c r="AK216" s="35"/>
      <c r="AM216" s="33"/>
      <c r="AO216" s="171"/>
      <c r="AQ216" s="231"/>
      <c r="AR216" s="145"/>
      <c r="AT216" s="33"/>
      <c r="AU216" s="34"/>
      <c r="AV216" s="35"/>
      <c r="AW216" s="36"/>
      <c r="AX216" s="37"/>
      <c r="AY216" s="36"/>
      <c r="AZ216" s="38"/>
      <c r="BA216" s="35"/>
    </row>
    <row r="217" ht="15.75" customHeight="1">
      <c r="D217" s="34"/>
      <c r="F217" s="34"/>
      <c r="L217" s="185"/>
      <c r="N217" s="291"/>
      <c r="Q217" s="185"/>
      <c r="U217" s="35"/>
      <c r="V217" s="35"/>
      <c r="W217" s="35"/>
      <c r="X217" s="35"/>
      <c r="Y217" s="35"/>
      <c r="Z217" s="291"/>
      <c r="AA217" s="35"/>
      <c r="AB217" s="35"/>
      <c r="AC217" s="35"/>
      <c r="AD217" s="35"/>
      <c r="AE217" s="35"/>
      <c r="AJ217" s="33"/>
      <c r="AK217" s="35"/>
      <c r="AM217" s="33"/>
      <c r="AO217" s="171"/>
      <c r="AQ217" s="231"/>
      <c r="AR217" s="145"/>
      <c r="AT217" s="33"/>
      <c r="AU217" s="34"/>
      <c r="AV217" s="35"/>
      <c r="AW217" s="36"/>
      <c r="AX217" s="37"/>
      <c r="AY217" s="36"/>
      <c r="AZ217" s="38"/>
      <c r="BA217" s="35"/>
    </row>
    <row r="218" ht="15.75" customHeight="1">
      <c r="D218" s="34"/>
      <c r="F218" s="34"/>
      <c r="L218" s="185"/>
      <c r="N218" s="291"/>
      <c r="Q218" s="185"/>
      <c r="U218" s="35"/>
      <c r="V218" s="35"/>
      <c r="W218" s="35"/>
      <c r="X218" s="35"/>
      <c r="Y218" s="35"/>
      <c r="Z218" s="291"/>
      <c r="AA218" s="35"/>
      <c r="AB218" s="35"/>
      <c r="AC218" s="35"/>
      <c r="AD218" s="35"/>
      <c r="AE218" s="35"/>
      <c r="AJ218" s="33"/>
      <c r="AK218" s="35"/>
      <c r="AM218" s="33"/>
      <c r="AO218" s="171"/>
      <c r="AQ218" s="231"/>
      <c r="AR218" s="145"/>
      <c r="AT218" s="33"/>
      <c r="AU218" s="34"/>
      <c r="AV218" s="35"/>
      <c r="AW218" s="36"/>
      <c r="AX218" s="37"/>
      <c r="AY218" s="36"/>
      <c r="AZ218" s="38"/>
      <c r="BA218" s="35"/>
    </row>
    <row r="219" ht="15.75" customHeight="1">
      <c r="D219" s="34"/>
      <c r="F219" s="34"/>
      <c r="L219" s="185"/>
      <c r="N219" s="291"/>
      <c r="Q219" s="185"/>
      <c r="U219" s="35"/>
      <c r="V219" s="35"/>
      <c r="W219" s="35"/>
      <c r="X219" s="35"/>
      <c r="Y219" s="35"/>
      <c r="Z219" s="291"/>
      <c r="AA219" s="35"/>
      <c r="AB219" s="35"/>
      <c r="AC219" s="35"/>
      <c r="AD219" s="35"/>
      <c r="AE219" s="35"/>
      <c r="AJ219" s="33"/>
      <c r="AK219" s="35"/>
      <c r="AM219" s="33"/>
      <c r="AO219" s="171"/>
      <c r="AQ219" s="231"/>
      <c r="AR219" s="145"/>
      <c r="AT219" s="33"/>
      <c r="AU219" s="34"/>
      <c r="AV219" s="35"/>
      <c r="AW219" s="36"/>
      <c r="AX219" s="37"/>
      <c r="AY219" s="36"/>
      <c r="AZ219" s="38"/>
      <c r="BA219" s="35"/>
    </row>
    <row r="220" ht="15.75" customHeight="1">
      <c r="D220" s="34"/>
      <c r="F220" s="34"/>
      <c r="L220" s="185"/>
      <c r="N220" s="291"/>
      <c r="Q220" s="185"/>
      <c r="U220" s="35"/>
      <c r="V220" s="35"/>
      <c r="W220" s="35"/>
      <c r="X220" s="35"/>
      <c r="Y220" s="35"/>
      <c r="Z220" s="291"/>
      <c r="AA220" s="35"/>
      <c r="AB220" s="35"/>
      <c r="AC220" s="35"/>
      <c r="AD220" s="35"/>
      <c r="AE220" s="35"/>
      <c r="AJ220" s="33"/>
      <c r="AK220" s="35"/>
      <c r="AM220" s="33"/>
      <c r="AO220" s="171"/>
      <c r="AQ220" s="231"/>
      <c r="AR220" s="145"/>
      <c r="AT220" s="33"/>
      <c r="AU220" s="34"/>
      <c r="AV220" s="35"/>
      <c r="AW220" s="36"/>
      <c r="AX220" s="37"/>
      <c r="AY220" s="36"/>
      <c r="AZ220" s="38"/>
      <c r="BA220" s="35"/>
    </row>
    <row r="221" ht="15.75" customHeight="1">
      <c r="D221" s="34"/>
      <c r="F221" s="34"/>
      <c r="L221" s="185"/>
      <c r="N221" s="291"/>
      <c r="Q221" s="185"/>
      <c r="U221" s="35"/>
      <c r="V221" s="35"/>
      <c r="W221" s="35"/>
      <c r="X221" s="35"/>
      <c r="Y221" s="35"/>
      <c r="Z221" s="291"/>
      <c r="AA221" s="35"/>
      <c r="AB221" s="35"/>
      <c r="AC221" s="35"/>
      <c r="AD221" s="35"/>
      <c r="AE221" s="35"/>
      <c r="AJ221" s="33"/>
      <c r="AK221" s="35"/>
      <c r="AM221" s="33"/>
      <c r="AO221" s="171"/>
      <c r="AQ221" s="231"/>
      <c r="AR221" s="145"/>
      <c r="AT221" s="33"/>
      <c r="AU221" s="34"/>
      <c r="AV221" s="35"/>
      <c r="AW221" s="36"/>
      <c r="AX221" s="37"/>
      <c r="AY221" s="36"/>
      <c r="AZ221" s="38"/>
      <c r="BA221" s="35"/>
    </row>
    <row r="222" ht="15.75" customHeight="1">
      <c r="D222" s="34"/>
      <c r="F222" s="34"/>
      <c r="L222" s="185"/>
      <c r="N222" s="291"/>
      <c r="Q222" s="185"/>
      <c r="U222" s="35"/>
      <c r="V222" s="35"/>
      <c r="W222" s="35"/>
      <c r="X222" s="35"/>
      <c r="Y222" s="35"/>
      <c r="Z222" s="291"/>
      <c r="AA222" s="35"/>
      <c r="AB222" s="35"/>
      <c r="AC222" s="35"/>
      <c r="AD222" s="35"/>
      <c r="AE222" s="35"/>
      <c r="AJ222" s="33"/>
      <c r="AK222" s="35"/>
      <c r="AM222" s="33"/>
      <c r="AO222" s="171"/>
      <c r="AQ222" s="231"/>
      <c r="AR222" s="145"/>
      <c r="AT222" s="33"/>
      <c r="AU222" s="34"/>
      <c r="AV222" s="35"/>
      <c r="AW222" s="36"/>
      <c r="AX222" s="37"/>
      <c r="AY222" s="36"/>
      <c r="AZ222" s="38"/>
      <c r="BA222" s="35"/>
    </row>
    <row r="223" ht="15.75" customHeight="1">
      <c r="D223" s="34"/>
      <c r="F223" s="34"/>
      <c r="L223" s="185"/>
      <c r="N223" s="291"/>
      <c r="Q223" s="185"/>
      <c r="U223" s="35"/>
      <c r="V223" s="35"/>
      <c r="W223" s="35"/>
      <c r="X223" s="35"/>
      <c r="Y223" s="35"/>
      <c r="Z223" s="291"/>
      <c r="AA223" s="35"/>
      <c r="AB223" s="35"/>
      <c r="AC223" s="35"/>
      <c r="AD223" s="35"/>
      <c r="AE223" s="35"/>
      <c r="AJ223" s="33"/>
      <c r="AK223" s="35"/>
      <c r="AM223" s="33"/>
      <c r="AO223" s="171"/>
      <c r="AQ223" s="231"/>
      <c r="AR223" s="145"/>
      <c r="AT223" s="33"/>
      <c r="AU223" s="34"/>
      <c r="AV223" s="35"/>
      <c r="AW223" s="36"/>
      <c r="AX223" s="37"/>
      <c r="AY223" s="36"/>
      <c r="AZ223" s="38"/>
      <c r="BA223" s="35"/>
    </row>
    <row r="224" ht="15.75" customHeight="1">
      <c r="D224" s="34"/>
      <c r="F224" s="34"/>
      <c r="L224" s="185"/>
      <c r="N224" s="291"/>
      <c r="Q224" s="185"/>
      <c r="U224" s="35"/>
      <c r="V224" s="35"/>
      <c r="W224" s="35"/>
      <c r="X224" s="35"/>
      <c r="Y224" s="35"/>
      <c r="Z224" s="291"/>
      <c r="AA224" s="35"/>
      <c r="AB224" s="35"/>
      <c r="AC224" s="35"/>
      <c r="AD224" s="35"/>
      <c r="AE224" s="35"/>
      <c r="AJ224" s="33"/>
      <c r="AK224" s="35"/>
      <c r="AM224" s="33"/>
      <c r="AO224" s="171"/>
      <c r="AQ224" s="231"/>
      <c r="AR224" s="145"/>
      <c r="AT224" s="33"/>
      <c r="AU224" s="34"/>
      <c r="AV224" s="35"/>
      <c r="AW224" s="36"/>
      <c r="AX224" s="37"/>
      <c r="AY224" s="36"/>
      <c r="AZ224" s="38"/>
      <c r="BA224" s="35"/>
    </row>
    <row r="225" ht="15.75" customHeight="1">
      <c r="D225" s="34"/>
      <c r="F225" s="34"/>
      <c r="L225" s="185"/>
      <c r="N225" s="291"/>
      <c r="Q225" s="185"/>
      <c r="U225" s="35"/>
      <c r="V225" s="35"/>
      <c r="W225" s="35"/>
      <c r="X225" s="35"/>
      <c r="Y225" s="35"/>
      <c r="Z225" s="291"/>
      <c r="AA225" s="35"/>
      <c r="AB225" s="35"/>
      <c r="AC225" s="35"/>
      <c r="AD225" s="35"/>
      <c r="AE225" s="35"/>
      <c r="AJ225" s="33"/>
      <c r="AK225" s="35"/>
      <c r="AM225" s="33"/>
      <c r="AO225" s="171"/>
      <c r="AQ225" s="231"/>
      <c r="AR225" s="145"/>
      <c r="AT225" s="33"/>
      <c r="AU225" s="34"/>
      <c r="AV225" s="35"/>
      <c r="AW225" s="36"/>
      <c r="AX225" s="37"/>
      <c r="AY225" s="36"/>
      <c r="AZ225" s="38"/>
      <c r="BA225" s="35"/>
    </row>
    <row r="226" ht="15.75" customHeight="1">
      <c r="D226" s="34"/>
      <c r="F226" s="34"/>
      <c r="L226" s="185"/>
      <c r="N226" s="291"/>
      <c r="Q226" s="185"/>
      <c r="U226" s="35"/>
      <c r="V226" s="35"/>
      <c r="W226" s="35"/>
      <c r="X226" s="35"/>
      <c r="Y226" s="35"/>
      <c r="Z226" s="291"/>
      <c r="AA226" s="35"/>
      <c r="AB226" s="35"/>
      <c r="AC226" s="35"/>
      <c r="AD226" s="35"/>
      <c r="AE226" s="35"/>
      <c r="AJ226" s="33"/>
      <c r="AK226" s="35"/>
      <c r="AM226" s="33"/>
      <c r="AO226" s="171"/>
      <c r="AQ226" s="231"/>
      <c r="AR226" s="145"/>
      <c r="AT226" s="33"/>
      <c r="AU226" s="34"/>
      <c r="AV226" s="35"/>
      <c r="AW226" s="36"/>
      <c r="AX226" s="37"/>
      <c r="AY226" s="36"/>
      <c r="AZ226" s="38"/>
      <c r="BA226" s="35"/>
    </row>
    <row r="227" ht="15.75" customHeight="1">
      <c r="D227" s="34"/>
      <c r="F227" s="34"/>
      <c r="L227" s="185"/>
      <c r="N227" s="291"/>
      <c r="Q227" s="185"/>
      <c r="U227" s="35"/>
      <c r="V227" s="35"/>
      <c r="W227" s="35"/>
      <c r="X227" s="35"/>
      <c r="Y227" s="35"/>
      <c r="Z227" s="291"/>
      <c r="AA227" s="35"/>
      <c r="AB227" s="35"/>
      <c r="AC227" s="35"/>
      <c r="AD227" s="35"/>
      <c r="AE227" s="35"/>
      <c r="AJ227" s="33"/>
      <c r="AK227" s="35"/>
      <c r="AM227" s="33"/>
      <c r="AO227" s="171"/>
      <c r="AQ227" s="231"/>
      <c r="AR227" s="145"/>
      <c r="AT227" s="33"/>
      <c r="AU227" s="34"/>
      <c r="AV227" s="35"/>
      <c r="AW227" s="36"/>
      <c r="AX227" s="37"/>
      <c r="AY227" s="36"/>
      <c r="AZ227" s="38"/>
      <c r="BA227" s="35"/>
    </row>
    <row r="228" ht="15.75" customHeight="1">
      <c r="D228" s="34"/>
      <c r="F228" s="34"/>
      <c r="L228" s="185"/>
      <c r="N228" s="291"/>
      <c r="Q228" s="185"/>
      <c r="U228" s="35"/>
      <c r="V228" s="35"/>
      <c r="W228" s="35"/>
      <c r="X228" s="35"/>
      <c r="Y228" s="35"/>
      <c r="Z228" s="291"/>
      <c r="AA228" s="35"/>
      <c r="AB228" s="35"/>
      <c r="AC228" s="35"/>
      <c r="AD228" s="35"/>
      <c r="AE228" s="35"/>
      <c r="AJ228" s="33"/>
      <c r="AK228" s="35"/>
      <c r="AM228" s="33"/>
      <c r="AO228" s="171"/>
      <c r="AQ228" s="231"/>
      <c r="AR228" s="145"/>
      <c r="AT228" s="33"/>
      <c r="AU228" s="34"/>
      <c r="AV228" s="35"/>
      <c r="AW228" s="36"/>
      <c r="AX228" s="37"/>
      <c r="AY228" s="36"/>
      <c r="AZ228" s="38"/>
      <c r="BA228" s="35"/>
    </row>
    <row r="229" ht="15.75" customHeight="1">
      <c r="D229" s="34"/>
      <c r="F229" s="34"/>
      <c r="L229" s="185"/>
      <c r="N229" s="291"/>
      <c r="Q229" s="185"/>
      <c r="U229" s="35"/>
      <c r="V229" s="35"/>
      <c r="W229" s="35"/>
      <c r="X229" s="35"/>
      <c r="Y229" s="35"/>
      <c r="Z229" s="291"/>
      <c r="AA229" s="35"/>
      <c r="AB229" s="35"/>
      <c r="AC229" s="35"/>
      <c r="AD229" s="35"/>
      <c r="AE229" s="35"/>
      <c r="AJ229" s="33"/>
      <c r="AK229" s="35"/>
      <c r="AM229" s="33"/>
      <c r="AO229" s="171"/>
      <c r="AQ229" s="231"/>
      <c r="AR229" s="145"/>
      <c r="AT229" s="33"/>
      <c r="AU229" s="34"/>
      <c r="AV229" s="35"/>
      <c r="AW229" s="36"/>
      <c r="AX229" s="37"/>
      <c r="AY229" s="36"/>
      <c r="AZ229" s="38"/>
      <c r="BA229" s="35"/>
    </row>
    <row r="230" ht="15.75" customHeight="1">
      <c r="D230" s="34"/>
      <c r="F230" s="34"/>
      <c r="L230" s="185"/>
      <c r="N230" s="291"/>
      <c r="Q230" s="185"/>
      <c r="U230" s="35"/>
      <c r="V230" s="35"/>
      <c r="W230" s="35"/>
      <c r="X230" s="35"/>
      <c r="Y230" s="35"/>
      <c r="Z230" s="291"/>
      <c r="AA230" s="35"/>
      <c r="AB230" s="35"/>
      <c r="AC230" s="35"/>
      <c r="AD230" s="35"/>
      <c r="AE230" s="35"/>
      <c r="AJ230" s="33"/>
      <c r="AK230" s="35"/>
      <c r="AM230" s="33"/>
      <c r="AO230" s="171"/>
      <c r="AQ230" s="231"/>
      <c r="AR230" s="145"/>
      <c r="AT230" s="33"/>
      <c r="AU230" s="34"/>
      <c r="AV230" s="35"/>
      <c r="AW230" s="36"/>
      <c r="AX230" s="37"/>
      <c r="AY230" s="36"/>
      <c r="AZ230" s="38"/>
      <c r="BA230" s="35"/>
    </row>
    <row r="231" ht="15.75" customHeight="1">
      <c r="D231" s="34"/>
      <c r="F231" s="34"/>
      <c r="L231" s="185"/>
      <c r="N231" s="291"/>
      <c r="Q231" s="185"/>
      <c r="U231" s="35"/>
      <c r="V231" s="35"/>
      <c r="W231" s="35"/>
      <c r="X231" s="35"/>
      <c r="Y231" s="35"/>
      <c r="Z231" s="291"/>
      <c r="AA231" s="35"/>
      <c r="AB231" s="35"/>
      <c r="AC231" s="35"/>
      <c r="AD231" s="35"/>
      <c r="AE231" s="35"/>
      <c r="AJ231" s="33"/>
      <c r="AK231" s="35"/>
      <c r="AM231" s="33"/>
      <c r="AO231" s="171"/>
      <c r="AQ231" s="231"/>
      <c r="AR231" s="145"/>
      <c r="AT231" s="33"/>
      <c r="AU231" s="34"/>
      <c r="AV231" s="35"/>
      <c r="AW231" s="36"/>
      <c r="AX231" s="37"/>
      <c r="AY231" s="36"/>
      <c r="AZ231" s="38"/>
      <c r="BA231" s="35"/>
    </row>
    <row r="232" ht="15.75" customHeight="1">
      <c r="D232" s="34"/>
      <c r="F232" s="34"/>
      <c r="L232" s="185"/>
      <c r="N232" s="291"/>
      <c r="Q232" s="185"/>
      <c r="U232" s="35"/>
      <c r="V232" s="35"/>
      <c r="W232" s="35"/>
      <c r="X232" s="35"/>
      <c r="Y232" s="35"/>
      <c r="Z232" s="291"/>
      <c r="AA232" s="35"/>
      <c r="AB232" s="35"/>
      <c r="AC232" s="35"/>
      <c r="AD232" s="35"/>
      <c r="AE232" s="35"/>
      <c r="AJ232" s="33"/>
      <c r="AK232" s="35"/>
      <c r="AM232" s="33"/>
      <c r="AO232" s="171"/>
      <c r="AQ232" s="231"/>
      <c r="AR232" s="145"/>
      <c r="AT232" s="33"/>
      <c r="AU232" s="34"/>
      <c r="AV232" s="35"/>
      <c r="AW232" s="36"/>
      <c r="AX232" s="37"/>
      <c r="AY232" s="36"/>
      <c r="AZ232" s="38"/>
      <c r="BA232" s="35"/>
    </row>
    <row r="233" ht="15.75" customHeight="1">
      <c r="D233" s="34"/>
      <c r="F233" s="34"/>
      <c r="L233" s="185"/>
      <c r="N233" s="291"/>
      <c r="Q233" s="185"/>
      <c r="U233" s="35"/>
      <c r="V233" s="35"/>
      <c r="W233" s="35"/>
      <c r="X233" s="35"/>
      <c r="Y233" s="35"/>
      <c r="Z233" s="291"/>
      <c r="AA233" s="35"/>
      <c r="AB233" s="35"/>
      <c r="AC233" s="35"/>
      <c r="AD233" s="35"/>
      <c r="AE233" s="35"/>
      <c r="AJ233" s="33"/>
      <c r="AK233" s="35"/>
      <c r="AM233" s="33"/>
      <c r="AO233" s="171"/>
      <c r="AQ233" s="231"/>
      <c r="AR233" s="145"/>
      <c r="AT233" s="33"/>
      <c r="AU233" s="34"/>
      <c r="AV233" s="35"/>
      <c r="AW233" s="36"/>
      <c r="AX233" s="37"/>
      <c r="AY233" s="36"/>
      <c r="AZ233" s="38"/>
      <c r="BA233" s="35"/>
    </row>
    <row r="234" ht="15.75" customHeight="1">
      <c r="D234" s="34"/>
      <c r="F234" s="34"/>
      <c r="L234" s="185"/>
      <c r="N234" s="291"/>
      <c r="Q234" s="185"/>
      <c r="U234" s="35"/>
      <c r="V234" s="35"/>
      <c r="W234" s="35"/>
      <c r="X234" s="35"/>
      <c r="Y234" s="35"/>
      <c r="Z234" s="291"/>
      <c r="AA234" s="35"/>
      <c r="AB234" s="35"/>
      <c r="AC234" s="35"/>
      <c r="AD234" s="35"/>
      <c r="AE234" s="35"/>
      <c r="AJ234" s="33"/>
      <c r="AK234" s="35"/>
      <c r="AM234" s="33"/>
      <c r="AO234" s="171"/>
      <c r="AQ234" s="231"/>
      <c r="AR234" s="145"/>
      <c r="AT234" s="33"/>
      <c r="AU234" s="34"/>
      <c r="AV234" s="35"/>
      <c r="AW234" s="36"/>
      <c r="AX234" s="37"/>
      <c r="AY234" s="36"/>
      <c r="AZ234" s="38"/>
      <c r="BA234" s="35"/>
    </row>
    <row r="235" ht="15.75" customHeight="1">
      <c r="D235" s="34"/>
      <c r="F235" s="34"/>
      <c r="L235" s="185"/>
      <c r="N235" s="291"/>
      <c r="Q235" s="185"/>
      <c r="U235" s="35"/>
      <c r="V235" s="35"/>
      <c r="W235" s="35"/>
      <c r="X235" s="35"/>
      <c r="Y235" s="35"/>
      <c r="Z235" s="291"/>
      <c r="AA235" s="35"/>
      <c r="AB235" s="35"/>
      <c r="AC235" s="35"/>
      <c r="AD235" s="35"/>
      <c r="AE235" s="35"/>
      <c r="AJ235" s="33"/>
      <c r="AK235" s="35"/>
      <c r="AM235" s="33"/>
      <c r="AO235" s="171"/>
      <c r="AQ235" s="231"/>
      <c r="AR235" s="145"/>
      <c r="AT235" s="33"/>
      <c r="AU235" s="34"/>
      <c r="AV235" s="35"/>
      <c r="AW235" s="36"/>
      <c r="AX235" s="37"/>
      <c r="AY235" s="36"/>
      <c r="AZ235" s="38"/>
      <c r="BA235" s="35"/>
    </row>
    <row r="236" ht="15.75" customHeight="1">
      <c r="D236" s="34"/>
      <c r="F236" s="34"/>
      <c r="L236" s="185"/>
      <c r="N236" s="291"/>
      <c r="Q236" s="185"/>
      <c r="U236" s="35"/>
      <c r="V236" s="35"/>
      <c r="W236" s="35"/>
      <c r="X236" s="35"/>
      <c r="Y236" s="35"/>
      <c r="Z236" s="291"/>
      <c r="AA236" s="35"/>
      <c r="AB236" s="35"/>
      <c r="AC236" s="35"/>
      <c r="AD236" s="35"/>
      <c r="AE236" s="35"/>
      <c r="AJ236" s="33"/>
      <c r="AK236" s="35"/>
      <c r="AM236" s="33"/>
      <c r="AO236" s="171"/>
      <c r="AQ236" s="231"/>
      <c r="AR236" s="145"/>
      <c r="AT236" s="33"/>
      <c r="AU236" s="34"/>
      <c r="AV236" s="35"/>
      <c r="AW236" s="36"/>
      <c r="AX236" s="37"/>
      <c r="AY236" s="36"/>
      <c r="AZ236" s="38"/>
      <c r="BA236" s="35"/>
    </row>
    <row r="237" ht="15.75" customHeight="1">
      <c r="D237" s="34"/>
      <c r="F237" s="34"/>
      <c r="L237" s="185"/>
      <c r="N237" s="291"/>
      <c r="Q237" s="185"/>
      <c r="U237" s="35"/>
      <c r="V237" s="35"/>
      <c r="W237" s="35"/>
      <c r="X237" s="35"/>
      <c r="Y237" s="35"/>
      <c r="Z237" s="291"/>
      <c r="AA237" s="35"/>
      <c r="AB237" s="35"/>
      <c r="AC237" s="35"/>
      <c r="AD237" s="35"/>
      <c r="AE237" s="35"/>
      <c r="AJ237" s="33"/>
      <c r="AK237" s="35"/>
      <c r="AM237" s="33"/>
      <c r="AO237" s="171"/>
      <c r="AQ237" s="231"/>
      <c r="AR237" s="145"/>
      <c r="AT237" s="33"/>
      <c r="AU237" s="34"/>
      <c r="AV237" s="35"/>
      <c r="AW237" s="36"/>
      <c r="AX237" s="37"/>
      <c r="AY237" s="36"/>
      <c r="AZ237" s="38"/>
      <c r="BA237" s="35"/>
    </row>
    <row r="238" ht="15.75" customHeight="1">
      <c r="D238" s="34"/>
      <c r="F238" s="34"/>
      <c r="L238" s="185"/>
      <c r="N238" s="291"/>
      <c r="Q238" s="185"/>
      <c r="U238" s="35"/>
      <c r="V238" s="35"/>
      <c r="W238" s="35"/>
      <c r="X238" s="35"/>
      <c r="Y238" s="35"/>
      <c r="Z238" s="291"/>
      <c r="AA238" s="35"/>
      <c r="AB238" s="35"/>
      <c r="AC238" s="35"/>
      <c r="AD238" s="35"/>
      <c r="AE238" s="35"/>
      <c r="AJ238" s="33"/>
      <c r="AK238" s="35"/>
      <c r="AM238" s="33"/>
      <c r="AO238" s="171"/>
      <c r="AQ238" s="231"/>
      <c r="AR238" s="145"/>
      <c r="AT238" s="33"/>
      <c r="AU238" s="34"/>
      <c r="AV238" s="35"/>
      <c r="AW238" s="36"/>
      <c r="AX238" s="37"/>
      <c r="AY238" s="36"/>
      <c r="AZ238" s="38"/>
      <c r="BA238" s="35"/>
    </row>
    <row r="239" ht="15.75" customHeight="1">
      <c r="D239" s="34"/>
      <c r="F239" s="34"/>
      <c r="L239" s="185"/>
      <c r="N239" s="291"/>
      <c r="Q239" s="185"/>
      <c r="U239" s="35"/>
      <c r="V239" s="35"/>
      <c r="W239" s="35"/>
      <c r="X239" s="35"/>
      <c r="Y239" s="35"/>
      <c r="Z239" s="291"/>
      <c r="AA239" s="35"/>
      <c r="AB239" s="35"/>
      <c r="AC239" s="35"/>
      <c r="AD239" s="35"/>
      <c r="AE239" s="35"/>
      <c r="AJ239" s="33"/>
      <c r="AK239" s="35"/>
      <c r="AM239" s="33"/>
      <c r="AO239" s="171"/>
      <c r="AQ239" s="231"/>
      <c r="AR239" s="145"/>
      <c r="AT239" s="33"/>
      <c r="AU239" s="34"/>
      <c r="AV239" s="35"/>
      <c r="AW239" s="36"/>
      <c r="AX239" s="37"/>
      <c r="AY239" s="36"/>
      <c r="AZ239" s="38"/>
      <c r="BA239" s="35"/>
    </row>
    <row r="240" ht="15.75" customHeight="1">
      <c r="D240" s="34"/>
      <c r="F240" s="34"/>
      <c r="L240" s="185"/>
      <c r="N240" s="291"/>
      <c r="Q240" s="185"/>
      <c r="U240" s="35"/>
      <c r="V240" s="35"/>
      <c r="W240" s="35"/>
      <c r="X240" s="35"/>
      <c r="Y240" s="35"/>
      <c r="Z240" s="291"/>
      <c r="AA240" s="35"/>
      <c r="AB240" s="35"/>
      <c r="AC240" s="35"/>
      <c r="AD240" s="35"/>
      <c r="AE240" s="35"/>
      <c r="AJ240" s="33"/>
      <c r="AK240" s="35"/>
      <c r="AM240" s="33"/>
      <c r="AO240" s="171"/>
      <c r="AQ240" s="231"/>
      <c r="AR240" s="145"/>
      <c r="AT240" s="33"/>
      <c r="AU240" s="34"/>
      <c r="AV240" s="35"/>
      <c r="AW240" s="36"/>
      <c r="AX240" s="37"/>
      <c r="AY240" s="36"/>
      <c r="AZ240" s="38"/>
      <c r="BA240" s="35"/>
    </row>
    <row r="241" ht="15.75" customHeight="1">
      <c r="D241" s="34"/>
      <c r="F241" s="34"/>
      <c r="L241" s="185"/>
      <c r="N241" s="291"/>
      <c r="Q241" s="185"/>
      <c r="U241" s="35"/>
      <c r="V241" s="35"/>
      <c r="W241" s="35"/>
      <c r="X241" s="35"/>
      <c r="Y241" s="35"/>
      <c r="Z241" s="291"/>
      <c r="AA241" s="35"/>
      <c r="AB241" s="35"/>
      <c r="AC241" s="35"/>
      <c r="AD241" s="35"/>
      <c r="AE241" s="35"/>
      <c r="AJ241" s="33"/>
      <c r="AK241" s="35"/>
      <c r="AM241" s="33"/>
      <c r="AO241" s="171"/>
      <c r="AQ241" s="231"/>
      <c r="AR241" s="145"/>
      <c r="AT241" s="33"/>
      <c r="AU241" s="34"/>
      <c r="AV241" s="35"/>
      <c r="AW241" s="36"/>
      <c r="AX241" s="37"/>
      <c r="AY241" s="36"/>
      <c r="AZ241" s="38"/>
      <c r="BA241" s="35"/>
    </row>
    <row r="242" ht="15.75" customHeight="1">
      <c r="D242" s="34"/>
      <c r="F242" s="34"/>
      <c r="L242" s="185"/>
      <c r="N242" s="291"/>
      <c r="Q242" s="185"/>
      <c r="U242" s="35"/>
      <c r="V242" s="35"/>
      <c r="W242" s="35"/>
      <c r="X242" s="35"/>
      <c r="Y242" s="35"/>
      <c r="Z242" s="291"/>
      <c r="AA242" s="35"/>
      <c r="AB242" s="35"/>
      <c r="AC242" s="35"/>
      <c r="AD242" s="35"/>
      <c r="AE242" s="35"/>
      <c r="AJ242" s="33"/>
      <c r="AK242" s="35"/>
      <c r="AM242" s="33"/>
      <c r="AO242" s="171"/>
      <c r="AQ242" s="231"/>
      <c r="AR242" s="145"/>
      <c r="AT242" s="33"/>
      <c r="AU242" s="34"/>
      <c r="AV242" s="35"/>
      <c r="AW242" s="36"/>
      <c r="AX242" s="37"/>
      <c r="AY242" s="36"/>
      <c r="AZ242" s="38"/>
      <c r="BA242" s="35"/>
    </row>
    <row r="243" ht="15.75" customHeight="1">
      <c r="D243" s="34"/>
      <c r="F243" s="34"/>
      <c r="L243" s="185"/>
      <c r="N243" s="291"/>
      <c r="Q243" s="185"/>
      <c r="U243" s="35"/>
      <c r="V243" s="35"/>
      <c r="W243" s="35"/>
      <c r="X243" s="35"/>
      <c r="Y243" s="35"/>
      <c r="Z243" s="291"/>
      <c r="AA243" s="35"/>
      <c r="AB243" s="35"/>
      <c r="AC243" s="35"/>
      <c r="AD243" s="35"/>
      <c r="AE243" s="35"/>
      <c r="AJ243" s="33"/>
      <c r="AK243" s="35"/>
      <c r="AM243" s="33"/>
      <c r="AO243" s="171"/>
      <c r="AQ243" s="231"/>
      <c r="AR243" s="145"/>
      <c r="AT243" s="33"/>
      <c r="AU243" s="34"/>
      <c r="AV243" s="35"/>
      <c r="AW243" s="36"/>
      <c r="AX243" s="37"/>
      <c r="AY243" s="36"/>
      <c r="AZ243" s="38"/>
      <c r="BA243" s="35"/>
    </row>
    <row r="244" ht="15.75" customHeight="1">
      <c r="D244" s="34"/>
      <c r="F244" s="34"/>
      <c r="L244" s="185"/>
      <c r="N244" s="291"/>
      <c r="Q244" s="185"/>
      <c r="U244" s="35"/>
      <c r="V244" s="35"/>
      <c r="W244" s="35"/>
      <c r="X244" s="35"/>
      <c r="Y244" s="35"/>
      <c r="Z244" s="291"/>
      <c r="AA244" s="35"/>
      <c r="AB244" s="35"/>
      <c r="AC244" s="35"/>
      <c r="AD244" s="35"/>
      <c r="AE244" s="35"/>
      <c r="AJ244" s="33"/>
      <c r="AK244" s="35"/>
      <c r="AM244" s="33"/>
      <c r="AO244" s="171"/>
      <c r="AQ244" s="231"/>
      <c r="AR244" s="145"/>
      <c r="AT244" s="33"/>
      <c r="AU244" s="34"/>
      <c r="AV244" s="35"/>
      <c r="AW244" s="36"/>
      <c r="AX244" s="37"/>
      <c r="AY244" s="36"/>
      <c r="AZ244" s="38"/>
      <c r="BA244" s="35"/>
    </row>
    <row r="245" ht="15.75" customHeight="1">
      <c r="D245" s="34"/>
      <c r="F245" s="34"/>
      <c r="L245" s="185"/>
      <c r="N245" s="291"/>
      <c r="Q245" s="185"/>
      <c r="U245" s="35"/>
      <c r="V245" s="35"/>
      <c r="W245" s="35"/>
      <c r="X245" s="35"/>
      <c r="Y245" s="35"/>
      <c r="Z245" s="291"/>
      <c r="AA245" s="35"/>
      <c r="AB245" s="35"/>
      <c r="AC245" s="35"/>
      <c r="AD245" s="35"/>
      <c r="AE245" s="35"/>
      <c r="AJ245" s="33"/>
      <c r="AK245" s="35"/>
      <c r="AM245" s="33"/>
      <c r="AO245" s="171"/>
      <c r="AQ245" s="231"/>
      <c r="AR245" s="145"/>
      <c r="AT245" s="33"/>
      <c r="AU245" s="34"/>
      <c r="AV245" s="35"/>
      <c r="AW245" s="36"/>
      <c r="AX245" s="37"/>
      <c r="AY245" s="36"/>
      <c r="AZ245" s="38"/>
      <c r="BA245" s="35"/>
    </row>
    <row r="246" ht="15.75" customHeight="1">
      <c r="D246" s="34"/>
      <c r="F246" s="34"/>
      <c r="L246" s="185"/>
      <c r="N246" s="291"/>
      <c r="Q246" s="185"/>
      <c r="U246" s="35"/>
      <c r="V246" s="35"/>
      <c r="W246" s="35"/>
      <c r="X246" s="35"/>
      <c r="Y246" s="35"/>
      <c r="Z246" s="291"/>
      <c r="AA246" s="35"/>
      <c r="AB246" s="35"/>
      <c r="AC246" s="35"/>
      <c r="AD246" s="35"/>
      <c r="AE246" s="35"/>
      <c r="AJ246" s="33"/>
      <c r="AK246" s="35"/>
      <c r="AM246" s="33"/>
      <c r="AO246" s="171"/>
      <c r="AQ246" s="231"/>
      <c r="AR246" s="145"/>
      <c r="AT246" s="33"/>
      <c r="AU246" s="34"/>
      <c r="AV246" s="35"/>
      <c r="AW246" s="36"/>
      <c r="AX246" s="37"/>
      <c r="AY246" s="36"/>
      <c r="AZ246" s="38"/>
      <c r="BA246" s="35"/>
    </row>
    <row r="247" ht="15.75" customHeight="1">
      <c r="D247" s="34"/>
      <c r="F247" s="34"/>
      <c r="L247" s="185"/>
      <c r="N247" s="291"/>
      <c r="Q247" s="185"/>
      <c r="U247" s="35"/>
      <c r="V247" s="35"/>
      <c r="W247" s="35"/>
      <c r="X247" s="35"/>
      <c r="Y247" s="35"/>
      <c r="Z247" s="291"/>
      <c r="AA247" s="35"/>
      <c r="AB247" s="35"/>
      <c r="AC247" s="35"/>
      <c r="AD247" s="35"/>
      <c r="AE247" s="35"/>
      <c r="AJ247" s="33"/>
      <c r="AK247" s="35"/>
      <c r="AM247" s="33"/>
      <c r="AO247" s="171"/>
      <c r="AQ247" s="231"/>
      <c r="AR247" s="145"/>
      <c r="AT247" s="33"/>
      <c r="AU247" s="34"/>
      <c r="AV247" s="35"/>
      <c r="AW247" s="36"/>
      <c r="AX247" s="37"/>
      <c r="AY247" s="36"/>
      <c r="AZ247" s="38"/>
      <c r="BA247" s="35"/>
    </row>
    <row r="248" ht="15.75" customHeight="1">
      <c r="D248" s="34"/>
      <c r="F248" s="34"/>
      <c r="L248" s="185"/>
      <c r="N248" s="291"/>
      <c r="Q248" s="185"/>
      <c r="U248" s="35"/>
      <c r="V248" s="35"/>
      <c r="W248" s="35"/>
      <c r="X248" s="35"/>
      <c r="Y248" s="35"/>
      <c r="Z248" s="291"/>
      <c r="AA248" s="35"/>
      <c r="AB248" s="35"/>
      <c r="AC248" s="35"/>
      <c r="AD248" s="35"/>
      <c r="AE248" s="35"/>
      <c r="AJ248" s="33"/>
      <c r="AK248" s="35"/>
      <c r="AM248" s="33"/>
      <c r="AO248" s="171"/>
      <c r="AQ248" s="231"/>
      <c r="AR248" s="145"/>
      <c r="AT248" s="33"/>
      <c r="AU248" s="34"/>
      <c r="AV248" s="35"/>
      <c r="AW248" s="36"/>
      <c r="AX248" s="37"/>
      <c r="AY248" s="36"/>
      <c r="AZ248" s="38"/>
      <c r="BA248" s="35"/>
    </row>
    <row r="249" ht="15.75" customHeight="1">
      <c r="D249" s="34"/>
      <c r="F249" s="34"/>
      <c r="L249" s="185"/>
      <c r="N249" s="291"/>
      <c r="Q249" s="185"/>
      <c r="U249" s="35"/>
      <c r="V249" s="35"/>
      <c r="W249" s="35"/>
      <c r="X249" s="35"/>
      <c r="Y249" s="35"/>
      <c r="Z249" s="291"/>
      <c r="AA249" s="35"/>
      <c r="AB249" s="35"/>
      <c r="AC249" s="35"/>
      <c r="AD249" s="35"/>
      <c r="AE249" s="35"/>
      <c r="AJ249" s="33"/>
      <c r="AK249" s="35"/>
      <c r="AM249" s="33"/>
      <c r="AO249" s="171"/>
      <c r="AQ249" s="231"/>
      <c r="AR249" s="145"/>
      <c r="AT249" s="33"/>
      <c r="AU249" s="34"/>
      <c r="AV249" s="35"/>
      <c r="AW249" s="36"/>
      <c r="AX249" s="37"/>
      <c r="AY249" s="36"/>
      <c r="AZ249" s="38"/>
      <c r="BA249" s="35"/>
    </row>
    <row r="250" ht="15.75" customHeight="1">
      <c r="D250" s="34"/>
      <c r="F250" s="34"/>
      <c r="L250" s="185"/>
      <c r="N250" s="291"/>
      <c r="Q250" s="185"/>
      <c r="U250" s="35"/>
      <c r="V250" s="35"/>
      <c r="W250" s="35"/>
      <c r="X250" s="35"/>
      <c r="Y250" s="35"/>
      <c r="Z250" s="291"/>
      <c r="AA250" s="35"/>
      <c r="AB250" s="35"/>
      <c r="AC250" s="35"/>
      <c r="AD250" s="35"/>
      <c r="AE250" s="35"/>
      <c r="AJ250" s="33"/>
      <c r="AK250" s="35"/>
      <c r="AM250" s="33"/>
      <c r="AO250" s="171"/>
      <c r="AQ250" s="231"/>
      <c r="AR250" s="145"/>
      <c r="AT250" s="33"/>
      <c r="AU250" s="34"/>
      <c r="AV250" s="35"/>
      <c r="AW250" s="36"/>
      <c r="AX250" s="37"/>
      <c r="AY250" s="36"/>
      <c r="AZ250" s="38"/>
      <c r="BA250" s="35"/>
    </row>
    <row r="251" ht="15.75" customHeight="1">
      <c r="D251" s="34"/>
      <c r="F251" s="34"/>
      <c r="L251" s="185"/>
      <c r="N251" s="291"/>
      <c r="Q251" s="185"/>
      <c r="U251" s="35"/>
      <c r="V251" s="35"/>
      <c r="W251" s="35"/>
      <c r="X251" s="35"/>
      <c r="Y251" s="35"/>
      <c r="Z251" s="291"/>
      <c r="AA251" s="35"/>
      <c r="AB251" s="35"/>
      <c r="AC251" s="35"/>
      <c r="AD251" s="35"/>
      <c r="AE251" s="35"/>
      <c r="AJ251" s="33"/>
      <c r="AK251" s="35"/>
      <c r="AM251" s="33"/>
      <c r="AO251" s="171"/>
      <c r="AQ251" s="231"/>
      <c r="AR251" s="145"/>
      <c r="AT251" s="33"/>
      <c r="AU251" s="34"/>
      <c r="AV251" s="35"/>
      <c r="AW251" s="36"/>
      <c r="AX251" s="37"/>
      <c r="AY251" s="36"/>
      <c r="AZ251" s="38"/>
      <c r="BA251" s="35"/>
    </row>
    <row r="252" ht="15.75" customHeight="1">
      <c r="D252" s="34"/>
      <c r="F252" s="34"/>
      <c r="L252" s="185"/>
      <c r="N252" s="291"/>
      <c r="Q252" s="185"/>
      <c r="U252" s="35"/>
      <c r="V252" s="35"/>
      <c r="W252" s="35"/>
      <c r="X252" s="35"/>
      <c r="Y252" s="35"/>
      <c r="Z252" s="291"/>
      <c r="AA252" s="35"/>
      <c r="AB252" s="35"/>
      <c r="AC252" s="35"/>
      <c r="AD252" s="35"/>
      <c r="AE252" s="35"/>
      <c r="AJ252" s="33"/>
      <c r="AK252" s="35"/>
      <c r="AM252" s="33"/>
      <c r="AO252" s="171"/>
      <c r="AQ252" s="231"/>
      <c r="AR252" s="145"/>
      <c r="AT252" s="33"/>
      <c r="AU252" s="34"/>
      <c r="AV252" s="35"/>
      <c r="AW252" s="36"/>
      <c r="AX252" s="37"/>
      <c r="AY252" s="36"/>
      <c r="AZ252" s="38"/>
      <c r="BA252" s="35"/>
    </row>
    <row r="253" ht="15.75" customHeight="1">
      <c r="D253" s="34"/>
      <c r="F253" s="34"/>
      <c r="L253" s="185"/>
      <c r="N253" s="291"/>
      <c r="Q253" s="185"/>
      <c r="U253" s="35"/>
      <c r="V253" s="35"/>
      <c r="W253" s="35"/>
      <c r="X253" s="35"/>
      <c r="Y253" s="35"/>
      <c r="Z253" s="291"/>
      <c r="AA253" s="35"/>
      <c r="AB253" s="35"/>
      <c r="AC253" s="35"/>
      <c r="AD253" s="35"/>
      <c r="AE253" s="35"/>
      <c r="AJ253" s="33"/>
      <c r="AK253" s="35"/>
      <c r="AM253" s="33"/>
      <c r="AO253" s="171"/>
      <c r="AQ253" s="231"/>
      <c r="AR253" s="145"/>
      <c r="AT253" s="33"/>
      <c r="AU253" s="34"/>
      <c r="AV253" s="35"/>
      <c r="AW253" s="36"/>
      <c r="AX253" s="37"/>
      <c r="AY253" s="36"/>
      <c r="AZ253" s="38"/>
      <c r="BA253" s="35"/>
    </row>
    <row r="254" ht="15.75" customHeight="1">
      <c r="D254" s="34"/>
      <c r="F254" s="34"/>
      <c r="L254" s="185"/>
      <c r="N254" s="291"/>
      <c r="Q254" s="185"/>
      <c r="U254" s="35"/>
      <c r="V254" s="35"/>
      <c r="W254" s="35"/>
      <c r="X254" s="35"/>
      <c r="Y254" s="35"/>
      <c r="Z254" s="291"/>
      <c r="AA254" s="35"/>
      <c r="AB254" s="35"/>
      <c r="AC254" s="35"/>
      <c r="AD254" s="35"/>
      <c r="AE254" s="35"/>
      <c r="AJ254" s="33"/>
      <c r="AK254" s="35"/>
      <c r="AM254" s="33"/>
      <c r="AO254" s="171"/>
      <c r="AQ254" s="231"/>
      <c r="AR254" s="145"/>
      <c r="AT254" s="33"/>
      <c r="AU254" s="34"/>
      <c r="AV254" s="35"/>
      <c r="AW254" s="36"/>
      <c r="AX254" s="37"/>
      <c r="AY254" s="36"/>
      <c r="AZ254" s="38"/>
      <c r="BA254" s="35"/>
    </row>
    <row r="255" ht="15.75" customHeight="1">
      <c r="D255" s="34"/>
      <c r="F255" s="34"/>
      <c r="L255" s="185"/>
      <c r="N255" s="291"/>
      <c r="Q255" s="185"/>
      <c r="U255" s="35"/>
      <c r="V255" s="35"/>
      <c r="W255" s="35"/>
      <c r="X255" s="35"/>
      <c r="Y255" s="35"/>
      <c r="Z255" s="291"/>
      <c r="AA255" s="35"/>
      <c r="AB255" s="35"/>
      <c r="AC255" s="35"/>
      <c r="AD255" s="35"/>
      <c r="AE255" s="35"/>
      <c r="AJ255" s="33"/>
      <c r="AK255" s="35"/>
      <c r="AM255" s="33"/>
      <c r="AO255" s="171"/>
      <c r="AQ255" s="231"/>
      <c r="AR255" s="145"/>
      <c r="AT255" s="33"/>
      <c r="AU255" s="34"/>
      <c r="AV255" s="35"/>
      <c r="AW255" s="36"/>
      <c r="AX255" s="37"/>
      <c r="AY255" s="36"/>
      <c r="AZ255" s="38"/>
      <c r="BA255" s="35"/>
    </row>
    <row r="256" ht="15.75" customHeight="1">
      <c r="D256" s="34"/>
      <c r="F256" s="34"/>
      <c r="L256" s="185"/>
      <c r="N256" s="291"/>
      <c r="Q256" s="185"/>
      <c r="U256" s="35"/>
      <c r="V256" s="35"/>
      <c r="W256" s="35"/>
      <c r="X256" s="35"/>
      <c r="Y256" s="35"/>
      <c r="Z256" s="291"/>
      <c r="AA256" s="35"/>
      <c r="AB256" s="35"/>
      <c r="AC256" s="35"/>
      <c r="AD256" s="35"/>
      <c r="AE256" s="35"/>
      <c r="AJ256" s="33"/>
      <c r="AK256" s="35"/>
      <c r="AM256" s="33"/>
      <c r="AO256" s="171"/>
      <c r="AQ256" s="231"/>
      <c r="AR256" s="145"/>
      <c r="AT256" s="33"/>
      <c r="AU256" s="34"/>
      <c r="AV256" s="35"/>
      <c r="AW256" s="36"/>
      <c r="AX256" s="37"/>
      <c r="AY256" s="36"/>
      <c r="AZ256" s="38"/>
      <c r="BA256" s="35"/>
    </row>
    <row r="257" ht="15.75" customHeight="1">
      <c r="D257" s="34"/>
      <c r="F257" s="34"/>
      <c r="L257" s="185"/>
      <c r="N257" s="291"/>
      <c r="Q257" s="185"/>
      <c r="U257" s="35"/>
      <c r="V257" s="35"/>
      <c r="W257" s="35"/>
      <c r="X257" s="35"/>
      <c r="Y257" s="35"/>
      <c r="Z257" s="291"/>
      <c r="AA257" s="35"/>
      <c r="AB257" s="35"/>
      <c r="AC257" s="35"/>
      <c r="AD257" s="35"/>
      <c r="AE257" s="35"/>
      <c r="AJ257" s="33"/>
      <c r="AK257" s="35"/>
      <c r="AM257" s="33"/>
      <c r="AO257" s="171"/>
      <c r="AQ257" s="231"/>
      <c r="AR257" s="145"/>
      <c r="AT257" s="33"/>
      <c r="AU257" s="34"/>
      <c r="AV257" s="35"/>
      <c r="AW257" s="36"/>
      <c r="AX257" s="37"/>
      <c r="AY257" s="36"/>
      <c r="AZ257" s="38"/>
      <c r="BA257" s="35"/>
    </row>
    <row r="258" ht="15.75" customHeight="1">
      <c r="D258" s="34"/>
      <c r="F258" s="34"/>
      <c r="L258" s="185"/>
      <c r="N258" s="291"/>
      <c r="Q258" s="185"/>
      <c r="U258" s="35"/>
      <c r="V258" s="35"/>
      <c r="W258" s="35"/>
      <c r="X258" s="35"/>
      <c r="Y258" s="35"/>
      <c r="Z258" s="291"/>
      <c r="AA258" s="35"/>
      <c r="AB258" s="35"/>
      <c r="AC258" s="35"/>
      <c r="AD258" s="35"/>
      <c r="AE258" s="35"/>
      <c r="AJ258" s="33"/>
      <c r="AK258" s="35"/>
      <c r="AM258" s="33"/>
      <c r="AO258" s="171"/>
      <c r="AQ258" s="231"/>
      <c r="AR258" s="145"/>
      <c r="AT258" s="33"/>
      <c r="AU258" s="34"/>
      <c r="AV258" s="35"/>
      <c r="AW258" s="36"/>
      <c r="AX258" s="37"/>
      <c r="AY258" s="36"/>
      <c r="AZ258" s="38"/>
      <c r="BA258" s="35"/>
    </row>
    <row r="259" ht="15.75" customHeight="1">
      <c r="D259" s="34"/>
      <c r="F259" s="34"/>
      <c r="L259" s="185"/>
      <c r="N259" s="291"/>
      <c r="Q259" s="185"/>
      <c r="U259" s="35"/>
      <c r="V259" s="35"/>
      <c r="W259" s="35"/>
      <c r="X259" s="35"/>
      <c r="Y259" s="35"/>
      <c r="Z259" s="291"/>
      <c r="AA259" s="35"/>
      <c r="AB259" s="35"/>
      <c r="AC259" s="35"/>
      <c r="AD259" s="35"/>
      <c r="AE259" s="35"/>
      <c r="AJ259" s="33"/>
      <c r="AK259" s="35"/>
      <c r="AM259" s="33"/>
      <c r="AO259" s="171"/>
      <c r="AQ259" s="231"/>
      <c r="AR259" s="145"/>
      <c r="AT259" s="33"/>
      <c r="AU259" s="34"/>
      <c r="AV259" s="35"/>
      <c r="AW259" s="36"/>
      <c r="AX259" s="37"/>
      <c r="AY259" s="36"/>
      <c r="AZ259" s="38"/>
      <c r="BA259" s="35"/>
    </row>
    <row r="260" ht="15.75" customHeight="1">
      <c r="D260" s="34"/>
      <c r="F260" s="34"/>
      <c r="L260" s="185"/>
      <c r="N260" s="291"/>
      <c r="Q260" s="185"/>
      <c r="U260" s="35"/>
      <c r="V260" s="35"/>
      <c r="W260" s="35"/>
      <c r="X260" s="35"/>
      <c r="Y260" s="35"/>
      <c r="Z260" s="291"/>
      <c r="AA260" s="35"/>
      <c r="AB260" s="35"/>
      <c r="AC260" s="35"/>
      <c r="AD260" s="35"/>
      <c r="AE260" s="35"/>
      <c r="AJ260" s="33"/>
      <c r="AK260" s="35"/>
      <c r="AM260" s="33"/>
      <c r="AO260" s="171"/>
      <c r="AQ260" s="231"/>
      <c r="AR260" s="145"/>
      <c r="AT260" s="33"/>
      <c r="AU260" s="34"/>
      <c r="AV260" s="35"/>
      <c r="AW260" s="36"/>
      <c r="AX260" s="37"/>
      <c r="AY260" s="36"/>
      <c r="AZ260" s="38"/>
      <c r="BA260" s="35"/>
    </row>
    <row r="261" ht="15.75" customHeight="1">
      <c r="D261" s="34"/>
      <c r="F261" s="34"/>
      <c r="L261" s="185"/>
      <c r="N261" s="291"/>
      <c r="Q261" s="185"/>
      <c r="U261" s="35"/>
      <c r="V261" s="35"/>
      <c r="W261" s="35"/>
      <c r="X261" s="35"/>
      <c r="Y261" s="35"/>
      <c r="Z261" s="291"/>
      <c r="AA261" s="35"/>
      <c r="AB261" s="35"/>
      <c r="AC261" s="35"/>
      <c r="AD261" s="35"/>
      <c r="AE261" s="35"/>
      <c r="AJ261" s="33"/>
      <c r="AK261" s="35"/>
      <c r="AM261" s="33"/>
      <c r="AO261" s="171"/>
      <c r="AQ261" s="231"/>
      <c r="AR261" s="145"/>
      <c r="AT261" s="33"/>
      <c r="AU261" s="34"/>
      <c r="AV261" s="35"/>
      <c r="AW261" s="36"/>
      <c r="AX261" s="37"/>
      <c r="AY261" s="36"/>
      <c r="AZ261" s="38"/>
      <c r="BA261" s="35"/>
    </row>
    <row r="262" ht="15.75" customHeight="1">
      <c r="D262" s="34"/>
      <c r="F262" s="34"/>
      <c r="L262" s="185"/>
      <c r="N262" s="291"/>
      <c r="Q262" s="185"/>
      <c r="U262" s="35"/>
      <c r="V262" s="35"/>
      <c r="W262" s="35"/>
      <c r="X262" s="35"/>
      <c r="Y262" s="35"/>
      <c r="Z262" s="291"/>
      <c r="AA262" s="35"/>
      <c r="AB262" s="35"/>
      <c r="AC262" s="35"/>
      <c r="AD262" s="35"/>
      <c r="AE262" s="35"/>
      <c r="AJ262" s="33"/>
      <c r="AK262" s="35"/>
      <c r="AM262" s="33"/>
      <c r="AO262" s="171"/>
      <c r="AQ262" s="231"/>
      <c r="AR262" s="145"/>
      <c r="AT262" s="33"/>
      <c r="AU262" s="34"/>
      <c r="AV262" s="35"/>
      <c r="AW262" s="36"/>
      <c r="AX262" s="37"/>
      <c r="AY262" s="36"/>
      <c r="AZ262" s="38"/>
      <c r="BA262" s="35"/>
    </row>
    <row r="263" ht="15.75" customHeight="1">
      <c r="D263" s="34"/>
      <c r="F263" s="34"/>
      <c r="L263" s="185"/>
      <c r="N263" s="291"/>
      <c r="Q263" s="185"/>
      <c r="U263" s="35"/>
      <c r="V263" s="35"/>
      <c r="W263" s="35"/>
      <c r="X263" s="35"/>
      <c r="Y263" s="35"/>
      <c r="Z263" s="291"/>
      <c r="AA263" s="35"/>
      <c r="AB263" s="35"/>
      <c r="AC263" s="35"/>
      <c r="AD263" s="35"/>
      <c r="AE263" s="35"/>
      <c r="AJ263" s="33"/>
      <c r="AK263" s="35"/>
      <c r="AM263" s="33"/>
      <c r="AO263" s="171"/>
      <c r="AQ263" s="231"/>
      <c r="AR263" s="145"/>
      <c r="AT263" s="33"/>
      <c r="AU263" s="34"/>
      <c r="AV263" s="35"/>
      <c r="AW263" s="36"/>
      <c r="AX263" s="37"/>
      <c r="AY263" s="36"/>
      <c r="AZ263" s="38"/>
      <c r="BA263" s="35"/>
    </row>
    <row r="264" ht="15.75" customHeight="1">
      <c r="D264" s="34"/>
      <c r="F264" s="34"/>
      <c r="L264" s="185"/>
      <c r="N264" s="291"/>
      <c r="Q264" s="185"/>
      <c r="U264" s="35"/>
      <c r="V264" s="35"/>
      <c r="W264" s="35"/>
      <c r="X264" s="35"/>
      <c r="Y264" s="35"/>
      <c r="Z264" s="291"/>
      <c r="AA264" s="35"/>
      <c r="AB264" s="35"/>
      <c r="AC264" s="35"/>
      <c r="AD264" s="35"/>
      <c r="AE264" s="35"/>
      <c r="AJ264" s="33"/>
      <c r="AK264" s="35"/>
      <c r="AM264" s="33"/>
      <c r="AO264" s="171"/>
      <c r="AQ264" s="231"/>
      <c r="AR264" s="145"/>
      <c r="AT264" s="33"/>
      <c r="AU264" s="34"/>
      <c r="AV264" s="35"/>
      <c r="AW264" s="36"/>
      <c r="AX264" s="37"/>
      <c r="AY264" s="36"/>
      <c r="AZ264" s="38"/>
      <c r="BA264" s="35"/>
    </row>
    <row r="265" ht="15.75" customHeight="1">
      <c r="D265" s="34"/>
      <c r="F265" s="34"/>
      <c r="L265" s="185"/>
      <c r="N265" s="291"/>
      <c r="Q265" s="185"/>
      <c r="U265" s="35"/>
      <c r="V265" s="35"/>
      <c r="W265" s="35"/>
      <c r="X265" s="35"/>
      <c r="Y265" s="35"/>
      <c r="Z265" s="291"/>
      <c r="AA265" s="35"/>
      <c r="AB265" s="35"/>
      <c r="AC265" s="35"/>
      <c r="AD265" s="35"/>
      <c r="AE265" s="35"/>
      <c r="AJ265" s="33"/>
      <c r="AK265" s="35"/>
      <c r="AM265" s="33"/>
      <c r="AO265" s="171"/>
      <c r="AQ265" s="231"/>
      <c r="AR265" s="145"/>
      <c r="AT265" s="33"/>
      <c r="AU265" s="34"/>
      <c r="AV265" s="35"/>
      <c r="AW265" s="36"/>
      <c r="AX265" s="37"/>
      <c r="AY265" s="36"/>
      <c r="AZ265" s="38"/>
      <c r="BA265" s="35"/>
    </row>
    <row r="266" ht="15.75" customHeight="1">
      <c r="D266" s="34"/>
      <c r="F266" s="34"/>
      <c r="L266" s="185"/>
      <c r="N266" s="291"/>
      <c r="Q266" s="185"/>
      <c r="U266" s="35"/>
      <c r="V266" s="35"/>
      <c r="W266" s="35"/>
      <c r="X266" s="35"/>
      <c r="Y266" s="35"/>
      <c r="Z266" s="291"/>
      <c r="AA266" s="35"/>
      <c r="AB266" s="35"/>
      <c r="AC266" s="35"/>
      <c r="AD266" s="35"/>
      <c r="AE266" s="35"/>
      <c r="AJ266" s="33"/>
      <c r="AK266" s="35"/>
      <c r="AM266" s="33"/>
      <c r="AO266" s="171"/>
      <c r="AQ266" s="231"/>
      <c r="AR266" s="145"/>
      <c r="AT266" s="33"/>
      <c r="AU266" s="34"/>
      <c r="AV266" s="35"/>
      <c r="AW266" s="36"/>
      <c r="AX266" s="37"/>
      <c r="AY266" s="36"/>
      <c r="AZ266" s="38"/>
      <c r="BA266" s="35"/>
    </row>
    <row r="267" ht="15.75" customHeight="1">
      <c r="D267" s="34"/>
      <c r="F267" s="34"/>
      <c r="L267" s="185"/>
      <c r="N267" s="291"/>
      <c r="Q267" s="185"/>
      <c r="U267" s="35"/>
      <c r="V267" s="35"/>
      <c r="W267" s="35"/>
      <c r="X267" s="35"/>
      <c r="Y267" s="35"/>
      <c r="Z267" s="291"/>
      <c r="AA267" s="35"/>
      <c r="AB267" s="35"/>
      <c r="AC267" s="35"/>
      <c r="AD267" s="35"/>
      <c r="AE267" s="35"/>
      <c r="AJ267" s="33"/>
      <c r="AK267" s="35"/>
      <c r="AM267" s="33"/>
      <c r="AO267" s="171"/>
      <c r="AQ267" s="231"/>
      <c r="AR267" s="145"/>
      <c r="AT267" s="33"/>
      <c r="AU267" s="34"/>
      <c r="AV267" s="35"/>
      <c r="AW267" s="36"/>
      <c r="AX267" s="37"/>
      <c r="AY267" s="36"/>
      <c r="AZ267" s="38"/>
      <c r="BA267" s="35"/>
    </row>
    <row r="268" ht="15.75" customHeight="1">
      <c r="D268" s="34"/>
      <c r="F268" s="34"/>
      <c r="L268" s="185"/>
      <c r="N268" s="291"/>
      <c r="Q268" s="185"/>
      <c r="U268" s="35"/>
      <c r="V268" s="35"/>
      <c r="W268" s="35"/>
      <c r="X268" s="35"/>
      <c r="Y268" s="35"/>
      <c r="Z268" s="291"/>
      <c r="AA268" s="35"/>
      <c r="AB268" s="35"/>
      <c r="AC268" s="35"/>
      <c r="AD268" s="35"/>
      <c r="AE268" s="35"/>
      <c r="AJ268" s="33"/>
      <c r="AK268" s="35"/>
      <c r="AM268" s="33"/>
      <c r="AO268" s="171"/>
      <c r="AQ268" s="231"/>
      <c r="AR268" s="145"/>
      <c r="AT268" s="33"/>
      <c r="AU268" s="34"/>
      <c r="AV268" s="35"/>
      <c r="AW268" s="36"/>
      <c r="AX268" s="37"/>
      <c r="AY268" s="36"/>
      <c r="AZ268" s="38"/>
      <c r="BA268" s="35"/>
    </row>
    <row r="269" ht="15.75" customHeight="1">
      <c r="D269" s="34"/>
      <c r="F269" s="34"/>
      <c r="L269" s="185"/>
      <c r="N269" s="291"/>
      <c r="Q269" s="185"/>
      <c r="U269" s="35"/>
      <c r="V269" s="35"/>
      <c r="W269" s="35"/>
      <c r="X269" s="35"/>
      <c r="Y269" s="35"/>
      <c r="Z269" s="291"/>
      <c r="AA269" s="35"/>
      <c r="AB269" s="35"/>
      <c r="AC269" s="35"/>
      <c r="AD269" s="35"/>
      <c r="AE269" s="35"/>
      <c r="AJ269" s="33"/>
      <c r="AK269" s="35"/>
      <c r="AM269" s="33"/>
      <c r="AO269" s="171"/>
      <c r="AQ269" s="231"/>
      <c r="AR269" s="145"/>
      <c r="AT269" s="33"/>
      <c r="AU269" s="34"/>
      <c r="AV269" s="35"/>
      <c r="AW269" s="36"/>
      <c r="AX269" s="37"/>
      <c r="AY269" s="36"/>
      <c r="AZ269" s="38"/>
      <c r="BA269" s="35"/>
    </row>
    <row r="270" ht="15.75" customHeight="1">
      <c r="D270" s="34"/>
      <c r="F270" s="34"/>
      <c r="L270" s="185"/>
      <c r="N270" s="291"/>
      <c r="Q270" s="185"/>
      <c r="U270" s="35"/>
      <c r="V270" s="35"/>
      <c r="W270" s="35"/>
      <c r="X270" s="35"/>
      <c r="Y270" s="35"/>
      <c r="Z270" s="291"/>
      <c r="AA270" s="35"/>
      <c r="AB270" s="35"/>
      <c r="AC270" s="35"/>
      <c r="AD270" s="35"/>
      <c r="AE270" s="35"/>
      <c r="AJ270" s="33"/>
      <c r="AK270" s="35"/>
      <c r="AM270" s="33"/>
      <c r="AO270" s="171"/>
      <c r="AQ270" s="231"/>
      <c r="AR270" s="145"/>
      <c r="AT270" s="33"/>
      <c r="AU270" s="34"/>
      <c r="AV270" s="35"/>
      <c r="AW270" s="36"/>
      <c r="AX270" s="37"/>
      <c r="AY270" s="36"/>
      <c r="AZ270" s="38"/>
      <c r="BA270" s="35"/>
    </row>
    <row r="271" ht="15.75" customHeight="1">
      <c r="D271" s="34"/>
      <c r="F271" s="34"/>
      <c r="L271" s="185"/>
      <c r="N271" s="291"/>
      <c r="Q271" s="185"/>
      <c r="U271" s="35"/>
      <c r="V271" s="35"/>
      <c r="W271" s="35"/>
      <c r="X271" s="35"/>
      <c r="Y271" s="35"/>
      <c r="Z271" s="291"/>
      <c r="AA271" s="35"/>
      <c r="AB271" s="35"/>
      <c r="AC271" s="35"/>
      <c r="AD271" s="35"/>
      <c r="AE271" s="35"/>
      <c r="AJ271" s="33"/>
      <c r="AK271" s="35"/>
      <c r="AM271" s="33"/>
      <c r="AO271" s="171"/>
      <c r="AQ271" s="231"/>
      <c r="AR271" s="145"/>
      <c r="AT271" s="33"/>
      <c r="AU271" s="34"/>
      <c r="AV271" s="35"/>
      <c r="AW271" s="36"/>
      <c r="AX271" s="37"/>
      <c r="AY271" s="36"/>
      <c r="AZ271" s="38"/>
      <c r="BA271" s="35"/>
    </row>
    <row r="272" ht="15.75" customHeight="1">
      <c r="D272" s="34"/>
      <c r="F272" s="34"/>
      <c r="L272" s="185"/>
      <c r="N272" s="291"/>
      <c r="Q272" s="185"/>
      <c r="U272" s="35"/>
      <c r="V272" s="35"/>
      <c r="W272" s="35"/>
      <c r="X272" s="35"/>
      <c r="Y272" s="35"/>
      <c r="Z272" s="291"/>
      <c r="AA272" s="35"/>
      <c r="AB272" s="35"/>
      <c r="AC272" s="35"/>
      <c r="AD272" s="35"/>
      <c r="AE272" s="35"/>
      <c r="AJ272" s="33"/>
      <c r="AK272" s="35"/>
      <c r="AM272" s="33"/>
      <c r="AO272" s="171"/>
      <c r="AQ272" s="231"/>
      <c r="AR272" s="145"/>
      <c r="AT272" s="33"/>
      <c r="AU272" s="34"/>
      <c r="AV272" s="35"/>
      <c r="AW272" s="36"/>
      <c r="AX272" s="37"/>
      <c r="AY272" s="36"/>
      <c r="AZ272" s="38"/>
      <c r="BA272" s="35"/>
    </row>
    <row r="273" ht="15.75" customHeight="1">
      <c r="D273" s="34"/>
      <c r="F273" s="34"/>
      <c r="L273" s="185"/>
      <c r="N273" s="291"/>
      <c r="Q273" s="185"/>
      <c r="U273" s="35"/>
      <c r="V273" s="35"/>
      <c r="W273" s="35"/>
      <c r="X273" s="35"/>
      <c r="Y273" s="35"/>
      <c r="Z273" s="291"/>
      <c r="AA273" s="35"/>
      <c r="AB273" s="35"/>
      <c r="AC273" s="35"/>
      <c r="AD273" s="35"/>
      <c r="AE273" s="35"/>
      <c r="AJ273" s="33"/>
      <c r="AK273" s="35"/>
      <c r="AM273" s="33"/>
      <c r="AO273" s="171"/>
      <c r="AQ273" s="231"/>
      <c r="AR273" s="145"/>
      <c r="AT273" s="33"/>
      <c r="AU273" s="34"/>
      <c r="AV273" s="35"/>
      <c r="AW273" s="36"/>
      <c r="AX273" s="37"/>
      <c r="AY273" s="36"/>
      <c r="AZ273" s="38"/>
      <c r="BA273" s="35"/>
    </row>
    <row r="274" ht="15.75" customHeight="1">
      <c r="D274" s="34"/>
      <c r="F274" s="34"/>
      <c r="L274" s="185"/>
      <c r="N274" s="291"/>
      <c r="Q274" s="185"/>
      <c r="U274" s="35"/>
      <c r="V274" s="35"/>
      <c r="W274" s="35"/>
      <c r="X274" s="35"/>
      <c r="Y274" s="35"/>
      <c r="Z274" s="291"/>
      <c r="AA274" s="35"/>
      <c r="AB274" s="35"/>
      <c r="AC274" s="35"/>
      <c r="AD274" s="35"/>
      <c r="AE274" s="35"/>
      <c r="AJ274" s="33"/>
      <c r="AK274" s="35"/>
      <c r="AM274" s="33"/>
      <c r="AO274" s="171"/>
      <c r="AQ274" s="231"/>
      <c r="AR274" s="145"/>
      <c r="AT274" s="33"/>
      <c r="AU274" s="34"/>
      <c r="AV274" s="35"/>
      <c r="AW274" s="36"/>
      <c r="AX274" s="37"/>
      <c r="AY274" s="36"/>
      <c r="AZ274" s="38"/>
      <c r="BA274" s="35"/>
    </row>
    <row r="275" ht="15.75" customHeight="1">
      <c r="D275" s="34"/>
      <c r="F275" s="34"/>
      <c r="L275" s="185"/>
      <c r="N275" s="291"/>
      <c r="Q275" s="185"/>
      <c r="U275" s="35"/>
      <c r="V275" s="35"/>
      <c r="W275" s="35"/>
      <c r="X275" s="35"/>
      <c r="Y275" s="35"/>
      <c r="Z275" s="291"/>
      <c r="AA275" s="35"/>
      <c r="AB275" s="35"/>
      <c r="AC275" s="35"/>
      <c r="AD275" s="35"/>
      <c r="AE275" s="35"/>
      <c r="AJ275" s="33"/>
      <c r="AK275" s="35"/>
      <c r="AM275" s="33"/>
      <c r="AO275" s="171"/>
      <c r="AQ275" s="231"/>
      <c r="AR275" s="145"/>
      <c r="AT275" s="33"/>
      <c r="AU275" s="34"/>
      <c r="AV275" s="35"/>
      <c r="AW275" s="36"/>
      <c r="AX275" s="37"/>
      <c r="AY275" s="36"/>
      <c r="AZ275" s="38"/>
      <c r="BA275" s="35"/>
    </row>
    <row r="276" ht="15.75" customHeight="1">
      <c r="D276" s="34"/>
      <c r="F276" s="34"/>
      <c r="L276" s="185"/>
      <c r="N276" s="291"/>
      <c r="Q276" s="185"/>
      <c r="U276" s="35"/>
      <c r="V276" s="35"/>
      <c r="W276" s="35"/>
      <c r="X276" s="35"/>
      <c r="Y276" s="35"/>
      <c r="Z276" s="291"/>
      <c r="AA276" s="35"/>
      <c r="AB276" s="35"/>
      <c r="AC276" s="35"/>
      <c r="AD276" s="35"/>
      <c r="AE276" s="35"/>
      <c r="AJ276" s="33"/>
      <c r="AK276" s="35"/>
      <c r="AM276" s="33"/>
      <c r="AO276" s="171"/>
      <c r="AQ276" s="231"/>
      <c r="AR276" s="145"/>
      <c r="AT276" s="33"/>
      <c r="AU276" s="34"/>
      <c r="AV276" s="35"/>
      <c r="AW276" s="36"/>
      <c r="AX276" s="37"/>
      <c r="AY276" s="36"/>
      <c r="AZ276" s="38"/>
      <c r="BA276" s="35"/>
    </row>
    <row r="277" ht="15.75" customHeight="1">
      <c r="D277" s="34"/>
      <c r="F277" s="34"/>
      <c r="L277" s="185"/>
      <c r="N277" s="291"/>
      <c r="Q277" s="185"/>
      <c r="U277" s="35"/>
      <c r="V277" s="35"/>
      <c r="W277" s="35"/>
      <c r="X277" s="35"/>
      <c r="Y277" s="35"/>
      <c r="Z277" s="291"/>
      <c r="AA277" s="35"/>
      <c r="AB277" s="35"/>
      <c r="AC277" s="35"/>
      <c r="AD277" s="35"/>
      <c r="AE277" s="35"/>
      <c r="AJ277" s="33"/>
      <c r="AK277" s="35"/>
      <c r="AM277" s="33"/>
      <c r="AO277" s="171"/>
      <c r="AQ277" s="231"/>
      <c r="AR277" s="145"/>
      <c r="AT277" s="33"/>
      <c r="AU277" s="34"/>
      <c r="AV277" s="35"/>
      <c r="AW277" s="36"/>
      <c r="AX277" s="37"/>
      <c r="AY277" s="36"/>
      <c r="AZ277" s="38"/>
      <c r="BA277" s="35"/>
    </row>
    <row r="278" ht="15.75" customHeight="1">
      <c r="D278" s="34"/>
      <c r="F278" s="34"/>
      <c r="L278" s="185"/>
      <c r="N278" s="291"/>
      <c r="Q278" s="185"/>
      <c r="U278" s="35"/>
      <c r="V278" s="35"/>
      <c r="W278" s="35"/>
      <c r="X278" s="35"/>
      <c r="Y278" s="35"/>
      <c r="Z278" s="291"/>
      <c r="AA278" s="35"/>
      <c r="AB278" s="35"/>
      <c r="AC278" s="35"/>
      <c r="AD278" s="35"/>
      <c r="AE278" s="35"/>
      <c r="AJ278" s="33"/>
      <c r="AK278" s="35"/>
      <c r="AM278" s="33"/>
      <c r="AO278" s="171"/>
      <c r="AQ278" s="231"/>
      <c r="AR278" s="145"/>
      <c r="AT278" s="33"/>
      <c r="AU278" s="34"/>
      <c r="AV278" s="35"/>
      <c r="AW278" s="36"/>
      <c r="AX278" s="37"/>
      <c r="AY278" s="36"/>
      <c r="AZ278" s="38"/>
      <c r="BA278" s="35"/>
    </row>
    <row r="279" ht="15.75" customHeight="1">
      <c r="D279" s="34"/>
      <c r="F279" s="34"/>
      <c r="L279" s="185"/>
      <c r="N279" s="291"/>
      <c r="Q279" s="185"/>
      <c r="U279" s="35"/>
      <c r="V279" s="35"/>
      <c r="W279" s="35"/>
      <c r="X279" s="35"/>
      <c r="Y279" s="35"/>
      <c r="Z279" s="291"/>
      <c r="AA279" s="35"/>
      <c r="AB279" s="35"/>
      <c r="AC279" s="35"/>
      <c r="AD279" s="35"/>
      <c r="AE279" s="35"/>
      <c r="AJ279" s="33"/>
      <c r="AK279" s="35"/>
      <c r="AM279" s="33"/>
      <c r="AO279" s="171"/>
      <c r="AQ279" s="231"/>
      <c r="AR279" s="145"/>
      <c r="AT279" s="33"/>
      <c r="AU279" s="34"/>
      <c r="AV279" s="35"/>
      <c r="AW279" s="36"/>
      <c r="AX279" s="37"/>
      <c r="AY279" s="36"/>
      <c r="AZ279" s="38"/>
      <c r="BA279" s="35"/>
    </row>
    <row r="280" ht="15.75" customHeight="1">
      <c r="D280" s="34"/>
      <c r="F280" s="34"/>
      <c r="L280" s="185"/>
      <c r="N280" s="291"/>
      <c r="Q280" s="185"/>
      <c r="U280" s="35"/>
      <c r="V280" s="35"/>
      <c r="W280" s="35"/>
      <c r="X280" s="35"/>
      <c r="Y280" s="35"/>
      <c r="Z280" s="291"/>
      <c r="AA280" s="35"/>
      <c r="AB280" s="35"/>
      <c r="AC280" s="35"/>
      <c r="AD280" s="35"/>
      <c r="AE280" s="35"/>
      <c r="AJ280" s="33"/>
      <c r="AK280" s="35"/>
      <c r="AM280" s="33"/>
      <c r="AO280" s="171"/>
      <c r="AQ280" s="231"/>
      <c r="AR280" s="145"/>
      <c r="AT280" s="33"/>
      <c r="AU280" s="34"/>
      <c r="AV280" s="35"/>
      <c r="AW280" s="36"/>
      <c r="AX280" s="37"/>
      <c r="AY280" s="36"/>
      <c r="AZ280" s="38"/>
      <c r="BA280" s="35"/>
    </row>
    <row r="281" ht="15.75" customHeight="1">
      <c r="D281" s="34"/>
      <c r="F281" s="34"/>
      <c r="L281" s="185"/>
      <c r="N281" s="291"/>
      <c r="Q281" s="185"/>
      <c r="U281" s="35"/>
      <c r="V281" s="35"/>
      <c r="W281" s="35"/>
      <c r="X281" s="35"/>
      <c r="Y281" s="35"/>
      <c r="Z281" s="291"/>
      <c r="AA281" s="35"/>
      <c r="AB281" s="35"/>
      <c r="AC281" s="35"/>
      <c r="AD281" s="35"/>
      <c r="AE281" s="35"/>
      <c r="AJ281" s="33"/>
      <c r="AK281" s="35"/>
      <c r="AM281" s="33"/>
      <c r="AO281" s="171"/>
      <c r="AQ281" s="231"/>
      <c r="AR281" s="145"/>
      <c r="AT281" s="33"/>
      <c r="AU281" s="34"/>
      <c r="AV281" s="35"/>
      <c r="AW281" s="36"/>
      <c r="AX281" s="37"/>
      <c r="AY281" s="36"/>
      <c r="AZ281" s="38"/>
      <c r="BA281" s="35"/>
    </row>
    <row r="282" ht="15.75" customHeight="1">
      <c r="D282" s="34"/>
      <c r="F282" s="34"/>
      <c r="L282" s="185"/>
      <c r="N282" s="291"/>
      <c r="Q282" s="185"/>
      <c r="U282" s="35"/>
      <c r="V282" s="35"/>
      <c r="W282" s="35"/>
      <c r="X282" s="35"/>
      <c r="Y282" s="35"/>
      <c r="Z282" s="291"/>
      <c r="AA282" s="35"/>
      <c r="AB282" s="35"/>
      <c r="AC282" s="35"/>
      <c r="AD282" s="35"/>
      <c r="AE282" s="35"/>
      <c r="AJ282" s="33"/>
      <c r="AK282" s="35"/>
      <c r="AM282" s="33"/>
      <c r="AO282" s="171"/>
      <c r="AQ282" s="231"/>
      <c r="AR282" s="145"/>
      <c r="AT282" s="33"/>
      <c r="AU282" s="34"/>
      <c r="AV282" s="35"/>
      <c r="AW282" s="36"/>
      <c r="AX282" s="37"/>
      <c r="AY282" s="36"/>
      <c r="AZ282" s="38"/>
      <c r="BA282" s="35"/>
    </row>
    <row r="283" ht="15.75" customHeight="1">
      <c r="D283" s="34"/>
      <c r="F283" s="34"/>
      <c r="L283" s="185"/>
      <c r="N283" s="291"/>
      <c r="Q283" s="185"/>
      <c r="U283" s="35"/>
      <c r="V283" s="35"/>
      <c r="W283" s="35"/>
      <c r="X283" s="35"/>
      <c r="Y283" s="35"/>
      <c r="Z283" s="291"/>
      <c r="AA283" s="35"/>
      <c r="AB283" s="35"/>
      <c r="AC283" s="35"/>
      <c r="AD283" s="35"/>
      <c r="AE283" s="35"/>
      <c r="AJ283" s="33"/>
      <c r="AK283" s="35"/>
      <c r="AM283" s="33"/>
      <c r="AO283" s="171"/>
      <c r="AQ283" s="231"/>
      <c r="AR283" s="145"/>
      <c r="AT283" s="33"/>
      <c r="AU283" s="34"/>
      <c r="AV283" s="35"/>
      <c r="AW283" s="36"/>
      <c r="AX283" s="37"/>
      <c r="AY283" s="36"/>
      <c r="AZ283" s="38"/>
      <c r="BA283" s="35"/>
    </row>
    <row r="284" ht="15.75" customHeight="1">
      <c r="D284" s="34"/>
      <c r="F284" s="34"/>
      <c r="L284" s="185"/>
      <c r="N284" s="291"/>
      <c r="Q284" s="185"/>
      <c r="U284" s="35"/>
      <c r="V284" s="35"/>
      <c r="W284" s="35"/>
      <c r="X284" s="35"/>
      <c r="Y284" s="35"/>
      <c r="Z284" s="291"/>
      <c r="AA284" s="35"/>
      <c r="AB284" s="35"/>
      <c r="AC284" s="35"/>
      <c r="AD284" s="35"/>
      <c r="AE284" s="35"/>
      <c r="AJ284" s="33"/>
      <c r="AK284" s="35"/>
      <c r="AM284" s="33"/>
      <c r="AO284" s="171"/>
      <c r="AQ284" s="231"/>
      <c r="AR284" s="145"/>
      <c r="AT284" s="33"/>
      <c r="AU284" s="34"/>
      <c r="AV284" s="35"/>
      <c r="AW284" s="36"/>
      <c r="AX284" s="37"/>
      <c r="AY284" s="36"/>
      <c r="AZ284" s="38"/>
      <c r="BA284" s="35"/>
    </row>
    <row r="285" ht="15.75" customHeight="1">
      <c r="D285" s="34"/>
      <c r="F285" s="34"/>
      <c r="L285" s="185"/>
      <c r="N285" s="291"/>
      <c r="Q285" s="185"/>
      <c r="U285" s="35"/>
      <c r="V285" s="35"/>
      <c r="W285" s="35"/>
      <c r="X285" s="35"/>
      <c r="Y285" s="35"/>
      <c r="Z285" s="291"/>
      <c r="AA285" s="35"/>
      <c r="AB285" s="35"/>
      <c r="AC285" s="35"/>
      <c r="AD285" s="35"/>
      <c r="AE285" s="35"/>
      <c r="AJ285" s="33"/>
      <c r="AK285" s="35"/>
      <c r="AM285" s="33"/>
      <c r="AO285" s="171"/>
      <c r="AQ285" s="231"/>
      <c r="AR285" s="145"/>
      <c r="AT285" s="33"/>
      <c r="AU285" s="34"/>
      <c r="AV285" s="35"/>
      <c r="AW285" s="36"/>
      <c r="AX285" s="37"/>
      <c r="AY285" s="36"/>
      <c r="AZ285" s="38"/>
      <c r="BA285" s="35"/>
    </row>
    <row r="286" ht="15.75" customHeight="1">
      <c r="D286" s="34"/>
      <c r="F286" s="34"/>
      <c r="L286" s="185"/>
      <c r="N286" s="291"/>
      <c r="Q286" s="185"/>
      <c r="U286" s="35"/>
      <c r="V286" s="35"/>
      <c r="W286" s="35"/>
      <c r="X286" s="35"/>
      <c r="Y286" s="35"/>
      <c r="Z286" s="291"/>
      <c r="AA286" s="35"/>
      <c r="AB286" s="35"/>
      <c r="AC286" s="35"/>
      <c r="AD286" s="35"/>
      <c r="AE286" s="35"/>
      <c r="AJ286" s="33"/>
      <c r="AK286" s="35"/>
      <c r="AM286" s="33"/>
      <c r="AO286" s="171"/>
      <c r="AQ286" s="231"/>
      <c r="AR286" s="145"/>
      <c r="AT286" s="33"/>
      <c r="AU286" s="34"/>
      <c r="AV286" s="35"/>
      <c r="AW286" s="36"/>
      <c r="AX286" s="37"/>
      <c r="AY286" s="36"/>
      <c r="AZ286" s="38"/>
      <c r="BA286" s="35"/>
    </row>
    <row r="287" ht="15.75" customHeight="1">
      <c r="D287" s="34"/>
      <c r="F287" s="34"/>
      <c r="L287" s="185"/>
      <c r="N287" s="291"/>
      <c r="Q287" s="185"/>
      <c r="U287" s="35"/>
      <c r="V287" s="35"/>
      <c r="W287" s="35"/>
      <c r="X287" s="35"/>
      <c r="Y287" s="35"/>
      <c r="Z287" s="291"/>
      <c r="AA287" s="35"/>
      <c r="AB287" s="35"/>
      <c r="AC287" s="35"/>
      <c r="AD287" s="35"/>
      <c r="AE287" s="35"/>
      <c r="AJ287" s="33"/>
      <c r="AK287" s="35"/>
      <c r="AM287" s="33"/>
      <c r="AO287" s="171"/>
      <c r="AQ287" s="231"/>
      <c r="AR287" s="145"/>
      <c r="AT287" s="33"/>
      <c r="AU287" s="34"/>
      <c r="AV287" s="35"/>
      <c r="AW287" s="36"/>
      <c r="AX287" s="37"/>
      <c r="AY287" s="36"/>
      <c r="AZ287" s="38"/>
      <c r="BA287" s="35"/>
    </row>
    <row r="288" ht="15.75" customHeight="1">
      <c r="D288" s="34"/>
      <c r="F288" s="34"/>
      <c r="L288" s="185"/>
      <c r="N288" s="291"/>
      <c r="Q288" s="185"/>
      <c r="U288" s="35"/>
      <c r="V288" s="35"/>
      <c r="W288" s="35"/>
      <c r="X288" s="35"/>
      <c r="Y288" s="35"/>
      <c r="Z288" s="291"/>
      <c r="AA288" s="35"/>
      <c r="AB288" s="35"/>
      <c r="AC288" s="35"/>
      <c r="AD288" s="35"/>
      <c r="AE288" s="35"/>
      <c r="AJ288" s="33"/>
      <c r="AK288" s="35"/>
      <c r="AM288" s="33"/>
      <c r="AO288" s="171"/>
      <c r="AQ288" s="231"/>
      <c r="AR288" s="145"/>
      <c r="AT288" s="33"/>
      <c r="AU288" s="34"/>
      <c r="AV288" s="35"/>
      <c r="AW288" s="36"/>
      <c r="AX288" s="37"/>
      <c r="AY288" s="36"/>
      <c r="AZ288" s="38"/>
      <c r="BA288" s="35"/>
    </row>
    <row r="289" ht="15.75" customHeight="1">
      <c r="D289" s="34"/>
      <c r="F289" s="34"/>
      <c r="L289" s="185"/>
      <c r="N289" s="291"/>
      <c r="Q289" s="185"/>
      <c r="U289" s="35"/>
      <c r="V289" s="35"/>
      <c r="W289" s="35"/>
      <c r="X289" s="35"/>
      <c r="Y289" s="35"/>
      <c r="Z289" s="291"/>
      <c r="AA289" s="35"/>
      <c r="AB289" s="35"/>
      <c r="AC289" s="35"/>
      <c r="AD289" s="35"/>
      <c r="AE289" s="35"/>
      <c r="AJ289" s="33"/>
      <c r="AK289" s="35"/>
      <c r="AM289" s="33"/>
      <c r="AO289" s="171"/>
      <c r="AQ289" s="231"/>
      <c r="AR289" s="145"/>
      <c r="AT289" s="33"/>
      <c r="AU289" s="34"/>
      <c r="AV289" s="35"/>
      <c r="AW289" s="36"/>
      <c r="AX289" s="37"/>
      <c r="AY289" s="36"/>
      <c r="AZ289" s="38"/>
      <c r="BA289" s="35"/>
    </row>
    <row r="290" ht="15.75" customHeight="1">
      <c r="D290" s="34"/>
      <c r="F290" s="34"/>
      <c r="L290" s="185"/>
      <c r="N290" s="291"/>
      <c r="Q290" s="185"/>
      <c r="U290" s="35"/>
      <c r="V290" s="35"/>
      <c r="W290" s="35"/>
      <c r="X290" s="35"/>
      <c r="Y290" s="35"/>
      <c r="Z290" s="291"/>
      <c r="AA290" s="35"/>
      <c r="AB290" s="35"/>
      <c r="AC290" s="35"/>
      <c r="AD290" s="35"/>
      <c r="AE290" s="35"/>
      <c r="AJ290" s="33"/>
      <c r="AK290" s="35"/>
      <c r="AM290" s="33"/>
      <c r="AO290" s="171"/>
      <c r="AQ290" s="231"/>
      <c r="AR290" s="145"/>
      <c r="AT290" s="33"/>
      <c r="AU290" s="34"/>
      <c r="AV290" s="35"/>
      <c r="AW290" s="36"/>
      <c r="AX290" s="37"/>
      <c r="AY290" s="36"/>
      <c r="AZ290" s="38"/>
      <c r="BA290" s="35"/>
    </row>
    <row r="291" ht="15.75" customHeight="1">
      <c r="D291" s="34"/>
      <c r="F291" s="34"/>
      <c r="L291" s="185"/>
      <c r="N291" s="291"/>
      <c r="Q291" s="185"/>
      <c r="U291" s="35"/>
      <c r="V291" s="35"/>
      <c r="W291" s="35"/>
      <c r="X291" s="35"/>
      <c r="Y291" s="35"/>
      <c r="Z291" s="291"/>
      <c r="AA291" s="35"/>
      <c r="AB291" s="35"/>
      <c r="AC291" s="35"/>
      <c r="AD291" s="35"/>
      <c r="AE291" s="35"/>
      <c r="AJ291" s="33"/>
      <c r="AK291" s="35"/>
      <c r="AM291" s="33"/>
      <c r="AO291" s="171"/>
      <c r="AQ291" s="231"/>
      <c r="AR291" s="145"/>
      <c r="AT291" s="33"/>
      <c r="AU291" s="34"/>
      <c r="AV291" s="35"/>
      <c r="AW291" s="36"/>
      <c r="AX291" s="37"/>
      <c r="AY291" s="36"/>
      <c r="AZ291" s="38"/>
      <c r="BA291" s="35"/>
    </row>
    <row r="292" ht="15.75" customHeight="1">
      <c r="D292" s="34"/>
      <c r="F292" s="34"/>
      <c r="L292" s="185"/>
      <c r="N292" s="291"/>
      <c r="Q292" s="185"/>
      <c r="U292" s="35"/>
      <c r="V292" s="35"/>
      <c r="W292" s="35"/>
      <c r="X292" s="35"/>
      <c r="Y292" s="35"/>
      <c r="Z292" s="291"/>
      <c r="AA292" s="35"/>
      <c r="AB292" s="35"/>
      <c r="AC292" s="35"/>
      <c r="AD292" s="35"/>
      <c r="AE292" s="35"/>
      <c r="AJ292" s="33"/>
      <c r="AK292" s="35"/>
      <c r="AM292" s="33"/>
      <c r="AO292" s="171"/>
      <c r="AQ292" s="231"/>
      <c r="AR292" s="145"/>
      <c r="AT292" s="33"/>
      <c r="AU292" s="34"/>
      <c r="AV292" s="35"/>
      <c r="AW292" s="36"/>
      <c r="AX292" s="37"/>
      <c r="AY292" s="36"/>
      <c r="AZ292" s="38"/>
      <c r="BA292" s="35"/>
    </row>
    <row r="293" ht="15.75" customHeight="1">
      <c r="D293" s="34"/>
      <c r="F293" s="34"/>
      <c r="L293" s="185"/>
      <c r="N293" s="291"/>
      <c r="Q293" s="185"/>
      <c r="U293" s="35"/>
      <c r="V293" s="35"/>
      <c r="W293" s="35"/>
      <c r="X293" s="35"/>
      <c r="Y293" s="35"/>
      <c r="Z293" s="291"/>
      <c r="AA293" s="35"/>
      <c r="AB293" s="35"/>
      <c r="AC293" s="35"/>
      <c r="AD293" s="35"/>
      <c r="AE293" s="35"/>
      <c r="AJ293" s="33"/>
      <c r="AK293" s="35"/>
      <c r="AM293" s="33"/>
      <c r="AO293" s="171"/>
      <c r="AQ293" s="231"/>
      <c r="AR293" s="145"/>
      <c r="AT293" s="33"/>
      <c r="AU293" s="34"/>
      <c r="AV293" s="35"/>
      <c r="AW293" s="36"/>
      <c r="AX293" s="37"/>
      <c r="AY293" s="36"/>
      <c r="AZ293" s="38"/>
      <c r="BA293" s="35"/>
    </row>
    <row r="294" ht="15.75" customHeight="1">
      <c r="D294" s="34"/>
      <c r="F294" s="34"/>
      <c r="L294" s="185"/>
      <c r="N294" s="291"/>
      <c r="Q294" s="185"/>
      <c r="U294" s="35"/>
      <c r="V294" s="35"/>
      <c r="W294" s="35"/>
      <c r="X294" s="35"/>
      <c r="Y294" s="35"/>
      <c r="Z294" s="291"/>
      <c r="AA294" s="35"/>
      <c r="AB294" s="35"/>
      <c r="AC294" s="35"/>
      <c r="AD294" s="35"/>
      <c r="AE294" s="35"/>
      <c r="AJ294" s="33"/>
      <c r="AK294" s="35"/>
      <c r="AM294" s="33"/>
      <c r="AO294" s="171"/>
      <c r="AQ294" s="231"/>
      <c r="AR294" s="145"/>
      <c r="AT294" s="33"/>
      <c r="AU294" s="34"/>
      <c r="AV294" s="35"/>
      <c r="AW294" s="36"/>
      <c r="AX294" s="37"/>
      <c r="AY294" s="36"/>
      <c r="AZ294" s="38"/>
      <c r="BA294" s="35"/>
    </row>
    <row r="295" ht="15.75" customHeight="1">
      <c r="D295" s="34"/>
      <c r="F295" s="34"/>
      <c r="L295" s="185"/>
      <c r="N295" s="291"/>
      <c r="Q295" s="185"/>
      <c r="U295" s="35"/>
      <c r="V295" s="35"/>
      <c r="W295" s="35"/>
      <c r="X295" s="35"/>
      <c r="Y295" s="35"/>
      <c r="Z295" s="291"/>
      <c r="AA295" s="35"/>
      <c r="AB295" s="35"/>
      <c r="AC295" s="35"/>
      <c r="AD295" s="35"/>
      <c r="AE295" s="35"/>
      <c r="AJ295" s="33"/>
      <c r="AK295" s="35"/>
      <c r="AM295" s="33"/>
      <c r="AO295" s="171"/>
      <c r="AQ295" s="231"/>
      <c r="AR295" s="145"/>
      <c r="AT295" s="33"/>
      <c r="AU295" s="34"/>
      <c r="AV295" s="35"/>
      <c r="AW295" s="36"/>
      <c r="AX295" s="37"/>
      <c r="AY295" s="36"/>
      <c r="AZ295" s="38"/>
      <c r="BA295" s="35"/>
    </row>
    <row r="296" ht="15.75" customHeight="1">
      <c r="D296" s="34"/>
      <c r="F296" s="34"/>
      <c r="L296" s="185"/>
      <c r="N296" s="291"/>
      <c r="Q296" s="185"/>
      <c r="U296" s="35"/>
      <c r="V296" s="35"/>
      <c r="W296" s="35"/>
      <c r="X296" s="35"/>
      <c r="Y296" s="35"/>
      <c r="Z296" s="291"/>
      <c r="AA296" s="35"/>
      <c r="AB296" s="35"/>
      <c r="AC296" s="35"/>
      <c r="AD296" s="35"/>
      <c r="AE296" s="35"/>
      <c r="AJ296" s="33"/>
      <c r="AK296" s="35"/>
      <c r="AM296" s="33"/>
      <c r="AO296" s="171"/>
      <c r="AQ296" s="231"/>
      <c r="AR296" s="145"/>
      <c r="AT296" s="33"/>
      <c r="AU296" s="34"/>
      <c r="AV296" s="35"/>
      <c r="AW296" s="36"/>
      <c r="AX296" s="37"/>
      <c r="AY296" s="36"/>
      <c r="AZ296" s="38"/>
      <c r="BA296" s="35"/>
    </row>
    <row r="297" ht="15.75" customHeight="1">
      <c r="D297" s="34"/>
      <c r="F297" s="34"/>
      <c r="L297" s="185"/>
      <c r="N297" s="291"/>
      <c r="Q297" s="185"/>
      <c r="U297" s="35"/>
      <c r="V297" s="35"/>
      <c r="W297" s="35"/>
      <c r="X297" s="35"/>
      <c r="Y297" s="35"/>
      <c r="Z297" s="291"/>
      <c r="AA297" s="35"/>
      <c r="AB297" s="35"/>
      <c r="AC297" s="35"/>
      <c r="AD297" s="35"/>
      <c r="AE297" s="35"/>
      <c r="AJ297" s="33"/>
      <c r="AK297" s="35"/>
      <c r="AM297" s="33"/>
      <c r="AO297" s="171"/>
      <c r="AQ297" s="231"/>
      <c r="AR297" s="145"/>
      <c r="AT297" s="33"/>
      <c r="AU297" s="34"/>
      <c r="AV297" s="35"/>
      <c r="AW297" s="36"/>
      <c r="AX297" s="37"/>
      <c r="AY297" s="36"/>
      <c r="AZ297" s="38"/>
      <c r="BA297" s="35"/>
    </row>
    <row r="298" ht="15.75" customHeight="1">
      <c r="D298" s="34"/>
      <c r="F298" s="34"/>
      <c r="L298" s="185"/>
      <c r="N298" s="291"/>
      <c r="Q298" s="185"/>
      <c r="U298" s="35"/>
      <c r="V298" s="35"/>
      <c r="W298" s="35"/>
      <c r="X298" s="35"/>
      <c r="Y298" s="35"/>
      <c r="Z298" s="291"/>
      <c r="AA298" s="35"/>
      <c r="AB298" s="35"/>
      <c r="AC298" s="35"/>
      <c r="AD298" s="35"/>
      <c r="AE298" s="35"/>
      <c r="AJ298" s="33"/>
      <c r="AK298" s="35"/>
      <c r="AM298" s="33"/>
      <c r="AO298" s="171"/>
      <c r="AQ298" s="231"/>
      <c r="AR298" s="145"/>
      <c r="AT298" s="33"/>
      <c r="AU298" s="34"/>
      <c r="AV298" s="35"/>
      <c r="AW298" s="36"/>
      <c r="AX298" s="37"/>
      <c r="AY298" s="36"/>
      <c r="AZ298" s="38"/>
      <c r="BA298" s="35"/>
    </row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1:$AQ$69">
    <filterColumn colId="5">
      <filters>
        <filter val="Analista de Operações I"/>
        <filter val="TécnicO de Operações III"/>
      </filters>
    </filterColumn>
  </autoFilter>
  <mergeCells count="42">
    <mergeCell ref="A1:AQ3"/>
    <mergeCell ref="AS4:AS10"/>
    <mergeCell ref="B5:F5"/>
    <mergeCell ref="J5:K5"/>
    <mergeCell ref="A6:K6"/>
    <mergeCell ref="B7:F7"/>
    <mergeCell ref="J7:K7"/>
    <mergeCell ref="L11:M11"/>
    <mergeCell ref="Q11:T11"/>
    <mergeCell ref="U11:AE11"/>
    <mergeCell ref="AF11:AN11"/>
    <mergeCell ref="AF12:AH12"/>
    <mergeCell ref="AI12:AK12"/>
    <mergeCell ref="AL12:AN12"/>
    <mergeCell ref="AM71:AO71"/>
    <mergeCell ref="AM72:AO72"/>
    <mergeCell ref="AM73:AO73"/>
    <mergeCell ref="AM74:AO74"/>
    <mergeCell ref="AM75:AO75"/>
    <mergeCell ref="AM76:AO76"/>
    <mergeCell ref="AH73:AK73"/>
    <mergeCell ref="AH74:AK74"/>
    <mergeCell ref="J9:K9"/>
    <mergeCell ref="A68:I68"/>
    <mergeCell ref="A69:D69"/>
    <mergeCell ref="AG71:AG76"/>
    <mergeCell ref="AH71:AK71"/>
    <mergeCell ref="AL71:AL76"/>
    <mergeCell ref="AH72:AK72"/>
    <mergeCell ref="AI83:AK84"/>
    <mergeCell ref="AU83:AY83"/>
    <mergeCell ref="AU84:AX84"/>
    <mergeCell ref="AU91:AZ91"/>
    <mergeCell ref="AU92:AX92"/>
    <mergeCell ref="AU98:AY98"/>
    <mergeCell ref="AH75:AK75"/>
    <mergeCell ref="AH76:AK76"/>
    <mergeCell ref="AH77:AK77"/>
    <mergeCell ref="AH78:AK78"/>
    <mergeCell ref="AH79:AK79"/>
    <mergeCell ref="AH80:AK80"/>
    <mergeCell ref="AI82:AK82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5.71"/>
    <col customWidth="1" min="3" max="3" width="26.57"/>
    <col customWidth="1" min="4" max="4" width="51.0"/>
    <col customWidth="1" min="5" max="5" width="9.29"/>
    <col customWidth="1" min="6" max="6" width="12.43"/>
    <col customWidth="1" min="7" max="7" width="11.43"/>
    <col customWidth="1" min="8" max="9" width="15.86"/>
    <col customWidth="1" min="10" max="10" width="14.86"/>
    <col customWidth="1" min="11" max="11" width="16.86"/>
    <col customWidth="1" min="12" max="26" width="8.0"/>
  </cols>
  <sheetData>
    <row r="1">
      <c r="B1" s="34"/>
    </row>
    <row r="2" ht="15.75" customHeight="1">
      <c r="B2" s="309" t="s">
        <v>205</v>
      </c>
    </row>
    <row r="3">
      <c r="B3" s="310" t="s">
        <v>206</v>
      </c>
    </row>
    <row r="4">
      <c r="B4" s="310"/>
      <c r="C4" s="310"/>
      <c r="D4" s="310"/>
      <c r="E4" s="310"/>
      <c r="F4" s="310"/>
      <c r="G4" s="310"/>
      <c r="H4" s="310"/>
      <c r="I4" s="310"/>
      <c r="J4" s="310"/>
      <c r="K4" s="310"/>
    </row>
    <row r="5" ht="122.25" customHeight="1">
      <c r="B5" s="310"/>
      <c r="C5" s="311" t="s">
        <v>207</v>
      </c>
    </row>
    <row r="6">
      <c r="B6" s="310"/>
      <c r="C6" s="310"/>
      <c r="D6" s="310"/>
      <c r="E6" s="310"/>
      <c r="F6" s="310"/>
      <c r="G6" s="310"/>
      <c r="H6" s="310"/>
      <c r="I6" s="310"/>
      <c r="J6" s="310"/>
      <c r="K6" s="310"/>
    </row>
    <row r="7" ht="15.75" customHeight="1">
      <c r="B7" s="309"/>
    </row>
    <row r="8">
      <c r="B8" s="34"/>
      <c r="D8" s="310"/>
      <c r="E8" s="310"/>
      <c r="F8" s="310"/>
      <c r="G8" s="310"/>
    </row>
    <row r="9" ht="45.0" customHeight="1">
      <c r="A9" s="312" t="s">
        <v>208</v>
      </c>
      <c r="B9" s="312" t="s">
        <v>209</v>
      </c>
      <c r="C9" s="312" t="s">
        <v>210</v>
      </c>
      <c r="D9" s="313" t="s">
        <v>211</v>
      </c>
      <c r="E9" s="16"/>
      <c r="F9" s="314" t="s">
        <v>212</v>
      </c>
      <c r="G9" s="314" t="s">
        <v>213</v>
      </c>
      <c r="H9" s="314" t="s">
        <v>214</v>
      </c>
      <c r="I9" s="314" t="s">
        <v>215</v>
      </c>
      <c r="J9" s="314" t="s">
        <v>216</v>
      </c>
      <c r="K9" s="314" t="s">
        <v>217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>
      <c r="A10" s="315">
        <v>1.0</v>
      </c>
      <c r="B10" s="316">
        <v>1.0</v>
      </c>
      <c r="C10" s="316" t="s">
        <v>218</v>
      </c>
      <c r="D10" s="317" t="s">
        <v>219</v>
      </c>
      <c r="E10" s="318">
        <v>20.0</v>
      </c>
      <c r="F10" s="319">
        <f>SUM(E10:E13)</f>
        <v>788</v>
      </c>
      <c r="G10" s="304">
        <v>0.052622810797519806</v>
      </c>
      <c r="H10" s="320">
        <v>2550.73</v>
      </c>
      <c r="I10" s="320">
        <f t="shared" ref="I10:I13" si="1">H10*E10</f>
        <v>51014.6</v>
      </c>
      <c r="J10" s="321">
        <f>SUM(I10:I13)</f>
        <v>3305831.25</v>
      </c>
      <c r="K10" s="321">
        <f>J10*12</f>
        <v>39669975</v>
      </c>
    </row>
    <row r="11">
      <c r="A11" s="315">
        <v>2.0</v>
      </c>
      <c r="B11" s="322"/>
      <c r="C11" s="322"/>
      <c r="D11" s="317" t="s">
        <v>220</v>
      </c>
      <c r="E11" s="318">
        <v>67.0</v>
      </c>
      <c r="F11" s="322"/>
      <c r="G11" s="304">
        <v>0.052622810797519806</v>
      </c>
      <c r="H11" s="320">
        <v>3991.99</v>
      </c>
      <c r="I11" s="320">
        <f t="shared" si="1"/>
        <v>267463.33</v>
      </c>
      <c r="J11" s="322"/>
      <c r="K11" s="322"/>
    </row>
    <row r="12">
      <c r="A12" s="315">
        <v>3.0</v>
      </c>
      <c r="B12" s="322"/>
      <c r="C12" s="322"/>
      <c r="D12" s="317" t="s">
        <v>221</v>
      </c>
      <c r="E12" s="318">
        <v>46.0</v>
      </c>
      <c r="F12" s="322"/>
      <c r="G12" s="304">
        <v>0.052622810797519806</v>
      </c>
      <c r="H12" s="320">
        <v>4818.02</v>
      </c>
      <c r="I12" s="320">
        <f t="shared" si="1"/>
        <v>221628.92</v>
      </c>
      <c r="J12" s="322"/>
      <c r="K12" s="322"/>
    </row>
    <row r="13">
      <c r="A13" s="315">
        <v>4.0</v>
      </c>
      <c r="B13" s="323"/>
      <c r="C13" s="323"/>
      <c r="D13" s="317" t="s">
        <v>222</v>
      </c>
      <c r="E13" s="318">
        <v>655.0</v>
      </c>
      <c r="F13" s="323"/>
      <c r="G13" s="304">
        <v>0.052622810797519806</v>
      </c>
      <c r="H13" s="320">
        <v>4222.48</v>
      </c>
      <c r="I13" s="320">
        <f t="shared" si="1"/>
        <v>2765724.4</v>
      </c>
      <c r="J13" s="323"/>
      <c r="K13" s="323"/>
    </row>
    <row r="14">
      <c r="B14" s="324"/>
      <c r="C14" s="325"/>
      <c r="D14" s="326"/>
      <c r="E14" s="326"/>
      <c r="F14" s="326">
        <f>SUM(F10:F13)</f>
        <v>788</v>
      </c>
      <c r="G14" s="326"/>
      <c r="H14" s="327"/>
      <c r="I14" s="327"/>
      <c r="J14" s="328">
        <f t="shared" ref="J14:K14" si="2">SUM(J10:J13)</f>
        <v>3305831.25</v>
      </c>
      <c r="K14" s="329">
        <f t="shared" si="2"/>
        <v>39669975</v>
      </c>
    </row>
    <row r="15" ht="15.75" customHeight="1">
      <c r="B15" s="34"/>
    </row>
    <row r="16" ht="16.5" customHeight="1">
      <c r="B16" s="330" t="s">
        <v>223</v>
      </c>
      <c r="C16" s="114"/>
      <c r="D16" s="114"/>
      <c r="E16" s="114"/>
      <c r="F16" s="114"/>
      <c r="G16" s="114"/>
      <c r="H16" s="114"/>
      <c r="I16" s="331"/>
      <c r="J16" s="332"/>
      <c r="K16" s="333">
        <f>K14</f>
        <v>39669975</v>
      </c>
    </row>
    <row r="17">
      <c r="B17" s="34"/>
      <c r="K17" s="334"/>
    </row>
    <row r="18">
      <c r="B18" s="34"/>
    </row>
    <row r="19">
      <c r="B19" s="34"/>
      <c r="K19" s="334"/>
    </row>
    <row r="20">
      <c r="B20" s="34" t="s">
        <v>224</v>
      </c>
      <c r="E20" s="34"/>
      <c r="F20" s="34"/>
      <c r="G20" s="34"/>
    </row>
    <row r="21" ht="15.75" customHeight="1">
      <c r="B21" s="34"/>
    </row>
    <row r="22" ht="15.75" customHeight="1">
      <c r="B22" s="34"/>
    </row>
    <row r="23" ht="15.75" customHeight="1">
      <c r="B23" s="34"/>
    </row>
    <row r="24" ht="15.75" customHeight="1">
      <c r="B24" s="34"/>
    </row>
    <row r="25" ht="15.75" customHeight="1">
      <c r="B25" s="34"/>
    </row>
    <row r="26" ht="15.75" customHeight="1">
      <c r="B26" s="34"/>
    </row>
    <row r="27" ht="15.75" customHeight="1">
      <c r="B27" s="34"/>
    </row>
    <row r="28" ht="15.75" customHeight="1">
      <c r="B28" s="34"/>
    </row>
    <row r="29" ht="15.75" customHeight="1">
      <c r="B29" s="34"/>
    </row>
    <row r="30" ht="15.75" customHeight="1">
      <c r="B30" s="34"/>
    </row>
    <row r="31" ht="15.75" customHeight="1">
      <c r="B31" s="34"/>
    </row>
    <row r="32" ht="15.75" customHeight="1">
      <c r="B32" s="34"/>
    </row>
    <row r="33" ht="15.75" customHeight="1">
      <c r="B33" s="34"/>
    </row>
    <row r="34" ht="15.75" customHeight="1">
      <c r="B34" s="34"/>
    </row>
    <row r="35" ht="15.75" customHeight="1">
      <c r="B35" s="34"/>
    </row>
    <row r="36" ht="15.75" customHeight="1">
      <c r="B36" s="34"/>
    </row>
    <row r="37" ht="15.75" customHeight="1">
      <c r="B37" s="34"/>
    </row>
    <row r="38" ht="15.75" customHeight="1">
      <c r="B38" s="34"/>
    </row>
    <row r="39" ht="15.75" customHeight="1">
      <c r="B39" s="34"/>
    </row>
    <row r="40" ht="15.75" customHeight="1">
      <c r="B40" s="34"/>
    </row>
    <row r="41" ht="15.75" customHeight="1">
      <c r="B41" s="34"/>
    </row>
    <row r="42" ht="15.75" customHeight="1">
      <c r="B42" s="34"/>
    </row>
    <row r="43" ht="15.75" customHeight="1">
      <c r="B43" s="34"/>
    </row>
    <row r="44" ht="15.75" customHeight="1">
      <c r="B44" s="34"/>
    </row>
    <row r="45" ht="15.75" customHeight="1">
      <c r="B45" s="34"/>
    </row>
    <row r="46" ht="15.75" customHeight="1">
      <c r="B46" s="34"/>
      <c r="H46" s="146">
        <v>0.1063</v>
      </c>
      <c r="I46" s="146"/>
    </row>
    <row r="47" ht="15.75" customHeight="1">
      <c r="B47" s="34"/>
    </row>
    <row r="48" ht="15.75" customHeight="1">
      <c r="B48" s="34"/>
    </row>
    <row r="49" ht="15.75" customHeight="1">
      <c r="B49" s="34"/>
    </row>
    <row r="50" ht="15.75" customHeight="1">
      <c r="B50" s="34"/>
    </row>
    <row r="51" ht="15.75" customHeight="1">
      <c r="B51" s="34"/>
    </row>
    <row r="52" ht="15.75" customHeight="1">
      <c r="B52" s="34"/>
    </row>
    <row r="53" ht="15.75" customHeight="1">
      <c r="B53" s="34"/>
    </row>
    <row r="54" ht="15.75" customHeight="1">
      <c r="B54" s="34"/>
    </row>
    <row r="55" ht="15.75" customHeight="1">
      <c r="B55" s="34"/>
    </row>
    <row r="56" ht="15.75" customHeight="1">
      <c r="B56" s="34"/>
    </row>
    <row r="57" ht="15.75" customHeight="1">
      <c r="B57" s="34"/>
    </row>
    <row r="58" ht="15.75" customHeight="1">
      <c r="B58" s="34"/>
    </row>
    <row r="59" ht="15.75" customHeight="1">
      <c r="B59" s="34"/>
    </row>
    <row r="60" ht="15.75" customHeight="1">
      <c r="B60" s="34"/>
    </row>
    <row r="61" ht="15.75" customHeight="1">
      <c r="B61" s="34"/>
    </row>
    <row r="62" ht="15.75" customHeight="1">
      <c r="B62" s="34"/>
    </row>
    <row r="63" ht="15.75" customHeight="1">
      <c r="B63" s="34"/>
    </row>
    <row r="64" ht="15.75" customHeight="1">
      <c r="B64" s="34"/>
    </row>
    <row r="65" ht="15.75" customHeight="1">
      <c r="B65" s="34"/>
    </row>
    <row r="66" ht="15.75" customHeight="1">
      <c r="B66" s="34"/>
    </row>
    <row r="67" ht="15.75" customHeight="1">
      <c r="B67" s="34"/>
    </row>
    <row r="68" ht="15.75" customHeight="1">
      <c r="B68" s="34"/>
    </row>
    <row r="69" ht="15.75" customHeight="1">
      <c r="B69" s="34"/>
    </row>
    <row r="70" ht="15.75" customHeight="1">
      <c r="B70" s="34"/>
    </row>
    <row r="71" ht="15.75" customHeight="1">
      <c r="B71" s="34"/>
    </row>
    <row r="72" ht="15.75" customHeight="1">
      <c r="B72" s="34"/>
    </row>
    <row r="73" ht="15.75" customHeight="1">
      <c r="B73" s="34"/>
    </row>
    <row r="74" ht="15.75" customHeight="1">
      <c r="B74" s="34"/>
    </row>
    <row r="75" ht="15.75" customHeight="1">
      <c r="B75" s="34"/>
    </row>
    <row r="76" ht="15.75" customHeight="1">
      <c r="B76" s="34"/>
    </row>
    <row r="77" ht="15.75" customHeight="1">
      <c r="B77" s="34"/>
    </row>
    <row r="78" ht="15.75" customHeight="1">
      <c r="B78" s="34"/>
    </row>
    <row r="79" ht="15.75" customHeight="1">
      <c r="B79" s="34"/>
    </row>
    <row r="80" ht="15.75" customHeight="1">
      <c r="B80" s="34"/>
    </row>
    <row r="81" ht="15.75" customHeight="1">
      <c r="B81" s="34"/>
    </row>
    <row r="82" ht="15.75" customHeight="1">
      <c r="B82" s="34"/>
    </row>
    <row r="83" ht="15.75" customHeight="1">
      <c r="B83" s="34"/>
    </row>
    <row r="84" ht="15.75" customHeight="1">
      <c r="B84" s="34"/>
    </row>
    <row r="85" ht="15.75" customHeight="1">
      <c r="B85" s="34"/>
    </row>
    <row r="86" ht="15.75" customHeight="1">
      <c r="B86" s="34"/>
    </row>
    <row r="87" ht="15.75" customHeight="1">
      <c r="B87" s="34"/>
    </row>
    <row r="88" ht="15.75" customHeight="1">
      <c r="B88" s="34"/>
    </row>
    <row r="89" ht="15.75" customHeight="1">
      <c r="B89" s="34"/>
    </row>
    <row r="90" ht="15.75" customHeight="1">
      <c r="B90" s="34"/>
    </row>
    <row r="91" ht="15.75" customHeight="1">
      <c r="B91" s="34"/>
    </row>
    <row r="92" ht="15.75" customHeight="1">
      <c r="B92" s="34"/>
    </row>
    <row r="93" ht="15.75" customHeight="1">
      <c r="B93" s="34"/>
    </row>
    <row r="94" ht="15.75" customHeight="1">
      <c r="B94" s="34"/>
    </row>
    <row r="95" ht="15.75" customHeight="1">
      <c r="B95" s="34"/>
    </row>
    <row r="96" ht="15.75" customHeight="1">
      <c r="B96" s="34"/>
    </row>
    <row r="97" ht="15.75" customHeight="1">
      <c r="B97" s="34"/>
    </row>
    <row r="98" ht="15.75" customHeight="1">
      <c r="B98" s="34"/>
    </row>
    <row r="99" ht="15.75" customHeight="1">
      <c r="B99" s="34"/>
    </row>
    <row r="100" ht="15.75" customHeight="1">
      <c r="B100" s="34"/>
    </row>
    <row r="101" ht="15.75" customHeight="1">
      <c r="B101" s="34"/>
    </row>
    <row r="102" ht="15.75" customHeight="1">
      <c r="B102" s="34"/>
    </row>
    <row r="103" ht="15.75" customHeight="1">
      <c r="B103" s="34"/>
    </row>
    <row r="104" ht="15.75" customHeight="1">
      <c r="B104" s="34"/>
    </row>
    <row r="105" ht="15.75" customHeight="1">
      <c r="B105" s="34"/>
    </row>
    <row r="106" ht="15.75" customHeight="1">
      <c r="B106" s="34"/>
    </row>
    <row r="107" ht="15.75" customHeight="1">
      <c r="B107" s="34"/>
    </row>
    <row r="108" ht="15.75" customHeight="1">
      <c r="B108" s="34"/>
    </row>
    <row r="109" ht="15.75" customHeight="1">
      <c r="B109" s="34"/>
    </row>
    <row r="110" ht="15.75" customHeight="1">
      <c r="B110" s="34"/>
    </row>
    <row r="111" ht="15.75" customHeight="1">
      <c r="B111" s="34"/>
    </row>
    <row r="112" ht="15.75" customHeight="1">
      <c r="B112" s="34"/>
    </row>
    <row r="113" ht="15.75" customHeight="1">
      <c r="B113" s="34"/>
    </row>
    <row r="114" ht="15.75" customHeight="1">
      <c r="B114" s="34"/>
    </row>
    <row r="115" ht="15.75" customHeight="1">
      <c r="B115" s="34"/>
    </row>
    <row r="116" ht="15.75" customHeight="1">
      <c r="B116" s="34"/>
    </row>
    <row r="117" ht="15.75" customHeight="1">
      <c r="B117" s="34"/>
    </row>
    <row r="118" ht="15.75" customHeight="1">
      <c r="B118" s="34"/>
    </row>
    <row r="119" ht="15.75" customHeight="1">
      <c r="B119" s="34"/>
    </row>
    <row r="120" ht="15.75" customHeight="1">
      <c r="B120" s="34"/>
    </row>
    <row r="121" ht="15.75" customHeight="1">
      <c r="B121" s="34"/>
    </row>
    <row r="122" ht="15.75" customHeight="1">
      <c r="B122" s="34"/>
    </row>
    <row r="123" ht="15.75" customHeight="1">
      <c r="B123" s="34"/>
    </row>
    <row r="124" ht="15.75" customHeight="1">
      <c r="B124" s="34"/>
    </row>
    <row r="125" ht="15.75" customHeight="1">
      <c r="B125" s="34"/>
    </row>
    <row r="126" ht="15.75" customHeight="1">
      <c r="B126" s="34"/>
    </row>
    <row r="127" ht="15.75" customHeight="1">
      <c r="B127" s="34"/>
    </row>
    <row r="128" ht="15.75" customHeight="1">
      <c r="B128" s="34"/>
    </row>
    <row r="129" ht="15.75" customHeight="1">
      <c r="B129" s="34"/>
    </row>
    <row r="130" ht="15.75" customHeight="1">
      <c r="B130" s="34"/>
    </row>
    <row r="131" ht="15.75" customHeight="1">
      <c r="B131" s="34"/>
    </row>
    <row r="132" ht="15.75" customHeight="1">
      <c r="B132" s="34"/>
    </row>
    <row r="133" ht="15.75" customHeight="1">
      <c r="B133" s="34"/>
    </row>
    <row r="134" ht="15.75" customHeight="1">
      <c r="B134" s="34"/>
    </row>
    <row r="135" ht="15.75" customHeight="1">
      <c r="B135" s="34"/>
    </row>
    <row r="136" ht="15.75" customHeight="1">
      <c r="B136" s="34"/>
    </row>
    <row r="137" ht="15.75" customHeight="1">
      <c r="B137" s="34"/>
    </row>
    <row r="138" ht="15.75" customHeight="1">
      <c r="B138" s="34"/>
    </row>
    <row r="139" ht="15.75" customHeight="1">
      <c r="B139" s="34"/>
    </row>
    <row r="140" ht="15.75" customHeight="1">
      <c r="B140" s="34"/>
    </row>
    <row r="141" ht="15.75" customHeight="1">
      <c r="B141" s="34"/>
    </row>
    <row r="142" ht="15.75" customHeight="1">
      <c r="B142" s="34"/>
    </row>
    <row r="143" ht="15.75" customHeight="1">
      <c r="B143" s="34"/>
    </row>
    <row r="144" ht="15.75" customHeight="1">
      <c r="B144" s="34"/>
    </row>
    <row r="145" ht="15.75" customHeight="1">
      <c r="B145" s="34"/>
    </row>
    <row r="146" ht="15.75" customHeight="1">
      <c r="B146" s="34"/>
    </row>
    <row r="147" ht="15.75" customHeight="1">
      <c r="B147" s="34"/>
    </row>
    <row r="148" ht="15.75" customHeight="1">
      <c r="B148" s="34"/>
    </row>
    <row r="149" ht="15.75" customHeight="1">
      <c r="B149" s="34"/>
    </row>
    <row r="150" ht="15.75" customHeight="1">
      <c r="B150" s="34"/>
    </row>
    <row r="151" ht="15.75" customHeight="1">
      <c r="B151" s="34"/>
    </row>
    <row r="152" ht="15.75" customHeight="1">
      <c r="B152" s="34"/>
    </row>
    <row r="153" ht="15.75" customHeight="1">
      <c r="B153" s="34"/>
    </row>
    <row r="154" ht="15.75" customHeight="1">
      <c r="B154" s="34"/>
    </row>
    <row r="155" ht="15.75" customHeight="1">
      <c r="B155" s="34"/>
    </row>
    <row r="156" ht="15.75" customHeight="1">
      <c r="B156" s="34"/>
    </row>
    <row r="157" ht="15.75" customHeight="1">
      <c r="B157" s="34"/>
    </row>
    <row r="158" ht="15.75" customHeight="1">
      <c r="B158" s="34"/>
    </row>
    <row r="159" ht="15.75" customHeight="1">
      <c r="B159" s="34"/>
    </row>
    <row r="160" ht="15.75" customHeight="1">
      <c r="B160" s="34"/>
    </row>
    <row r="161" ht="15.75" customHeight="1">
      <c r="B161" s="34"/>
    </row>
    <row r="162" ht="15.75" customHeight="1">
      <c r="B162" s="34"/>
    </row>
    <row r="163" ht="15.75" customHeight="1">
      <c r="B163" s="34"/>
    </row>
    <row r="164" ht="15.75" customHeight="1">
      <c r="B164" s="34"/>
    </row>
    <row r="165" ht="15.75" customHeight="1">
      <c r="B165" s="34"/>
    </row>
    <row r="166" ht="15.75" customHeight="1">
      <c r="B166" s="34"/>
    </row>
    <row r="167" ht="15.75" customHeight="1">
      <c r="B167" s="34"/>
    </row>
    <row r="168" ht="15.75" customHeight="1">
      <c r="B168" s="34"/>
    </row>
    <row r="169" ht="15.75" customHeight="1">
      <c r="B169" s="34"/>
    </row>
    <row r="170" ht="15.75" customHeight="1">
      <c r="B170" s="34"/>
    </row>
    <row r="171" ht="15.75" customHeight="1">
      <c r="B171" s="34"/>
    </row>
    <row r="172" ht="15.75" customHeight="1">
      <c r="B172" s="34"/>
    </row>
    <row r="173" ht="15.75" customHeight="1">
      <c r="B173" s="34"/>
    </row>
    <row r="174" ht="15.75" customHeight="1">
      <c r="B174" s="34"/>
    </row>
    <row r="175" ht="15.75" customHeight="1">
      <c r="B175" s="34"/>
    </row>
    <row r="176" ht="15.75" customHeight="1">
      <c r="B176" s="34"/>
    </row>
    <row r="177" ht="15.75" customHeight="1">
      <c r="B177" s="34"/>
    </row>
    <row r="178" ht="15.75" customHeight="1">
      <c r="B178" s="34"/>
    </row>
    <row r="179" ht="15.75" customHeight="1">
      <c r="B179" s="34"/>
    </row>
    <row r="180" ht="15.75" customHeight="1">
      <c r="B180" s="34"/>
    </row>
    <row r="181" ht="15.75" customHeight="1">
      <c r="B181" s="34"/>
    </row>
    <row r="182" ht="15.75" customHeight="1">
      <c r="B182" s="34"/>
    </row>
    <row r="183" ht="15.75" customHeight="1">
      <c r="B183" s="34"/>
    </row>
    <row r="184" ht="15.75" customHeight="1">
      <c r="B184" s="34"/>
    </row>
    <row r="185" ht="15.75" customHeight="1">
      <c r="B185" s="34"/>
    </row>
    <row r="186" ht="15.75" customHeight="1">
      <c r="B186" s="34"/>
    </row>
    <row r="187" ht="15.75" customHeight="1">
      <c r="B187" s="34"/>
    </row>
    <row r="188" ht="15.75" customHeight="1">
      <c r="B188" s="34"/>
    </row>
    <row r="189" ht="15.75" customHeight="1">
      <c r="B189" s="34"/>
    </row>
    <row r="190" ht="15.75" customHeight="1">
      <c r="B190" s="34"/>
    </row>
    <row r="191" ht="15.75" customHeight="1">
      <c r="B191" s="34"/>
    </row>
    <row r="192" ht="15.75" customHeight="1">
      <c r="B192" s="34"/>
    </row>
    <row r="193" ht="15.75" customHeight="1">
      <c r="B193" s="34"/>
    </row>
    <row r="194" ht="15.75" customHeight="1">
      <c r="B194" s="34"/>
    </row>
    <row r="195" ht="15.75" customHeight="1">
      <c r="B195" s="34"/>
    </row>
    <row r="196" ht="15.75" customHeight="1">
      <c r="B196" s="34"/>
    </row>
    <row r="197" ht="15.75" customHeight="1">
      <c r="B197" s="34"/>
    </row>
    <row r="198" ht="15.75" customHeight="1">
      <c r="B198" s="34"/>
    </row>
    <row r="199" ht="15.75" customHeight="1">
      <c r="B199" s="34"/>
    </row>
    <row r="200" ht="15.75" customHeight="1">
      <c r="B200" s="34"/>
    </row>
    <row r="201" ht="15.75" customHeight="1">
      <c r="B201" s="34"/>
    </row>
    <row r="202" ht="15.75" customHeight="1">
      <c r="B202" s="34"/>
    </row>
    <row r="203" ht="15.75" customHeight="1">
      <c r="B203" s="34"/>
    </row>
    <row r="204" ht="15.75" customHeight="1">
      <c r="B204" s="34"/>
    </row>
    <row r="205" ht="15.75" customHeight="1">
      <c r="B205" s="34"/>
    </row>
    <row r="206" ht="15.75" customHeight="1">
      <c r="B206" s="34"/>
    </row>
    <row r="207" ht="15.75" customHeight="1">
      <c r="B207" s="34"/>
    </row>
    <row r="208" ht="15.75" customHeight="1">
      <c r="B208" s="34"/>
    </row>
    <row r="209" ht="15.75" customHeight="1">
      <c r="B209" s="34"/>
    </row>
    <row r="210" ht="15.75" customHeight="1">
      <c r="B210" s="34"/>
    </row>
    <row r="211" ht="15.75" customHeight="1">
      <c r="B211" s="34"/>
    </row>
    <row r="212" ht="15.75" customHeight="1">
      <c r="B212" s="34"/>
    </row>
    <row r="213" ht="15.75" customHeight="1">
      <c r="B213" s="34"/>
    </row>
    <row r="214" ht="15.75" customHeight="1">
      <c r="B214" s="34"/>
    </row>
    <row r="215" ht="15.75" customHeight="1">
      <c r="B215" s="34"/>
    </row>
    <row r="216" ht="15.75" customHeight="1">
      <c r="B216" s="34"/>
    </row>
    <row r="217" ht="15.75" customHeight="1">
      <c r="B217" s="34"/>
    </row>
    <row r="218" ht="15.75" customHeight="1">
      <c r="B218" s="34"/>
    </row>
    <row r="219" ht="15.75" customHeight="1">
      <c r="B219" s="34"/>
    </row>
    <row r="220" ht="15.75" customHeight="1">
      <c r="B220" s="34"/>
    </row>
    <row r="221" ht="15.75" customHeight="1">
      <c r="B221" s="34"/>
    </row>
    <row r="222" ht="15.75" customHeight="1">
      <c r="B222" s="34"/>
    </row>
    <row r="223" ht="15.75" customHeight="1">
      <c r="B223" s="34"/>
    </row>
    <row r="224" ht="15.75" customHeight="1">
      <c r="B224" s="34"/>
    </row>
    <row r="225" ht="15.75" customHeight="1">
      <c r="B225" s="34"/>
    </row>
    <row r="226" ht="15.75" customHeight="1">
      <c r="B226" s="34"/>
    </row>
    <row r="227" ht="15.75" customHeight="1">
      <c r="B227" s="34"/>
    </row>
    <row r="228" ht="15.75" customHeight="1">
      <c r="B228" s="34"/>
    </row>
    <row r="229" ht="15.75" customHeight="1">
      <c r="B229" s="34"/>
    </row>
    <row r="230" ht="15.75" customHeight="1">
      <c r="B230" s="34"/>
    </row>
    <row r="231" ht="15.75" customHeight="1">
      <c r="B231" s="34"/>
    </row>
    <row r="232" ht="15.75" customHeight="1">
      <c r="B232" s="34"/>
    </row>
    <row r="233" ht="15.75" customHeight="1">
      <c r="B233" s="34"/>
    </row>
    <row r="234" ht="15.75" customHeight="1">
      <c r="B234" s="34"/>
    </row>
    <row r="235" ht="15.75" customHeight="1">
      <c r="B235" s="34"/>
    </row>
    <row r="236" ht="15.75" customHeight="1">
      <c r="B236" s="34"/>
    </row>
    <row r="237" ht="15.75" customHeight="1">
      <c r="B237" s="34"/>
    </row>
    <row r="238" ht="15.75" customHeight="1">
      <c r="B238" s="34"/>
    </row>
    <row r="239" ht="15.75" customHeight="1">
      <c r="B239" s="34"/>
    </row>
    <row r="240" ht="15.75" customHeight="1">
      <c r="B240" s="34"/>
    </row>
    <row r="241" ht="15.75" customHeight="1">
      <c r="B241" s="34"/>
    </row>
    <row r="242" ht="15.75" customHeight="1">
      <c r="B242" s="34"/>
    </row>
    <row r="243" ht="15.75" customHeight="1">
      <c r="B243" s="34"/>
    </row>
    <row r="244" ht="15.75" customHeight="1">
      <c r="B244" s="34"/>
    </row>
    <row r="245" ht="15.75" customHeight="1">
      <c r="B245" s="34"/>
    </row>
    <row r="246" ht="15.75" customHeight="1">
      <c r="B246" s="3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0:F13"/>
    <mergeCell ref="J10:J13"/>
    <mergeCell ref="C10:C13"/>
    <mergeCell ref="B16:I16"/>
    <mergeCell ref="B18:K18"/>
    <mergeCell ref="B20:D20"/>
    <mergeCell ref="B2:K2"/>
    <mergeCell ref="B3:K3"/>
    <mergeCell ref="C5:K5"/>
    <mergeCell ref="B7:K7"/>
    <mergeCell ref="D9:E9"/>
    <mergeCell ref="B10:B13"/>
    <mergeCell ref="K10:K13"/>
  </mergeCells>
  <printOptions/>
  <pageMargins bottom="0.75" footer="0.0" header="0.0" left="0.7" right="0.7" top="0.75"/>
  <pageSetup orientation="landscape"/>
  <drawing r:id="rId1"/>
</worksheet>
</file>