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0860" windowHeight="7770"/>
  </bookViews>
  <sheets>
    <sheet name="Inflation Index" sheetId="6" r:id="rId1"/>
    <sheet name="Inflation Example" sheetId="1" r:id="rId2"/>
    <sheet name="Project Start" sheetId="2" r:id="rId3"/>
    <sheet name="Costs over Time" sheetId="5" r:id="rId4"/>
  </sheets>
  <calcPr calcId="125725"/>
</workbook>
</file>

<file path=xl/calcChain.xml><?xml version="1.0" encoding="utf-8"?>
<calcChain xmlns="http://schemas.openxmlformats.org/spreadsheetml/2006/main">
  <c r="B6" i="5"/>
  <c r="D6"/>
  <c r="E6"/>
  <c r="B7"/>
  <c r="D7"/>
  <c r="E7"/>
  <c r="B8"/>
  <c r="D8"/>
  <c r="E8"/>
  <c r="B9"/>
  <c r="D9"/>
  <c r="E9"/>
  <c r="B10"/>
  <c r="D10"/>
  <c r="E10"/>
  <c r="B11"/>
  <c r="D11"/>
  <c r="E11"/>
  <c r="B12"/>
  <c r="D12"/>
  <c r="E12"/>
  <c r="B13"/>
  <c r="D13"/>
  <c r="E13"/>
  <c r="B14"/>
  <c r="D14"/>
  <c r="E14"/>
  <c r="B15"/>
  <c r="D15"/>
  <c r="E15"/>
  <c r="B16"/>
  <c r="D16"/>
  <c r="E16"/>
  <c r="B17"/>
  <c r="D17"/>
  <c r="E17"/>
  <c r="B18"/>
  <c r="D18"/>
  <c r="E18"/>
  <c r="B19"/>
  <c r="D19"/>
  <c r="E19"/>
  <c r="B20"/>
  <c r="D20"/>
  <c r="E20"/>
  <c r="B21"/>
  <c r="D21"/>
  <c r="E21"/>
  <c r="B22"/>
  <c r="D22"/>
  <c r="E22"/>
  <c r="B23"/>
  <c r="D23"/>
  <c r="E23"/>
  <c r="B24"/>
  <c r="D24"/>
  <c r="E24"/>
  <c r="B25"/>
  <c r="D25"/>
  <c r="E25"/>
  <c r="B26"/>
  <c r="D26"/>
  <c r="E26"/>
  <c r="B27"/>
  <c r="D27"/>
  <c r="E27"/>
  <c r="B28"/>
  <c r="D28"/>
  <c r="E28"/>
  <c r="B29"/>
  <c r="D29"/>
  <c r="E29"/>
  <c r="E30"/>
  <c r="F7"/>
  <c r="J7"/>
  <c r="F9"/>
  <c r="J9"/>
  <c r="F11"/>
  <c r="J11"/>
  <c r="F13"/>
  <c r="J13"/>
  <c r="F15"/>
  <c r="J15"/>
  <c r="F17"/>
  <c r="J17"/>
  <c r="F19"/>
  <c r="J19"/>
  <c r="F21"/>
  <c r="J21"/>
  <c r="F23"/>
  <c r="J23"/>
  <c r="F25"/>
  <c r="J25"/>
  <c r="F27"/>
  <c r="J27"/>
  <c r="F29"/>
  <c r="J29"/>
  <c r="L7"/>
  <c r="N7"/>
  <c r="P7"/>
  <c r="L9"/>
  <c r="N9"/>
  <c r="P9"/>
  <c r="L11"/>
  <c r="N11"/>
  <c r="P11"/>
  <c r="L13"/>
  <c r="N13"/>
  <c r="P13"/>
  <c r="L15"/>
  <c r="N15"/>
  <c r="P15"/>
  <c r="L17"/>
  <c r="N17"/>
  <c r="P17"/>
  <c r="L19"/>
  <c r="N19"/>
  <c r="P19"/>
  <c r="L21"/>
  <c r="N21"/>
  <c r="P21"/>
  <c r="L23"/>
  <c r="N23"/>
  <c r="P23"/>
  <c r="L25"/>
  <c r="N25"/>
  <c r="P25"/>
  <c r="L27"/>
  <c r="N27"/>
  <c r="P27"/>
  <c r="L29"/>
  <c r="N29"/>
  <c r="P29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C3" i="6"/>
  <c r="F3"/>
  <c r="C4"/>
  <c r="F4"/>
  <c r="C5"/>
  <c r="F5"/>
  <c r="C6"/>
  <c r="F6"/>
  <c r="C7"/>
  <c r="F7"/>
  <c r="C8"/>
  <c r="F8"/>
  <c r="J8"/>
  <c r="C9"/>
  <c r="F9"/>
  <c r="J9"/>
  <c r="C10"/>
  <c r="F10"/>
  <c r="J10"/>
  <c r="C11"/>
  <c r="F11"/>
  <c r="J11"/>
  <c r="C12"/>
  <c r="F12"/>
  <c r="J12"/>
  <c r="C13"/>
  <c r="F13"/>
  <c r="J13"/>
  <c r="C14"/>
  <c r="F14"/>
  <c r="J14"/>
  <c r="C15"/>
  <c r="F15"/>
  <c r="J15"/>
  <c r="C16"/>
  <c r="F16"/>
  <c r="J16"/>
  <c r="C17"/>
  <c r="F17"/>
  <c r="J17"/>
  <c r="C18"/>
  <c r="F18"/>
  <c r="J18"/>
  <c r="C19"/>
  <c r="F19"/>
  <c r="J19"/>
  <c r="C20"/>
  <c r="F20"/>
  <c r="J20"/>
  <c r="C21"/>
  <c r="F21"/>
  <c r="J21"/>
  <c r="C22"/>
  <c r="F22"/>
  <c r="J22"/>
  <c r="C23"/>
  <c r="F23"/>
  <c r="J23"/>
  <c r="C24"/>
  <c r="F24"/>
  <c r="J24"/>
  <c r="C25"/>
  <c r="F25"/>
  <c r="J25"/>
  <c r="C26"/>
  <c r="F26"/>
  <c r="J26"/>
  <c r="C27"/>
  <c r="F27"/>
  <c r="J27"/>
  <c r="C28"/>
  <c r="F28"/>
  <c r="J28"/>
  <c r="C29"/>
  <c r="F29"/>
  <c r="J29"/>
  <c r="C30"/>
  <c r="F30"/>
  <c r="J30"/>
  <c r="C31"/>
  <c r="F31"/>
  <c r="J31"/>
  <c r="C32"/>
  <c r="F32"/>
  <c r="J32"/>
  <c r="C33"/>
  <c r="F33"/>
  <c r="J33"/>
  <c r="C34"/>
  <c r="F34"/>
  <c r="J34"/>
  <c r="C35"/>
  <c r="F35"/>
  <c r="J35"/>
  <c r="C36"/>
  <c r="F36"/>
  <c r="J36"/>
  <c r="C37"/>
  <c r="F37"/>
  <c r="J37"/>
  <c r="C38"/>
  <c r="F38"/>
  <c r="J38"/>
  <c r="C39"/>
  <c r="F39"/>
  <c r="J39"/>
  <c r="C40"/>
  <c r="F40"/>
  <c r="J40"/>
  <c r="C41"/>
  <c r="F41"/>
  <c r="J41"/>
  <c r="C42"/>
  <c r="F42"/>
  <c r="J42"/>
  <c r="C43"/>
  <c r="F43"/>
  <c r="J43"/>
  <c r="C44"/>
  <c r="F44"/>
  <c r="J44"/>
  <c r="C45"/>
  <c r="F45"/>
  <c r="J45"/>
  <c r="C46"/>
  <c r="F46"/>
  <c r="J46"/>
  <c r="C47"/>
  <c r="F47"/>
  <c r="J47"/>
  <c r="C48"/>
  <c r="F48"/>
  <c r="J48"/>
  <c r="C49"/>
  <c r="F49"/>
  <c r="J49"/>
  <c r="C50"/>
  <c r="F50"/>
  <c r="J50"/>
  <c r="C51"/>
  <c r="F51"/>
  <c r="J51"/>
  <c r="C52"/>
  <c r="F52"/>
  <c r="J52"/>
  <c r="C53"/>
  <c r="F53"/>
  <c r="J53"/>
  <c r="C54"/>
  <c r="F54"/>
  <c r="J54"/>
  <c r="C55"/>
  <c r="F55"/>
  <c r="J55"/>
  <c r="C56"/>
  <c r="F56"/>
  <c r="J56"/>
  <c r="C57"/>
  <c r="F57"/>
  <c r="J57"/>
  <c r="C58"/>
  <c r="F58"/>
  <c r="J58"/>
  <c r="C59"/>
  <c r="F59"/>
  <c r="J59"/>
  <c r="C60"/>
  <c r="F60"/>
  <c r="J60"/>
  <c r="C61"/>
  <c r="F61"/>
  <c r="J61"/>
  <c r="C62"/>
  <c r="F62"/>
  <c r="J62"/>
  <c r="C63"/>
  <c r="F63"/>
  <c r="J63"/>
  <c r="C64"/>
  <c r="F64"/>
  <c r="J64"/>
  <c r="C65"/>
  <c r="F65"/>
  <c r="J65"/>
  <c r="C66"/>
  <c r="F66"/>
  <c r="J66"/>
  <c r="C67"/>
  <c r="F67"/>
  <c r="J67"/>
  <c r="C68"/>
  <c r="F68"/>
  <c r="J68"/>
  <c r="C69"/>
  <c r="F69"/>
  <c r="J69"/>
  <c r="C70"/>
  <c r="F70"/>
  <c r="J70"/>
  <c r="C71"/>
  <c r="F71"/>
  <c r="J71"/>
  <c r="C72"/>
  <c r="F72"/>
  <c r="J72"/>
  <c r="C73"/>
  <c r="F73"/>
  <c r="J73"/>
  <c r="C74"/>
  <c r="F74"/>
  <c r="J74"/>
  <c r="C75"/>
  <c r="F75"/>
  <c r="J75"/>
  <c r="C76"/>
  <c r="F76"/>
  <c r="J76"/>
  <c r="C77"/>
  <c r="F77"/>
  <c r="J77"/>
  <c r="C78"/>
  <c r="F78"/>
  <c r="J78"/>
  <c r="C79"/>
  <c r="F79"/>
  <c r="J79"/>
  <c r="C80"/>
  <c r="F80"/>
  <c r="J80"/>
  <c r="C81"/>
  <c r="F81"/>
  <c r="J81"/>
  <c r="C82"/>
  <c r="F82"/>
  <c r="J82"/>
  <c r="C83"/>
  <c r="F83"/>
  <c r="J83"/>
  <c r="C84"/>
  <c r="F84"/>
  <c r="J84"/>
  <c r="C85"/>
  <c r="F85"/>
  <c r="J85"/>
  <c r="C86"/>
  <c r="F86"/>
  <c r="J86"/>
  <c r="C87"/>
  <c r="F87"/>
  <c r="J87"/>
  <c r="C88"/>
  <c r="F88"/>
  <c r="J88"/>
  <c r="C89"/>
  <c r="F89"/>
  <c r="J89"/>
  <c r="C90"/>
  <c r="F90"/>
  <c r="J90"/>
  <c r="C91"/>
  <c r="F91"/>
  <c r="J91"/>
  <c r="C92"/>
  <c r="F92"/>
  <c r="J92"/>
  <c r="C93"/>
  <c r="F93"/>
  <c r="C94"/>
  <c r="F94"/>
  <c r="C95"/>
  <c r="F95"/>
  <c r="C96"/>
  <c r="F96"/>
  <c r="B5" i="5"/>
  <c r="C2" i="2"/>
  <c r="B5"/>
  <c r="B7"/>
  <c r="D7"/>
  <c r="D14"/>
  <c r="D15"/>
  <c r="J3" i="1"/>
  <c r="J5"/>
  <c r="C3"/>
  <c r="F3"/>
  <c r="C4"/>
  <c r="F4"/>
  <c r="J15"/>
  <c r="J4"/>
  <c r="C5"/>
  <c r="F5"/>
  <c r="C6"/>
  <c r="F6"/>
  <c r="J6"/>
  <c r="C7"/>
  <c r="F7"/>
  <c r="C8"/>
  <c r="F8"/>
  <c r="J8"/>
  <c r="C9"/>
  <c r="F9"/>
  <c r="J51"/>
  <c r="J41"/>
  <c r="J39"/>
  <c r="J27"/>
  <c r="J3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F10"/>
  <c r="C10"/>
  <c r="J42"/>
  <c r="J44"/>
  <c r="J46"/>
  <c r="J48"/>
  <c r="J50"/>
  <c r="J29"/>
  <c r="J31"/>
  <c r="J33"/>
  <c r="J35"/>
  <c r="J37"/>
  <c r="J28"/>
  <c r="J18"/>
  <c r="J20"/>
  <c r="J22"/>
  <c r="J24"/>
  <c r="J26"/>
  <c r="J10"/>
  <c r="J12"/>
  <c r="J14"/>
  <c r="M29" i="5"/>
  <c r="O29"/>
  <c r="M27"/>
  <c r="O27"/>
  <c r="M25"/>
  <c r="O25"/>
  <c r="M23"/>
  <c r="O23"/>
  <c r="M21"/>
  <c r="O21"/>
  <c r="M19"/>
  <c r="O19"/>
  <c r="M17"/>
  <c r="O17"/>
  <c r="M15"/>
  <c r="O15"/>
  <c r="M13"/>
  <c r="O13"/>
  <c r="M11"/>
  <c r="O11"/>
  <c r="M9"/>
  <c r="O9"/>
  <c r="M7"/>
  <c r="O7"/>
  <c r="J13" i="1"/>
  <c r="J11"/>
  <c r="J16"/>
  <c r="J25"/>
  <c r="J23"/>
  <c r="J21"/>
  <c r="J19"/>
  <c r="J17"/>
  <c r="J38"/>
  <c r="J36"/>
  <c r="J34"/>
  <c r="J32"/>
  <c r="J40"/>
  <c r="J49"/>
  <c r="J47"/>
  <c r="J45"/>
  <c r="J43"/>
  <c r="J9"/>
  <c r="J7"/>
  <c r="B9" i="2"/>
  <c r="D9"/>
  <c r="D10"/>
  <c r="D11"/>
  <c r="D18"/>
  <c r="L28" i="5"/>
  <c r="L26"/>
  <c r="L24"/>
  <c r="L22"/>
  <c r="L20"/>
  <c r="L18"/>
  <c r="L16"/>
  <c r="L14"/>
  <c r="L12"/>
  <c r="L10"/>
  <c r="L8"/>
  <c r="L6"/>
  <c r="F28"/>
  <c r="J28"/>
  <c r="F26"/>
  <c r="J26"/>
  <c r="F24"/>
  <c r="J24"/>
  <c r="F22"/>
  <c r="J22"/>
  <c r="F20"/>
  <c r="J20"/>
  <c r="F18"/>
  <c r="J18"/>
  <c r="F16"/>
  <c r="J16"/>
  <c r="F14"/>
  <c r="J14"/>
  <c r="F12"/>
  <c r="J12"/>
  <c r="F10"/>
  <c r="J10"/>
  <c r="F8"/>
  <c r="J8"/>
  <c r="F6"/>
  <c r="F30"/>
  <c r="F31"/>
  <c r="J6"/>
  <c r="J30"/>
  <c r="L30"/>
  <c r="L31"/>
  <c r="N6"/>
  <c r="N10"/>
  <c r="P10"/>
  <c r="N14"/>
  <c r="P14"/>
  <c r="N18"/>
  <c r="P18"/>
  <c r="N22"/>
  <c r="P22"/>
  <c r="N26"/>
  <c r="P26"/>
  <c r="M6"/>
  <c r="M10"/>
  <c r="O10"/>
  <c r="M14"/>
  <c r="O14"/>
  <c r="M18"/>
  <c r="O18"/>
  <c r="M22"/>
  <c r="O22"/>
  <c r="M26"/>
  <c r="O26"/>
  <c r="N8"/>
  <c r="P8"/>
  <c r="N12"/>
  <c r="P12"/>
  <c r="N16"/>
  <c r="P16"/>
  <c r="N20"/>
  <c r="P20"/>
  <c r="N24"/>
  <c r="P24"/>
  <c r="N28"/>
  <c r="P28"/>
  <c r="M8"/>
  <c r="O8"/>
  <c r="M12"/>
  <c r="O12"/>
  <c r="M16"/>
  <c r="O16"/>
  <c r="M20"/>
  <c r="O20"/>
  <c r="M24"/>
  <c r="O24"/>
  <c r="M28"/>
  <c r="O28"/>
  <c r="L32"/>
  <c r="O6"/>
  <c r="M30"/>
  <c r="O30"/>
  <c r="P6"/>
  <c r="N30"/>
  <c r="P30"/>
</calcChain>
</file>

<file path=xl/sharedStrings.xml><?xml version="1.0" encoding="utf-8"?>
<sst xmlns="http://schemas.openxmlformats.org/spreadsheetml/2006/main" count="338" uniqueCount="130">
  <si>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</si>
  <si>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</si>
  <si>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</si>
  <si>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</si>
  <si>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</si>
  <si>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</si>
  <si>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</si>
  <si>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</si>
  <si>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</si>
  <si>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</si>
  <si>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</si>
  <si>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</si>
  <si>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</si>
  <si>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</si>
  <si>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</si>
  <si>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</si>
  <si>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</si>
  <si>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</si>
  <si>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</si>
  <si>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</si>
  <si>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</si>
  <si>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</si>
  <si>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</si>
  <si>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</si>
  <si>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</si>
  <si>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</si>
  <si>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</si>
  <si>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</si>
  <si>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</si>
  <si>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</si>
  <si>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</si>
  <si>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</si>
  <si>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</si>
  <si>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</si>
  <si>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</si>
  <si>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</si>
  <si>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</si>
  <si>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</si>
  <si>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</si>
  <si>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</si>
  <si>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</si>
  <si>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</si>
  <si>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</si>
  <si>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</si>
  <si>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</si>
  <si>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</si>
  <si>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</si>
  <si>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</si>
  <si>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</si>
  <si>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</si>
  <si>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</si>
  <si>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</si>
  <si>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</si>
  <si>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</si>
  <si>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</si>
  <si>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</si>
  <si>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</si>
  <si>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</si>
  <si>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</si>
  <si>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</si>
  <si>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</si>
  <si>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</si>
  <si>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</si>
  <si>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</si>
  <si>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</si>
  <si>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</si>
  <si>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</si>
  <si>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</si>
  <si>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</si>
  <si>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</si>
  <si>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</si>
  <si>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</si>
  <si>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</si>
  <si>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</si>
  <si>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</si>
  <si>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</si>
  <si>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</si>
  <si>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</si>
  <si>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</si>
  <si>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</si>
  <si>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</si>
  <si>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</si>
  <si>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</si>
  <si>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</si>
  <si>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</si>
  <si>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</si>
  <si>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</si>
  <si>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</si>
  <si>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</si>
  <si>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</si>
  <si>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</si>
  <si>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</si>
  <si>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</si>
  <si>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</si>
  <si>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Consumer Price Index</t>
  </si>
  <si>
    <t>Wholesale Construction</t>
  </si>
  <si>
    <t>2000</t>
  </si>
  <si>
    <t>2001</t>
  </si>
  <si>
    <t>2002</t>
  </si>
  <si>
    <t>2003</t>
  </si>
  <si>
    <t>2004</t>
  </si>
  <si>
    <t>2005</t>
  </si>
  <si>
    <t>2006</t>
  </si>
  <si>
    <t>Construction Labour</t>
  </si>
  <si>
    <t>Contract</t>
  </si>
  <si>
    <t>Margin</t>
  </si>
  <si>
    <t>Costs</t>
  </si>
  <si>
    <t>Labour</t>
  </si>
  <si>
    <t>Materials</t>
  </si>
  <si>
    <t>Increase Index</t>
  </si>
  <si>
    <t>Cost Month 9</t>
  </si>
  <si>
    <t>Recoverable</t>
  </si>
  <si>
    <t>CPA Value</t>
  </si>
  <si>
    <t>Loss to Contractor</t>
  </si>
  <si>
    <t>t value</t>
  </si>
  <si>
    <t>S-Curve</t>
  </si>
  <si>
    <t>EO Month</t>
  </si>
  <si>
    <t>Work Value</t>
  </si>
  <si>
    <t>Work Cost (Base Date Value)</t>
  </si>
  <si>
    <t>Material Index</t>
  </si>
  <si>
    <t>Labour Index</t>
  </si>
  <si>
    <t>Work Cost (at IPC Date)</t>
  </si>
  <si>
    <t>Value of IPC</t>
  </si>
  <si>
    <t>Work Executed at end of Month</t>
  </si>
  <si>
    <t>CPI</t>
  </si>
  <si>
    <t>IPC adjusted at CPI</t>
  </si>
  <si>
    <t>Projected Margin</t>
  </si>
  <si>
    <t>Actual Margin</t>
  </si>
  <si>
    <t>Projected % Margin</t>
  </si>
  <si>
    <t>Actual % Margin</t>
  </si>
</sst>
</file>

<file path=xl/styles.xml><?xml version="1.0" encoding="utf-8"?>
<styleSheet xmlns="http://schemas.openxmlformats.org/spreadsheetml/2006/main">
  <numFmts count="4">
    <numFmt numFmtId="8" formatCode="&quot;€&quot;#,##0.00;[Red]\-&quot;€&quot;#,##0.00"/>
    <numFmt numFmtId="164" formatCode="0.0000%"/>
    <numFmt numFmtId="165" formatCode="&quot;€&quot;#,##0.00"/>
    <numFmt numFmtId="168" formatCode="0.000000"/>
  </numFmts>
  <fonts count="5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/>
    <xf numFmtId="8" fontId="0" fillId="0" borderId="0" xfId="0" applyNumberFormat="1"/>
    <xf numFmtId="0" fontId="1" fillId="2" borderId="0" xfId="0" applyFont="1" applyFill="1" applyAlignment="1" applyProtection="1">
      <alignment horizontal="left"/>
      <protection locked="0"/>
    </xf>
    <xf numFmtId="0" fontId="0" fillId="2" borderId="0" xfId="0" applyFill="1" applyAlignment="1" applyProtection="1">
      <alignment horizontal="right"/>
      <protection locked="0"/>
    </xf>
    <xf numFmtId="164" fontId="0" fillId="2" borderId="0" xfId="0" applyNumberFormat="1" applyFill="1"/>
    <xf numFmtId="0" fontId="0" fillId="2" borderId="0" xfId="0" applyFill="1"/>
    <xf numFmtId="8" fontId="0" fillId="0" borderId="1" xfId="0" applyNumberFormat="1" applyBorder="1"/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8" fontId="0" fillId="0" borderId="5" xfId="0" applyNumberFormat="1" applyBorder="1"/>
    <xf numFmtId="0" fontId="0" fillId="0" borderId="6" xfId="0" applyBorder="1"/>
    <xf numFmtId="0" fontId="2" fillId="0" borderId="5" xfId="0" applyFont="1" applyBorder="1"/>
    <xf numFmtId="8" fontId="0" fillId="0" borderId="6" xfId="0" applyNumberFormat="1" applyBorder="1"/>
    <xf numFmtId="0" fontId="2" fillId="0" borderId="7" xfId="0" applyFont="1" applyBorder="1"/>
    <xf numFmtId="0" fontId="0" fillId="0" borderId="8" xfId="0" applyBorder="1"/>
    <xf numFmtId="8" fontId="0" fillId="0" borderId="9" xfId="0" applyNumberFormat="1" applyBorder="1"/>
    <xf numFmtId="0" fontId="0" fillId="0" borderId="10" xfId="0" applyBorder="1"/>
    <xf numFmtId="0" fontId="0" fillId="0" borderId="2" xfId="0" applyBorder="1"/>
    <xf numFmtId="8" fontId="0" fillId="0" borderId="4" xfId="0" applyNumberFormat="1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2" xfId="0" applyBorder="1"/>
    <xf numFmtId="165" fontId="0" fillId="0" borderId="13" xfId="0" applyNumberFormat="1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8" fontId="0" fillId="0" borderId="11" xfId="0" applyNumberFormat="1" applyBorder="1"/>
    <xf numFmtId="0" fontId="0" fillId="0" borderId="13" xfId="0" applyBorder="1"/>
    <xf numFmtId="0" fontId="2" fillId="0" borderId="4" xfId="0" applyFont="1" applyBorder="1"/>
    <xf numFmtId="8" fontId="0" fillId="0" borderId="7" xfId="0" applyNumberFormat="1" applyBorder="1"/>
    <xf numFmtId="0" fontId="2" fillId="0" borderId="17" xfId="0" applyFont="1" applyBorder="1"/>
    <xf numFmtId="0" fontId="0" fillId="0" borderId="18" xfId="0" applyBorder="1"/>
    <xf numFmtId="8" fontId="0" fillId="0" borderId="19" xfId="0" applyNumberFormat="1" applyBorder="1"/>
    <xf numFmtId="0" fontId="4" fillId="0" borderId="0" xfId="0" applyFont="1"/>
    <xf numFmtId="2" fontId="0" fillId="0" borderId="0" xfId="0" applyNumberFormat="1"/>
    <xf numFmtId="168" fontId="0" fillId="0" borderId="0" xfId="0" applyNumberFormat="1"/>
    <xf numFmtId="168" fontId="0" fillId="0" borderId="1" xfId="0" applyNumberFormat="1" applyBorder="1"/>
    <xf numFmtId="2" fontId="0" fillId="0" borderId="5" xfId="0" applyNumberFormat="1" applyBorder="1"/>
    <xf numFmtId="2" fontId="0" fillId="0" borderId="7" xfId="0" applyNumberFormat="1" applyBorder="1"/>
    <xf numFmtId="168" fontId="0" fillId="0" borderId="8" xfId="0" applyNumberFormat="1" applyBorder="1"/>
    <xf numFmtId="8" fontId="0" fillId="0" borderId="8" xfId="0" applyNumberFormat="1" applyBorder="1"/>
    <xf numFmtId="0" fontId="0" fillId="0" borderId="9" xfId="0" applyBorder="1"/>
    <xf numFmtId="2" fontId="0" fillId="0" borderId="11" xfId="0" applyNumberFormat="1" applyBorder="1"/>
    <xf numFmtId="168" fontId="0" fillId="0" borderId="12" xfId="0" applyNumberFormat="1" applyBorder="1"/>
    <xf numFmtId="8" fontId="0" fillId="0" borderId="12" xfId="0" applyNumberFormat="1" applyBorder="1"/>
    <xf numFmtId="2" fontId="4" fillId="0" borderId="14" xfId="0" applyNumberFormat="1" applyFont="1" applyBorder="1" applyAlignment="1">
      <alignment horizontal="center" textRotation="90" wrapText="1"/>
    </xf>
    <xf numFmtId="168" fontId="4" fillId="0" borderId="15" xfId="0" applyNumberFormat="1" applyFont="1" applyBorder="1" applyAlignment="1">
      <alignment horizontal="center" textRotation="90" wrapText="1"/>
    </xf>
    <xf numFmtId="8" fontId="4" fillId="0" borderId="15" xfId="0" applyNumberFormat="1" applyFont="1" applyBorder="1" applyAlignment="1">
      <alignment horizontal="center" textRotation="90" wrapText="1"/>
    </xf>
    <xf numFmtId="8" fontId="4" fillId="0" borderId="16" xfId="0" applyNumberFormat="1" applyFont="1" applyBorder="1" applyAlignment="1">
      <alignment horizontal="center" textRotation="90" wrapText="1"/>
    </xf>
    <xf numFmtId="2" fontId="0" fillId="0" borderId="20" xfId="0" applyNumberFormat="1" applyBorder="1"/>
    <xf numFmtId="168" fontId="0" fillId="0" borderId="21" xfId="0" applyNumberFormat="1" applyBorder="1"/>
    <xf numFmtId="8" fontId="0" fillId="0" borderId="21" xfId="0" applyNumberFormat="1" applyBorder="1"/>
    <xf numFmtId="2" fontId="0" fillId="0" borderId="22" xfId="0" applyNumberFormat="1" applyBorder="1"/>
    <xf numFmtId="168" fontId="0" fillId="0" borderId="23" xfId="0" applyNumberFormat="1" applyBorder="1"/>
    <xf numFmtId="8" fontId="0" fillId="0" borderId="23" xfId="0" applyNumberFormat="1" applyBorder="1"/>
    <xf numFmtId="0" fontId="0" fillId="0" borderId="24" xfId="0" applyBorder="1"/>
    <xf numFmtId="2" fontId="4" fillId="0" borderId="2" xfId="0" applyNumberFormat="1" applyFont="1" applyBorder="1"/>
    <xf numFmtId="168" fontId="4" fillId="0" borderId="3" xfId="0" applyNumberFormat="1" applyFont="1" applyBorder="1"/>
    <xf numFmtId="8" fontId="4" fillId="0" borderId="3" xfId="0" applyNumberFormat="1" applyFont="1" applyBorder="1"/>
    <xf numFmtId="8" fontId="4" fillId="0" borderId="4" xfId="0" applyNumberFormat="1" applyFont="1" applyBorder="1"/>
    <xf numFmtId="8" fontId="4" fillId="3" borderId="8" xfId="0" applyNumberFormat="1" applyFont="1" applyFill="1" applyBorder="1"/>
    <xf numFmtId="8" fontId="4" fillId="0" borderId="25" xfId="0" applyNumberFormat="1" applyFont="1" applyBorder="1" applyAlignment="1">
      <alignment horizontal="center" textRotation="90" wrapText="1"/>
    </xf>
    <xf numFmtId="8" fontId="0" fillId="0" borderId="26" xfId="0" applyNumberFormat="1" applyBorder="1"/>
    <xf numFmtId="8" fontId="0" fillId="0" borderId="27" xfId="0" applyNumberFormat="1" applyBorder="1"/>
    <xf numFmtId="8" fontId="0" fillId="0" borderId="28" xfId="0" applyNumberFormat="1" applyBorder="1"/>
    <xf numFmtId="8" fontId="4" fillId="0" borderId="29" xfId="0" applyNumberFormat="1" applyFont="1" applyBorder="1"/>
    <xf numFmtId="8" fontId="0" fillId="0" borderId="30" xfId="0" applyNumberFormat="1" applyBorder="1"/>
    <xf numFmtId="8" fontId="0" fillId="0" borderId="31" xfId="0" applyNumberFormat="1" applyBorder="1"/>
    <xf numFmtId="8" fontId="4" fillId="0" borderId="32" xfId="0" applyNumberFormat="1" applyFont="1" applyBorder="1" applyAlignment="1">
      <alignment horizontal="center" textRotation="90" wrapText="1"/>
    </xf>
    <xf numFmtId="8" fontId="0" fillId="0" borderId="33" xfId="0" applyNumberFormat="1" applyBorder="1"/>
    <xf numFmtId="8" fontId="0" fillId="0" borderId="34" xfId="0" applyNumberFormat="1" applyBorder="1"/>
    <xf numFmtId="8" fontId="0" fillId="0" borderId="35" xfId="0" applyNumberFormat="1" applyBorder="1"/>
    <xf numFmtId="8" fontId="4" fillId="0" borderId="36" xfId="0" applyNumberFormat="1" applyFont="1" applyBorder="1"/>
    <xf numFmtId="8" fontId="4" fillId="0" borderId="37" xfId="0" applyNumberFormat="1" applyFont="1" applyBorder="1" applyAlignment="1">
      <alignment horizontal="center" textRotation="90" wrapText="1"/>
    </xf>
    <xf numFmtId="8" fontId="0" fillId="0" borderId="38" xfId="0" applyNumberFormat="1" applyBorder="1"/>
    <xf numFmtId="164" fontId="0" fillId="0" borderId="39" xfId="0" applyNumberFormat="1" applyBorder="1"/>
    <xf numFmtId="164" fontId="0" fillId="0" borderId="40" xfId="0" applyNumberFormat="1" applyBorder="1"/>
    <xf numFmtId="8" fontId="4" fillId="0" borderId="41" xfId="0" applyNumberFormat="1" applyFont="1" applyBorder="1"/>
    <xf numFmtId="8" fontId="0" fillId="0" borderId="42" xfId="0" applyNumberFormat="1" applyBorder="1"/>
    <xf numFmtId="8" fontId="0" fillId="0" borderId="43" xfId="0" applyNumberFormat="1" applyBorder="1"/>
    <xf numFmtId="8" fontId="4" fillId="0" borderId="18" xfId="0" applyNumberFormat="1" applyFont="1" applyBorder="1" applyAlignment="1">
      <alignment horizontal="center" textRotation="90" wrapText="1"/>
    </xf>
    <xf numFmtId="8" fontId="0" fillId="0" borderId="44" xfId="0" applyNumberFormat="1" applyBorder="1"/>
    <xf numFmtId="8" fontId="0" fillId="0" borderId="45" xfId="0" applyNumberFormat="1" applyBorder="1"/>
    <xf numFmtId="8" fontId="0" fillId="0" borderId="46" xfId="0" applyNumberFormat="1" applyBorder="1"/>
    <xf numFmtId="8" fontId="4" fillId="0" borderId="47" xfId="0" applyNumberFormat="1" applyFont="1" applyBorder="1"/>
    <xf numFmtId="8" fontId="0" fillId="0" borderId="48" xfId="0" applyNumberFormat="1" applyBorder="1"/>
    <xf numFmtId="8" fontId="0" fillId="0" borderId="49" xfId="0" applyNumberFormat="1" applyBorder="1"/>
    <xf numFmtId="8" fontId="4" fillId="0" borderId="14" xfId="0" applyNumberFormat="1" applyFont="1" applyBorder="1" applyAlignment="1">
      <alignment horizontal="center" textRotation="90" wrapText="1"/>
    </xf>
    <xf numFmtId="8" fontId="0" fillId="0" borderId="13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20" xfId="0" applyNumberFormat="1" applyFill="1" applyBorder="1"/>
    <xf numFmtId="164" fontId="0" fillId="0" borderId="10" xfId="0" applyNumberFormat="1" applyBorder="1"/>
    <xf numFmtId="8" fontId="4" fillId="0" borderId="2" xfId="0" applyNumberFormat="1" applyFont="1" applyBorder="1"/>
    <xf numFmtId="8" fontId="0" fillId="0" borderId="22" xfId="0" applyNumberFormat="1" applyBorder="1"/>
    <xf numFmtId="8" fontId="0" fillId="0" borderId="24" xfId="0" applyNumberFormat="1" applyBorder="1"/>
    <xf numFmtId="8" fontId="0" fillId="0" borderId="50" xfId="0" applyNumberFormat="1" applyBorder="1"/>
    <xf numFmtId="8" fontId="0" fillId="0" borderId="51" xfId="0" applyNumberFormat="1" applyBorder="1"/>
    <xf numFmtId="0" fontId="4" fillId="0" borderId="16" xfId="0" applyFont="1" applyBorder="1" applyAlignment="1">
      <alignment horizontal="center" textRotation="90" wrapText="1"/>
    </xf>
    <xf numFmtId="0" fontId="4" fillId="0" borderId="4" xfId="0" applyFont="1" applyBorder="1"/>
    <xf numFmtId="8" fontId="4" fillId="3" borderId="48" xfId="0" applyNumberFormat="1" applyFont="1" applyFill="1" applyBorder="1"/>
    <xf numFmtId="8" fontId="4" fillId="3" borderId="49" xfId="0" applyNumberFormat="1" applyFont="1" applyFill="1" applyBorder="1"/>
    <xf numFmtId="8" fontId="0" fillId="0" borderId="20" xfId="0" applyNumberFormat="1" applyBorder="1"/>
    <xf numFmtId="0" fontId="0" fillId="0" borderId="26" xfId="0" applyBorder="1"/>
    <xf numFmtId="0" fontId="0" fillId="0" borderId="27" xfId="0" applyBorder="1"/>
    <xf numFmtId="0" fontId="0" fillId="0" borderId="30" xfId="0" applyBorder="1"/>
    <xf numFmtId="0" fontId="0" fillId="0" borderId="31" xfId="0" applyBorder="1"/>
    <xf numFmtId="8" fontId="4" fillId="0" borderId="52" xfId="0" applyNumberFormat="1" applyFont="1" applyBorder="1" applyAlignment="1">
      <alignment horizontal="center" textRotation="90" wrapText="1"/>
    </xf>
    <xf numFmtId="10" fontId="0" fillId="0" borderId="5" xfId="0" applyNumberFormat="1" applyBorder="1"/>
    <xf numFmtId="10" fontId="0" fillId="0" borderId="6" xfId="0" applyNumberFormat="1" applyBorder="1"/>
    <xf numFmtId="10" fontId="0" fillId="0" borderId="20" xfId="0" applyNumberFormat="1" applyBorder="1"/>
    <xf numFmtId="10" fontId="0" fillId="0" borderId="10" xfId="0" applyNumberFormat="1" applyBorder="1"/>
    <xf numFmtId="10" fontId="0" fillId="0" borderId="22" xfId="0" applyNumberFormat="1" applyBorder="1"/>
    <xf numFmtId="10" fontId="0" fillId="0" borderId="24" xfId="0" applyNumberFormat="1" applyBorder="1"/>
    <xf numFmtId="10" fontId="0" fillId="0" borderId="14" xfId="0" applyNumberFormat="1" applyBorder="1"/>
    <xf numFmtId="10" fontId="0" fillId="0" borderId="16" xfId="0" applyNumberFormat="1" applyBorder="1"/>
    <xf numFmtId="10" fontId="0" fillId="2" borderId="6" xfId="0" applyNumberFormat="1" applyFill="1" applyBorder="1"/>
    <xf numFmtId="10" fontId="4" fillId="2" borderId="14" xfId="0" applyNumberFormat="1" applyFont="1" applyFill="1" applyBorder="1"/>
    <xf numFmtId="10" fontId="4" fillId="2" borderId="16" xfId="0" applyNumberFormat="1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>
        <c:manualLayout>
          <c:layoutTarget val="inner"/>
          <c:xMode val="edge"/>
          <c:yMode val="edge"/>
          <c:x val="0.13988919667590027"/>
          <c:y val="6.9767441860465115E-2"/>
          <c:w val="0.63434903047091418"/>
          <c:h val="0.67653276955602537"/>
        </c:manualLayout>
      </c:layout>
      <c:lineChart>
        <c:grouping val="standard"/>
        <c:ser>
          <c:idx val="0"/>
          <c:order val="0"/>
          <c:tx>
            <c:v>Consumer Price Index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'Inflation Index'!$A$3:$A$96</c:f>
              <c:strCache>
                <c:ptCount val="9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</c:strCache>
            </c:strRef>
          </c:cat>
          <c:val>
            <c:numRef>
              <c:f>'Inflation Index'!$C$3:$C$96</c:f>
              <c:numCache>
                <c:formatCode>0.0000%</c:formatCode>
                <c:ptCount val="94"/>
                <c:pt idx="0">
                  <c:v>0</c:v>
                </c:pt>
                <c:pt idx="1">
                  <c:v>8.8495575221238625E-3</c:v>
                </c:pt>
                <c:pt idx="2">
                  <c:v>1.5486725663716719E-2</c:v>
                </c:pt>
                <c:pt idx="3">
                  <c:v>2.3230088495575157E-2</c:v>
                </c:pt>
                <c:pt idx="4">
                  <c:v>2.9867256637168015E-2</c:v>
                </c:pt>
                <c:pt idx="5">
                  <c:v>3.6504424778761028E-2</c:v>
                </c:pt>
                <c:pt idx="6">
                  <c:v>3.9823008849557459E-2</c:v>
                </c:pt>
                <c:pt idx="7">
                  <c:v>4.5353982300884887E-2</c:v>
                </c:pt>
                <c:pt idx="8">
                  <c:v>4.9778761061946897E-2</c:v>
                </c:pt>
                <c:pt idx="9">
                  <c:v>5.6415929203539758E-2</c:v>
                </c:pt>
                <c:pt idx="10">
                  <c:v>6.0840707964601767E-2</c:v>
                </c:pt>
                <c:pt idx="11">
                  <c:v>6.0840707964601767E-2</c:v>
                </c:pt>
                <c:pt idx="12">
                  <c:v>5.1991150442477749E-2</c:v>
                </c:pt>
                <c:pt idx="13">
                  <c:v>6.1946902654867193E-2</c:v>
                </c:pt>
                <c:pt idx="14">
                  <c:v>7.0796460176991052E-2</c:v>
                </c:pt>
                <c:pt idx="15">
                  <c:v>7.9646017699114918E-2</c:v>
                </c:pt>
                <c:pt idx="16">
                  <c:v>8.6283185840707932E-2</c:v>
                </c:pt>
                <c:pt idx="17">
                  <c:v>9.1814159292035361E-2</c:v>
                </c:pt>
                <c:pt idx="18">
                  <c:v>8.9601769911504356E-2</c:v>
                </c:pt>
                <c:pt idx="19">
                  <c:v>9.292035398230078E-2</c:v>
                </c:pt>
                <c:pt idx="20">
                  <c:v>9.7345132743362789E-2</c:v>
                </c:pt>
                <c:pt idx="21">
                  <c:v>0.10176991150442465</c:v>
                </c:pt>
                <c:pt idx="22">
                  <c:v>0.10066371681415923</c:v>
                </c:pt>
                <c:pt idx="23">
                  <c:v>0.10619469026548665</c:v>
                </c:pt>
                <c:pt idx="24">
                  <c:v>0.10398230088495565</c:v>
                </c:pt>
                <c:pt idx="25">
                  <c:v>0.11172566371681408</c:v>
                </c:pt>
                <c:pt idx="26">
                  <c:v>0.12168141592920353</c:v>
                </c:pt>
                <c:pt idx="27">
                  <c:v>0.13163716814159282</c:v>
                </c:pt>
                <c:pt idx="28">
                  <c:v>0.13716814159292026</c:v>
                </c:pt>
                <c:pt idx="29">
                  <c:v>0.13938053097345127</c:v>
                </c:pt>
                <c:pt idx="30">
                  <c:v>0.13495575221238926</c:v>
                </c:pt>
                <c:pt idx="31">
                  <c:v>0.14159292035398227</c:v>
                </c:pt>
                <c:pt idx="32">
                  <c:v>0.14712389380530969</c:v>
                </c:pt>
                <c:pt idx="33">
                  <c:v>0.15265486725663713</c:v>
                </c:pt>
                <c:pt idx="34">
                  <c:v>0.15376106194690256</c:v>
                </c:pt>
                <c:pt idx="35">
                  <c:v>0.16150442477876098</c:v>
                </c:pt>
                <c:pt idx="36">
                  <c:v>0.15707964601769897</c:v>
                </c:pt>
                <c:pt idx="37">
                  <c:v>0.16814159292035386</c:v>
                </c:pt>
                <c:pt idx="38">
                  <c:v>0.17699115044247787</c:v>
                </c:pt>
                <c:pt idx="39">
                  <c:v>0.18030973451327428</c:v>
                </c:pt>
                <c:pt idx="40">
                  <c:v>0.17920353982300871</c:v>
                </c:pt>
                <c:pt idx="41">
                  <c:v>0.17920353982300871</c:v>
                </c:pt>
                <c:pt idx="42">
                  <c:v>0.17035398230088486</c:v>
                </c:pt>
                <c:pt idx="43">
                  <c:v>0.17809734513274328</c:v>
                </c:pt>
                <c:pt idx="44">
                  <c:v>0.18030973451327428</c:v>
                </c:pt>
                <c:pt idx="45">
                  <c:v>0.17920353982300871</c:v>
                </c:pt>
                <c:pt idx="46">
                  <c:v>0.17920353982300871</c:v>
                </c:pt>
                <c:pt idx="47">
                  <c:v>0.18362831858407072</c:v>
                </c:pt>
                <c:pt idx="48">
                  <c:v>0.17809734513274328</c:v>
                </c:pt>
                <c:pt idx="49">
                  <c:v>0.18805309734513273</c:v>
                </c:pt>
                <c:pt idx="50">
                  <c:v>0.19247787610619457</c:v>
                </c:pt>
                <c:pt idx="51">
                  <c:v>0.19690265486725658</c:v>
                </c:pt>
                <c:pt idx="52">
                  <c:v>0.19911504424778759</c:v>
                </c:pt>
                <c:pt idx="53">
                  <c:v>0.20575221238938046</c:v>
                </c:pt>
                <c:pt idx="54">
                  <c:v>0.20243362831858402</c:v>
                </c:pt>
                <c:pt idx="55">
                  <c:v>0.20907079646017687</c:v>
                </c:pt>
                <c:pt idx="56">
                  <c:v>0.21017699115044247</c:v>
                </c:pt>
                <c:pt idx="57">
                  <c:v>0.21128318584070788</c:v>
                </c:pt>
                <c:pt idx="58">
                  <c:v>0.21349557522123888</c:v>
                </c:pt>
                <c:pt idx="59">
                  <c:v>0.21460176991150431</c:v>
                </c:pt>
                <c:pt idx="60">
                  <c:v>0.20464601769911503</c:v>
                </c:pt>
                <c:pt idx="61">
                  <c:v>0.21460176991150431</c:v>
                </c:pt>
                <c:pt idx="62">
                  <c:v>0.21792035398230075</c:v>
                </c:pt>
                <c:pt idx="63">
                  <c:v>0.22345132743362817</c:v>
                </c:pt>
                <c:pt idx="64">
                  <c:v>0.22787610619469018</c:v>
                </c:pt>
                <c:pt idx="65">
                  <c:v>0.23119469026548661</c:v>
                </c:pt>
                <c:pt idx="66">
                  <c:v>0.23119469026548661</c:v>
                </c:pt>
                <c:pt idx="67">
                  <c:v>0.23672566371681406</c:v>
                </c:pt>
                <c:pt idx="68">
                  <c:v>0.24668141592920348</c:v>
                </c:pt>
                <c:pt idx="69">
                  <c:v>0.24778761061946891</c:v>
                </c:pt>
                <c:pt idx="70">
                  <c:v>0.24557522123893791</c:v>
                </c:pt>
                <c:pt idx="71">
                  <c:v>0.24446902654867247</c:v>
                </c:pt>
                <c:pt idx="72">
                  <c:v>0.24115044247787606</c:v>
                </c:pt>
                <c:pt idx="73">
                  <c:v>0.25442477876106195</c:v>
                </c:pt>
                <c:pt idx="74">
                  <c:v>0.25995575221238937</c:v>
                </c:pt>
                <c:pt idx="75">
                  <c:v>0.26991150442477863</c:v>
                </c:pt>
                <c:pt idx="76">
                  <c:v>0.2754424778761061</c:v>
                </c:pt>
                <c:pt idx="77">
                  <c:v>0.27876106194690253</c:v>
                </c:pt>
                <c:pt idx="78">
                  <c:v>0.28318584070796454</c:v>
                </c:pt>
                <c:pt idx="79">
                  <c:v>0.29203539823008839</c:v>
                </c:pt>
                <c:pt idx="80">
                  <c:v>0.2964601769911504</c:v>
                </c:pt>
                <c:pt idx="81">
                  <c:v>0.2964601769911504</c:v>
                </c:pt>
                <c:pt idx="82">
                  <c:v>0.30088495575221225</c:v>
                </c:pt>
                <c:pt idx="83">
                  <c:v>0.30530973451327426</c:v>
                </c:pt>
                <c:pt idx="84">
                  <c:v>0.30420353982300885</c:v>
                </c:pt>
                <c:pt idx="85">
                  <c:v>0.31526548672566368</c:v>
                </c:pt>
                <c:pt idx="86">
                  <c:v>0.32411504424778753</c:v>
                </c:pt>
                <c:pt idx="87">
                  <c:v>0.33407079646017684</c:v>
                </c:pt>
                <c:pt idx="88">
                  <c:v>0.33960176991150426</c:v>
                </c:pt>
                <c:pt idx="89">
                  <c:v>0.34292035398230086</c:v>
                </c:pt>
                <c:pt idx="90">
                  <c:v>0.3462389380530973</c:v>
                </c:pt>
                <c:pt idx="91">
                  <c:v>0.35176991150442471</c:v>
                </c:pt>
                <c:pt idx="92">
                  <c:v>0.35730088495575218</c:v>
                </c:pt>
                <c:pt idx="93">
                  <c:v>0.35840707964601759</c:v>
                </c:pt>
              </c:numCache>
            </c:numRef>
          </c:val>
        </c:ser>
        <c:ser>
          <c:idx val="1"/>
          <c:order val="1"/>
          <c:tx>
            <c:v>Wholesale Construction Materials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'Inflation Index'!$A$3:$A$96</c:f>
              <c:strCache>
                <c:ptCount val="9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</c:strCache>
            </c:strRef>
          </c:cat>
          <c:val>
            <c:numRef>
              <c:f>'Inflation Index'!$F$3:$F$96</c:f>
              <c:numCache>
                <c:formatCode>0.0000%</c:formatCode>
                <c:ptCount val="94"/>
                <c:pt idx="0">
                  <c:v>0</c:v>
                </c:pt>
                <c:pt idx="1">
                  <c:v>8.2474226804123418E-3</c:v>
                </c:pt>
                <c:pt idx="2">
                  <c:v>1.2371134020618586E-2</c:v>
                </c:pt>
                <c:pt idx="3">
                  <c:v>2.0618556701030927E-2</c:v>
                </c:pt>
                <c:pt idx="4">
                  <c:v>2.6804123711340149E-2</c:v>
                </c:pt>
                <c:pt idx="5">
                  <c:v>3.0927835051546393E-2</c:v>
                </c:pt>
                <c:pt idx="6">
                  <c:v>3.195876288659788E-2</c:v>
                </c:pt>
                <c:pt idx="7">
                  <c:v>3.608247422680412E-2</c:v>
                </c:pt>
                <c:pt idx="8">
                  <c:v>4.4329896907216462E-2</c:v>
                </c:pt>
                <c:pt idx="9">
                  <c:v>5.1546391752577317E-2</c:v>
                </c:pt>
                <c:pt idx="10">
                  <c:v>5.3608247422680444E-2</c:v>
                </c:pt>
                <c:pt idx="11">
                  <c:v>5.4639175257731931E-2</c:v>
                </c:pt>
                <c:pt idx="12">
                  <c:v>6.1855670103092786E-2</c:v>
                </c:pt>
                <c:pt idx="13">
                  <c:v>7.0103092783505128E-2</c:v>
                </c:pt>
                <c:pt idx="14">
                  <c:v>7.2164948453608241E-2</c:v>
                </c:pt>
                <c:pt idx="15">
                  <c:v>7.8350515463917469E-2</c:v>
                </c:pt>
                <c:pt idx="16">
                  <c:v>7.8350515463917469E-2</c:v>
                </c:pt>
                <c:pt idx="17">
                  <c:v>8.1443298969072223E-2</c:v>
                </c:pt>
                <c:pt idx="18">
                  <c:v>8.4536082474226837E-2</c:v>
                </c:pt>
                <c:pt idx="19">
                  <c:v>8.8659793814432925E-2</c:v>
                </c:pt>
                <c:pt idx="20">
                  <c:v>8.9690721649484564E-2</c:v>
                </c:pt>
                <c:pt idx="21">
                  <c:v>9.4845360824742292E-2</c:v>
                </c:pt>
                <c:pt idx="22">
                  <c:v>9.2783505154639179E-2</c:v>
                </c:pt>
                <c:pt idx="23">
                  <c:v>9.1752577319587691E-2</c:v>
                </c:pt>
                <c:pt idx="24">
                  <c:v>9.8969072164948393E-2</c:v>
                </c:pt>
                <c:pt idx="25">
                  <c:v>0.10515463917525776</c:v>
                </c:pt>
                <c:pt idx="26">
                  <c:v>0.10515463917525776</c:v>
                </c:pt>
                <c:pt idx="27">
                  <c:v>0.10927835051546386</c:v>
                </c:pt>
                <c:pt idx="28">
                  <c:v>0.11134020618556698</c:v>
                </c:pt>
                <c:pt idx="29">
                  <c:v>0.11237113402061862</c:v>
                </c:pt>
                <c:pt idx="30">
                  <c:v>0.11237113402061862</c:v>
                </c:pt>
                <c:pt idx="31">
                  <c:v>0.11443298969072159</c:v>
                </c:pt>
                <c:pt idx="32">
                  <c:v>0.11752577319587634</c:v>
                </c:pt>
                <c:pt idx="33">
                  <c:v>0.12474226804123706</c:v>
                </c:pt>
                <c:pt idx="34">
                  <c:v>0.12371134020618557</c:v>
                </c:pt>
                <c:pt idx="35">
                  <c:v>0.12474226804123706</c:v>
                </c:pt>
                <c:pt idx="36">
                  <c:v>0.11237113402061862</c:v>
                </c:pt>
                <c:pt idx="37">
                  <c:v>0.11649484536082472</c:v>
                </c:pt>
                <c:pt idx="38">
                  <c:v>0.11958762886597932</c:v>
                </c:pt>
                <c:pt idx="39">
                  <c:v>0.11958762886597932</c:v>
                </c:pt>
                <c:pt idx="40">
                  <c:v>0.11958762886597932</c:v>
                </c:pt>
                <c:pt idx="41">
                  <c:v>0.11752577319587634</c:v>
                </c:pt>
                <c:pt idx="42">
                  <c:v>0.11855670103092783</c:v>
                </c:pt>
                <c:pt idx="43">
                  <c:v>0.12061855670103096</c:v>
                </c:pt>
                <c:pt idx="44">
                  <c:v>0.12061855670103096</c:v>
                </c:pt>
                <c:pt idx="45">
                  <c:v>0.12680412371134017</c:v>
                </c:pt>
                <c:pt idx="46">
                  <c:v>0.13092783505154643</c:v>
                </c:pt>
                <c:pt idx="47">
                  <c:v>0.13195876288659791</c:v>
                </c:pt>
                <c:pt idx="48">
                  <c:v>0.13608247422680414</c:v>
                </c:pt>
                <c:pt idx="49">
                  <c:v>0.15670103092783508</c:v>
                </c:pt>
                <c:pt idx="50">
                  <c:v>0.1814432989690721</c:v>
                </c:pt>
                <c:pt idx="51">
                  <c:v>0.20103092783505155</c:v>
                </c:pt>
                <c:pt idx="52">
                  <c:v>0.21546391752577326</c:v>
                </c:pt>
                <c:pt idx="53">
                  <c:v>0.22164948453608246</c:v>
                </c:pt>
                <c:pt idx="54">
                  <c:v>0.22989690721649481</c:v>
                </c:pt>
                <c:pt idx="55">
                  <c:v>0.23814432989690715</c:v>
                </c:pt>
                <c:pt idx="56">
                  <c:v>0.24742268041237114</c:v>
                </c:pt>
                <c:pt idx="57">
                  <c:v>0.25360824742268034</c:v>
                </c:pt>
                <c:pt idx="58">
                  <c:v>0.26288659793814434</c:v>
                </c:pt>
                <c:pt idx="59">
                  <c:v>0.27319587628865977</c:v>
                </c:pt>
                <c:pt idx="60">
                  <c:v>0.27010309278350519</c:v>
                </c:pt>
                <c:pt idx="61">
                  <c:v>0.26804123711340205</c:v>
                </c:pt>
                <c:pt idx="62">
                  <c:v>0.26494845360824743</c:v>
                </c:pt>
                <c:pt idx="63">
                  <c:v>0.26804123711340205</c:v>
                </c:pt>
                <c:pt idx="64">
                  <c:v>0.27216494845360828</c:v>
                </c:pt>
                <c:pt idx="65">
                  <c:v>0.27525773195876291</c:v>
                </c:pt>
                <c:pt idx="66">
                  <c:v>0.27835051546391754</c:v>
                </c:pt>
                <c:pt idx="67">
                  <c:v>0.27835051546391754</c:v>
                </c:pt>
                <c:pt idx="68">
                  <c:v>0.28247422680412376</c:v>
                </c:pt>
                <c:pt idx="69">
                  <c:v>0.29484536082474222</c:v>
                </c:pt>
                <c:pt idx="70">
                  <c:v>0.30412371134020616</c:v>
                </c:pt>
                <c:pt idx="71">
                  <c:v>0.3061855670103093</c:v>
                </c:pt>
                <c:pt idx="72">
                  <c:v>0.31649484536082478</c:v>
                </c:pt>
                <c:pt idx="73">
                  <c:v>0.33402061855670107</c:v>
                </c:pt>
                <c:pt idx="74">
                  <c:v>0.35051546391752575</c:v>
                </c:pt>
                <c:pt idx="75">
                  <c:v>0.37113402061855671</c:v>
                </c:pt>
                <c:pt idx="76">
                  <c:v>0.38865979381443289</c:v>
                </c:pt>
                <c:pt idx="77">
                  <c:v>0.3876288659793814</c:v>
                </c:pt>
                <c:pt idx="78">
                  <c:v>0.39278350515463911</c:v>
                </c:pt>
                <c:pt idx="79">
                  <c:v>0.40412371134020608</c:v>
                </c:pt>
                <c:pt idx="80">
                  <c:v>0.4092783505154638</c:v>
                </c:pt>
                <c:pt idx="81">
                  <c:v>0.42474226804123699</c:v>
                </c:pt>
                <c:pt idx="82">
                  <c:v>0.42886597938144322</c:v>
                </c:pt>
                <c:pt idx="83">
                  <c:v>0.43092783505154653</c:v>
                </c:pt>
                <c:pt idx="84">
                  <c:v>0.4329896907216495</c:v>
                </c:pt>
                <c:pt idx="85">
                  <c:v>0.43402061855670099</c:v>
                </c:pt>
                <c:pt idx="86">
                  <c:v>0.4453608247422679</c:v>
                </c:pt>
                <c:pt idx="87">
                  <c:v>0.45670103092783515</c:v>
                </c:pt>
                <c:pt idx="88">
                  <c:v>0.45876288659793812</c:v>
                </c:pt>
                <c:pt idx="89">
                  <c:v>0.46288659793814441</c:v>
                </c:pt>
                <c:pt idx="90">
                  <c:v>0.46907216494845361</c:v>
                </c:pt>
                <c:pt idx="91">
                  <c:v>0.46804123711340212</c:v>
                </c:pt>
                <c:pt idx="92">
                  <c:v>0.47010309278350509</c:v>
                </c:pt>
                <c:pt idx="93">
                  <c:v>0.47113402061855658</c:v>
                </c:pt>
              </c:numCache>
            </c:numRef>
          </c:val>
        </c:ser>
        <c:ser>
          <c:idx val="2"/>
          <c:order val="2"/>
          <c:tx>
            <c:v>Construction Labour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'Inflation Index'!$A$3:$A$96</c:f>
              <c:strCache>
                <c:ptCount val="9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</c:strCache>
            </c:strRef>
          </c:cat>
          <c:val>
            <c:numRef>
              <c:f>'Inflation Index'!$J$3:$J$96</c:f>
              <c:numCache>
                <c:formatCode>0.0000%</c:formatCode>
                <c:ptCount val="94"/>
                <c:pt idx="5">
                  <c:v>0</c:v>
                </c:pt>
                <c:pt idx="6">
                  <c:v>7.5161059413027904E-3</c:v>
                </c:pt>
                <c:pt idx="7">
                  <c:v>1.5032211882605581E-2</c:v>
                </c:pt>
                <c:pt idx="8">
                  <c:v>2.254831782390837E-2</c:v>
                </c:pt>
                <c:pt idx="9">
                  <c:v>3.0064423765211162E-2</c:v>
                </c:pt>
                <c:pt idx="10">
                  <c:v>3.7580529706513953E-2</c:v>
                </c:pt>
                <c:pt idx="11">
                  <c:v>4.5096635647816741E-2</c:v>
                </c:pt>
                <c:pt idx="12">
                  <c:v>5.2612741589119529E-2</c:v>
                </c:pt>
                <c:pt idx="13">
                  <c:v>6.0128847530422323E-2</c:v>
                </c:pt>
                <c:pt idx="14">
                  <c:v>6.7644953471725111E-2</c:v>
                </c:pt>
                <c:pt idx="15">
                  <c:v>7.5161059413027906E-2</c:v>
                </c:pt>
                <c:pt idx="16">
                  <c:v>8.2677165354330687E-2</c:v>
                </c:pt>
                <c:pt idx="17">
                  <c:v>9.0193271295633481E-2</c:v>
                </c:pt>
                <c:pt idx="18">
                  <c:v>0.10104986876640418</c:v>
                </c:pt>
                <c:pt idx="19">
                  <c:v>0.11190646623717489</c:v>
                </c:pt>
                <c:pt idx="20">
                  <c:v>0.12276306370794558</c:v>
                </c:pt>
                <c:pt idx="21">
                  <c:v>0.13361966117871629</c:v>
                </c:pt>
                <c:pt idx="22">
                  <c:v>0.14447625864948699</c:v>
                </c:pt>
                <c:pt idx="23">
                  <c:v>0.15533285612025768</c:v>
                </c:pt>
                <c:pt idx="24">
                  <c:v>0.16618945359102838</c:v>
                </c:pt>
                <c:pt idx="25">
                  <c:v>0.1770460510617991</c:v>
                </c:pt>
                <c:pt idx="26">
                  <c:v>0.18790264853256977</c:v>
                </c:pt>
                <c:pt idx="27">
                  <c:v>0.1987592460033405</c:v>
                </c:pt>
                <c:pt idx="28">
                  <c:v>0.20961584347411119</c:v>
                </c:pt>
                <c:pt idx="29">
                  <c:v>0.22047244094488189</c:v>
                </c:pt>
                <c:pt idx="30">
                  <c:v>0.22536387497017418</c:v>
                </c:pt>
                <c:pt idx="31">
                  <c:v>0.23025530899546648</c:v>
                </c:pt>
                <c:pt idx="32">
                  <c:v>0.23514674302075877</c:v>
                </c:pt>
                <c:pt idx="33">
                  <c:v>0.24003817704605107</c:v>
                </c:pt>
                <c:pt idx="34">
                  <c:v>0.24492961107134337</c:v>
                </c:pt>
                <c:pt idx="35">
                  <c:v>0.24982104509663566</c:v>
                </c:pt>
                <c:pt idx="36">
                  <c:v>0.25471247912192796</c:v>
                </c:pt>
                <c:pt idx="37">
                  <c:v>0.25960391314722026</c:v>
                </c:pt>
                <c:pt idx="38">
                  <c:v>0.26449534717251255</c:v>
                </c:pt>
                <c:pt idx="39">
                  <c:v>0.26938678119780485</c:v>
                </c:pt>
                <c:pt idx="40">
                  <c:v>0.27427821522309714</c:v>
                </c:pt>
                <c:pt idx="41">
                  <c:v>0.27916964924838944</c:v>
                </c:pt>
                <c:pt idx="42">
                  <c:v>0.28364352183249825</c:v>
                </c:pt>
                <c:pt idx="43">
                  <c:v>0.28811739441660705</c:v>
                </c:pt>
                <c:pt idx="44">
                  <c:v>0.29259126700071586</c:v>
                </c:pt>
                <c:pt idx="45">
                  <c:v>0.29706513958482467</c:v>
                </c:pt>
                <c:pt idx="46">
                  <c:v>0.30153901216893347</c:v>
                </c:pt>
                <c:pt idx="47">
                  <c:v>0.30601288475304222</c:v>
                </c:pt>
                <c:pt idx="48">
                  <c:v>0.31048675733715103</c:v>
                </c:pt>
                <c:pt idx="49">
                  <c:v>0.31496062992125984</c:v>
                </c:pt>
                <c:pt idx="50">
                  <c:v>0.31943450250536864</c:v>
                </c:pt>
                <c:pt idx="51">
                  <c:v>0.32390837508947745</c:v>
                </c:pt>
                <c:pt idx="52">
                  <c:v>0.32838224767358626</c:v>
                </c:pt>
                <c:pt idx="53">
                  <c:v>0.33285612025769507</c:v>
                </c:pt>
                <c:pt idx="54">
                  <c:v>0.34073013600572655</c:v>
                </c:pt>
                <c:pt idx="55">
                  <c:v>0.34860415175375803</c:v>
                </c:pt>
                <c:pt idx="56">
                  <c:v>0.35647816750178957</c:v>
                </c:pt>
                <c:pt idx="57">
                  <c:v>0.36435218324982105</c:v>
                </c:pt>
                <c:pt idx="58">
                  <c:v>0.37222619899785253</c:v>
                </c:pt>
                <c:pt idx="59">
                  <c:v>0.38010021474588407</c:v>
                </c:pt>
                <c:pt idx="60">
                  <c:v>0.38797423049391555</c:v>
                </c:pt>
                <c:pt idx="61">
                  <c:v>0.39584824624194703</c:v>
                </c:pt>
                <c:pt idx="62">
                  <c:v>0.40372226198997851</c:v>
                </c:pt>
                <c:pt idx="63">
                  <c:v>0.41159627773801</c:v>
                </c:pt>
                <c:pt idx="64">
                  <c:v>0.41947029348604153</c:v>
                </c:pt>
                <c:pt idx="65">
                  <c:v>0.42734430923407302</c:v>
                </c:pt>
                <c:pt idx="66">
                  <c:v>0.42788117394416608</c:v>
                </c:pt>
                <c:pt idx="67">
                  <c:v>0.42841803865425915</c:v>
                </c:pt>
                <c:pt idx="68">
                  <c:v>0.42895490336435216</c:v>
                </c:pt>
                <c:pt idx="69">
                  <c:v>0.42949176807444522</c:v>
                </c:pt>
                <c:pt idx="70">
                  <c:v>0.43002863278453829</c:v>
                </c:pt>
                <c:pt idx="71">
                  <c:v>0.43056549749463136</c:v>
                </c:pt>
                <c:pt idx="72">
                  <c:v>0.43110236220472442</c:v>
                </c:pt>
                <c:pt idx="73">
                  <c:v>0.43163922691481749</c:v>
                </c:pt>
                <c:pt idx="74">
                  <c:v>0.43217609162491055</c:v>
                </c:pt>
                <c:pt idx="75">
                  <c:v>0.43271295633500356</c:v>
                </c:pt>
                <c:pt idx="76">
                  <c:v>0.43324982104509663</c:v>
                </c:pt>
                <c:pt idx="77">
                  <c:v>0.43378668575518969</c:v>
                </c:pt>
                <c:pt idx="78">
                  <c:v>0.43832020997375326</c:v>
                </c:pt>
                <c:pt idx="79">
                  <c:v>0.44285373419231683</c:v>
                </c:pt>
                <c:pt idx="80">
                  <c:v>0.44738725841088045</c:v>
                </c:pt>
                <c:pt idx="81">
                  <c:v>0.45192078262944402</c:v>
                </c:pt>
                <c:pt idx="82">
                  <c:v>0.45645430684800758</c:v>
                </c:pt>
                <c:pt idx="83">
                  <c:v>0.46098783106657115</c:v>
                </c:pt>
                <c:pt idx="84">
                  <c:v>0.46552135528513472</c:v>
                </c:pt>
                <c:pt idx="85">
                  <c:v>0.47005487950369829</c:v>
                </c:pt>
                <c:pt idx="86">
                  <c:v>0.47458840372226185</c:v>
                </c:pt>
                <c:pt idx="87">
                  <c:v>0.47912192794082548</c:v>
                </c:pt>
                <c:pt idx="88">
                  <c:v>0.48365545215938904</c:v>
                </c:pt>
                <c:pt idx="89">
                  <c:v>0.48818897637795261</c:v>
                </c:pt>
              </c:numCache>
            </c:numRef>
          </c:val>
        </c:ser>
        <c:marker val="1"/>
        <c:axId val="54003200"/>
        <c:axId val="54004736"/>
      </c:lineChart>
      <c:catAx>
        <c:axId val="540032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04736"/>
        <c:crosses val="autoZero"/>
        <c:auto val="1"/>
        <c:lblAlgn val="ctr"/>
        <c:lblOffset val="100"/>
        <c:tickLblSkip val="12"/>
        <c:tickMarkSkip val="12"/>
      </c:catAx>
      <c:valAx>
        <c:axId val="540047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03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70360110803328"/>
          <c:y val="0.32769556025369978"/>
          <c:w val="0.19390581717451527"/>
          <c:h val="0.3150105708245242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>
        <c:manualLayout>
          <c:layoutTarget val="inner"/>
          <c:xMode val="edge"/>
          <c:yMode val="edge"/>
          <c:x val="8.7257617728531855E-2"/>
          <c:y val="5.9196617336152217E-2"/>
          <c:w val="0.68698060941828254"/>
          <c:h val="0.83509513742071884"/>
        </c:manualLayout>
      </c:layout>
      <c:lineChart>
        <c:grouping val="standard"/>
        <c:ser>
          <c:idx val="0"/>
          <c:order val="0"/>
          <c:tx>
            <c:v>Consumer Price Index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'Inflation Example'!$A$10:$A$55</c:f>
              <c:strCache>
                <c:ptCount val="46"/>
                <c:pt idx="0">
                  <c:v>2004M01</c:v>
                </c:pt>
                <c:pt idx="1">
                  <c:v>2004M02</c:v>
                </c:pt>
                <c:pt idx="2">
                  <c:v>2004M03</c:v>
                </c:pt>
                <c:pt idx="3">
                  <c:v>2004M04</c:v>
                </c:pt>
                <c:pt idx="4">
                  <c:v>2004M05</c:v>
                </c:pt>
                <c:pt idx="5">
                  <c:v>2004M06</c:v>
                </c:pt>
                <c:pt idx="6">
                  <c:v>2004M07</c:v>
                </c:pt>
                <c:pt idx="7">
                  <c:v>2004M08</c:v>
                </c:pt>
                <c:pt idx="8">
                  <c:v>2004M09</c:v>
                </c:pt>
                <c:pt idx="9">
                  <c:v>2004M10</c:v>
                </c:pt>
                <c:pt idx="10">
                  <c:v>2004M11</c:v>
                </c:pt>
                <c:pt idx="11">
                  <c:v>2004M12</c:v>
                </c:pt>
                <c:pt idx="12">
                  <c:v>2005M01</c:v>
                </c:pt>
                <c:pt idx="13">
                  <c:v>2005M02</c:v>
                </c:pt>
                <c:pt idx="14">
                  <c:v>2005M03</c:v>
                </c:pt>
                <c:pt idx="15">
                  <c:v>2005M04</c:v>
                </c:pt>
                <c:pt idx="16">
                  <c:v>2005M05</c:v>
                </c:pt>
                <c:pt idx="17">
                  <c:v>2005M06</c:v>
                </c:pt>
                <c:pt idx="18">
                  <c:v>2005M07</c:v>
                </c:pt>
                <c:pt idx="19">
                  <c:v>2005M08</c:v>
                </c:pt>
                <c:pt idx="20">
                  <c:v>2005M09</c:v>
                </c:pt>
                <c:pt idx="21">
                  <c:v>2005M10</c:v>
                </c:pt>
                <c:pt idx="22">
                  <c:v>2005M11</c:v>
                </c:pt>
                <c:pt idx="23">
                  <c:v>2005M12</c:v>
                </c:pt>
                <c:pt idx="24">
                  <c:v>2006M01</c:v>
                </c:pt>
                <c:pt idx="25">
                  <c:v>2006M02</c:v>
                </c:pt>
                <c:pt idx="26">
                  <c:v>2006M03</c:v>
                </c:pt>
                <c:pt idx="27">
                  <c:v>2006M04</c:v>
                </c:pt>
                <c:pt idx="28">
                  <c:v>2006M05</c:v>
                </c:pt>
                <c:pt idx="29">
                  <c:v>2006M06</c:v>
                </c:pt>
                <c:pt idx="30">
                  <c:v>2006M07</c:v>
                </c:pt>
                <c:pt idx="31">
                  <c:v>2006M08</c:v>
                </c:pt>
                <c:pt idx="32">
                  <c:v>2006M09</c:v>
                </c:pt>
                <c:pt idx="33">
                  <c:v>2006M10</c:v>
                </c:pt>
                <c:pt idx="34">
                  <c:v>2006M11</c:v>
                </c:pt>
                <c:pt idx="35">
                  <c:v>2006M12</c:v>
                </c:pt>
                <c:pt idx="36">
                  <c:v>2007M01</c:v>
                </c:pt>
                <c:pt idx="37">
                  <c:v>2007M02</c:v>
                </c:pt>
                <c:pt idx="38">
                  <c:v>2007M03</c:v>
                </c:pt>
                <c:pt idx="39">
                  <c:v>2007M04</c:v>
                </c:pt>
                <c:pt idx="40">
                  <c:v>2007M05</c:v>
                </c:pt>
                <c:pt idx="41">
                  <c:v>2007M06</c:v>
                </c:pt>
                <c:pt idx="42">
                  <c:v>2007M07</c:v>
                </c:pt>
                <c:pt idx="43">
                  <c:v>2007M08</c:v>
                </c:pt>
                <c:pt idx="44">
                  <c:v>2007M09</c:v>
                </c:pt>
                <c:pt idx="45">
                  <c:v>2007M10</c:v>
                </c:pt>
              </c:strCache>
            </c:strRef>
          </c:cat>
          <c:val>
            <c:numRef>
              <c:f>'Inflation Example'!$C$10:$C$55</c:f>
              <c:numCache>
                <c:formatCode>0.0000%</c:formatCode>
                <c:ptCount val="46"/>
                <c:pt idx="0">
                  <c:v>0</c:v>
                </c:pt>
                <c:pt idx="1">
                  <c:v>8.4507042253521656E-3</c:v>
                </c:pt>
                <c:pt idx="2">
                  <c:v>1.2206572769953026E-2</c:v>
                </c:pt>
                <c:pt idx="3">
                  <c:v>1.5962441314554016E-2</c:v>
                </c:pt>
                <c:pt idx="4">
                  <c:v>1.7840375586854515E-2</c:v>
                </c:pt>
                <c:pt idx="5">
                  <c:v>2.3474178403755867E-2</c:v>
                </c:pt>
                <c:pt idx="6">
                  <c:v>2.0657276995305191E-2</c:v>
                </c:pt>
                <c:pt idx="7">
                  <c:v>2.6291079812206547E-2</c:v>
                </c:pt>
                <c:pt idx="8">
                  <c:v>2.7230046948356863E-2</c:v>
                </c:pt>
                <c:pt idx="9">
                  <c:v>2.8169014084507043E-2</c:v>
                </c:pt>
                <c:pt idx="10">
                  <c:v>3.0046948356807539E-2</c:v>
                </c:pt>
                <c:pt idx="11">
                  <c:v>3.0985915492957719E-2</c:v>
                </c:pt>
                <c:pt idx="12">
                  <c:v>2.2535211267605687E-2</c:v>
                </c:pt>
                <c:pt idx="13">
                  <c:v>3.0985915492957719E-2</c:v>
                </c:pt>
                <c:pt idx="14">
                  <c:v>3.3802816901408399E-2</c:v>
                </c:pt>
                <c:pt idx="15">
                  <c:v>3.8497652582159571E-2</c:v>
                </c:pt>
                <c:pt idx="16">
                  <c:v>4.2253521126760563E-2</c:v>
                </c:pt>
                <c:pt idx="17">
                  <c:v>4.5070422535211242E-2</c:v>
                </c:pt>
                <c:pt idx="18">
                  <c:v>4.5070422535211242E-2</c:v>
                </c:pt>
                <c:pt idx="19">
                  <c:v>4.9765258215962414E-2</c:v>
                </c:pt>
                <c:pt idx="20">
                  <c:v>5.8215962441314578E-2</c:v>
                </c:pt>
                <c:pt idx="21">
                  <c:v>5.9154929577464765E-2</c:v>
                </c:pt>
                <c:pt idx="22">
                  <c:v>5.7276995305164266E-2</c:v>
                </c:pt>
                <c:pt idx="23">
                  <c:v>5.6338028169014086E-2</c:v>
                </c:pt>
                <c:pt idx="24">
                  <c:v>5.3521126760563406E-2</c:v>
                </c:pt>
                <c:pt idx="25">
                  <c:v>6.478873239436625E-2</c:v>
                </c:pt>
                <c:pt idx="26">
                  <c:v>6.9483568075117422E-2</c:v>
                </c:pt>
                <c:pt idx="27">
                  <c:v>7.7934272300469454E-2</c:v>
                </c:pt>
                <c:pt idx="28">
                  <c:v>8.2629107981220626E-2</c:v>
                </c:pt>
                <c:pt idx="29">
                  <c:v>8.5446009389671312E-2</c:v>
                </c:pt>
                <c:pt idx="30">
                  <c:v>8.9201877934272297E-2</c:v>
                </c:pt>
                <c:pt idx="31">
                  <c:v>9.6713615023474156E-2</c:v>
                </c:pt>
                <c:pt idx="32">
                  <c:v>0.10046948356807514</c:v>
                </c:pt>
                <c:pt idx="33">
                  <c:v>0.10046948356807514</c:v>
                </c:pt>
                <c:pt idx="34">
                  <c:v>0.104225352112676</c:v>
                </c:pt>
                <c:pt idx="35">
                  <c:v>0.107981220657277</c:v>
                </c:pt>
                <c:pt idx="36">
                  <c:v>0.10704225352112681</c:v>
                </c:pt>
                <c:pt idx="37">
                  <c:v>0.11643192488262916</c:v>
                </c:pt>
                <c:pt idx="38">
                  <c:v>0.12394366197183102</c:v>
                </c:pt>
                <c:pt idx="39">
                  <c:v>0.13239436619718303</c:v>
                </c:pt>
                <c:pt idx="40">
                  <c:v>0.13708920187793422</c:v>
                </c:pt>
                <c:pt idx="41">
                  <c:v>0.13990610328638503</c:v>
                </c:pt>
                <c:pt idx="42">
                  <c:v>0.1427230046948357</c:v>
                </c:pt>
                <c:pt idx="43">
                  <c:v>0.14741784037558689</c:v>
                </c:pt>
                <c:pt idx="44">
                  <c:v>0.15211267605633805</c:v>
                </c:pt>
                <c:pt idx="45">
                  <c:v>0.15305164319248823</c:v>
                </c:pt>
              </c:numCache>
            </c:numRef>
          </c:val>
        </c:ser>
        <c:ser>
          <c:idx val="1"/>
          <c:order val="1"/>
          <c:tx>
            <c:v>Wholesale Construction Materials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'Inflation Example'!$A$10:$A$55</c:f>
              <c:strCache>
                <c:ptCount val="46"/>
                <c:pt idx="0">
                  <c:v>2004M01</c:v>
                </c:pt>
                <c:pt idx="1">
                  <c:v>2004M02</c:v>
                </c:pt>
                <c:pt idx="2">
                  <c:v>2004M03</c:v>
                </c:pt>
                <c:pt idx="3">
                  <c:v>2004M04</c:v>
                </c:pt>
                <c:pt idx="4">
                  <c:v>2004M05</c:v>
                </c:pt>
                <c:pt idx="5">
                  <c:v>2004M06</c:v>
                </c:pt>
                <c:pt idx="6">
                  <c:v>2004M07</c:v>
                </c:pt>
                <c:pt idx="7">
                  <c:v>2004M08</c:v>
                </c:pt>
                <c:pt idx="8">
                  <c:v>2004M09</c:v>
                </c:pt>
                <c:pt idx="9">
                  <c:v>2004M10</c:v>
                </c:pt>
                <c:pt idx="10">
                  <c:v>2004M11</c:v>
                </c:pt>
                <c:pt idx="11">
                  <c:v>2004M12</c:v>
                </c:pt>
                <c:pt idx="12">
                  <c:v>2005M01</c:v>
                </c:pt>
                <c:pt idx="13">
                  <c:v>2005M02</c:v>
                </c:pt>
                <c:pt idx="14">
                  <c:v>2005M03</c:v>
                </c:pt>
                <c:pt idx="15">
                  <c:v>2005M04</c:v>
                </c:pt>
                <c:pt idx="16">
                  <c:v>2005M05</c:v>
                </c:pt>
                <c:pt idx="17">
                  <c:v>2005M06</c:v>
                </c:pt>
                <c:pt idx="18">
                  <c:v>2005M07</c:v>
                </c:pt>
                <c:pt idx="19">
                  <c:v>2005M08</c:v>
                </c:pt>
                <c:pt idx="20">
                  <c:v>2005M09</c:v>
                </c:pt>
                <c:pt idx="21">
                  <c:v>2005M10</c:v>
                </c:pt>
                <c:pt idx="22">
                  <c:v>2005M11</c:v>
                </c:pt>
                <c:pt idx="23">
                  <c:v>2005M12</c:v>
                </c:pt>
                <c:pt idx="24">
                  <c:v>2006M01</c:v>
                </c:pt>
                <c:pt idx="25">
                  <c:v>2006M02</c:v>
                </c:pt>
                <c:pt idx="26">
                  <c:v>2006M03</c:v>
                </c:pt>
                <c:pt idx="27">
                  <c:v>2006M04</c:v>
                </c:pt>
                <c:pt idx="28">
                  <c:v>2006M05</c:v>
                </c:pt>
                <c:pt idx="29">
                  <c:v>2006M06</c:v>
                </c:pt>
                <c:pt idx="30">
                  <c:v>2006M07</c:v>
                </c:pt>
                <c:pt idx="31">
                  <c:v>2006M08</c:v>
                </c:pt>
                <c:pt idx="32">
                  <c:v>2006M09</c:v>
                </c:pt>
                <c:pt idx="33">
                  <c:v>2006M10</c:v>
                </c:pt>
                <c:pt idx="34">
                  <c:v>2006M11</c:v>
                </c:pt>
                <c:pt idx="35">
                  <c:v>2006M12</c:v>
                </c:pt>
                <c:pt idx="36">
                  <c:v>2007M01</c:v>
                </c:pt>
                <c:pt idx="37">
                  <c:v>2007M02</c:v>
                </c:pt>
                <c:pt idx="38">
                  <c:v>2007M03</c:v>
                </c:pt>
                <c:pt idx="39">
                  <c:v>2007M04</c:v>
                </c:pt>
                <c:pt idx="40">
                  <c:v>2007M05</c:v>
                </c:pt>
                <c:pt idx="41">
                  <c:v>2007M06</c:v>
                </c:pt>
                <c:pt idx="42">
                  <c:v>2007M07</c:v>
                </c:pt>
                <c:pt idx="43">
                  <c:v>2007M08</c:v>
                </c:pt>
                <c:pt idx="44">
                  <c:v>2007M09</c:v>
                </c:pt>
                <c:pt idx="45">
                  <c:v>2007M10</c:v>
                </c:pt>
              </c:strCache>
            </c:strRef>
          </c:cat>
          <c:val>
            <c:numRef>
              <c:f>'Inflation Example'!$F$10:$F$55</c:f>
              <c:numCache>
                <c:formatCode>0.0000%</c:formatCode>
                <c:ptCount val="46"/>
                <c:pt idx="0">
                  <c:v>0</c:v>
                </c:pt>
                <c:pt idx="1">
                  <c:v>1.8148820326678767E-2</c:v>
                </c:pt>
                <c:pt idx="2">
                  <c:v>3.9927404718693209E-2</c:v>
                </c:pt>
                <c:pt idx="3">
                  <c:v>5.7168784029038085E-2</c:v>
                </c:pt>
                <c:pt idx="4">
                  <c:v>6.9872958257713266E-2</c:v>
                </c:pt>
                <c:pt idx="5">
                  <c:v>7.5317604355716855E-2</c:v>
                </c:pt>
                <c:pt idx="6">
                  <c:v>8.257713248638833E-2</c:v>
                </c:pt>
                <c:pt idx="7">
                  <c:v>8.9836660617059805E-2</c:v>
                </c:pt>
                <c:pt idx="8">
                  <c:v>9.8003629764065306E-2</c:v>
                </c:pt>
                <c:pt idx="9">
                  <c:v>0.10344827586206888</c:v>
                </c:pt>
                <c:pt idx="10">
                  <c:v>0.11161524500907438</c:v>
                </c:pt>
                <c:pt idx="11">
                  <c:v>0.12068965517241377</c:v>
                </c:pt>
                <c:pt idx="12">
                  <c:v>0.11796733212341197</c:v>
                </c:pt>
                <c:pt idx="13">
                  <c:v>0.11615245009074407</c:v>
                </c:pt>
                <c:pt idx="14">
                  <c:v>0.11343012704174228</c:v>
                </c:pt>
                <c:pt idx="15">
                  <c:v>0.11615245009074407</c:v>
                </c:pt>
                <c:pt idx="16">
                  <c:v>0.11978221415607988</c:v>
                </c:pt>
                <c:pt idx="17">
                  <c:v>0.12250453720508167</c:v>
                </c:pt>
                <c:pt idx="18">
                  <c:v>0.12522686025408344</c:v>
                </c:pt>
                <c:pt idx="19">
                  <c:v>0.12522686025408344</c:v>
                </c:pt>
                <c:pt idx="20">
                  <c:v>0.12885662431941927</c:v>
                </c:pt>
                <c:pt idx="21">
                  <c:v>0.13974591651542642</c:v>
                </c:pt>
                <c:pt idx="22">
                  <c:v>0.14791288566243191</c:v>
                </c:pt>
                <c:pt idx="23">
                  <c:v>0.14972776769509982</c:v>
                </c:pt>
                <c:pt idx="24">
                  <c:v>0.1588021778584392</c:v>
                </c:pt>
                <c:pt idx="25">
                  <c:v>0.17422867513611617</c:v>
                </c:pt>
                <c:pt idx="26">
                  <c:v>0.18874773139745912</c:v>
                </c:pt>
                <c:pt idx="27">
                  <c:v>0.2068965517241379</c:v>
                </c:pt>
                <c:pt idx="28">
                  <c:v>0.22232304900181474</c:v>
                </c:pt>
                <c:pt idx="29">
                  <c:v>0.22141560798548085</c:v>
                </c:pt>
                <c:pt idx="30">
                  <c:v>0.22595281306715057</c:v>
                </c:pt>
                <c:pt idx="31">
                  <c:v>0.23593466424682383</c:v>
                </c:pt>
                <c:pt idx="32">
                  <c:v>0.24047186932849351</c:v>
                </c:pt>
                <c:pt idx="33">
                  <c:v>0.2540834845735026</c:v>
                </c:pt>
                <c:pt idx="34">
                  <c:v>0.25771324863883838</c:v>
                </c:pt>
                <c:pt idx="35">
                  <c:v>0.25952813067150643</c:v>
                </c:pt>
                <c:pt idx="36">
                  <c:v>0.2613430127041742</c:v>
                </c:pt>
                <c:pt idx="37">
                  <c:v>0.26225045372050809</c:v>
                </c:pt>
                <c:pt idx="38">
                  <c:v>0.27223230490018135</c:v>
                </c:pt>
                <c:pt idx="39">
                  <c:v>0.28221415607985489</c:v>
                </c:pt>
                <c:pt idx="40">
                  <c:v>0.28402903811252267</c:v>
                </c:pt>
                <c:pt idx="41">
                  <c:v>0.28765880217785844</c:v>
                </c:pt>
                <c:pt idx="42">
                  <c:v>0.29310344827586204</c:v>
                </c:pt>
                <c:pt idx="43">
                  <c:v>0.29219600725952816</c:v>
                </c:pt>
                <c:pt idx="44">
                  <c:v>0.29401088929219593</c:v>
                </c:pt>
                <c:pt idx="45">
                  <c:v>0.29491833030852982</c:v>
                </c:pt>
              </c:numCache>
            </c:numRef>
          </c:val>
        </c:ser>
        <c:ser>
          <c:idx val="2"/>
          <c:order val="2"/>
          <c:tx>
            <c:v>Construction Labour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'Inflation Example'!$A$10:$A$55</c:f>
              <c:strCache>
                <c:ptCount val="46"/>
                <c:pt idx="0">
                  <c:v>2004M01</c:v>
                </c:pt>
                <c:pt idx="1">
                  <c:v>2004M02</c:v>
                </c:pt>
                <c:pt idx="2">
                  <c:v>2004M03</c:v>
                </c:pt>
                <c:pt idx="3">
                  <c:v>2004M04</c:v>
                </c:pt>
                <c:pt idx="4">
                  <c:v>2004M05</c:v>
                </c:pt>
                <c:pt idx="5">
                  <c:v>2004M06</c:v>
                </c:pt>
                <c:pt idx="6">
                  <c:v>2004M07</c:v>
                </c:pt>
                <c:pt idx="7">
                  <c:v>2004M08</c:v>
                </c:pt>
                <c:pt idx="8">
                  <c:v>2004M09</c:v>
                </c:pt>
                <c:pt idx="9">
                  <c:v>2004M10</c:v>
                </c:pt>
                <c:pt idx="10">
                  <c:v>2004M11</c:v>
                </c:pt>
                <c:pt idx="11">
                  <c:v>2004M12</c:v>
                </c:pt>
                <c:pt idx="12">
                  <c:v>2005M01</c:v>
                </c:pt>
                <c:pt idx="13">
                  <c:v>2005M02</c:v>
                </c:pt>
                <c:pt idx="14">
                  <c:v>2005M03</c:v>
                </c:pt>
                <c:pt idx="15">
                  <c:v>2005M04</c:v>
                </c:pt>
                <c:pt idx="16">
                  <c:v>2005M05</c:v>
                </c:pt>
                <c:pt idx="17">
                  <c:v>2005M06</c:v>
                </c:pt>
                <c:pt idx="18">
                  <c:v>2005M07</c:v>
                </c:pt>
                <c:pt idx="19">
                  <c:v>2005M08</c:v>
                </c:pt>
                <c:pt idx="20">
                  <c:v>2005M09</c:v>
                </c:pt>
                <c:pt idx="21">
                  <c:v>2005M10</c:v>
                </c:pt>
                <c:pt idx="22">
                  <c:v>2005M11</c:v>
                </c:pt>
                <c:pt idx="23">
                  <c:v>2005M12</c:v>
                </c:pt>
                <c:pt idx="24">
                  <c:v>2006M01</c:v>
                </c:pt>
                <c:pt idx="25">
                  <c:v>2006M02</c:v>
                </c:pt>
                <c:pt idx="26">
                  <c:v>2006M03</c:v>
                </c:pt>
                <c:pt idx="27">
                  <c:v>2006M04</c:v>
                </c:pt>
                <c:pt idx="28">
                  <c:v>2006M05</c:v>
                </c:pt>
                <c:pt idx="29">
                  <c:v>2006M06</c:v>
                </c:pt>
                <c:pt idx="30">
                  <c:v>2006M07</c:v>
                </c:pt>
                <c:pt idx="31">
                  <c:v>2006M08</c:v>
                </c:pt>
                <c:pt idx="32">
                  <c:v>2006M09</c:v>
                </c:pt>
                <c:pt idx="33">
                  <c:v>2006M10</c:v>
                </c:pt>
                <c:pt idx="34">
                  <c:v>2006M11</c:v>
                </c:pt>
                <c:pt idx="35">
                  <c:v>2006M12</c:v>
                </c:pt>
                <c:pt idx="36">
                  <c:v>2007M01</c:v>
                </c:pt>
                <c:pt idx="37">
                  <c:v>2007M02</c:v>
                </c:pt>
                <c:pt idx="38">
                  <c:v>2007M03</c:v>
                </c:pt>
                <c:pt idx="39">
                  <c:v>2007M04</c:v>
                </c:pt>
                <c:pt idx="40">
                  <c:v>2007M05</c:v>
                </c:pt>
                <c:pt idx="41">
                  <c:v>2007M06</c:v>
                </c:pt>
                <c:pt idx="42">
                  <c:v>2007M07</c:v>
                </c:pt>
                <c:pt idx="43">
                  <c:v>2007M08</c:v>
                </c:pt>
                <c:pt idx="44">
                  <c:v>2007M09</c:v>
                </c:pt>
                <c:pt idx="45">
                  <c:v>2007M10</c:v>
                </c:pt>
              </c:strCache>
            </c:strRef>
          </c:cat>
          <c:val>
            <c:numRef>
              <c:f>'Inflation Example'!$J$10:$J$55</c:f>
              <c:numCache>
                <c:formatCode>0.0000%</c:formatCode>
                <c:ptCount val="46"/>
                <c:pt idx="0">
                  <c:v>2.4482372691662001E-2</c:v>
                </c:pt>
                <c:pt idx="1">
                  <c:v>2.7979854504756572E-2</c:v>
                </c:pt>
                <c:pt idx="2">
                  <c:v>3.1477336317851143E-2</c:v>
                </c:pt>
                <c:pt idx="3">
                  <c:v>3.4974818130945717E-2</c:v>
                </c:pt>
                <c:pt idx="4">
                  <c:v>3.8472299944040285E-2</c:v>
                </c:pt>
                <c:pt idx="5">
                  <c:v>4.1969781757134859E-2</c:v>
                </c:pt>
                <c:pt idx="6">
                  <c:v>4.8125349748181306E-2</c:v>
                </c:pt>
                <c:pt idx="7">
                  <c:v>5.4280917739227753E-2</c:v>
                </c:pt>
                <c:pt idx="8">
                  <c:v>6.04364857302742E-2</c:v>
                </c:pt>
                <c:pt idx="9">
                  <c:v>6.6592053721320654E-2</c:v>
                </c:pt>
                <c:pt idx="10">
                  <c:v>7.2747621712367094E-2</c:v>
                </c:pt>
                <c:pt idx="11">
                  <c:v>7.8903189703413534E-2</c:v>
                </c:pt>
                <c:pt idx="12">
                  <c:v>8.5058757694459988E-2</c:v>
                </c:pt>
                <c:pt idx="13">
                  <c:v>9.1214325685506442E-2</c:v>
                </c:pt>
                <c:pt idx="14">
                  <c:v>9.7369893676552882E-2</c:v>
                </c:pt>
                <c:pt idx="15">
                  <c:v>0.10352546166759932</c:v>
                </c:pt>
                <c:pt idx="16">
                  <c:v>0.10968102965864579</c:v>
                </c:pt>
                <c:pt idx="17">
                  <c:v>0.11583659764969223</c:v>
                </c:pt>
                <c:pt idx="18">
                  <c:v>0.11625629546726357</c:v>
                </c:pt>
                <c:pt idx="19">
                  <c:v>0.11667599328483493</c:v>
                </c:pt>
                <c:pt idx="20">
                  <c:v>0.11709569110240628</c:v>
                </c:pt>
                <c:pt idx="21">
                  <c:v>0.11751538891997762</c:v>
                </c:pt>
                <c:pt idx="22">
                  <c:v>0.11793508673754896</c:v>
                </c:pt>
                <c:pt idx="23">
                  <c:v>0.11835478455512032</c:v>
                </c:pt>
                <c:pt idx="24">
                  <c:v>0.11877448237269167</c:v>
                </c:pt>
                <c:pt idx="25">
                  <c:v>0.11919418019026301</c:v>
                </c:pt>
                <c:pt idx="26">
                  <c:v>0.11961387800783435</c:v>
                </c:pt>
                <c:pt idx="27">
                  <c:v>0.12003357582540571</c:v>
                </c:pt>
                <c:pt idx="28">
                  <c:v>0.12045327364297706</c:v>
                </c:pt>
                <c:pt idx="29">
                  <c:v>0.1208729714605484</c:v>
                </c:pt>
                <c:pt idx="30">
                  <c:v>0.12441708636448423</c:v>
                </c:pt>
                <c:pt idx="31">
                  <c:v>0.12796120126842003</c:v>
                </c:pt>
                <c:pt idx="32">
                  <c:v>0.13150531617235586</c:v>
                </c:pt>
                <c:pt idx="33">
                  <c:v>0.13504943107629169</c:v>
                </c:pt>
                <c:pt idx="34">
                  <c:v>0.13859354598022752</c:v>
                </c:pt>
                <c:pt idx="35">
                  <c:v>0.14213766088416335</c:v>
                </c:pt>
                <c:pt idx="36">
                  <c:v>0.14568177578809915</c:v>
                </c:pt>
                <c:pt idx="37">
                  <c:v>0.14922589069203498</c:v>
                </c:pt>
                <c:pt idx="38">
                  <c:v>0.15277000559597081</c:v>
                </c:pt>
                <c:pt idx="39">
                  <c:v>0.15631412049990662</c:v>
                </c:pt>
                <c:pt idx="40">
                  <c:v>0.15985823540384245</c:v>
                </c:pt>
                <c:pt idx="41">
                  <c:v>0.16340235030777828</c:v>
                </c:pt>
              </c:numCache>
            </c:numRef>
          </c:val>
        </c:ser>
        <c:marker val="1"/>
        <c:axId val="61020032"/>
        <c:axId val="61021568"/>
      </c:lineChart>
      <c:catAx>
        <c:axId val="61020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21568"/>
        <c:crosses val="autoZero"/>
        <c:auto val="1"/>
        <c:lblAlgn val="ctr"/>
        <c:lblOffset val="100"/>
        <c:tickLblSkip val="12"/>
        <c:tickMarkSkip val="3"/>
      </c:catAx>
      <c:valAx>
        <c:axId val="61021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20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70360110803328"/>
          <c:y val="0.34038054968287529"/>
          <c:w val="0.19390581717451527"/>
          <c:h val="0.3150105708245242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E"/>
              <a:t>Margin on Project</a:t>
            </a:r>
          </a:p>
        </c:rich>
      </c:tx>
      <c:layout>
        <c:manualLayout>
          <c:xMode val="edge"/>
          <c:yMode val="edge"/>
          <c:x val="0.35236798046483742"/>
          <c:y val="3.080082135523613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27861972725598"/>
          <c:y val="0.16221782178217822"/>
          <c:w val="0.88022343982813578"/>
          <c:h val="0.66940518862012788"/>
        </c:manualLayout>
      </c:layout>
      <c:lineChart>
        <c:grouping val="standard"/>
        <c:ser>
          <c:idx val="0"/>
          <c:order val="0"/>
          <c:tx>
            <c:v>Anticipated Margin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'Costs over Time'!$C$5:$C$29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'Costs over Time'!$M$5:$M$29</c:f>
              <c:numCache>
                <c:formatCode>"€"#,##0.00;[Red]\-"€"#,##0.00</c:formatCode>
                <c:ptCount val="25"/>
                <c:pt idx="1">
                  <c:v>13594.276290527254</c:v>
                </c:pt>
                <c:pt idx="2">
                  <c:v>4646.7649820970182</c:v>
                </c:pt>
                <c:pt idx="3">
                  <c:v>6185.3748159529932</c:v>
                </c:pt>
                <c:pt idx="4">
                  <c:v>8194.5439648467873</c:v>
                </c:pt>
                <c:pt idx="5">
                  <c:v>10788.500406969863</c:v>
                </c:pt>
                <c:pt idx="6">
                  <c:v>14086.939620427263</c:v>
                </c:pt>
                <c:pt idx="7">
                  <c:v>18197.118005764627</c:v>
                </c:pt>
                <c:pt idx="8">
                  <c:v>23182.800729557726</c:v>
                </c:pt>
                <c:pt idx="9">
                  <c:v>29018.228470780654</c:v>
                </c:pt>
                <c:pt idx="10">
                  <c:v>35531.290562997019</c:v>
                </c:pt>
                <c:pt idx="11">
                  <c:v>42351.420964880177</c:v>
                </c:pt>
                <c:pt idx="12">
                  <c:v>48891.671575691027</c:v>
                </c:pt>
                <c:pt idx="13">
                  <c:v>54400.853288600163</c:v>
                </c:pt>
                <c:pt idx="14">
                  <c:v>58105.118424417684</c:v>
                </c:pt>
                <c:pt idx="15">
                  <c:v>59412.451748125546</c:v>
                </c:pt>
                <c:pt idx="16">
                  <c:v>58100.258161357546</c:v>
                </c:pt>
                <c:pt idx="17">
                  <c:v>54391.947044630826</c:v>
                </c:pt>
                <c:pt idx="18">
                  <c:v>48880.07355577749</c:v>
                </c:pt>
                <c:pt idx="19">
                  <c:v>42338.624859238014</c:v>
                </c:pt>
                <c:pt idx="20">
                  <c:v>35518.586272936693</c:v>
                </c:pt>
                <c:pt idx="21">
                  <c:v>29006.52038194178</c:v>
                </c:pt>
                <c:pt idx="22">
                  <c:v>23172.586206590669</c:v>
                </c:pt>
                <c:pt idx="23">
                  <c:v>18188.564582563704</c:v>
                </c:pt>
                <c:pt idx="24">
                  <c:v>14079.994666592829</c:v>
                </c:pt>
              </c:numCache>
            </c:numRef>
          </c:val>
        </c:ser>
        <c:ser>
          <c:idx val="1"/>
          <c:order val="1"/>
          <c:tx>
            <c:v>Actual Margin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'Costs over Time'!$C$5:$C$29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'Costs over Time'!$N$5:$N$29</c:f>
              <c:numCache>
                <c:formatCode>"€"#,##0.00;[Red]\-"€"#,##0.00</c:formatCode>
                <c:ptCount val="25"/>
                <c:pt idx="1">
                  <c:v>9597.72889998561</c:v>
                </c:pt>
                <c:pt idx="2">
                  <c:v>3150.2814446583507</c:v>
                </c:pt>
                <c:pt idx="3">
                  <c:v>3965.1945824874128</c:v>
                </c:pt>
                <c:pt idx="4">
                  <c:v>4711.8148742102931</c:v>
                </c:pt>
                <c:pt idx="5">
                  <c:v>6678.4439425906166</c:v>
                </c:pt>
                <c:pt idx="6">
                  <c:v>8847.8009274741635</c:v>
                </c:pt>
                <c:pt idx="7">
                  <c:v>11541.163015656057</c:v>
                </c:pt>
                <c:pt idx="8">
                  <c:v>14640.965273258364</c:v>
                </c:pt>
                <c:pt idx="9">
                  <c:v>18141.314328720444</c:v>
                </c:pt>
                <c:pt idx="10">
                  <c:v>21896.769268288132</c:v>
                </c:pt>
                <c:pt idx="11">
                  <c:v>27374.983147722669</c:v>
                </c:pt>
                <c:pt idx="12">
                  <c:v>33795.953501474578</c:v>
                </c:pt>
                <c:pt idx="13">
                  <c:v>36201.546411036397</c:v>
                </c:pt>
                <c:pt idx="14">
                  <c:v>36525.499954715662</c:v>
                </c:pt>
                <c:pt idx="15">
                  <c:v>36599.236132404592</c:v>
                </c:pt>
                <c:pt idx="16">
                  <c:v>33136.919120038336</c:v>
                </c:pt>
                <c:pt idx="17">
                  <c:v>32665.634563494124</c:v>
                </c:pt>
                <c:pt idx="18">
                  <c:v>28816.394921700354</c:v>
                </c:pt>
                <c:pt idx="19">
                  <c:v>25117.803577694809</c:v>
                </c:pt>
                <c:pt idx="20">
                  <c:v>20588.744176341395</c:v>
                </c:pt>
                <c:pt idx="21">
                  <c:v>17398.761275468802</c:v>
                </c:pt>
                <c:pt idx="22">
                  <c:v>13949.073601542215</c:v>
                </c:pt>
                <c:pt idx="23">
                  <c:v>11162.670356467657</c:v>
                </c:pt>
                <c:pt idx="24">
                  <c:v>8671.3223860375729</c:v>
                </c:pt>
              </c:numCache>
            </c:numRef>
          </c:val>
        </c:ser>
        <c:marker val="1"/>
        <c:axId val="54576640"/>
        <c:axId val="54587392"/>
      </c:lineChart>
      <c:catAx>
        <c:axId val="54576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Month</a:t>
                </a:r>
              </a:p>
            </c:rich>
          </c:tx>
          <c:layout>
            <c:manualLayout>
              <c:xMode val="edge"/>
              <c:yMode val="edge"/>
              <c:x val="0.4958220194620519"/>
              <c:y val="0.8932246816170565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87392"/>
        <c:crosses val="autoZero"/>
        <c:auto val="1"/>
        <c:lblAlgn val="ctr"/>
        <c:lblOffset val="100"/>
        <c:tickLblSkip val="3"/>
        <c:tickMarkSkip val="1"/>
      </c:catAx>
      <c:valAx>
        <c:axId val="545873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€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7664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5766075201602578"/>
          <c:y val="1.8480492813141684E-2"/>
          <c:w val="0.20055724928534346"/>
          <c:h val="8.829568788501027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E"/>
              <a:t>Project Cost</a:t>
            </a:r>
          </a:p>
        </c:rich>
      </c:tx>
      <c:layout>
        <c:manualLayout>
          <c:xMode val="edge"/>
          <c:yMode val="edge"/>
          <c:x val="0.3969362255901856"/>
          <c:y val="3.073770491803278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02792997851697"/>
          <c:y val="0.25204918032786883"/>
          <c:w val="0.87047412957687476"/>
          <c:h val="0.57991803278688525"/>
        </c:manualLayout>
      </c:layout>
      <c:lineChart>
        <c:grouping val="standard"/>
        <c:ser>
          <c:idx val="0"/>
          <c:order val="0"/>
          <c:tx>
            <c:v>Unadjusted  IPC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'Costs over Time'!$C$5:$C$29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'Costs over Time'!$E$5:$E$29</c:f>
              <c:numCache>
                <c:formatCode>"€"#,##0.00;[Red]\-"€"#,##0.00</c:formatCode>
                <c:ptCount val="25"/>
                <c:pt idx="1">
                  <c:v>90628.508603515031</c:v>
                </c:pt>
                <c:pt idx="2">
                  <c:v>30978.433213980126</c:v>
                </c:pt>
                <c:pt idx="3">
                  <c:v>41235.832106353279</c:v>
                </c:pt>
                <c:pt idx="4">
                  <c:v>54630.293098978553</c:v>
                </c:pt>
                <c:pt idx="5">
                  <c:v>71923.336046465731</c:v>
                </c:pt>
                <c:pt idx="6">
                  <c:v>93912.930802848423</c:v>
                </c:pt>
                <c:pt idx="7">
                  <c:v>121314.12003843085</c:v>
                </c:pt>
                <c:pt idx="8">
                  <c:v>154552.00486371818</c:v>
                </c:pt>
                <c:pt idx="9">
                  <c:v>193454.85647187103</c:v>
                </c:pt>
                <c:pt idx="10">
                  <c:v>236875.27041998005</c:v>
                </c:pt>
                <c:pt idx="11">
                  <c:v>282342.80643253447</c:v>
                </c:pt>
                <c:pt idx="12">
                  <c:v>325944.47717127344</c:v>
                </c:pt>
                <c:pt idx="13">
                  <c:v>362672.35525733419</c:v>
                </c:pt>
                <c:pt idx="14">
                  <c:v>387367.45616278448</c:v>
                </c:pt>
                <c:pt idx="15">
                  <c:v>396083.01165417023</c:v>
                </c:pt>
                <c:pt idx="16">
                  <c:v>387335.05440905038</c:v>
                </c:pt>
                <c:pt idx="17">
                  <c:v>362612.98029753892</c:v>
                </c:pt>
                <c:pt idx="18">
                  <c:v>325867.15703851636</c:v>
                </c:pt>
                <c:pt idx="19">
                  <c:v>282257.4990615868</c:v>
                </c:pt>
                <c:pt idx="20">
                  <c:v>236790.57515291125</c:v>
                </c:pt>
                <c:pt idx="21">
                  <c:v>193376.80254627857</c:v>
                </c:pt>
                <c:pt idx="22">
                  <c:v>154483.90804393776</c:v>
                </c:pt>
                <c:pt idx="23">
                  <c:v>121257.09721709136</c:v>
                </c:pt>
                <c:pt idx="24">
                  <c:v>93866.631110618822</c:v>
                </c:pt>
              </c:numCache>
            </c:numRef>
          </c:val>
        </c:ser>
        <c:ser>
          <c:idx val="1"/>
          <c:order val="1"/>
          <c:tx>
            <c:v>IPC adjusted at CPI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'Costs over Time'!$C$5:$C$29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'Costs over Time'!$L$5:$L$29</c:f>
              <c:numCache>
                <c:formatCode>"€"#,##0.00;[Red]\-"€"#,##0.00</c:formatCode>
                <c:ptCount val="25"/>
                <c:pt idx="1">
                  <c:v>93181.424338825309</c:v>
                </c:pt>
                <c:pt idx="2">
                  <c:v>31909.2405969354</c:v>
                </c:pt>
                <c:pt idx="3">
                  <c:v>42513.562115282533</c:v>
                </c:pt>
                <c:pt idx="4">
                  <c:v>55861.398295575258</c:v>
                </c:pt>
                <c:pt idx="5">
                  <c:v>74151.946459173123</c:v>
                </c:pt>
                <c:pt idx="6">
                  <c:v>97087.452407451739</c:v>
                </c:pt>
                <c:pt idx="7">
                  <c:v>125984.42888498076</c:v>
                </c:pt>
                <c:pt idx="8">
                  <c:v>161082.37126641048</c:v>
                </c:pt>
                <c:pt idx="9">
                  <c:v>202173.94859454691</c:v>
                </c:pt>
                <c:pt idx="10">
                  <c:v>247551.33894595096</c:v>
                </c:pt>
                <c:pt idx="11">
                  <c:v>296393.66910006903</c:v>
                </c:pt>
                <c:pt idx="12">
                  <c:v>344919.6486122302</c:v>
                </c:pt>
                <c:pt idx="13">
                  <c:v>384126.21289227507</c:v>
                </c:pt>
                <c:pt idx="14">
                  <c:v>409554.70013079373</c:v>
                </c:pt>
                <c:pt idx="15">
                  <c:v>418397.54752201081</c:v>
                </c:pt>
                <c:pt idx="16">
                  <c:v>408065.66295488691</c:v>
                </c:pt>
                <c:pt idx="17">
                  <c:v>386106.21564075979</c:v>
                </c:pt>
                <c:pt idx="18">
                  <c:v>348509.56982804707</c:v>
                </c:pt>
                <c:pt idx="19">
                  <c:v>304255.03185230203</c:v>
                </c:pt>
                <c:pt idx="20">
                  <c:v>256356.36915615649</c:v>
                </c:pt>
                <c:pt idx="21">
                  <c:v>209900.07863239251</c:v>
                </c:pt>
                <c:pt idx="22">
                  <c:v>168264.16275208245</c:v>
                </c:pt>
                <c:pt idx="23">
                  <c:v>132984.30943620912</c:v>
                </c:pt>
                <c:pt idx="24">
                  <c:v>103297.36306257772</c:v>
                </c:pt>
              </c:numCache>
            </c:numRef>
          </c:val>
        </c:ser>
        <c:ser>
          <c:idx val="2"/>
          <c:order val="2"/>
          <c:tx>
            <c:v>Actual Cost of Work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'Costs over Time'!$C$5:$C$29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'Costs over Time'!$J$5:$J$29</c:f>
              <c:numCache>
                <c:formatCode>"€"#,##0.00;[Red]\-"€"#,##0.00</c:formatCode>
                <c:ptCount val="25"/>
                <c:pt idx="1">
                  <c:v>83583.695438839699</c:v>
                </c:pt>
                <c:pt idx="2">
                  <c:v>28758.95915227705</c:v>
                </c:pt>
                <c:pt idx="3">
                  <c:v>38548.36753279512</c:v>
                </c:pt>
                <c:pt idx="4">
                  <c:v>51149.583421364965</c:v>
                </c:pt>
                <c:pt idx="5">
                  <c:v>67473.502516582506</c:v>
                </c:pt>
                <c:pt idx="6">
                  <c:v>88239.651479977576</c:v>
                </c:pt>
                <c:pt idx="7">
                  <c:v>114443.26586932471</c:v>
                </c:pt>
                <c:pt idx="8">
                  <c:v>146441.40599315212</c:v>
                </c:pt>
                <c:pt idx="9">
                  <c:v>184032.63426582646</c:v>
                </c:pt>
                <c:pt idx="10">
                  <c:v>225654.56967766283</c:v>
                </c:pt>
                <c:pt idx="11">
                  <c:v>269018.68595234636</c:v>
                </c:pt>
                <c:pt idx="12">
                  <c:v>311123.69511075562</c:v>
                </c:pt>
                <c:pt idx="13">
                  <c:v>347924.66648123867</c:v>
                </c:pt>
                <c:pt idx="14">
                  <c:v>373029.20017607807</c:v>
                </c:pt>
                <c:pt idx="15">
                  <c:v>381798.31138960621</c:v>
                </c:pt>
                <c:pt idx="16">
                  <c:v>374928.74383484857</c:v>
                </c:pt>
                <c:pt idx="17">
                  <c:v>353440.58107726567</c:v>
                </c:pt>
                <c:pt idx="18">
                  <c:v>319693.17490634671</c:v>
                </c:pt>
                <c:pt idx="19">
                  <c:v>279137.22827460722</c:v>
                </c:pt>
                <c:pt idx="20">
                  <c:v>235767.6249798151</c:v>
                </c:pt>
                <c:pt idx="21">
                  <c:v>192501.31735692371</c:v>
                </c:pt>
                <c:pt idx="22">
                  <c:v>154315.08915054024</c:v>
                </c:pt>
                <c:pt idx="23">
                  <c:v>121821.63907974146</c:v>
                </c:pt>
                <c:pt idx="24">
                  <c:v>94626.040676540142</c:v>
                </c:pt>
              </c:numCache>
            </c:numRef>
          </c:val>
        </c:ser>
        <c:ser>
          <c:idx val="3"/>
          <c:order val="3"/>
          <c:tx>
            <c:v>Projected Cost of Work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'Costs over Time'!$F$5:$F$29</c:f>
              <c:numCache>
                <c:formatCode>"€"#,##0.00;[Red]\-"€"#,##0.00</c:formatCode>
                <c:ptCount val="25"/>
                <c:pt idx="1">
                  <c:v>77034.232312987777</c:v>
                </c:pt>
                <c:pt idx="2">
                  <c:v>26331.668231883108</c:v>
                </c:pt>
                <c:pt idx="3">
                  <c:v>35050.457290400285</c:v>
                </c:pt>
                <c:pt idx="4">
                  <c:v>46435.749134131765</c:v>
                </c:pt>
                <c:pt idx="5">
                  <c:v>61134.835639495868</c:v>
                </c:pt>
                <c:pt idx="6">
                  <c:v>79825.991182421159</c:v>
                </c:pt>
                <c:pt idx="7">
                  <c:v>103117.00203266622</c:v>
                </c:pt>
                <c:pt idx="8">
                  <c:v>131369.20413416045</c:v>
                </c:pt>
                <c:pt idx="9">
                  <c:v>164436.62800109037</c:v>
                </c:pt>
                <c:pt idx="10">
                  <c:v>201343.97985698303</c:v>
                </c:pt>
                <c:pt idx="11">
                  <c:v>239991.3854676543</c:v>
                </c:pt>
                <c:pt idx="12">
                  <c:v>277052.80559558241</c:v>
                </c:pt>
                <c:pt idx="13">
                  <c:v>308271.50196873402</c:v>
                </c:pt>
                <c:pt idx="14">
                  <c:v>329262.3377383668</c:v>
                </c:pt>
                <c:pt idx="15">
                  <c:v>336670.55990604468</c:v>
                </c:pt>
                <c:pt idx="16">
                  <c:v>329234.79624769284</c:v>
                </c:pt>
                <c:pt idx="17">
                  <c:v>308221.03325290809</c:v>
                </c:pt>
                <c:pt idx="18">
                  <c:v>276987.08348273888</c:v>
                </c:pt>
                <c:pt idx="19">
                  <c:v>239918.87420234879</c:v>
                </c:pt>
                <c:pt idx="20">
                  <c:v>201271.98887997455</c:v>
                </c:pt>
                <c:pt idx="21">
                  <c:v>164370.28216433679</c:v>
                </c:pt>
                <c:pt idx="22">
                  <c:v>131311.32183734709</c:v>
                </c:pt>
                <c:pt idx="23">
                  <c:v>103068.53263452766</c:v>
                </c:pt>
                <c:pt idx="24">
                  <c:v>79786.636444025993</c:v>
                </c:pt>
              </c:numCache>
            </c:numRef>
          </c:val>
        </c:ser>
        <c:marker val="1"/>
        <c:axId val="60954496"/>
        <c:axId val="60968960"/>
      </c:lineChart>
      <c:catAx>
        <c:axId val="60954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Month</a:t>
                </a:r>
              </a:p>
            </c:rich>
          </c:tx>
          <c:layout>
            <c:manualLayout>
              <c:xMode val="edge"/>
              <c:yMode val="edge"/>
              <c:x val="0.50000029244255328"/>
              <c:y val="0.8934426229508196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68960"/>
        <c:crosses val="autoZero"/>
        <c:auto val="1"/>
        <c:lblAlgn val="ctr"/>
        <c:lblOffset val="100"/>
        <c:tickLblSkip val="3"/>
        <c:tickMarkSkip val="1"/>
      </c:catAx>
      <c:valAx>
        <c:axId val="60968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€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5449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3955475621257649"/>
          <c:y val="1.8442622950819672E-2"/>
          <c:w val="0.23816170610985599"/>
          <c:h val="0.1741803278688524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28575</xdr:rowOff>
    </xdr:from>
    <xdr:to>
      <xdr:col>12</xdr:col>
      <xdr:colOff>447675</xdr:colOff>
      <xdr:row>31</xdr:row>
      <xdr:rowOff>0</xdr:rowOff>
    </xdr:to>
    <xdr:graphicFrame macro="">
      <xdr:nvGraphicFramePr>
        <xdr:cNvPr id="51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85725</xdr:rowOff>
    </xdr:from>
    <xdr:to>
      <xdr:col>12</xdr:col>
      <xdr:colOff>447675</xdr:colOff>
      <xdr:row>31</xdr:row>
      <xdr:rowOff>57150</xdr:rowOff>
    </xdr:to>
    <xdr:grpSp>
      <xdr:nvGrpSpPr>
        <xdr:cNvPr id="1041" name="Group 4"/>
        <xdr:cNvGrpSpPr>
          <a:grpSpLocks/>
        </xdr:cNvGrpSpPr>
      </xdr:nvGrpSpPr>
      <xdr:grpSpPr bwMode="auto">
        <a:xfrm>
          <a:off x="19050" y="571500"/>
          <a:ext cx="6877050" cy="4505325"/>
          <a:chOff x="12" y="41"/>
          <a:chExt cx="722" cy="473"/>
        </a:xfrm>
      </xdr:grpSpPr>
      <xdr:graphicFrame macro="">
        <xdr:nvGraphicFramePr>
          <xdr:cNvPr id="1042" name="Chart 1"/>
          <xdr:cNvGraphicFramePr>
            <a:graphicFrameLocks/>
          </xdr:cNvGraphicFramePr>
        </xdr:nvGraphicFramePr>
        <xdr:xfrm>
          <a:off x="12" y="41"/>
          <a:ext cx="722" cy="4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026" name="Text Box 2"/>
          <xdr:cNvSpPr txBox="1">
            <a:spLocks noChangeArrowheads="1"/>
          </xdr:cNvSpPr>
        </xdr:nvSpPr>
        <xdr:spPr bwMode="auto">
          <a:xfrm>
            <a:off x="146" y="71"/>
            <a:ext cx="19" cy="1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="vert270" wrap="none" lIns="18288" tIns="22860" rIns="0" bIns="0" anchor="t" upright="1">
            <a:spAutoFit/>
          </a:bodyPr>
          <a:lstStyle/>
          <a:p>
            <a:pPr algn="r" rtl="0">
              <a:defRPr sz="1000"/>
            </a:pPr>
            <a:r>
              <a:rPr lang="en-IE" sz="1000" b="0" i="0" strike="noStrike">
                <a:solidFill>
                  <a:srgbClr val="000000"/>
                </a:solidFill>
                <a:latin typeface="Arial"/>
                <a:cs typeface="Arial"/>
              </a:rPr>
              <a:t>Contract Commencement</a:t>
            </a:r>
          </a:p>
        </xdr:txBody>
      </xdr:sp>
      <xdr:sp macro="" textlink="">
        <xdr:nvSpPr>
          <xdr:cNvPr id="1027" name="Text Box 3"/>
          <xdr:cNvSpPr txBox="1">
            <a:spLocks noChangeArrowheads="1"/>
          </xdr:cNvSpPr>
        </xdr:nvSpPr>
        <xdr:spPr bwMode="auto">
          <a:xfrm>
            <a:off x="406" y="70"/>
            <a:ext cx="19" cy="12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="vert270" wrap="none" lIns="18288" tIns="22860" rIns="0" bIns="0" anchor="t" upright="1">
            <a:spAutoFit/>
          </a:bodyPr>
          <a:lstStyle/>
          <a:p>
            <a:pPr algn="r" rtl="0">
              <a:defRPr sz="1000"/>
            </a:pPr>
            <a:r>
              <a:rPr lang="en-IE" sz="1000" b="0" i="0" strike="noStrike">
                <a:solidFill>
                  <a:srgbClr val="000000"/>
                </a:solidFill>
                <a:latin typeface="Arial"/>
                <a:cs typeface="Arial"/>
              </a:rPr>
              <a:t>Contract Completion</a:t>
            </a: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0.22017</cdr:x>
      <cdr:y>0.13487</cdr:y>
    </cdr:from>
    <cdr:to>
      <cdr:x>0.22017</cdr:x>
      <cdr:y>0.89254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519424" y="612089"/>
          <a:ext cx="0" cy="342077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IE"/>
        </a:p>
      </cdr:txBody>
    </cdr:sp>
  </cdr:relSizeAnchor>
  <cdr:relSizeAnchor xmlns:cdr="http://schemas.openxmlformats.org/drawingml/2006/chartDrawing">
    <cdr:from>
      <cdr:x>0.57963</cdr:x>
      <cdr:y>0.13487</cdr:y>
    </cdr:from>
    <cdr:to>
      <cdr:x>0.57963</cdr:x>
      <cdr:y>0.89254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994862" y="612089"/>
          <a:ext cx="0" cy="342077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IE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61</xdr:row>
      <xdr:rowOff>142875</xdr:rowOff>
    </xdr:from>
    <xdr:to>
      <xdr:col>9</xdr:col>
      <xdr:colOff>942975</xdr:colOff>
      <xdr:row>90</xdr:row>
      <xdr:rowOff>85725</xdr:rowOff>
    </xdr:to>
    <xdr:graphicFrame macro="">
      <xdr:nvGraphicFramePr>
        <xdr:cNvPr id="414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31</xdr:row>
      <xdr:rowOff>142875</xdr:rowOff>
    </xdr:from>
    <xdr:to>
      <xdr:col>9</xdr:col>
      <xdr:colOff>933450</xdr:colOff>
      <xdr:row>60</xdr:row>
      <xdr:rowOff>47625</xdr:rowOff>
    </xdr:to>
    <xdr:grpSp>
      <xdr:nvGrpSpPr>
        <xdr:cNvPr id="4144" name="Group 14"/>
        <xdr:cNvGrpSpPr>
          <a:grpSpLocks/>
        </xdr:cNvGrpSpPr>
      </xdr:nvGrpSpPr>
      <xdr:grpSpPr bwMode="auto">
        <a:xfrm>
          <a:off x="409575" y="6324600"/>
          <a:ext cx="6838950" cy="4648200"/>
          <a:chOff x="409575" y="6324600"/>
          <a:chExt cx="6838950" cy="4648200"/>
        </a:xfrm>
      </xdr:grpSpPr>
      <xdr:grpSp>
        <xdr:nvGrpSpPr>
          <xdr:cNvPr id="4145" name="Group 9"/>
          <xdr:cNvGrpSpPr>
            <a:grpSpLocks/>
          </xdr:cNvGrpSpPr>
        </xdr:nvGrpSpPr>
        <xdr:grpSpPr bwMode="auto">
          <a:xfrm>
            <a:off x="409575" y="6324600"/>
            <a:ext cx="6838950" cy="4648200"/>
            <a:chOff x="46" y="660"/>
            <a:chExt cx="712" cy="487"/>
          </a:xfrm>
        </xdr:grpSpPr>
        <xdr:graphicFrame macro="">
          <xdr:nvGraphicFramePr>
            <xdr:cNvPr id="4148" name="Chart 1"/>
            <xdr:cNvGraphicFramePr>
              <a:graphicFrameLocks/>
            </xdr:cNvGraphicFramePr>
          </xdr:nvGraphicFramePr>
          <xdr:xfrm>
            <a:off x="46" y="660"/>
            <a:ext cx="712" cy="4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4100" name="Text Box 4"/>
            <xdr:cNvSpPr txBox="1">
              <a:spLocks noChangeArrowheads="1"/>
            </xdr:cNvSpPr>
          </xdr:nvSpPr>
          <xdr:spPr bwMode="auto">
            <a:xfrm>
              <a:off x="616" y="821"/>
              <a:ext cx="109" cy="1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18288" tIns="2286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IE" sz="10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Anticipated Margin</a:t>
              </a:r>
            </a:p>
          </xdr:txBody>
        </xdr:sp>
        <xdr:sp macro="" textlink="">
          <xdr:nvSpPr>
            <xdr:cNvPr id="4102" name="Text Box 6"/>
            <xdr:cNvSpPr txBox="1">
              <a:spLocks noChangeArrowheads="1"/>
            </xdr:cNvSpPr>
          </xdr:nvSpPr>
          <xdr:spPr bwMode="auto">
            <a:xfrm>
              <a:off x="578" y="795"/>
              <a:ext cx="81" cy="1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18288" tIns="2286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IE" sz="10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Actual Margin</a:t>
              </a:r>
            </a:p>
          </xdr:txBody>
        </xdr:sp>
        <xdr:sp macro="" textlink="">
          <xdr:nvSpPr>
            <xdr:cNvPr id="4151" name="Line 7"/>
            <xdr:cNvSpPr>
              <a:spLocks noChangeShapeType="1"/>
            </xdr:cNvSpPr>
          </xdr:nvSpPr>
          <xdr:spPr bwMode="auto">
            <a:xfrm flipV="1">
              <a:off x="515" y="806"/>
              <a:ext cx="61" cy="1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152" name="Line 8"/>
            <xdr:cNvSpPr>
              <a:spLocks noChangeShapeType="1"/>
            </xdr:cNvSpPr>
          </xdr:nvSpPr>
          <xdr:spPr bwMode="auto">
            <a:xfrm flipV="1">
              <a:off x="493" y="829"/>
              <a:ext cx="125" cy="1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cxnSp macro="">
        <xdr:nvCxnSpPr>
          <xdr:cNvPr id="12" name="Straight Arrow Connector 11"/>
          <xdr:cNvCxnSpPr/>
        </xdr:nvCxnSpPr>
        <xdr:spPr>
          <a:xfrm rot="5400000" flipH="1" flipV="1">
            <a:off x="4514850" y="8029575"/>
            <a:ext cx="361950" cy="0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/>
          <xdr:cNvCxnSpPr/>
        </xdr:nvCxnSpPr>
        <xdr:spPr>
          <a:xfrm rot="5400000" flipH="1" flipV="1">
            <a:off x="4795837" y="7796213"/>
            <a:ext cx="219075" cy="0"/>
          </a:xfrm>
          <a:prstGeom prst="straightConnector1">
            <a:avLst/>
          </a:prstGeom>
          <a:ln w="19050">
            <a:solidFill>
              <a:srgbClr val="FF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96"/>
  <sheetViews>
    <sheetView tabSelected="1" workbookViewId="0">
      <selection activeCell="N22" sqref="N22"/>
    </sheetView>
  </sheetViews>
  <sheetFormatPr defaultRowHeight="12.75"/>
  <cols>
    <col min="3" max="3" width="9.28515625" style="3" bestFit="1" customWidth="1"/>
    <col min="6" max="6" width="9.28515625" style="3" bestFit="1" customWidth="1"/>
    <col min="7" max="7" width="5" bestFit="1" customWidth="1"/>
    <col min="8" max="8" width="6" bestFit="1" customWidth="1"/>
    <col min="9" max="9" width="3" bestFit="1" customWidth="1"/>
    <col min="10" max="10" width="9.28515625" style="3" bestFit="1" customWidth="1"/>
  </cols>
  <sheetData>
    <row r="2" spans="1:10">
      <c r="A2" s="124" t="s">
        <v>94</v>
      </c>
      <c r="B2" s="124"/>
      <c r="C2" s="124"/>
      <c r="D2" s="124" t="s">
        <v>95</v>
      </c>
      <c r="E2" s="124"/>
      <c r="F2" s="124"/>
      <c r="G2" s="124" t="s">
        <v>103</v>
      </c>
      <c r="H2" s="124"/>
      <c r="I2" s="124"/>
      <c r="J2" s="124"/>
    </row>
    <row r="3" spans="1:10">
      <c r="A3" s="1" t="s">
        <v>0</v>
      </c>
      <c r="B3" s="2">
        <v>90.4</v>
      </c>
      <c r="C3" s="3">
        <f t="shared" ref="C3:C34" si="0">(B3-$B$3)/$B$3</f>
        <v>0</v>
      </c>
      <c r="D3" s="1" t="s">
        <v>0</v>
      </c>
      <c r="E3" s="2">
        <v>97</v>
      </c>
      <c r="F3" s="3">
        <f t="shared" ref="F3:F34" si="1">(E3-$E$3)/$E$3</f>
        <v>0</v>
      </c>
    </row>
    <row r="4" spans="1:10">
      <c r="A4" s="1" t="s">
        <v>1</v>
      </c>
      <c r="B4" s="2">
        <v>91.2</v>
      </c>
      <c r="C4" s="3">
        <f t="shared" si="0"/>
        <v>8.8495575221238625E-3</v>
      </c>
      <c r="D4" s="1" t="s">
        <v>1</v>
      </c>
      <c r="E4" s="2">
        <v>97.8</v>
      </c>
      <c r="F4" s="3">
        <f t="shared" si="1"/>
        <v>8.2474226804123418E-3</v>
      </c>
    </row>
    <row r="5" spans="1:10">
      <c r="A5" s="1" t="s">
        <v>2</v>
      </c>
      <c r="B5" s="2">
        <v>91.8</v>
      </c>
      <c r="C5" s="3">
        <f t="shared" si="0"/>
        <v>1.5486725663716719E-2</v>
      </c>
      <c r="D5" s="1" t="s">
        <v>2</v>
      </c>
      <c r="E5" s="2">
        <v>98.2</v>
      </c>
      <c r="F5" s="3">
        <f t="shared" si="1"/>
        <v>1.2371134020618586E-2</v>
      </c>
    </row>
    <row r="6" spans="1:10">
      <c r="A6" s="1" t="s">
        <v>3</v>
      </c>
      <c r="B6" s="2">
        <v>92.5</v>
      </c>
      <c r="C6" s="3">
        <f t="shared" si="0"/>
        <v>2.3230088495575157E-2</v>
      </c>
      <c r="D6" s="1" t="s">
        <v>3</v>
      </c>
      <c r="E6" s="2">
        <v>99</v>
      </c>
      <c r="F6" s="3">
        <f t="shared" si="1"/>
        <v>2.0618556701030927E-2</v>
      </c>
    </row>
    <row r="7" spans="1:10">
      <c r="A7" s="1" t="s">
        <v>4</v>
      </c>
      <c r="B7" s="2">
        <v>93.1</v>
      </c>
      <c r="C7" s="3">
        <f t="shared" si="0"/>
        <v>2.9867256637168015E-2</v>
      </c>
      <c r="D7" s="1" t="s">
        <v>4</v>
      </c>
      <c r="E7" s="2">
        <v>99.6</v>
      </c>
      <c r="F7" s="3">
        <f t="shared" si="1"/>
        <v>2.6804123711340149E-2</v>
      </c>
    </row>
    <row r="8" spans="1:10">
      <c r="A8" s="1" t="s">
        <v>5</v>
      </c>
      <c r="B8" s="2">
        <v>93.7</v>
      </c>
      <c r="C8" s="3">
        <f t="shared" si="0"/>
        <v>3.6504424778761028E-2</v>
      </c>
      <c r="D8" s="1" t="s">
        <v>5</v>
      </c>
      <c r="E8" s="2">
        <v>100</v>
      </c>
      <c r="F8" s="3">
        <f t="shared" si="1"/>
        <v>3.0927835051546393E-2</v>
      </c>
      <c r="G8" s="1" t="s">
        <v>96</v>
      </c>
      <c r="H8" s="2">
        <v>13.97</v>
      </c>
      <c r="J8" s="3">
        <f>(H8-$H$8)/$H$8</f>
        <v>0</v>
      </c>
    </row>
    <row r="9" spans="1:10">
      <c r="A9" s="1" t="s">
        <v>6</v>
      </c>
      <c r="B9" s="2">
        <v>94</v>
      </c>
      <c r="C9" s="3">
        <f t="shared" si="0"/>
        <v>3.9823008849557459E-2</v>
      </c>
      <c r="D9" s="1" t="s">
        <v>6</v>
      </c>
      <c r="E9" s="2">
        <v>100.1</v>
      </c>
      <c r="F9" s="3">
        <f t="shared" si="1"/>
        <v>3.195876288659788E-2</v>
      </c>
      <c r="I9">
        <v>1</v>
      </c>
      <c r="J9" s="3">
        <f t="shared" ref="J9:J19" si="2">I9*($J$20-$J$8)/12</f>
        <v>7.5161059413027904E-3</v>
      </c>
    </row>
    <row r="10" spans="1:10">
      <c r="A10" s="1" t="s">
        <v>7</v>
      </c>
      <c r="B10" s="2">
        <v>94.5</v>
      </c>
      <c r="C10" s="3">
        <f t="shared" si="0"/>
        <v>4.5353982300884887E-2</v>
      </c>
      <c r="D10" s="1" t="s">
        <v>7</v>
      </c>
      <c r="E10" s="2">
        <v>100.5</v>
      </c>
      <c r="F10" s="3">
        <f t="shared" si="1"/>
        <v>3.608247422680412E-2</v>
      </c>
      <c r="I10">
        <v>2</v>
      </c>
      <c r="J10" s="3">
        <f t="shared" si="2"/>
        <v>1.5032211882605581E-2</v>
      </c>
    </row>
    <row r="11" spans="1:10">
      <c r="A11" s="1" t="s">
        <v>8</v>
      </c>
      <c r="B11" s="2">
        <v>94.9</v>
      </c>
      <c r="C11" s="3">
        <f t="shared" si="0"/>
        <v>4.9778761061946897E-2</v>
      </c>
      <c r="D11" s="1" t="s">
        <v>8</v>
      </c>
      <c r="E11" s="2">
        <v>101.3</v>
      </c>
      <c r="F11" s="3">
        <f t="shared" si="1"/>
        <v>4.4329896907216462E-2</v>
      </c>
      <c r="I11">
        <v>3</v>
      </c>
      <c r="J11" s="3">
        <f t="shared" si="2"/>
        <v>2.254831782390837E-2</v>
      </c>
    </row>
    <row r="12" spans="1:10">
      <c r="A12" s="1" t="s">
        <v>9</v>
      </c>
      <c r="B12" s="2">
        <v>95.5</v>
      </c>
      <c r="C12" s="3">
        <f t="shared" si="0"/>
        <v>5.6415929203539758E-2</v>
      </c>
      <c r="D12" s="1" t="s">
        <v>9</v>
      </c>
      <c r="E12" s="2">
        <v>102</v>
      </c>
      <c r="F12" s="3">
        <f t="shared" si="1"/>
        <v>5.1546391752577317E-2</v>
      </c>
      <c r="I12">
        <v>4</v>
      </c>
      <c r="J12" s="3">
        <f t="shared" si="2"/>
        <v>3.0064423765211162E-2</v>
      </c>
    </row>
    <row r="13" spans="1:10">
      <c r="A13" s="1" t="s">
        <v>10</v>
      </c>
      <c r="B13" s="2">
        <v>95.9</v>
      </c>
      <c r="C13" s="3">
        <f t="shared" si="0"/>
        <v>6.0840707964601767E-2</v>
      </c>
      <c r="D13" s="1" t="s">
        <v>10</v>
      </c>
      <c r="E13" s="2">
        <v>102.2</v>
      </c>
      <c r="F13" s="3">
        <f t="shared" si="1"/>
        <v>5.3608247422680444E-2</v>
      </c>
      <c r="I13">
        <v>5</v>
      </c>
      <c r="J13" s="3">
        <f t="shared" si="2"/>
        <v>3.7580529706513953E-2</v>
      </c>
    </row>
    <row r="14" spans="1:10">
      <c r="A14" s="1" t="s">
        <v>11</v>
      </c>
      <c r="B14" s="2">
        <v>95.9</v>
      </c>
      <c r="C14" s="3">
        <f t="shared" si="0"/>
        <v>6.0840707964601767E-2</v>
      </c>
      <c r="D14" s="1" t="s">
        <v>11</v>
      </c>
      <c r="E14" s="2">
        <v>102.3</v>
      </c>
      <c r="F14" s="3">
        <f t="shared" si="1"/>
        <v>5.4639175257731931E-2</v>
      </c>
      <c r="I14">
        <v>6</v>
      </c>
      <c r="J14" s="3">
        <f t="shared" si="2"/>
        <v>4.5096635647816741E-2</v>
      </c>
    </row>
    <row r="15" spans="1:10">
      <c r="A15" s="1" t="s">
        <v>12</v>
      </c>
      <c r="B15" s="2">
        <v>95.1</v>
      </c>
      <c r="C15" s="3">
        <f t="shared" si="0"/>
        <v>5.1991150442477749E-2</v>
      </c>
      <c r="D15" s="1" t="s">
        <v>12</v>
      </c>
      <c r="E15" s="2">
        <v>103</v>
      </c>
      <c r="F15" s="3">
        <f t="shared" si="1"/>
        <v>6.1855670103092786E-2</v>
      </c>
      <c r="I15">
        <v>7</v>
      </c>
      <c r="J15" s="3">
        <f t="shared" si="2"/>
        <v>5.2612741589119529E-2</v>
      </c>
    </row>
    <row r="16" spans="1:10">
      <c r="A16" s="1" t="s">
        <v>13</v>
      </c>
      <c r="B16" s="2">
        <v>96</v>
      </c>
      <c r="C16" s="3">
        <f t="shared" si="0"/>
        <v>6.1946902654867193E-2</v>
      </c>
      <c r="D16" s="1" t="s">
        <v>13</v>
      </c>
      <c r="E16" s="2">
        <v>103.8</v>
      </c>
      <c r="F16" s="3">
        <f t="shared" si="1"/>
        <v>7.0103092783505128E-2</v>
      </c>
      <c r="I16">
        <v>8</v>
      </c>
      <c r="J16" s="3">
        <f t="shared" si="2"/>
        <v>6.0128847530422323E-2</v>
      </c>
    </row>
    <row r="17" spans="1:10">
      <c r="A17" s="1" t="s">
        <v>14</v>
      </c>
      <c r="B17" s="2">
        <v>96.8</v>
      </c>
      <c r="C17" s="3">
        <f t="shared" si="0"/>
        <v>7.0796460176991052E-2</v>
      </c>
      <c r="D17" s="1" t="s">
        <v>14</v>
      </c>
      <c r="E17" s="2">
        <v>104</v>
      </c>
      <c r="F17" s="3">
        <f t="shared" si="1"/>
        <v>7.2164948453608241E-2</v>
      </c>
      <c r="I17">
        <v>9</v>
      </c>
      <c r="J17" s="3">
        <f t="shared" si="2"/>
        <v>6.7644953471725111E-2</v>
      </c>
    </row>
    <row r="18" spans="1:10">
      <c r="A18" s="1" t="s">
        <v>15</v>
      </c>
      <c r="B18" s="2">
        <v>97.6</v>
      </c>
      <c r="C18" s="3">
        <f t="shared" si="0"/>
        <v>7.9646017699114918E-2</v>
      </c>
      <c r="D18" s="1" t="s">
        <v>15</v>
      </c>
      <c r="E18" s="2">
        <v>104.6</v>
      </c>
      <c r="F18" s="3">
        <f t="shared" si="1"/>
        <v>7.8350515463917469E-2</v>
      </c>
      <c r="I18">
        <v>10</v>
      </c>
      <c r="J18" s="3">
        <f t="shared" si="2"/>
        <v>7.5161059413027906E-2</v>
      </c>
    </row>
    <row r="19" spans="1:10">
      <c r="A19" s="1" t="s">
        <v>16</v>
      </c>
      <c r="B19" s="2">
        <v>98.2</v>
      </c>
      <c r="C19" s="3">
        <f t="shared" si="0"/>
        <v>8.6283185840707932E-2</v>
      </c>
      <c r="D19" s="1" t="s">
        <v>16</v>
      </c>
      <c r="E19" s="2">
        <v>104.6</v>
      </c>
      <c r="F19" s="3">
        <f t="shared" si="1"/>
        <v>7.8350515463917469E-2</v>
      </c>
      <c r="I19">
        <v>11</v>
      </c>
      <c r="J19" s="3">
        <f t="shared" si="2"/>
        <v>8.2677165354330687E-2</v>
      </c>
    </row>
    <row r="20" spans="1:10">
      <c r="A20" s="1" t="s">
        <v>17</v>
      </c>
      <c r="B20" s="2">
        <v>98.7</v>
      </c>
      <c r="C20" s="3">
        <f t="shared" si="0"/>
        <v>9.1814159292035361E-2</v>
      </c>
      <c r="D20" s="1" t="s">
        <v>17</v>
      </c>
      <c r="E20" s="2">
        <v>104.9</v>
      </c>
      <c r="F20" s="3">
        <f t="shared" si="1"/>
        <v>8.1443298969072223E-2</v>
      </c>
      <c r="G20" s="1" t="s">
        <v>97</v>
      </c>
      <c r="H20" s="2">
        <v>15.23</v>
      </c>
      <c r="J20" s="3">
        <f>(H20-$H$8)/$H$8</f>
        <v>9.0193271295633481E-2</v>
      </c>
    </row>
    <row r="21" spans="1:10">
      <c r="A21" s="1" t="s">
        <v>18</v>
      </c>
      <c r="B21" s="2">
        <v>98.5</v>
      </c>
      <c r="C21" s="3">
        <f t="shared" si="0"/>
        <v>8.9601769911504356E-2</v>
      </c>
      <c r="D21" s="1" t="s">
        <v>18</v>
      </c>
      <c r="E21" s="2">
        <v>105.2</v>
      </c>
      <c r="F21" s="3">
        <f t="shared" si="1"/>
        <v>8.4536082474226837E-2</v>
      </c>
      <c r="I21">
        <v>1</v>
      </c>
      <c r="J21" s="3">
        <f t="shared" ref="J21:J31" si="3">I21*(($J$32-$J$20)/12)+$J$20</f>
        <v>0.10104986876640418</v>
      </c>
    </row>
    <row r="22" spans="1:10">
      <c r="A22" s="1" t="s">
        <v>19</v>
      </c>
      <c r="B22" s="2">
        <v>98.8</v>
      </c>
      <c r="C22" s="3">
        <f t="shared" si="0"/>
        <v>9.292035398230078E-2</v>
      </c>
      <c r="D22" s="1" t="s">
        <v>19</v>
      </c>
      <c r="E22" s="2">
        <v>105.6</v>
      </c>
      <c r="F22" s="3">
        <f t="shared" si="1"/>
        <v>8.8659793814432925E-2</v>
      </c>
      <c r="I22">
        <v>2</v>
      </c>
      <c r="J22" s="3">
        <f t="shared" si="3"/>
        <v>0.11190646623717489</v>
      </c>
    </row>
    <row r="23" spans="1:10">
      <c r="A23" s="1" t="s">
        <v>20</v>
      </c>
      <c r="B23" s="2">
        <v>99.2</v>
      </c>
      <c r="C23" s="3">
        <f t="shared" si="0"/>
        <v>9.7345132743362789E-2</v>
      </c>
      <c r="D23" s="1" t="s">
        <v>20</v>
      </c>
      <c r="E23" s="2">
        <v>105.7</v>
      </c>
      <c r="F23" s="3">
        <f t="shared" si="1"/>
        <v>8.9690721649484564E-2</v>
      </c>
      <c r="I23">
        <v>3</v>
      </c>
      <c r="J23" s="3">
        <f t="shared" si="3"/>
        <v>0.12276306370794558</v>
      </c>
    </row>
    <row r="24" spans="1:10">
      <c r="A24" s="1" t="s">
        <v>21</v>
      </c>
      <c r="B24" s="2">
        <v>99.6</v>
      </c>
      <c r="C24" s="3">
        <f t="shared" si="0"/>
        <v>0.10176991150442465</v>
      </c>
      <c r="D24" s="1" t="s">
        <v>21</v>
      </c>
      <c r="E24" s="2">
        <v>106.2</v>
      </c>
      <c r="F24" s="3">
        <f t="shared" si="1"/>
        <v>9.4845360824742292E-2</v>
      </c>
      <c r="I24">
        <v>4</v>
      </c>
      <c r="J24" s="3">
        <f t="shared" si="3"/>
        <v>0.13361966117871629</v>
      </c>
    </row>
    <row r="25" spans="1:10">
      <c r="A25" s="1" t="s">
        <v>22</v>
      </c>
      <c r="B25" s="2">
        <v>99.5</v>
      </c>
      <c r="C25" s="3">
        <f t="shared" si="0"/>
        <v>0.10066371681415923</v>
      </c>
      <c r="D25" s="1" t="s">
        <v>22</v>
      </c>
      <c r="E25" s="2">
        <v>106</v>
      </c>
      <c r="F25" s="3">
        <f t="shared" si="1"/>
        <v>9.2783505154639179E-2</v>
      </c>
      <c r="I25">
        <v>5</v>
      </c>
      <c r="J25" s="3">
        <f t="shared" si="3"/>
        <v>0.14447625864948699</v>
      </c>
    </row>
    <row r="26" spans="1:10">
      <c r="A26" s="1" t="s">
        <v>23</v>
      </c>
      <c r="B26" s="2">
        <v>100</v>
      </c>
      <c r="C26" s="3">
        <f t="shared" si="0"/>
        <v>0.10619469026548665</v>
      </c>
      <c r="D26" s="1" t="s">
        <v>23</v>
      </c>
      <c r="E26" s="2">
        <v>105.9</v>
      </c>
      <c r="F26" s="3">
        <f t="shared" si="1"/>
        <v>9.1752577319587691E-2</v>
      </c>
      <c r="I26">
        <v>6</v>
      </c>
      <c r="J26" s="3">
        <f t="shared" si="3"/>
        <v>0.15533285612025768</v>
      </c>
    </row>
    <row r="27" spans="1:10">
      <c r="A27" s="1" t="s">
        <v>24</v>
      </c>
      <c r="B27" s="2">
        <v>99.8</v>
      </c>
      <c r="C27" s="3">
        <f t="shared" si="0"/>
        <v>0.10398230088495565</v>
      </c>
      <c r="D27" s="1" t="s">
        <v>24</v>
      </c>
      <c r="E27" s="2">
        <v>106.6</v>
      </c>
      <c r="F27" s="3">
        <f t="shared" si="1"/>
        <v>9.8969072164948393E-2</v>
      </c>
      <c r="I27">
        <v>7</v>
      </c>
      <c r="J27" s="3">
        <f t="shared" si="3"/>
        <v>0.16618945359102838</v>
      </c>
    </row>
    <row r="28" spans="1:10">
      <c r="A28" s="1" t="s">
        <v>25</v>
      </c>
      <c r="B28" s="2">
        <v>100.5</v>
      </c>
      <c r="C28" s="3">
        <f t="shared" si="0"/>
        <v>0.11172566371681408</v>
      </c>
      <c r="D28" s="1" t="s">
        <v>25</v>
      </c>
      <c r="E28" s="2">
        <v>107.2</v>
      </c>
      <c r="F28" s="3">
        <f t="shared" si="1"/>
        <v>0.10515463917525776</v>
      </c>
      <c r="I28">
        <v>8</v>
      </c>
      <c r="J28" s="3">
        <f t="shared" si="3"/>
        <v>0.1770460510617991</v>
      </c>
    </row>
    <row r="29" spans="1:10">
      <c r="A29" s="1" t="s">
        <v>26</v>
      </c>
      <c r="B29" s="2">
        <v>101.4</v>
      </c>
      <c r="C29" s="3">
        <f t="shared" si="0"/>
        <v>0.12168141592920353</v>
      </c>
      <c r="D29" s="1" t="s">
        <v>26</v>
      </c>
      <c r="E29" s="2">
        <v>107.2</v>
      </c>
      <c r="F29" s="3">
        <f t="shared" si="1"/>
        <v>0.10515463917525776</v>
      </c>
      <c r="I29">
        <v>9</v>
      </c>
      <c r="J29" s="3">
        <f t="shared" si="3"/>
        <v>0.18790264853256977</v>
      </c>
    </row>
    <row r="30" spans="1:10">
      <c r="A30" s="1" t="s">
        <v>27</v>
      </c>
      <c r="B30" s="2">
        <v>102.3</v>
      </c>
      <c r="C30" s="3">
        <f t="shared" si="0"/>
        <v>0.13163716814159282</v>
      </c>
      <c r="D30" s="1" t="s">
        <v>27</v>
      </c>
      <c r="E30" s="2">
        <v>107.6</v>
      </c>
      <c r="F30" s="3">
        <f t="shared" si="1"/>
        <v>0.10927835051546386</v>
      </c>
      <c r="I30">
        <v>10</v>
      </c>
      <c r="J30" s="3">
        <f t="shared" si="3"/>
        <v>0.1987592460033405</v>
      </c>
    </row>
    <row r="31" spans="1:10">
      <c r="A31" s="1" t="s">
        <v>28</v>
      </c>
      <c r="B31" s="2">
        <v>102.8</v>
      </c>
      <c r="C31" s="3">
        <f t="shared" si="0"/>
        <v>0.13716814159292026</v>
      </c>
      <c r="D31" s="1" t="s">
        <v>28</v>
      </c>
      <c r="E31" s="2">
        <v>107.8</v>
      </c>
      <c r="F31" s="3">
        <f t="shared" si="1"/>
        <v>0.11134020618556698</v>
      </c>
      <c r="I31">
        <v>11</v>
      </c>
      <c r="J31" s="3">
        <f t="shared" si="3"/>
        <v>0.20961584347411119</v>
      </c>
    </row>
    <row r="32" spans="1:10">
      <c r="A32" s="1" t="s">
        <v>29</v>
      </c>
      <c r="B32" s="2">
        <v>103</v>
      </c>
      <c r="C32" s="3">
        <f t="shared" si="0"/>
        <v>0.13938053097345127</v>
      </c>
      <c r="D32" s="1" t="s">
        <v>29</v>
      </c>
      <c r="E32" s="2">
        <v>107.9</v>
      </c>
      <c r="F32" s="3">
        <f t="shared" si="1"/>
        <v>0.11237113402061862</v>
      </c>
      <c r="G32" s="1" t="s">
        <v>98</v>
      </c>
      <c r="H32" s="2">
        <v>17.05</v>
      </c>
      <c r="J32" s="3">
        <f>(H32-$H$8)/$H$8</f>
        <v>0.22047244094488189</v>
      </c>
    </row>
    <row r="33" spans="1:10">
      <c r="A33" s="1" t="s">
        <v>30</v>
      </c>
      <c r="B33" s="2">
        <v>102.6</v>
      </c>
      <c r="C33" s="3">
        <f t="shared" si="0"/>
        <v>0.13495575221238926</v>
      </c>
      <c r="D33" s="1" t="s">
        <v>30</v>
      </c>
      <c r="E33" s="2">
        <v>107.9</v>
      </c>
      <c r="F33" s="3">
        <f t="shared" si="1"/>
        <v>0.11237113402061862</v>
      </c>
      <c r="I33">
        <v>1</v>
      </c>
      <c r="J33" s="3">
        <f t="shared" ref="J33:J43" si="4">I33*(($J$44-$J$32)/12)+$J$32</f>
        <v>0.22536387497017418</v>
      </c>
    </row>
    <row r="34" spans="1:10">
      <c r="A34" s="1" t="s">
        <v>31</v>
      </c>
      <c r="B34" s="2">
        <v>103.2</v>
      </c>
      <c r="C34" s="3">
        <f t="shared" si="0"/>
        <v>0.14159292035398227</v>
      </c>
      <c r="D34" s="1" t="s">
        <v>31</v>
      </c>
      <c r="E34" s="2">
        <v>108.1</v>
      </c>
      <c r="F34" s="3">
        <f t="shared" si="1"/>
        <v>0.11443298969072159</v>
      </c>
      <c r="I34">
        <v>2</v>
      </c>
      <c r="J34" s="3">
        <f t="shared" si="4"/>
        <v>0.23025530899546648</v>
      </c>
    </row>
    <row r="35" spans="1:10">
      <c r="A35" s="1" t="s">
        <v>32</v>
      </c>
      <c r="B35" s="2">
        <v>103.7</v>
      </c>
      <c r="C35" s="3">
        <f t="shared" ref="C35:C66" si="5">(B35-$B$3)/$B$3</f>
        <v>0.14712389380530969</v>
      </c>
      <c r="D35" s="1" t="s">
        <v>32</v>
      </c>
      <c r="E35" s="2">
        <v>108.4</v>
      </c>
      <c r="F35" s="3">
        <f t="shared" ref="F35:F66" si="6">(E35-$E$3)/$E$3</f>
        <v>0.11752577319587634</v>
      </c>
      <c r="I35">
        <v>3</v>
      </c>
      <c r="J35" s="3">
        <f t="shared" si="4"/>
        <v>0.23514674302075877</v>
      </c>
    </row>
    <row r="36" spans="1:10">
      <c r="A36" s="1" t="s">
        <v>33</v>
      </c>
      <c r="B36" s="2">
        <v>104.2</v>
      </c>
      <c r="C36" s="3">
        <f t="shared" si="5"/>
        <v>0.15265486725663713</v>
      </c>
      <c r="D36" s="1" t="s">
        <v>33</v>
      </c>
      <c r="E36" s="2">
        <v>109.1</v>
      </c>
      <c r="F36" s="3">
        <f t="shared" si="6"/>
        <v>0.12474226804123706</v>
      </c>
      <c r="I36">
        <v>4</v>
      </c>
      <c r="J36" s="3">
        <f t="shared" si="4"/>
        <v>0.24003817704605107</v>
      </c>
    </row>
    <row r="37" spans="1:10">
      <c r="A37" s="1" t="s">
        <v>34</v>
      </c>
      <c r="B37" s="2">
        <v>104.3</v>
      </c>
      <c r="C37" s="3">
        <f t="shared" si="5"/>
        <v>0.15376106194690256</v>
      </c>
      <c r="D37" s="1" t="s">
        <v>34</v>
      </c>
      <c r="E37" s="2">
        <v>109</v>
      </c>
      <c r="F37" s="3">
        <f t="shared" si="6"/>
        <v>0.12371134020618557</v>
      </c>
      <c r="I37">
        <v>5</v>
      </c>
      <c r="J37" s="3">
        <f t="shared" si="4"/>
        <v>0.24492961107134337</v>
      </c>
    </row>
    <row r="38" spans="1:10">
      <c r="A38" s="1" t="s">
        <v>35</v>
      </c>
      <c r="B38" s="2">
        <v>105</v>
      </c>
      <c r="C38" s="3">
        <f t="shared" si="5"/>
        <v>0.16150442477876098</v>
      </c>
      <c r="D38" s="1" t="s">
        <v>35</v>
      </c>
      <c r="E38" s="2">
        <v>109.1</v>
      </c>
      <c r="F38" s="3">
        <f t="shared" si="6"/>
        <v>0.12474226804123706</v>
      </c>
      <c r="I38">
        <v>6</v>
      </c>
      <c r="J38" s="3">
        <f t="shared" si="4"/>
        <v>0.24982104509663566</v>
      </c>
    </row>
    <row r="39" spans="1:10">
      <c r="A39" s="1" t="s">
        <v>36</v>
      </c>
      <c r="B39" s="2">
        <v>104.6</v>
      </c>
      <c r="C39" s="3">
        <f t="shared" si="5"/>
        <v>0.15707964601769897</v>
      </c>
      <c r="D39" s="1" t="s">
        <v>36</v>
      </c>
      <c r="E39" s="2">
        <v>107.9</v>
      </c>
      <c r="F39" s="3">
        <f t="shared" si="6"/>
        <v>0.11237113402061862</v>
      </c>
      <c r="I39">
        <v>7</v>
      </c>
      <c r="J39" s="3">
        <f t="shared" si="4"/>
        <v>0.25471247912192796</v>
      </c>
    </row>
    <row r="40" spans="1:10">
      <c r="A40" s="1" t="s">
        <v>37</v>
      </c>
      <c r="B40" s="2">
        <v>105.6</v>
      </c>
      <c r="C40" s="3">
        <f t="shared" si="5"/>
        <v>0.16814159292035386</v>
      </c>
      <c r="D40" s="1" t="s">
        <v>37</v>
      </c>
      <c r="E40" s="2">
        <v>108.3</v>
      </c>
      <c r="F40" s="3">
        <f t="shared" si="6"/>
        <v>0.11649484536082472</v>
      </c>
      <c r="I40">
        <v>8</v>
      </c>
      <c r="J40" s="3">
        <f t="shared" si="4"/>
        <v>0.25960391314722026</v>
      </c>
    </row>
    <row r="41" spans="1:10">
      <c r="A41" s="1" t="s">
        <v>38</v>
      </c>
      <c r="B41" s="2">
        <v>106.4</v>
      </c>
      <c r="C41" s="3">
        <f t="shared" si="5"/>
        <v>0.17699115044247787</v>
      </c>
      <c r="D41" s="1" t="s">
        <v>38</v>
      </c>
      <c r="E41" s="2">
        <v>108.6</v>
      </c>
      <c r="F41" s="3">
        <f t="shared" si="6"/>
        <v>0.11958762886597932</v>
      </c>
      <c r="I41">
        <v>9</v>
      </c>
      <c r="J41" s="3">
        <f t="shared" si="4"/>
        <v>0.26449534717251255</v>
      </c>
    </row>
    <row r="42" spans="1:10">
      <c r="A42" s="1" t="s">
        <v>39</v>
      </c>
      <c r="B42" s="2">
        <v>106.7</v>
      </c>
      <c r="C42" s="3">
        <f t="shared" si="5"/>
        <v>0.18030973451327428</v>
      </c>
      <c r="D42" s="1" t="s">
        <v>39</v>
      </c>
      <c r="E42" s="2">
        <v>108.6</v>
      </c>
      <c r="F42" s="3">
        <f t="shared" si="6"/>
        <v>0.11958762886597932</v>
      </c>
      <c r="I42">
        <v>10</v>
      </c>
      <c r="J42" s="3">
        <f t="shared" si="4"/>
        <v>0.26938678119780485</v>
      </c>
    </row>
    <row r="43" spans="1:10">
      <c r="A43" s="1" t="s">
        <v>40</v>
      </c>
      <c r="B43" s="2">
        <v>106.6</v>
      </c>
      <c r="C43" s="3">
        <f t="shared" si="5"/>
        <v>0.17920353982300871</v>
      </c>
      <c r="D43" s="1" t="s">
        <v>40</v>
      </c>
      <c r="E43" s="2">
        <v>108.6</v>
      </c>
      <c r="F43" s="3">
        <f t="shared" si="6"/>
        <v>0.11958762886597932</v>
      </c>
      <c r="I43">
        <v>11</v>
      </c>
      <c r="J43" s="3">
        <f t="shared" si="4"/>
        <v>0.27427821522309714</v>
      </c>
    </row>
    <row r="44" spans="1:10">
      <c r="A44" s="1" t="s">
        <v>41</v>
      </c>
      <c r="B44" s="2">
        <v>106.6</v>
      </c>
      <c r="C44" s="3">
        <f t="shared" si="5"/>
        <v>0.17920353982300871</v>
      </c>
      <c r="D44" s="1" t="s">
        <v>41</v>
      </c>
      <c r="E44" s="2">
        <v>108.4</v>
      </c>
      <c r="F44" s="3">
        <f t="shared" si="6"/>
        <v>0.11752577319587634</v>
      </c>
      <c r="G44" s="1" t="s">
        <v>99</v>
      </c>
      <c r="H44" s="2">
        <v>17.87</v>
      </c>
      <c r="J44" s="3">
        <f>(H44-$H$8)/$H$8</f>
        <v>0.27916964924838944</v>
      </c>
    </row>
    <row r="45" spans="1:10">
      <c r="A45" s="1" t="s">
        <v>42</v>
      </c>
      <c r="B45" s="2">
        <v>105.8</v>
      </c>
      <c r="C45" s="3">
        <f t="shared" si="5"/>
        <v>0.17035398230088486</v>
      </c>
      <c r="D45" s="1" t="s">
        <v>42</v>
      </c>
      <c r="E45" s="2">
        <v>108.5</v>
      </c>
      <c r="F45" s="3">
        <f t="shared" si="6"/>
        <v>0.11855670103092783</v>
      </c>
      <c r="I45">
        <v>1</v>
      </c>
      <c r="J45" s="3">
        <f t="shared" ref="J45:J55" si="7">I45*(($J$56-$J$44)/12)+$J$44</f>
        <v>0.28364352183249825</v>
      </c>
    </row>
    <row r="46" spans="1:10">
      <c r="A46" s="1" t="s">
        <v>43</v>
      </c>
      <c r="B46" s="2">
        <v>106.5</v>
      </c>
      <c r="C46" s="3">
        <f t="shared" si="5"/>
        <v>0.17809734513274328</v>
      </c>
      <c r="D46" s="1" t="s">
        <v>43</v>
      </c>
      <c r="E46" s="2">
        <v>108.7</v>
      </c>
      <c r="F46" s="3">
        <f t="shared" si="6"/>
        <v>0.12061855670103096</v>
      </c>
      <c r="I46">
        <v>2</v>
      </c>
      <c r="J46" s="3">
        <f t="shared" si="7"/>
        <v>0.28811739441660705</v>
      </c>
    </row>
    <row r="47" spans="1:10">
      <c r="A47" s="1" t="s">
        <v>44</v>
      </c>
      <c r="B47" s="2">
        <v>106.7</v>
      </c>
      <c r="C47" s="3">
        <f t="shared" si="5"/>
        <v>0.18030973451327428</v>
      </c>
      <c r="D47" s="1" t="s">
        <v>44</v>
      </c>
      <c r="E47" s="2">
        <v>108.7</v>
      </c>
      <c r="F47" s="3">
        <f t="shared" si="6"/>
        <v>0.12061855670103096</v>
      </c>
      <c r="I47">
        <v>3</v>
      </c>
      <c r="J47" s="3">
        <f t="shared" si="7"/>
        <v>0.29259126700071586</v>
      </c>
    </row>
    <row r="48" spans="1:10">
      <c r="A48" s="1" t="s">
        <v>45</v>
      </c>
      <c r="B48" s="2">
        <v>106.6</v>
      </c>
      <c r="C48" s="3">
        <f t="shared" si="5"/>
        <v>0.17920353982300871</v>
      </c>
      <c r="D48" s="1" t="s">
        <v>45</v>
      </c>
      <c r="E48" s="2">
        <v>109.3</v>
      </c>
      <c r="F48" s="3">
        <f t="shared" si="6"/>
        <v>0.12680412371134017</v>
      </c>
      <c r="I48">
        <v>4</v>
      </c>
      <c r="J48" s="3">
        <f t="shared" si="7"/>
        <v>0.29706513958482467</v>
      </c>
    </row>
    <row r="49" spans="1:10">
      <c r="A49" s="1" t="s">
        <v>46</v>
      </c>
      <c r="B49" s="2">
        <v>106.6</v>
      </c>
      <c r="C49" s="3">
        <f t="shared" si="5"/>
        <v>0.17920353982300871</v>
      </c>
      <c r="D49" s="1" t="s">
        <v>46</v>
      </c>
      <c r="E49" s="2">
        <v>109.7</v>
      </c>
      <c r="F49" s="3">
        <f t="shared" si="6"/>
        <v>0.13092783505154643</v>
      </c>
      <c r="I49">
        <v>5</v>
      </c>
      <c r="J49" s="3">
        <f t="shared" si="7"/>
        <v>0.30153901216893347</v>
      </c>
    </row>
    <row r="50" spans="1:10">
      <c r="A50" s="1" t="s">
        <v>47</v>
      </c>
      <c r="B50" s="2">
        <v>107</v>
      </c>
      <c r="C50" s="3">
        <f t="shared" si="5"/>
        <v>0.18362831858407072</v>
      </c>
      <c r="D50" s="1" t="s">
        <v>47</v>
      </c>
      <c r="E50" s="2">
        <v>109.8</v>
      </c>
      <c r="F50" s="3">
        <f t="shared" si="6"/>
        <v>0.13195876288659791</v>
      </c>
      <c r="I50">
        <v>6</v>
      </c>
      <c r="J50" s="3">
        <f t="shared" si="7"/>
        <v>0.30601288475304222</v>
      </c>
    </row>
    <row r="51" spans="1:10">
      <c r="A51" s="1" t="s">
        <v>48</v>
      </c>
      <c r="B51" s="2">
        <v>106.5</v>
      </c>
      <c r="C51" s="3">
        <f t="shared" si="5"/>
        <v>0.17809734513274328</v>
      </c>
      <c r="D51" s="1" t="s">
        <v>48</v>
      </c>
      <c r="E51" s="2">
        <v>110.2</v>
      </c>
      <c r="F51" s="3">
        <f t="shared" si="6"/>
        <v>0.13608247422680414</v>
      </c>
      <c r="I51">
        <v>7</v>
      </c>
      <c r="J51" s="3">
        <f t="shared" si="7"/>
        <v>0.31048675733715103</v>
      </c>
    </row>
    <row r="52" spans="1:10">
      <c r="A52" s="1" t="s">
        <v>49</v>
      </c>
      <c r="B52" s="2">
        <v>107.4</v>
      </c>
      <c r="C52" s="3">
        <f t="shared" si="5"/>
        <v>0.18805309734513273</v>
      </c>
      <c r="D52" s="1" t="s">
        <v>49</v>
      </c>
      <c r="E52" s="2">
        <v>112.2</v>
      </c>
      <c r="F52" s="3">
        <f t="shared" si="6"/>
        <v>0.15670103092783508</v>
      </c>
      <c r="I52">
        <v>8</v>
      </c>
      <c r="J52" s="3">
        <f t="shared" si="7"/>
        <v>0.31496062992125984</v>
      </c>
    </row>
    <row r="53" spans="1:10">
      <c r="A53" s="1" t="s">
        <v>50</v>
      </c>
      <c r="B53" s="2">
        <v>107.8</v>
      </c>
      <c r="C53" s="3">
        <f t="shared" si="5"/>
        <v>0.19247787610619457</v>
      </c>
      <c r="D53" s="1" t="s">
        <v>50</v>
      </c>
      <c r="E53" s="2">
        <v>114.6</v>
      </c>
      <c r="F53" s="3">
        <f t="shared" si="6"/>
        <v>0.1814432989690721</v>
      </c>
      <c r="I53">
        <v>9</v>
      </c>
      <c r="J53" s="3">
        <f t="shared" si="7"/>
        <v>0.31943450250536864</v>
      </c>
    </row>
    <row r="54" spans="1:10">
      <c r="A54" s="1" t="s">
        <v>51</v>
      </c>
      <c r="B54" s="2">
        <v>108.2</v>
      </c>
      <c r="C54" s="3">
        <f t="shared" si="5"/>
        <v>0.19690265486725658</v>
      </c>
      <c r="D54" s="1" t="s">
        <v>51</v>
      </c>
      <c r="E54" s="2">
        <v>116.5</v>
      </c>
      <c r="F54" s="3">
        <f t="shared" si="6"/>
        <v>0.20103092783505155</v>
      </c>
      <c r="I54">
        <v>10</v>
      </c>
      <c r="J54" s="3">
        <f t="shared" si="7"/>
        <v>0.32390837508947745</v>
      </c>
    </row>
    <row r="55" spans="1:10">
      <c r="A55" s="1" t="s">
        <v>52</v>
      </c>
      <c r="B55" s="2">
        <v>108.4</v>
      </c>
      <c r="C55" s="3">
        <f t="shared" si="5"/>
        <v>0.19911504424778759</v>
      </c>
      <c r="D55" s="1" t="s">
        <v>52</v>
      </c>
      <c r="E55" s="2">
        <v>117.9</v>
      </c>
      <c r="F55" s="3">
        <f t="shared" si="6"/>
        <v>0.21546391752577326</v>
      </c>
      <c r="I55">
        <v>11</v>
      </c>
      <c r="J55" s="3">
        <f t="shared" si="7"/>
        <v>0.32838224767358626</v>
      </c>
    </row>
    <row r="56" spans="1:10">
      <c r="A56" s="1" t="s">
        <v>53</v>
      </c>
      <c r="B56" s="2">
        <v>109</v>
      </c>
      <c r="C56" s="3">
        <f t="shared" si="5"/>
        <v>0.20575221238938046</v>
      </c>
      <c r="D56" s="1" t="s">
        <v>53</v>
      </c>
      <c r="E56" s="2">
        <v>118.5</v>
      </c>
      <c r="F56" s="3">
        <f t="shared" si="6"/>
        <v>0.22164948453608246</v>
      </c>
      <c r="G56" s="1" t="s">
        <v>100</v>
      </c>
      <c r="H56" s="2">
        <v>18.62</v>
      </c>
      <c r="J56" s="3">
        <f>(H56-$H$8)/$H$8</f>
        <v>0.33285612025769507</v>
      </c>
    </row>
    <row r="57" spans="1:10">
      <c r="A57" s="1" t="s">
        <v>54</v>
      </c>
      <c r="B57" s="2">
        <v>108.7</v>
      </c>
      <c r="C57" s="3">
        <f t="shared" si="5"/>
        <v>0.20243362831858402</v>
      </c>
      <c r="D57" s="1" t="s">
        <v>54</v>
      </c>
      <c r="E57" s="2">
        <v>119.3</v>
      </c>
      <c r="F57" s="3">
        <f t="shared" si="6"/>
        <v>0.22989690721649481</v>
      </c>
      <c r="I57">
        <v>1</v>
      </c>
      <c r="J57" s="3">
        <f t="shared" ref="J57:J67" si="8">I57*(($J$68-$J$56)/12)+$J$56</f>
        <v>0.34073013600572655</v>
      </c>
    </row>
    <row r="58" spans="1:10">
      <c r="A58" s="1" t="s">
        <v>55</v>
      </c>
      <c r="B58" s="2">
        <v>109.3</v>
      </c>
      <c r="C58" s="3">
        <f t="shared" si="5"/>
        <v>0.20907079646017687</v>
      </c>
      <c r="D58" s="1" t="s">
        <v>55</v>
      </c>
      <c r="E58" s="2">
        <v>120.1</v>
      </c>
      <c r="F58" s="3">
        <f t="shared" si="6"/>
        <v>0.23814432989690715</v>
      </c>
      <c r="I58">
        <v>2</v>
      </c>
      <c r="J58" s="3">
        <f t="shared" si="8"/>
        <v>0.34860415175375803</v>
      </c>
    </row>
    <row r="59" spans="1:10">
      <c r="A59" s="1" t="s">
        <v>56</v>
      </c>
      <c r="B59" s="2">
        <v>109.4</v>
      </c>
      <c r="C59" s="3">
        <f t="shared" si="5"/>
        <v>0.21017699115044247</v>
      </c>
      <c r="D59" s="1" t="s">
        <v>56</v>
      </c>
      <c r="E59" s="2">
        <v>121</v>
      </c>
      <c r="F59" s="3">
        <f t="shared" si="6"/>
        <v>0.24742268041237114</v>
      </c>
      <c r="I59">
        <v>3</v>
      </c>
      <c r="J59" s="3">
        <f t="shared" si="8"/>
        <v>0.35647816750178957</v>
      </c>
    </row>
    <row r="60" spans="1:10">
      <c r="A60" s="1" t="s">
        <v>57</v>
      </c>
      <c r="B60" s="2">
        <v>109.5</v>
      </c>
      <c r="C60" s="3">
        <f t="shared" si="5"/>
        <v>0.21128318584070788</v>
      </c>
      <c r="D60" s="1" t="s">
        <v>57</v>
      </c>
      <c r="E60" s="2">
        <v>121.6</v>
      </c>
      <c r="F60" s="3">
        <f t="shared" si="6"/>
        <v>0.25360824742268034</v>
      </c>
      <c r="I60">
        <v>4</v>
      </c>
      <c r="J60" s="3">
        <f t="shared" si="8"/>
        <v>0.36435218324982105</v>
      </c>
    </row>
    <row r="61" spans="1:10">
      <c r="A61" s="1" t="s">
        <v>58</v>
      </c>
      <c r="B61" s="2">
        <v>109.7</v>
      </c>
      <c r="C61" s="3">
        <f t="shared" si="5"/>
        <v>0.21349557522123888</v>
      </c>
      <c r="D61" s="1" t="s">
        <v>58</v>
      </c>
      <c r="E61" s="2">
        <v>122.5</v>
      </c>
      <c r="F61" s="3">
        <f t="shared" si="6"/>
        <v>0.26288659793814434</v>
      </c>
      <c r="I61">
        <v>5</v>
      </c>
      <c r="J61" s="3">
        <f t="shared" si="8"/>
        <v>0.37222619899785253</v>
      </c>
    </row>
    <row r="62" spans="1:10">
      <c r="A62" s="1" t="s">
        <v>59</v>
      </c>
      <c r="B62" s="2">
        <v>109.8</v>
      </c>
      <c r="C62" s="3">
        <f t="shared" si="5"/>
        <v>0.21460176991150431</v>
      </c>
      <c r="D62" s="1" t="s">
        <v>59</v>
      </c>
      <c r="E62" s="2">
        <v>123.5</v>
      </c>
      <c r="F62" s="3">
        <f t="shared" si="6"/>
        <v>0.27319587628865977</v>
      </c>
      <c r="I62">
        <v>6</v>
      </c>
      <c r="J62" s="3">
        <f t="shared" si="8"/>
        <v>0.38010021474588407</v>
      </c>
    </row>
    <row r="63" spans="1:10">
      <c r="A63" s="1" t="s">
        <v>60</v>
      </c>
      <c r="B63" s="2">
        <v>108.9</v>
      </c>
      <c r="C63" s="3">
        <f t="shared" si="5"/>
        <v>0.20464601769911503</v>
      </c>
      <c r="D63" s="1" t="s">
        <v>60</v>
      </c>
      <c r="E63" s="2">
        <v>123.2</v>
      </c>
      <c r="F63" s="3">
        <f t="shared" si="6"/>
        <v>0.27010309278350519</v>
      </c>
      <c r="I63">
        <v>7</v>
      </c>
      <c r="J63" s="3">
        <f t="shared" si="8"/>
        <v>0.38797423049391555</v>
      </c>
    </row>
    <row r="64" spans="1:10">
      <c r="A64" s="1" t="s">
        <v>61</v>
      </c>
      <c r="B64" s="2">
        <v>109.8</v>
      </c>
      <c r="C64" s="3">
        <f t="shared" si="5"/>
        <v>0.21460176991150431</v>
      </c>
      <c r="D64" s="1" t="s">
        <v>61</v>
      </c>
      <c r="E64" s="2">
        <v>123</v>
      </c>
      <c r="F64" s="3">
        <f t="shared" si="6"/>
        <v>0.26804123711340205</v>
      </c>
      <c r="I64">
        <v>8</v>
      </c>
      <c r="J64" s="3">
        <f t="shared" si="8"/>
        <v>0.39584824624194703</v>
      </c>
    </row>
    <row r="65" spans="1:10">
      <c r="A65" s="1" t="s">
        <v>62</v>
      </c>
      <c r="B65" s="2">
        <v>110.1</v>
      </c>
      <c r="C65" s="3">
        <f t="shared" si="5"/>
        <v>0.21792035398230075</v>
      </c>
      <c r="D65" s="1" t="s">
        <v>62</v>
      </c>
      <c r="E65" s="2">
        <v>122.7</v>
      </c>
      <c r="F65" s="3">
        <f t="shared" si="6"/>
        <v>0.26494845360824743</v>
      </c>
      <c r="I65">
        <v>9</v>
      </c>
      <c r="J65" s="3">
        <f t="shared" si="8"/>
        <v>0.40372226198997851</v>
      </c>
    </row>
    <row r="66" spans="1:10">
      <c r="A66" s="1" t="s">
        <v>63</v>
      </c>
      <c r="B66" s="2">
        <v>110.6</v>
      </c>
      <c r="C66" s="3">
        <f t="shared" si="5"/>
        <v>0.22345132743362817</v>
      </c>
      <c r="D66" s="1" t="s">
        <v>63</v>
      </c>
      <c r="E66" s="2">
        <v>123</v>
      </c>
      <c r="F66" s="3">
        <f t="shared" si="6"/>
        <v>0.26804123711340205</v>
      </c>
      <c r="I66">
        <v>10</v>
      </c>
      <c r="J66" s="3">
        <f t="shared" si="8"/>
        <v>0.41159627773801</v>
      </c>
    </row>
    <row r="67" spans="1:10">
      <c r="A67" s="1" t="s">
        <v>64</v>
      </c>
      <c r="B67" s="2">
        <v>111</v>
      </c>
      <c r="C67" s="3">
        <f t="shared" ref="C67:C96" si="9">(B67-$B$3)/$B$3</f>
        <v>0.22787610619469018</v>
      </c>
      <c r="D67" s="1" t="s">
        <v>64</v>
      </c>
      <c r="E67" s="2">
        <v>123.4</v>
      </c>
      <c r="F67" s="3">
        <f t="shared" ref="F67:F96" si="10">(E67-$E$3)/$E$3</f>
        <v>0.27216494845360828</v>
      </c>
      <c r="I67">
        <v>11</v>
      </c>
      <c r="J67" s="3">
        <f t="shared" si="8"/>
        <v>0.41947029348604153</v>
      </c>
    </row>
    <row r="68" spans="1:10">
      <c r="A68" s="1" t="s">
        <v>65</v>
      </c>
      <c r="B68" s="2">
        <v>111.3</v>
      </c>
      <c r="C68" s="3">
        <f t="shared" si="9"/>
        <v>0.23119469026548661</v>
      </c>
      <c r="D68" s="1" t="s">
        <v>65</v>
      </c>
      <c r="E68" s="2">
        <v>123.7</v>
      </c>
      <c r="F68" s="3">
        <f t="shared" si="10"/>
        <v>0.27525773195876291</v>
      </c>
      <c r="G68" s="1" t="s">
        <v>101</v>
      </c>
      <c r="H68" s="2">
        <v>19.940000000000001</v>
      </c>
      <c r="J68" s="3">
        <f>(H68-$H$8)/$H$8</f>
        <v>0.42734430923407302</v>
      </c>
    </row>
    <row r="69" spans="1:10">
      <c r="A69" s="1" t="s">
        <v>66</v>
      </c>
      <c r="B69" s="2">
        <v>111.3</v>
      </c>
      <c r="C69" s="3">
        <f t="shared" si="9"/>
        <v>0.23119469026548661</v>
      </c>
      <c r="D69" s="1" t="s">
        <v>66</v>
      </c>
      <c r="E69" s="2">
        <v>124</v>
      </c>
      <c r="F69" s="3">
        <f t="shared" si="10"/>
        <v>0.27835051546391754</v>
      </c>
      <c r="I69">
        <v>1</v>
      </c>
      <c r="J69" s="3">
        <f t="shared" ref="J69:J79" si="11">I69*(($J$80-$J$68)/12)+$J$68</f>
        <v>0.42788117394416608</v>
      </c>
    </row>
    <row r="70" spans="1:10">
      <c r="A70" s="1" t="s">
        <v>67</v>
      </c>
      <c r="B70" s="2">
        <v>111.8</v>
      </c>
      <c r="C70" s="3">
        <f t="shared" si="9"/>
        <v>0.23672566371681406</v>
      </c>
      <c r="D70" s="1" t="s">
        <v>67</v>
      </c>
      <c r="E70" s="2">
        <v>124</v>
      </c>
      <c r="F70" s="3">
        <f t="shared" si="10"/>
        <v>0.27835051546391754</v>
      </c>
      <c r="I70">
        <v>2</v>
      </c>
      <c r="J70" s="3">
        <f t="shared" si="11"/>
        <v>0.42841803865425915</v>
      </c>
    </row>
    <row r="71" spans="1:10">
      <c r="A71" s="1" t="s">
        <v>68</v>
      </c>
      <c r="B71" s="2">
        <v>112.7</v>
      </c>
      <c r="C71" s="3">
        <f t="shared" si="9"/>
        <v>0.24668141592920348</v>
      </c>
      <c r="D71" s="1" t="s">
        <v>68</v>
      </c>
      <c r="E71" s="2">
        <v>124.4</v>
      </c>
      <c r="F71" s="3">
        <f t="shared" si="10"/>
        <v>0.28247422680412376</v>
      </c>
      <c r="I71">
        <v>3</v>
      </c>
      <c r="J71" s="3">
        <f t="shared" si="11"/>
        <v>0.42895490336435216</v>
      </c>
    </row>
    <row r="72" spans="1:10">
      <c r="A72" s="1" t="s">
        <v>69</v>
      </c>
      <c r="B72" s="2">
        <v>112.8</v>
      </c>
      <c r="C72" s="3">
        <f t="shared" si="9"/>
        <v>0.24778761061946891</v>
      </c>
      <c r="D72" s="1" t="s">
        <v>69</v>
      </c>
      <c r="E72" s="2">
        <v>125.6</v>
      </c>
      <c r="F72" s="3">
        <f t="shared" si="10"/>
        <v>0.29484536082474222</v>
      </c>
      <c r="I72">
        <v>4</v>
      </c>
      <c r="J72" s="3">
        <f t="shared" si="11"/>
        <v>0.42949176807444522</v>
      </c>
    </row>
    <row r="73" spans="1:10">
      <c r="A73" s="1" t="s">
        <v>70</v>
      </c>
      <c r="B73" s="2">
        <v>112.6</v>
      </c>
      <c r="C73" s="3">
        <f t="shared" si="9"/>
        <v>0.24557522123893791</v>
      </c>
      <c r="D73" s="1" t="s">
        <v>70</v>
      </c>
      <c r="E73" s="2">
        <v>126.5</v>
      </c>
      <c r="F73" s="3">
        <f t="shared" si="10"/>
        <v>0.30412371134020616</v>
      </c>
      <c r="I73">
        <v>5</v>
      </c>
      <c r="J73" s="3">
        <f t="shared" si="11"/>
        <v>0.43002863278453829</v>
      </c>
    </row>
    <row r="74" spans="1:10">
      <c r="A74" s="1" t="s">
        <v>71</v>
      </c>
      <c r="B74" s="2">
        <v>112.5</v>
      </c>
      <c r="C74" s="3">
        <f t="shared" si="9"/>
        <v>0.24446902654867247</v>
      </c>
      <c r="D74" s="1" t="s">
        <v>71</v>
      </c>
      <c r="E74" s="2">
        <v>126.7</v>
      </c>
      <c r="F74" s="3">
        <f t="shared" si="10"/>
        <v>0.3061855670103093</v>
      </c>
      <c r="I74">
        <v>6</v>
      </c>
      <c r="J74" s="3">
        <f t="shared" si="11"/>
        <v>0.43056549749463136</v>
      </c>
    </row>
    <row r="75" spans="1:10">
      <c r="A75" s="1" t="s">
        <v>72</v>
      </c>
      <c r="B75" s="2">
        <v>112.2</v>
      </c>
      <c r="C75" s="3">
        <f t="shared" si="9"/>
        <v>0.24115044247787606</v>
      </c>
      <c r="D75" s="1" t="s">
        <v>72</v>
      </c>
      <c r="E75" s="2">
        <v>127.7</v>
      </c>
      <c r="F75" s="3">
        <f t="shared" si="10"/>
        <v>0.31649484536082478</v>
      </c>
      <c r="I75">
        <v>7</v>
      </c>
      <c r="J75" s="3">
        <f t="shared" si="11"/>
        <v>0.43110236220472442</v>
      </c>
    </row>
    <row r="76" spans="1:10">
      <c r="A76" s="1" t="s">
        <v>73</v>
      </c>
      <c r="B76" s="2">
        <v>113.4</v>
      </c>
      <c r="C76" s="3">
        <f t="shared" si="9"/>
        <v>0.25442477876106195</v>
      </c>
      <c r="D76" s="1" t="s">
        <v>73</v>
      </c>
      <c r="E76" s="2">
        <v>129.4</v>
      </c>
      <c r="F76" s="3">
        <f t="shared" si="10"/>
        <v>0.33402061855670107</v>
      </c>
      <c r="I76">
        <v>8</v>
      </c>
      <c r="J76" s="3">
        <f t="shared" si="11"/>
        <v>0.43163922691481749</v>
      </c>
    </row>
    <row r="77" spans="1:10">
      <c r="A77" s="1" t="s">
        <v>74</v>
      </c>
      <c r="B77" s="2">
        <v>113.9</v>
      </c>
      <c r="C77" s="3">
        <f t="shared" si="9"/>
        <v>0.25995575221238937</v>
      </c>
      <c r="D77" s="1" t="s">
        <v>74</v>
      </c>
      <c r="E77" s="2">
        <v>131</v>
      </c>
      <c r="F77" s="3">
        <f t="shared" si="10"/>
        <v>0.35051546391752575</v>
      </c>
      <c r="I77">
        <v>9</v>
      </c>
      <c r="J77" s="3">
        <f t="shared" si="11"/>
        <v>0.43217609162491055</v>
      </c>
    </row>
    <row r="78" spans="1:10">
      <c r="A78" s="1" t="s">
        <v>75</v>
      </c>
      <c r="B78" s="2">
        <v>114.8</v>
      </c>
      <c r="C78" s="3">
        <f t="shared" si="9"/>
        <v>0.26991150442477863</v>
      </c>
      <c r="D78" s="1" t="s">
        <v>75</v>
      </c>
      <c r="E78" s="2">
        <v>133</v>
      </c>
      <c r="F78" s="3">
        <f t="shared" si="10"/>
        <v>0.37113402061855671</v>
      </c>
      <c r="I78">
        <v>10</v>
      </c>
      <c r="J78" s="3">
        <f t="shared" si="11"/>
        <v>0.43271295633500356</v>
      </c>
    </row>
    <row r="79" spans="1:10">
      <c r="A79" s="1" t="s">
        <v>76</v>
      </c>
      <c r="B79" s="2">
        <v>115.3</v>
      </c>
      <c r="C79" s="3">
        <f t="shared" si="9"/>
        <v>0.2754424778761061</v>
      </c>
      <c r="D79" s="1" t="s">
        <v>76</v>
      </c>
      <c r="E79" s="2">
        <v>134.69999999999999</v>
      </c>
      <c r="F79" s="3">
        <f t="shared" si="10"/>
        <v>0.38865979381443289</v>
      </c>
      <c r="I79">
        <v>11</v>
      </c>
      <c r="J79" s="3">
        <f t="shared" si="11"/>
        <v>0.43324982104509663</v>
      </c>
    </row>
    <row r="80" spans="1:10">
      <c r="A80" s="1" t="s">
        <v>77</v>
      </c>
      <c r="B80" s="2">
        <v>115.6</v>
      </c>
      <c r="C80" s="3">
        <f t="shared" si="9"/>
        <v>0.27876106194690253</v>
      </c>
      <c r="D80" s="1" t="s">
        <v>77</v>
      </c>
      <c r="E80" s="2">
        <v>134.6</v>
      </c>
      <c r="F80" s="3">
        <f t="shared" si="10"/>
        <v>0.3876288659793814</v>
      </c>
      <c r="G80" s="1" t="s">
        <v>102</v>
      </c>
      <c r="H80" s="2">
        <v>20.03</v>
      </c>
      <c r="J80" s="3">
        <f>(H80-$H$8)/$H$8</f>
        <v>0.43378668575518969</v>
      </c>
    </row>
    <row r="81" spans="1:10">
      <c r="A81" s="1" t="s">
        <v>78</v>
      </c>
      <c r="B81" s="2">
        <v>116</v>
      </c>
      <c r="C81" s="3">
        <f t="shared" si="9"/>
        <v>0.28318584070796454</v>
      </c>
      <c r="D81" s="1" t="s">
        <v>78</v>
      </c>
      <c r="E81" s="2">
        <v>135.1</v>
      </c>
      <c r="F81" s="3">
        <f t="shared" si="10"/>
        <v>0.39278350515463911</v>
      </c>
      <c r="I81">
        <v>1</v>
      </c>
      <c r="J81" s="3">
        <f t="shared" ref="J81:J91" si="12">I81*(($J$92-$J$80)/12)+$J$80</f>
        <v>0.43832020997375326</v>
      </c>
    </row>
    <row r="82" spans="1:10">
      <c r="A82" s="1" t="s">
        <v>79</v>
      </c>
      <c r="B82" s="2">
        <v>116.8</v>
      </c>
      <c r="C82" s="3">
        <f t="shared" si="9"/>
        <v>0.29203539823008839</v>
      </c>
      <c r="D82" s="1" t="s">
        <v>79</v>
      </c>
      <c r="E82" s="2">
        <v>136.19999999999999</v>
      </c>
      <c r="F82" s="3">
        <f t="shared" si="10"/>
        <v>0.40412371134020608</v>
      </c>
      <c r="I82">
        <v>2</v>
      </c>
      <c r="J82" s="3">
        <f t="shared" si="12"/>
        <v>0.44285373419231683</v>
      </c>
    </row>
    <row r="83" spans="1:10">
      <c r="A83" s="1" t="s">
        <v>80</v>
      </c>
      <c r="B83" s="2">
        <v>117.2</v>
      </c>
      <c r="C83" s="3">
        <f t="shared" si="9"/>
        <v>0.2964601769911504</v>
      </c>
      <c r="D83" s="1" t="s">
        <v>80</v>
      </c>
      <c r="E83" s="2">
        <v>136.69999999999999</v>
      </c>
      <c r="F83" s="3">
        <f t="shared" si="10"/>
        <v>0.4092783505154638</v>
      </c>
      <c r="I83">
        <v>3</v>
      </c>
      <c r="J83" s="3">
        <f t="shared" si="12"/>
        <v>0.44738725841088045</v>
      </c>
    </row>
    <row r="84" spans="1:10">
      <c r="A84" s="1" t="s">
        <v>81</v>
      </c>
      <c r="B84" s="2">
        <v>117.2</v>
      </c>
      <c r="C84" s="3">
        <f t="shared" si="9"/>
        <v>0.2964601769911504</v>
      </c>
      <c r="D84" s="1" t="s">
        <v>81</v>
      </c>
      <c r="E84" s="2">
        <v>138.19999999999999</v>
      </c>
      <c r="F84" s="3">
        <f t="shared" si="10"/>
        <v>0.42474226804123699</v>
      </c>
      <c r="I84">
        <v>4</v>
      </c>
      <c r="J84" s="3">
        <f t="shared" si="12"/>
        <v>0.45192078262944402</v>
      </c>
    </row>
    <row r="85" spans="1:10">
      <c r="A85" s="1" t="s">
        <v>82</v>
      </c>
      <c r="B85" s="2">
        <v>117.6</v>
      </c>
      <c r="C85" s="3">
        <f t="shared" si="9"/>
        <v>0.30088495575221225</v>
      </c>
      <c r="D85" s="1" t="s">
        <v>82</v>
      </c>
      <c r="E85" s="2">
        <v>138.6</v>
      </c>
      <c r="F85" s="3">
        <f t="shared" si="10"/>
        <v>0.42886597938144322</v>
      </c>
      <c r="I85">
        <v>5</v>
      </c>
      <c r="J85" s="3">
        <f t="shared" si="12"/>
        <v>0.45645430684800758</v>
      </c>
    </row>
    <row r="86" spans="1:10">
      <c r="A86" s="1" t="s">
        <v>83</v>
      </c>
      <c r="B86" s="2">
        <v>118</v>
      </c>
      <c r="C86" s="3">
        <f t="shared" si="9"/>
        <v>0.30530973451327426</v>
      </c>
      <c r="D86" s="1" t="s">
        <v>83</v>
      </c>
      <c r="E86" s="2">
        <v>138.80000000000001</v>
      </c>
      <c r="F86" s="3">
        <f t="shared" si="10"/>
        <v>0.43092783505154653</v>
      </c>
      <c r="I86">
        <v>6</v>
      </c>
      <c r="J86" s="3">
        <f t="shared" si="12"/>
        <v>0.46098783106657115</v>
      </c>
    </row>
    <row r="87" spans="1:10">
      <c r="A87" s="1" t="s">
        <v>84</v>
      </c>
      <c r="B87" s="2">
        <v>117.9</v>
      </c>
      <c r="C87" s="3">
        <f t="shared" si="9"/>
        <v>0.30420353982300885</v>
      </c>
      <c r="D87" s="1" t="s">
        <v>84</v>
      </c>
      <c r="E87" s="2">
        <v>139</v>
      </c>
      <c r="F87" s="3">
        <f t="shared" si="10"/>
        <v>0.4329896907216495</v>
      </c>
      <c r="I87">
        <v>7</v>
      </c>
      <c r="J87" s="3">
        <f t="shared" si="12"/>
        <v>0.46552135528513472</v>
      </c>
    </row>
    <row r="88" spans="1:10">
      <c r="A88" s="1" t="s">
        <v>85</v>
      </c>
      <c r="B88" s="2">
        <v>118.9</v>
      </c>
      <c r="C88" s="3">
        <f t="shared" si="9"/>
        <v>0.31526548672566368</v>
      </c>
      <c r="D88" s="1" t="s">
        <v>85</v>
      </c>
      <c r="E88" s="2">
        <v>139.1</v>
      </c>
      <c r="F88" s="3">
        <f t="shared" si="10"/>
        <v>0.43402061855670099</v>
      </c>
      <c r="I88">
        <v>8</v>
      </c>
      <c r="J88" s="3">
        <f t="shared" si="12"/>
        <v>0.47005487950369829</v>
      </c>
    </row>
    <row r="89" spans="1:10">
      <c r="A89" s="1" t="s">
        <v>86</v>
      </c>
      <c r="B89" s="2">
        <v>119.7</v>
      </c>
      <c r="C89" s="3">
        <f t="shared" si="9"/>
        <v>0.32411504424778753</v>
      </c>
      <c r="D89" s="1" t="s">
        <v>86</v>
      </c>
      <c r="E89" s="2">
        <v>140.19999999999999</v>
      </c>
      <c r="F89" s="3">
        <f t="shared" si="10"/>
        <v>0.4453608247422679</v>
      </c>
      <c r="I89">
        <v>9</v>
      </c>
      <c r="J89" s="3">
        <f t="shared" si="12"/>
        <v>0.47458840372226185</v>
      </c>
    </row>
    <row r="90" spans="1:10">
      <c r="A90" s="1" t="s">
        <v>87</v>
      </c>
      <c r="B90" s="2">
        <v>120.6</v>
      </c>
      <c r="C90" s="3">
        <f t="shared" si="9"/>
        <v>0.33407079646017684</v>
      </c>
      <c r="D90" s="1" t="s">
        <v>87</v>
      </c>
      <c r="E90" s="2">
        <v>141.30000000000001</v>
      </c>
      <c r="F90" s="3">
        <f t="shared" si="10"/>
        <v>0.45670103092783515</v>
      </c>
      <c r="I90">
        <v>10</v>
      </c>
      <c r="J90" s="3">
        <f t="shared" si="12"/>
        <v>0.47912192794082548</v>
      </c>
    </row>
    <row r="91" spans="1:10">
      <c r="A91" s="1" t="s">
        <v>88</v>
      </c>
      <c r="B91" s="2">
        <v>121.1</v>
      </c>
      <c r="C91" s="3">
        <f t="shared" si="9"/>
        <v>0.33960176991150426</v>
      </c>
      <c r="D91" s="1" t="s">
        <v>88</v>
      </c>
      <c r="E91" s="2">
        <v>141.5</v>
      </c>
      <c r="F91" s="3">
        <f t="shared" si="10"/>
        <v>0.45876288659793812</v>
      </c>
      <c r="I91">
        <v>11</v>
      </c>
      <c r="J91" s="3">
        <f t="shared" si="12"/>
        <v>0.48365545215938904</v>
      </c>
    </row>
    <row r="92" spans="1:10">
      <c r="A92" s="1" t="s">
        <v>89</v>
      </c>
      <c r="B92" s="2">
        <v>121.4</v>
      </c>
      <c r="C92" s="3">
        <f t="shared" si="9"/>
        <v>0.34292035398230086</v>
      </c>
      <c r="D92" s="1" t="s">
        <v>89</v>
      </c>
      <c r="E92" s="2">
        <v>141.9</v>
      </c>
      <c r="F92" s="3">
        <f t="shared" si="10"/>
        <v>0.46288659793814441</v>
      </c>
      <c r="G92">
        <v>2007</v>
      </c>
      <c r="H92">
        <v>20.79</v>
      </c>
      <c r="J92" s="3">
        <f>(H92-$H$8)/$H$8</f>
        <v>0.48818897637795261</v>
      </c>
    </row>
    <row r="93" spans="1:10">
      <c r="A93" s="1" t="s">
        <v>90</v>
      </c>
      <c r="B93" s="2">
        <v>121.7</v>
      </c>
      <c r="C93" s="3">
        <f t="shared" si="9"/>
        <v>0.3462389380530973</v>
      </c>
      <c r="D93" s="1" t="s">
        <v>90</v>
      </c>
      <c r="E93" s="2">
        <v>142.5</v>
      </c>
      <c r="F93" s="3">
        <f t="shared" si="10"/>
        <v>0.46907216494845361</v>
      </c>
    </row>
    <row r="94" spans="1:10">
      <c r="A94" s="1" t="s">
        <v>91</v>
      </c>
      <c r="B94" s="2">
        <v>122.2</v>
      </c>
      <c r="C94" s="3">
        <f t="shared" si="9"/>
        <v>0.35176991150442471</v>
      </c>
      <c r="D94" s="1" t="s">
        <v>91</v>
      </c>
      <c r="E94" s="2">
        <v>142.4</v>
      </c>
      <c r="F94" s="3">
        <f t="shared" si="10"/>
        <v>0.46804123711340212</v>
      </c>
    </row>
    <row r="95" spans="1:10">
      <c r="A95" s="1" t="s">
        <v>92</v>
      </c>
      <c r="B95" s="2">
        <v>122.7</v>
      </c>
      <c r="C95" s="3">
        <f t="shared" si="9"/>
        <v>0.35730088495575218</v>
      </c>
      <c r="D95" s="1" t="s">
        <v>92</v>
      </c>
      <c r="E95" s="2">
        <v>142.6</v>
      </c>
      <c r="F95" s="3">
        <f t="shared" si="10"/>
        <v>0.47010309278350509</v>
      </c>
    </row>
    <row r="96" spans="1:10">
      <c r="A96" s="1" t="s">
        <v>93</v>
      </c>
      <c r="B96" s="2">
        <v>122.8</v>
      </c>
      <c r="C96" s="3">
        <f t="shared" si="9"/>
        <v>0.35840707964601759</v>
      </c>
      <c r="D96" s="1" t="s">
        <v>93</v>
      </c>
      <c r="E96" s="2">
        <v>142.69999999999999</v>
      </c>
      <c r="F96" s="3">
        <f t="shared" si="10"/>
        <v>0.47113402061855658</v>
      </c>
    </row>
  </sheetData>
  <mergeCells count="3">
    <mergeCell ref="A2:C2"/>
    <mergeCell ref="D2:F2"/>
    <mergeCell ref="G2:J2"/>
  </mergeCells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55"/>
  <sheetViews>
    <sheetView workbookViewId="0">
      <selection activeCell="E28" sqref="E28"/>
    </sheetView>
  </sheetViews>
  <sheetFormatPr defaultRowHeight="12.75"/>
  <cols>
    <col min="3" max="3" width="9.28515625" style="3" bestFit="1" customWidth="1"/>
    <col min="6" max="6" width="9.28515625" style="3" bestFit="1" customWidth="1"/>
    <col min="7" max="7" width="5" bestFit="1" customWidth="1"/>
    <col min="8" max="8" width="6" bestFit="1" customWidth="1"/>
    <col min="9" max="9" width="3" bestFit="1" customWidth="1"/>
    <col min="10" max="10" width="9.28515625" style="3" bestFit="1" customWidth="1"/>
  </cols>
  <sheetData>
    <row r="2" spans="1:10">
      <c r="A2" s="124" t="s">
        <v>94</v>
      </c>
      <c r="B2" s="124"/>
      <c r="C2" s="124"/>
      <c r="D2" s="124" t="s">
        <v>95</v>
      </c>
      <c r="E2" s="124"/>
      <c r="F2" s="124"/>
      <c r="G2" s="124" t="s">
        <v>103</v>
      </c>
      <c r="H2" s="124"/>
      <c r="I2" s="124"/>
      <c r="J2" s="124"/>
    </row>
    <row r="3" spans="1:10">
      <c r="A3" s="1" t="s">
        <v>41</v>
      </c>
      <c r="B3" s="2">
        <v>106.6</v>
      </c>
      <c r="C3" s="3" t="e">
        <f>(B3-#REF!)/#REF!</f>
        <v>#REF!</v>
      </c>
      <c r="D3" s="1" t="s">
        <v>41</v>
      </c>
      <c r="E3" s="2">
        <v>108.4</v>
      </c>
      <c r="F3" s="3" t="e">
        <f>(E3-#REF!)/#REF!</f>
        <v>#REF!</v>
      </c>
      <c r="G3" s="1" t="s">
        <v>99</v>
      </c>
      <c r="H3" s="2">
        <v>17.87</v>
      </c>
      <c r="J3" s="3">
        <f>(H3-$H$3)/$H$3</f>
        <v>0</v>
      </c>
    </row>
    <row r="4" spans="1:10">
      <c r="A4" s="1" t="s">
        <v>42</v>
      </c>
      <c r="B4" s="2">
        <v>105.8</v>
      </c>
      <c r="C4" s="3" t="e">
        <f>(B4-#REF!)/#REF!</f>
        <v>#REF!</v>
      </c>
      <c r="D4" s="1" t="s">
        <v>42</v>
      </c>
      <c r="E4" s="2">
        <v>108.5</v>
      </c>
      <c r="F4" s="3" t="e">
        <f>(E4-#REF!)/#REF!</f>
        <v>#REF!</v>
      </c>
      <c r="I4">
        <v>1</v>
      </c>
      <c r="J4" s="3">
        <f t="shared" ref="J4:J14" si="0">I4*(($J$15-$J$3)/12)+$J$3</f>
        <v>3.4974818130945715E-3</v>
      </c>
    </row>
    <row r="5" spans="1:10">
      <c r="A5" s="1" t="s">
        <v>43</v>
      </c>
      <c r="B5" s="2">
        <v>106.5</v>
      </c>
      <c r="C5" s="3" t="e">
        <f>(B5-#REF!)/#REF!</f>
        <v>#REF!</v>
      </c>
      <c r="D5" s="1" t="s">
        <v>43</v>
      </c>
      <c r="E5" s="2">
        <v>108.7</v>
      </c>
      <c r="F5" s="3" t="e">
        <f>(E5-#REF!)/#REF!</f>
        <v>#REF!</v>
      </c>
      <c r="I5">
        <v>2</v>
      </c>
      <c r="J5" s="3">
        <f t="shared" si="0"/>
        <v>6.9949636261891429E-3</v>
      </c>
    </row>
    <row r="6" spans="1:10">
      <c r="A6" s="1" t="s">
        <v>44</v>
      </c>
      <c r="B6" s="2">
        <v>106.7</v>
      </c>
      <c r="C6" s="3" t="e">
        <f>(B6-#REF!)/#REF!</f>
        <v>#REF!</v>
      </c>
      <c r="D6" s="1" t="s">
        <v>44</v>
      </c>
      <c r="E6" s="2">
        <v>108.7</v>
      </c>
      <c r="F6" s="3" t="e">
        <f>(E6-#REF!)/#REF!</f>
        <v>#REF!</v>
      </c>
      <c r="I6">
        <v>3</v>
      </c>
      <c r="J6" s="3">
        <f t="shared" si="0"/>
        <v>1.0492445439283715E-2</v>
      </c>
    </row>
    <row r="7" spans="1:10">
      <c r="A7" s="1" t="s">
        <v>45</v>
      </c>
      <c r="B7" s="2">
        <v>106.6</v>
      </c>
      <c r="C7" s="3" t="e">
        <f>(B7-#REF!)/#REF!</f>
        <v>#REF!</v>
      </c>
      <c r="D7" s="1" t="s">
        <v>45</v>
      </c>
      <c r="E7" s="2">
        <v>109.3</v>
      </c>
      <c r="F7" s="3" t="e">
        <f>(E7-#REF!)/#REF!</f>
        <v>#REF!</v>
      </c>
      <c r="I7">
        <v>4</v>
      </c>
      <c r="J7" s="3">
        <f t="shared" si="0"/>
        <v>1.3989927252378286E-2</v>
      </c>
    </row>
    <row r="8" spans="1:10">
      <c r="A8" s="1" t="s">
        <v>46</v>
      </c>
      <c r="B8" s="2">
        <v>106.6</v>
      </c>
      <c r="C8" s="3" t="e">
        <f>(B8-#REF!)/#REF!</f>
        <v>#REF!</v>
      </c>
      <c r="D8" s="1" t="s">
        <v>46</v>
      </c>
      <c r="E8" s="2">
        <v>109.7</v>
      </c>
      <c r="F8" s="3" t="e">
        <f>(E8-#REF!)/#REF!</f>
        <v>#REF!</v>
      </c>
      <c r="I8">
        <v>5</v>
      </c>
      <c r="J8" s="3">
        <f t="shared" si="0"/>
        <v>1.7487409065472859E-2</v>
      </c>
    </row>
    <row r="9" spans="1:10">
      <c r="A9" s="1" t="s">
        <v>47</v>
      </c>
      <c r="B9" s="2">
        <v>107</v>
      </c>
      <c r="C9" s="3" t="e">
        <f>(B9-#REF!)/#REF!</f>
        <v>#REF!</v>
      </c>
      <c r="D9" s="1" t="s">
        <v>47</v>
      </c>
      <c r="E9" s="2">
        <v>109.8</v>
      </c>
      <c r="F9" s="3" t="e">
        <f>(E9-#REF!)/#REF!</f>
        <v>#REF!</v>
      </c>
      <c r="I9">
        <v>6</v>
      </c>
      <c r="J9" s="3">
        <f t="shared" si="0"/>
        <v>2.098489087856743E-2</v>
      </c>
    </row>
    <row r="10" spans="1:10">
      <c r="A10" s="5" t="s">
        <v>48</v>
      </c>
      <c r="B10" s="6">
        <v>106.5</v>
      </c>
      <c r="C10" s="7">
        <f>(B10-$B$10)/$B$10</f>
        <v>0</v>
      </c>
      <c r="D10" s="5" t="s">
        <v>48</v>
      </c>
      <c r="E10" s="6">
        <v>110.2</v>
      </c>
      <c r="F10" s="7">
        <f>(E10-$E$10)/$E$10</f>
        <v>0</v>
      </c>
      <c r="G10" s="8"/>
      <c r="H10" s="8"/>
      <c r="I10" s="8">
        <v>7</v>
      </c>
      <c r="J10" s="7">
        <f t="shared" si="0"/>
        <v>2.4482372691662001E-2</v>
      </c>
    </row>
    <row r="11" spans="1:10">
      <c r="A11" s="1" t="s">
        <v>49</v>
      </c>
      <c r="B11" s="2">
        <v>107.4</v>
      </c>
      <c r="C11" s="3">
        <f t="shared" ref="C11:C55" si="1">(B11-$B$10)/$B$10</f>
        <v>8.4507042253521656E-3</v>
      </c>
      <c r="D11" s="1" t="s">
        <v>49</v>
      </c>
      <c r="E11" s="2">
        <v>112.2</v>
      </c>
      <c r="F11" s="3">
        <f t="shared" ref="F11:F55" si="2">(E11-$E$10)/$E$10</f>
        <v>1.8148820326678767E-2</v>
      </c>
      <c r="I11">
        <v>8</v>
      </c>
      <c r="J11" s="3">
        <f t="shared" si="0"/>
        <v>2.7979854504756572E-2</v>
      </c>
    </row>
    <row r="12" spans="1:10">
      <c r="A12" s="1" t="s">
        <v>50</v>
      </c>
      <c r="B12" s="2">
        <v>107.8</v>
      </c>
      <c r="C12" s="3">
        <f t="shared" si="1"/>
        <v>1.2206572769953026E-2</v>
      </c>
      <c r="D12" s="1" t="s">
        <v>50</v>
      </c>
      <c r="E12" s="2">
        <v>114.6</v>
      </c>
      <c r="F12" s="3">
        <f t="shared" si="2"/>
        <v>3.9927404718693209E-2</v>
      </c>
      <c r="I12">
        <v>9</v>
      </c>
      <c r="J12" s="3">
        <f t="shared" si="0"/>
        <v>3.1477336317851143E-2</v>
      </c>
    </row>
    <row r="13" spans="1:10">
      <c r="A13" s="1" t="s">
        <v>51</v>
      </c>
      <c r="B13" s="2">
        <v>108.2</v>
      </c>
      <c r="C13" s="3">
        <f t="shared" si="1"/>
        <v>1.5962441314554016E-2</v>
      </c>
      <c r="D13" s="1" t="s">
        <v>51</v>
      </c>
      <c r="E13" s="2">
        <v>116.5</v>
      </c>
      <c r="F13" s="3">
        <f t="shared" si="2"/>
        <v>5.7168784029038085E-2</v>
      </c>
      <c r="I13">
        <v>10</v>
      </c>
      <c r="J13" s="3">
        <f t="shared" si="0"/>
        <v>3.4974818130945717E-2</v>
      </c>
    </row>
    <row r="14" spans="1:10">
      <c r="A14" s="1" t="s">
        <v>52</v>
      </c>
      <c r="B14" s="2">
        <v>108.4</v>
      </c>
      <c r="C14" s="3">
        <f t="shared" si="1"/>
        <v>1.7840375586854515E-2</v>
      </c>
      <c r="D14" s="1" t="s">
        <v>52</v>
      </c>
      <c r="E14" s="2">
        <v>117.9</v>
      </c>
      <c r="F14" s="3">
        <f t="shared" si="2"/>
        <v>6.9872958257713266E-2</v>
      </c>
      <c r="I14">
        <v>11</v>
      </c>
      <c r="J14" s="3">
        <f t="shared" si="0"/>
        <v>3.8472299944040285E-2</v>
      </c>
    </row>
    <row r="15" spans="1:10">
      <c r="A15" s="1" t="s">
        <v>53</v>
      </c>
      <c r="B15" s="2">
        <v>109</v>
      </c>
      <c r="C15" s="3">
        <f t="shared" si="1"/>
        <v>2.3474178403755867E-2</v>
      </c>
      <c r="D15" s="1" t="s">
        <v>53</v>
      </c>
      <c r="E15" s="2">
        <v>118.5</v>
      </c>
      <c r="F15" s="3">
        <f t="shared" si="2"/>
        <v>7.5317604355716855E-2</v>
      </c>
      <c r="G15" s="1" t="s">
        <v>100</v>
      </c>
      <c r="H15" s="2">
        <v>18.62</v>
      </c>
      <c r="J15" s="3">
        <f>(H15-$H$3)/$H$3</f>
        <v>4.1969781757134859E-2</v>
      </c>
    </row>
    <row r="16" spans="1:10">
      <c r="A16" s="1" t="s">
        <v>54</v>
      </c>
      <c r="B16" s="2">
        <v>108.7</v>
      </c>
      <c r="C16" s="3">
        <f t="shared" si="1"/>
        <v>2.0657276995305191E-2</v>
      </c>
      <c r="D16" s="1" t="s">
        <v>54</v>
      </c>
      <c r="E16" s="2">
        <v>119.3</v>
      </c>
      <c r="F16" s="3">
        <f t="shared" si="2"/>
        <v>8.257713248638833E-2</v>
      </c>
      <c r="I16">
        <v>1</v>
      </c>
      <c r="J16" s="3">
        <f>I16*(($J$27-$J$15)/12)+$J$15</f>
        <v>4.8125349748181306E-2</v>
      </c>
    </row>
    <row r="17" spans="1:10">
      <c r="A17" s="1" t="s">
        <v>55</v>
      </c>
      <c r="B17" s="2">
        <v>109.3</v>
      </c>
      <c r="C17" s="3">
        <f t="shared" si="1"/>
        <v>2.6291079812206547E-2</v>
      </c>
      <c r="D17" s="1" t="s">
        <v>55</v>
      </c>
      <c r="E17" s="2">
        <v>120.1</v>
      </c>
      <c r="F17" s="3">
        <f t="shared" si="2"/>
        <v>8.9836660617059805E-2</v>
      </c>
      <c r="I17">
        <v>2</v>
      </c>
      <c r="J17" s="3">
        <f t="shared" ref="J17:J26" si="3">I17*(($J$27-$J$15)/12)+$J$15</f>
        <v>5.4280917739227753E-2</v>
      </c>
    </row>
    <row r="18" spans="1:10">
      <c r="A18" s="5" t="s">
        <v>56</v>
      </c>
      <c r="B18" s="6">
        <v>109.4</v>
      </c>
      <c r="C18" s="7">
        <f t="shared" si="1"/>
        <v>2.7230046948356863E-2</v>
      </c>
      <c r="D18" s="5" t="s">
        <v>56</v>
      </c>
      <c r="E18" s="6">
        <v>121</v>
      </c>
      <c r="F18" s="7">
        <f t="shared" si="2"/>
        <v>9.8003629764065306E-2</v>
      </c>
      <c r="G18" s="8"/>
      <c r="H18" s="8"/>
      <c r="I18" s="8">
        <v>3</v>
      </c>
      <c r="J18" s="7">
        <f t="shared" si="3"/>
        <v>6.04364857302742E-2</v>
      </c>
    </row>
    <row r="19" spans="1:10">
      <c r="A19" s="1" t="s">
        <v>57</v>
      </c>
      <c r="B19" s="2">
        <v>109.5</v>
      </c>
      <c r="C19" s="3">
        <f t="shared" si="1"/>
        <v>2.8169014084507043E-2</v>
      </c>
      <c r="D19" s="1" t="s">
        <v>57</v>
      </c>
      <c r="E19" s="2">
        <v>121.6</v>
      </c>
      <c r="F19" s="3">
        <f t="shared" si="2"/>
        <v>0.10344827586206888</v>
      </c>
      <c r="I19">
        <v>4</v>
      </c>
      <c r="J19" s="3">
        <f t="shared" si="3"/>
        <v>6.6592053721320654E-2</v>
      </c>
    </row>
    <row r="20" spans="1:10">
      <c r="A20" s="1" t="s">
        <v>58</v>
      </c>
      <c r="B20" s="2">
        <v>109.7</v>
      </c>
      <c r="C20" s="3">
        <f t="shared" si="1"/>
        <v>3.0046948356807539E-2</v>
      </c>
      <c r="D20" s="1" t="s">
        <v>58</v>
      </c>
      <c r="E20" s="2">
        <v>122.5</v>
      </c>
      <c r="F20" s="3">
        <f t="shared" si="2"/>
        <v>0.11161524500907438</v>
      </c>
      <c r="I20">
        <v>5</v>
      </c>
      <c r="J20" s="3">
        <f t="shared" si="3"/>
        <v>7.2747621712367094E-2</v>
      </c>
    </row>
    <row r="21" spans="1:10">
      <c r="A21" s="1" t="s">
        <v>59</v>
      </c>
      <c r="B21" s="2">
        <v>109.8</v>
      </c>
      <c r="C21" s="3">
        <f t="shared" si="1"/>
        <v>3.0985915492957719E-2</v>
      </c>
      <c r="D21" s="1" t="s">
        <v>59</v>
      </c>
      <c r="E21" s="2">
        <v>123.5</v>
      </c>
      <c r="F21" s="3">
        <f t="shared" si="2"/>
        <v>0.12068965517241377</v>
      </c>
      <c r="I21">
        <v>6</v>
      </c>
      <c r="J21" s="3">
        <f t="shared" si="3"/>
        <v>7.8903189703413534E-2</v>
      </c>
    </row>
    <row r="22" spans="1:10">
      <c r="A22" s="1" t="s">
        <v>60</v>
      </c>
      <c r="B22" s="2">
        <v>108.9</v>
      </c>
      <c r="C22" s="3">
        <f t="shared" si="1"/>
        <v>2.2535211267605687E-2</v>
      </c>
      <c r="D22" s="1" t="s">
        <v>60</v>
      </c>
      <c r="E22" s="2">
        <v>123.2</v>
      </c>
      <c r="F22" s="3">
        <f t="shared" si="2"/>
        <v>0.11796733212341197</v>
      </c>
      <c r="I22">
        <v>7</v>
      </c>
      <c r="J22" s="3">
        <f t="shared" si="3"/>
        <v>8.5058757694459988E-2</v>
      </c>
    </row>
    <row r="23" spans="1:10">
      <c r="A23" s="1" t="s">
        <v>61</v>
      </c>
      <c r="B23" s="2">
        <v>109.8</v>
      </c>
      <c r="C23" s="3">
        <f t="shared" si="1"/>
        <v>3.0985915492957719E-2</v>
      </c>
      <c r="D23" s="1" t="s">
        <v>61</v>
      </c>
      <c r="E23" s="2">
        <v>123</v>
      </c>
      <c r="F23" s="3">
        <f t="shared" si="2"/>
        <v>0.11615245009074407</v>
      </c>
      <c r="I23">
        <v>8</v>
      </c>
      <c r="J23" s="3">
        <f t="shared" si="3"/>
        <v>9.1214325685506442E-2</v>
      </c>
    </row>
    <row r="24" spans="1:10">
      <c r="A24" s="1" t="s">
        <v>62</v>
      </c>
      <c r="B24" s="2">
        <v>110.1</v>
      </c>
      <c r="C24" s="3">
        <f t="shared" si="1"/>
        <v>3.3802816901408399E-2</v>
      </c>
      <c r="D24" s="1" t="s">
        <v>62</v>
      </c>
      <c r="E24" s="2">
        <v>122.7</v>
      </c>
      <c r="F24" s="3">
        <f t="shared" si="2"/>
        <v>0.11343012704174228</v>
      </c>
      <c r="I24">
        <v>9</v>
      </c>
      <c r="J24" s="3">
        <f t="shared" si="3"/>
        <v>9.7369893676552882E-2</v>
      </c>
    </row>
    <row r="25" spans="1:10">
      <c r="A25" s="1" t="s">
        <v>63</v>
      </c>
      <c r="B25" s="2">
        <v>110.6</v>
      </c>
      <c r="C25" s="3">
        <f t="shared" si="1"/>
        <v>3.8497652582159571E-2</v>
      </c>
      <c r="D25" s="1" t="s">
        <v>63</v>
      </c>
      <c r="E25" s="2">
        <v>123</v>
      </c>
      <c r="F25" s="3">
        <f t="shared" si="2"/>
        <v>0.11615245009074407</v>
      </c>
      <c r="I25">
        <v>10</v>
      </c>
      <c r="J25" s="3">
        <f t="shared" si="3"/>
        <v>0.10352546166759932</v>
      </c>
    </row>
    <row r="26" spans="1:10">
      <c r="A26" s="1" t="s">
        <v>64</v>
      </c>
      <c r="B26" s="2">
        <v>111</v>
      </c>
      <c r="C26" s="3">
        <f t="shared" si="1"/>
        <v>4.2253521126760563E-2</v>
      </c>
      <c r="D26" s="1" t="s">
        <v>64</v>
      </c>
      <c r="E26" s="2">
        <v>123.4</v>
      </c>
      <c r="F26" s="3">
        <f t="shared" si="2"/>
        <v>0.11978221415607988</v>
      </c>
      <c r="I26">
        <v>11</v>
      </c>
      <c r="J26" s="3">
        <f t="shared" si="3"/>
        <v>0.10968102965864579</v>
      </c>
    </row>
    <row r="27" spans="1:10">
      <c r="A27" s="1" t="s">
        <v>65</v>
      </c>
      <c r="B27" s="2">
        <v>111.3</v>
      </c>
      <c r="C27" s="3">
        <f t="shared" si="1"/>
        <v>4.5070422535211242E-2</v>
      </c>
      <c r="D27" s="1" t="s">
        <v>65</v>
      </c>
      <c r="E27" s="2">
        <v>123.7</v>
      </c>
      <c r="F27" s="3">
        <f t="shared" si="2"/>
        <v>0.12250453720508167</v>
      </c>
      <c r="G27" s="1" t="s">
        <v>101</v>
      </c>
      <c r="H27" s="2">
        <v>19.940000000000001</v>
      </c>
      <c r="J27" s="3">
        <f>(H27-$H$3)/$H$3</f>
        <v>0.11583659764969223</v>
      </c>
    </row>
    <row r="28" spans="1:10">
      <c r="A28" s="1" t="s">
        <v>66</v>
      </c>
      <c r="B28" s="2">
        <v>111.3</v>
      </c>
      <c r="C28" s="3">
        <f t="shared" si="1"/>
        <v>4.5070422535211242E-2</v>
      </c>
      <c r="D28" s="1" t="s">
        <v>66</v>
      </c>
      <c r="E28" s="2">
        <v>124</v>
      </c>
      <c r="F28" s="3">
        <f t="shared" si="2"/>
        <v>0.12522686025408344</v>
      </c>
      <c r="I28">
        <v>1</v>
      </c>
      <c r="J28" s="3">
        <f>I28*(($J$39-$J$27)/12)+$J$27</f>
        <v>0.11625629546726357</v>
      </c>
    </row>
    <row r="29" spans="1:10">
      <c r="A29" s="1" t="s">
        <v>67</v>
      </c>
      <c r="B29" s="2">
        <v>111.8</v>
      </c>
      <c r="C29" s="3">
        <f t="shared" si="1"/>
        <v>4.9765258215962414E-2</v>
      </c>
      <c r="D29" s="1" t="s">
        <v>67</v>
      </c>
      <c r="E29" s="2">
        <v>124</v>
      </c>
      <c r="F29" s="3">
        <f t="shared" si="2"/>
        <v>0.12522686025408344</v>
      </c>
      <c r="I29">
        <v>2</v>
      </c>
      <c r="J29" s="3">
        <f t="shared" ref="J29:J38" si="4">I29*(($J$39-$J$27)/12)+$J$27</f>
        <v>0.11667599328483493</v>
      </c>
    </row>
    <row r="30" spans="1:10">
      <c r="A30" s="1" t="s">
        <v>68</v>
      </c>
      <c r="B30" s="2">
        <v>112.7</v>
      </c>
      <c r="C30" s="3">
        <f t="shared" si="1"/>
        <v>5.8215962441314578E-2</v>
      </c>
      <c r="D30" s="1" t="s">
        <v>68</v>
      </c>
      <c r="E30" s="2">
        <v>124.4</v>
      </c>
      <c r="F30" s="3">
        <f t="shared" si="2"/>
        <v>0.12885662431941927</v>
      </c>
      <c r="I30">
        <v>3</v>
      </c>
      <c r="J30" s="3">
        <f t="shared" si="4"/>
        <v>0.11709569110240628</v>
      </c>
    </row>
    <row r="31" spans="1:10">
      <c r="A31" s="1" t="s">
        <v>69</v>
      </c>
      <c r="B31" s="2">
        <v>112.8</v>
      </c>
      <c r="C31" s="3">
        <f t="shared" si="1"/>
        <v>5.9154929577464765E-2</v>
      </c>
      <c r="D31" s="1" t="s">
        <v>69</v>
      </c>
      <c r="E31" s="2">
        <v>125.6</v>
      </c>
      <c r="F31" s="3">
        <f t="shared" si="2"/>
        <v>0.13974591651542642</v>
      </c>
      <c r="I31">
        <v>4</v>
      </c>
      <c r="J31" s="3">
        <f t="shared" si="4"/>
        <v>0.11751538891997762</v>
      </c>
    </row>
    <row r="32" spans="1:10">
      <c r="A32" s="1" t="s">
        <v>70</v>
      </c>
      <c r="B32" s="2">
        <v>112.6</v>
      </c>
      <c r="C32" s="3">
        <f t="shared" si="1"/>
        <v>5.7276995305164266E-2</v>
      </c>
      <c r="D32" s="1" t="s">
        <v>70</v>
      </c>
      <c r="E32" s="2">
        <v>126.5</v>
      </c>
      <c r="F32" s="3">
        <f t="shared" si="2"/>
        <v>0.14791288566243191</v>
      </c>
      <c r="I32">
        <v>5</v>
      </c>
      <c r="J32" s="3">
        <f t="shared" si="4"/>
        <v>0.11793508673754896</v>
      </c>
    </row>
    <row r="33" spans="1:10">
      <c r="A33" s="1" t="s">
        <v>71</v>
      </c>
      <c r="B33" s="2">
        <v>112.5</v>
      </c>
      <c r="C33" s="3">
        <f t="shared" si="1"/>
        <v>5.6338028169014086E-2</v>
      </c>
      <c r="D33" s="1" t="s">
        <v>71</v>
      </c>
      <c r="E33" s="2">
        <v>126.7</v>
      </c>
      <c r="F33" s="3">
        <f t="shared" si="2"/>
        <v>0.14972776769509982</v>
      </c>
      <c r="I33">
        <v>6</v>
      </c>
      <c r="J33" s="3">
        <f t="shared" si="4"/>
        <v>0.11835478455512032</v>
      </c>
    </row>
    <row r="34" spans="1:10">
      <c r="A34" s="1" t="s">
        <v>72</v>
      </c>
      <c r="B34" s="2">
        <v>112.2</v>
      </c>
      <c r="C34" s="3">
        <f t="shared" si="1"/>
        <v>5.3521126760563406E-2</v>
      </c>
      <c r="D34" s="1" t="s">
        <v>72</v>
      </c>
      <c r="E34" s="2">
        <v>127.7</v>
      </c>
      <c r="F34" s="3">
        <f t="shared" si="2"/>
        <v>0.1588021778584392</v>
      </c>
      <c r="I34">
        <v>7</v>
      </c>
      <c r="J34" s="3">
        <f t="shared" si="4"/>
        <v>0.11877448237269167</v>
      </c>
    </row>
    <row r="35" spans="1:10">
      <c r="A35" s="1" t="s">
        <v>73</v>
      </c>
      <c r="B35" s="2">
        <v>113.4</v>
      </c>
      <c r="C35" s="3">
        <f t="shared" si="1"/>
        <v>6.478873239436625E-2</v>
      </c>
      <c r="D35" s="1" t="s">
        <v>73</v>
      </c>
      <c r="E35" s="2">
        <v>129.4</v>
      </c>
      <c r="F35" s="3">
        <f t="shared" si="2"/>
        <v>0.17422867513611617</v>
      </c>
      <c r="I35">
        <v>8</v>
      </c>
      <c r="J35" s="3">
        <f t="shared" si="4"/>
        <v>0.11919418019026301</v>
      </c>
    </row>
    <row r="36" spans="1:10">
      <c r="A36" s="1" t="s">
        <v>74</v>
      </c>
      <c r="B36" s="2">
        <v>113.9</v>
      </c>
      <c r="C36" s="3">
        <f t="shared" si="1"/>
        <v>6.9483568075117422E-2</v>
      </c>
      <c r="D36" s="1" t="s">
        <v>74</v>
      </c>
      <c r="E36" s="2">
        <v>131</v>
      </c>
      <c r="F36" s="3">
        <f t="shared" si="2"/>
        <v>0.18874773139745912</v>
      </c>
      <c r="I36">
        <v>9</v>
      </c>
      <c r="J36" s="3">
        <f t="shared" si="4"/>
        <v>0.11961387800783435</v>
      </c>
    </row>
    <row r="37" spans="1:10">
      <c r="A37" s="1" t="s">
        <v>75</v>
      </c>
      <c r="B37" s="2">
        <v>114.8</v>
      </c>
      <c r="C37" s="3">
        <f t="shared" si="1"/>
        <v>7.7934272300469454E-2</v>
      </c>
      <c r="D37" s="1" t="s">
        <v>75</v>
      </c>
      <c r="E37" s="2">
        <v>133</v>
      </c>
      <c r="F37" s="3">
        <f t="shared" si="2"/>
        <v>0.2068965517241379</v>
      </c>
      <c r="I37">
        <v>10</v>
      </c>
      <c r="J37" s="3">
        <f t="shared" si="4"/>
        <v>0.12003357582540571</v>
      </c>
    </row>
    <row r="38" spans="1:10">
      <c r="A38" s="1" t="s">
        <v>76</v>
      </c>
      <c r="B38" s="2">
        <v>115.3</v>
      </c>
      <c r="C38" s="3">
        <f t="shared" si="1"/>
        <v>8.2629107981220626E-2</v>
      </c>
      <c r="D38" s="1" t="s">
        <v>76</v>
      </c>
      <c r="E38" s="2">
        <v>134.69999999999999</v>
      </c>
      <c r="F38" s="3">
        <f t="shared" si="2"/>
        <v>0.22232304900181474</v>
      </c>
      <c r="I38">
        <v>11</v>
      </c>
      <c r="J38" s="3">
        <f t="shared" si="4"/>
        <v>0.12045327364297706</v>
      </c>
    </row>
    <row r="39" spans="1:10">
      <c r="A39" s="1" t="s">
        <v>77</v>
      </c>
      <c r="B39" s="2">
        <v>115.6</v>
      </c>
      <c r="C39" s="3">
        <f t="shared" si="1"/>
        <v>8.5446009389671312E-2</v>
      </c>
      <c r="D39" s="1" t="s">
        <v>77</v>
      </c>
      <c r="E39" s="2">
        <v>134.6</v>
      </c>
      <c r="F39" s="3">
        <f t="shared" si="2"/>
        <v>0.22141560798548085</v>
      </c>
      <c r="G39" s="1" t="s">
        <v>102</v>
      </c>
      <c r="H39" s="2">
        <v>20.03</v>
      </c>
      <c r="J39" s="3">
        <f>(H39-$H$3)/$H$3</f>
        <v>0.1208729714605484</v>
      </c>
    </row>
    <row r="40" spans="1:10">
      <c r="A40" s="1" t="s">
        <v>78</v>
      </c>
      <c r="B40" s="2">
        <v>116</v>
      </c>
      <c r="C40" s="3">
        <f t="shared" si="1"/>
        <v>8.9201877934272297E-2</v>
      </c>
      <c r="D40" s="1" t="s">
        <v>78</v>
      </c>
      <c r="E40" s="2">
        <v>135.1</v>
      </c>
      <c r="F40" s="3">
        <f t="shared" si="2"/>
        <v>0.22595281306715057</v>
      </c>
      <c r="I40">
        <v>1</v>
      </c>
      <c r="J40" s="3">
        <f>I40*(($J$51-$J$39)/12)+$J$39</f>
        <v>0.12441708636448423</v>
      </c>
    </row>
    <row r="41" spans="1:10">
      <c r="A41" s="1" t="s">
        <v>79</v>
      </c>
      <c r="B41" s="2">
        <v>116.8</v>
      </c>
      <c r="C41" s="3">
        <f t="shared" si="1"/>
        <v>9.6713615023474156E-2</v>
      </c>
      <c r="D41" s="1" t="s">
        <v>79</v>
      </c>
      <c r="E41" s="2">
        <v>136.19999999999999</v>
      </c>
      <c r="F41" s="3">
        <f t="shared" si="2"/>
        <v>0.23593466424682383</v>
      </c>
      <c r="I41">
        <v>2</v>
      </c>
      <c r="J41" s="3">
        <f t="shared" ref="J41:J50" si="5">I41*(($J$51-$J$39)/12)+$J$39</f>
        <v>0.12796120126842003</v>
      </c>
    </row>
    <row r="42" spans="1:10">
      <c r="A42" s="5" t="s">
        <v>80</v>
      </c>
      <c r="B42" s="6">
        <v>117.2</v>
      </c>
      <c r="C42" s="7">
        <f t="shared" si="1"/>
        <v>0.10046948356807514</v>
      </c>
      <c r="D42" s="5" t="s">
        <v>80</v>
      </c>
      <c r="E42" s="6">
        <v>136.69999999999999</v>
      </c>
      <c r="F42" s="7">
        <f t="shared" si="2"/>
        <v>0.24047186932849351</v>
      </c>
      <c r="G42" s="8"/>
      <c r="H42" s="8"/>
      <c r="I42" s="8">
        <v>3</v>
      </c>
      <c r="J42" s="7">
        <f t="shared" si="5"/>
        <v>0.13150531617235586</v>
      </c>
    </row>
    <row r="43" spans="1:10">
      <c r="A43" s="1" t="s">
        <v>81</v>
      </c>
      <c r="B43" s="2">
        <v>117.2</v>
      </c>
      <c r="C43" s="3">
        <f t="shared" si="1"/>
        <v>0.10046948356807514</v>
      </c>
      <c r="D43" s="1" t="s">
        <v>81</v>
      </c>
      <c r="E43" s="2">
        <v>138.19999999999999</v>
      </c>
      <c r="F43" s="3">
        <f t="shared" si="2"/>
        <v>0.2540834845735026</v>
      </c>
      <c r="I43">
        <v>4</v>
      </c>
      <c r="J43" s="3">
        <f t="shared" si="5"/>
        <v>0.13504943107629169</v>
      </c>
    </row>
    <row r="44" spans="1:10">
      <c r="A44" s="1" t="s">
        <v>82</v>
      </c>
      <c r="B44" s="2">
        <v>117.6</v>
      </c>
      <c r="C44" s="3">
        <f t="shared" si="1"/>
        <v>0.104225352112676</v>
      </c>
      <c r="D44" s="1" t="s">
        <v>82</v>
      </c>
      <c r="E44" s="2">
        <v>138.6</v>
      </c>
      <c r="F44" s="3">
        <f t="shared" si="2"/>
        <v>0.25771324863883838</v>
      </c>
      <c r="I44">
        <v>5</v>
      </c>
      <c r="J44" s="3">
        <f t="shared" si="5"/>
        <v>0.13859354598022752</v>
      </c>
    </row>
    <row r="45" spans="1:10">
      <c r="A45" s="1" t="s">
        <v>83</v>
      </c>
      <c r="B45" s="2">
        <v>118</v>
      </c>
      <c r="C45" s="3">
        <f t="shared" si="1"/>
        <v>0.107981220657277</v>
      </c>
      <c r="D45" s="1" t="s">
        <v>83</v>
      </c>
      <c r="E45" s="2">
        <v>138.80000000000001</v>
      </c>
      <c r="F45" s="3">
        <f t="shared" si="2"/>
        <v>0.25952813067150643</v>
      </c>
      <c r="I45">
        <v>6</v>
      </c>
      <c r="J45" s="3">
        <f t="shared" si="5"/>
        <v>0.14213766088416335</v>
      </c>
    </row>
    <row r="46" spans="1:10">
      <c r="A46" s="1" t="s">
        <v>84</v>
      </c>
      <c r="B46" s="2">
        <v>117.9</v>
      </c>
      <c r="C46" s="3">
        <f t="shared" si="1"/>
        <v>0.10704225352112681</v>
      </c>
      <c r="D46" s="1" t="s">
        <v>84</v>
      </c>
      <c r="E46" s="2">
        <v>139</v>
      </c>
      <c r="F46" s="3">
        <f t="shared" si="2"/>
        <v>0.2613430127041742</v>
      </c>
      <c r="I46">
        <v>7</v>
      </c>
      <c r="J46" s="3">
        <f t="shared" si="5"/>
        <v>0.14568177578809915</v>
      </c>
    </row>
    <row r="47" spans="1:10">
      <c r="A47" s="1" t="s">
        <v>85</v>
      </c>
      <c r="B47" s="2">
        <v>118.9</v>
      </c>
      <c r="C47" s="3">
        <f t="shared" si="1"/>
        <v>0.11643192488262916</v>
      </c>
      <c r="D47" s="1" t="s">
        <v>85</v>
      </c>
      <c r="E47" s="2">
        <v>139.1</v>
      </c>
      <c r="F47" s="3">
        <f t="shared" si="2"/>
        <v>0.26225045372050809</v>
      </c>
      <c r="I47">
        <v>8</v>
      </c>
      <c r="J47" s="3">
        <f t="shared" si="5"/>
        <v>0.14922589069203498</v>
      </c>
    </row>
    <row r="48" spans="1:10">
      <c r="A48" s="1" t="s">
        <v>86</v>
      </c>
      <c r="B48" s="2">
        <v>119.7</v>
      </c>
      <c r="C48" s="3">
        <f t="shared" si="1"/>
        <v>0.12394366197183102</v>
      </c>
      <c r="D48" s="1" t="s">
        <v>86</v>
      </c>
      <c r="E48" s="2">
        <v>140.19999999999999</v>
      </c>
      <c r="F48" s="3">
        <f t="shared" si="2"/>
        <v>0.27223230490018135</v>
      </c>
      <c r="I48">
        <v>9</v>
      </c>
      <c r="J48" s="3">
        <f t="shared" si="5"/>
        <v>0.15277000559597081</v>
      </c>
    </row>
    <row r="49" spans="1:10">
      <c r="A49" s="1" t="s">
        <v>87</v>
      </c>
      <c r="B49" s="2">
        <v>120.6</v>
      </c>
      <c r="C49" s="3">
        <f t="shared" si="1"/>
        <v>0.13239436619718303</v>
      </c>
      <c r="D49" s="1" t="s">
        <v>87</v>
      </c>
      <c r="E49" s="2">
        <v>141.30000000000001</v>
      </c>
      <c r="F49" s="3">
        <f t="shared" si="2"/>
        <v>0.28221415607985489</v>
      </c>
      <c r="I49">
        <v>10</v>
      </c>
      <c r="J49" s="3">
        <f t="shared" si="5"/>
        <v>0.15631412049990662</v>
      </c>
    </row>
    <row r="50" spans="1:10">
      <c r="A50" s="1" t="s">
        <v>88</v>
      </c>
      <c r="B50" s="2">
        <v>121.1</v>
      </c>
      <c r="C50" s="3">
        <f t="shared" si="1"/>
        <v>0.13708920187793422</v>
      </c>
      <c r="D50" s="1" t="s">
        <v>88</v>
      </c>
      <c r="E50" s="2">
        <v>141.5</v>
      </c>
      <c r="F50" s="3">
        <f t="shared" si="2"/>
        <v>0.28402903811252267</v>
      </c>
      <c r="I50">
        <v>11</v>
      </c>
      <c r="J50" s="3">
        <f t="shared" si="5"/>
        <v>0.15985823540384245</v>
      </c>
    </row>
    <row r="51" spans="1:10">
      <c r="A51" s="1" t="s">
        <v>89</v>
      </c>
      <c r="B51" s="2">
        <v>121.4</v>
      </c>
      <c r="C51" s="3">
        <f t="shared" si="1"/>
        <v>0.13990610328638503</v>
      </c>
      <c r="D51" s="1" t="s">
        <v>89</v>
      </c>
      <c r="E51" s="2">
        <v>141.9</v>
      </c>
      <c r="F51" s="3">
        <f t="shared" si="2"/>
        <v>0.28765880217785844</v>
      </c>
      <c r="G51">
        <v>2007</v>
      </c>
      <c r="H51">
        <v>20.79</v>
      </c>
      <c r="J51" s="3">
        <f>(H51-$H$3)/$H$3</f>
        <v>0.16340235030777828</v>
      </c>
    </row>
    <row r="52" spans="1:10">
      <c r="A52" s="1" t="s">
        <v>90</v>
      </c>
      <c r="B52" s="2">
        <v>121.7</v>
      </c>
      <c r="C52" s="3">
        <f t="shared" si="1"/>
        <v>0.1427230046948357</v>
      </c>
      <c r="D52" s="1" t="s">
        <v>90</v>
      </c>
      <c r="E52" s="2">
        <v>142.5</v>
      </c>
      <c r="F52" s="3">
        <f t="shared" si="2"/>
        <v>0.29310344827586204</v>
      </c>
    </row>
    <row r="53" spans="1:10">
      <c r="A53" s="1" t="s">
        <v>91</v>
      </c>
      <c r="B53" s="2">
        <v>122.2</v>
      </c>
      <c r="C53" s="3">
        <f t="shared" si="1"/>
        <v>0.14741784037558689</v>
      </c>
      <c r="D53" s="1" t="s">
        <v>91</v>
      </c>
      <c r="E53" s="2">
        <v>142.4</v>
      </c>
      <c r="F53" s="3">
        <f t="shared" si="2"/>
        <v>0.29219600725952816</v>
      </c>
    </row>
    <row r="54" spans="1:10">
      <c r="A54" s="1" t="s">
        <v>92</v>
      </c>
      <c r="B54" s="2">
        <v>122.7</v>
      </c>
      <c r="C54" s="3">
        <f t="shared" si="1"/>
        <v>0.15211267605633805</v>
      </c>
      <c r="D54" s="1" t="s">
        <v>92</v>
      </c>
      <c r="E54" s="2">
        <v>142.6</v>
      </c>
      <c r="F54" s="3">
        <f t="shared" si="2"/>
        <v>0.29401088929219593</v>
      </c>
    </row>
    <row r="55" spans="1:10">
      <c r="A55" s="1" t="s">
        <v>93</v>
      </c>
      <c r="B55" s="2">
        <v>122.8</v>
      </c>
      <c r="C55" s="3">
        <f t="shared" si="1"/>
        <v>0.15305164319248823</v>
      </c>
      <c r="D55" s="1" t="s">
        <v>93</v>
      </c>
      <c r="E55" s="2">
        <v>142.69999999999999</v>
      </c>
      <c r="F55" s="3">
        <f t="shared" si="2"/>
        <v>0.29491833030852982</v>
      </c>
    </row>
  </sheetData>
  <mergeCells count="3">
    <mergeCell ref="A2:C2"/>
    <mergeCell ref="D2:F2"/>
    <mergeCell ref="G2:J2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D18"/>
  <sheetViews>
    <sheetView workbookViewId="0">
      <selection activeCell="E23" sqref="E23"/>
    </sheetView>
  </sheetViews>
  <sheetFormatPr defaultRowHeight="12.75"/>
  <cols>
    <col min="2" max="2" width="12.7109375" bestFit="1" customWidth="1"/>
    <col min="3" max="3" width="13.140625" bestFit="1" customWidth="1"/>
    <col min="4" max="4" width="12.7109375" bestFit="1" customWidth="1"/>
  </cols>
  <sheetData>
    <row r="1" spans="2:4">
      <c r="B1" s="11" t="s">
        <v>104</v>
      </c>
      <c r="C1" s="33" t="s">
        <v>105</v>
      </c>
    </row>
    <row r="2" spans="2:4" ht="13.5" thickBot="1">
      <c r="B2" s="34">
        <v>5000000</v>
      </c>
      <c r="C2" s="20">
        <f>B2*0.15</f>
        <v>750000</v>
      </c>
    </row>
    <row r="3" spans="2:4" ht="13.5" thickBot="1"/>
    <row r="4" spans="2:4" ht="13.5" thickBot="1">
      <c r="B4" s="28" t="s">
        <v>106</v>
      </c>
      <c r="C4" s="29"/>
      <c r="D4" s="30"/>
    </row>
    <row r="5" spans="2:4">
      <c r="B5" s="31">
        <f>B2-C2</f>
        <v>4250000</v>
      </c>
      <c r="C5" s="26"/>
      <c r="D5" s="32"/>
    </row>
    <row r="6" spans="2:4">
      <c r="B6" s="16" t="s">
        <v>107</v>
      </c>
      <c r="C6" s="10" t="s">
        <v>109</v>
      </c>
      <c r="D6" s="15" t="s">
        <v>110</v>
      </c>
    </row>
    <row r="7" spans="2:4">
      <c r="B7" s="14">
        <f>B5/2</f>
        <v>2125000</v>
      </c>
      <c r="C7" s="10">
        <v>1.06044</v>
      </c>
      <c r="D7" s="17">
        <f>B7*C7</f>
        <v>2253435</v>
      </c>
    </row>
    <row r="8" spans="2:4">
      <c r="B8" s="16" t="s">
        <v>108</v>
      </c>
      <c r="C8" s="10"/>
      <c r="D8" s="15"/>
    </row>
    <row r="9" spans="2:4" ht="13.5" thickBot="1">
      <c r="B9" s="14">
        <f>B5/2</f>
        <v>2125000</v>
      </c>
      <c r="C9" s="10">
        <v>1.0980000000000001</v>
      </c>
      <c r="D9" s="17">
        <f>B9*C9</f>
        <v>2333250</v>
      </c>
    </row>
    <row r="10" spans="2:4">
      <c r="B10" s="22"/>
      <c r="C10" s="12"/>
      <c r="D10" s="23">
        <f>SUM(D7:D9)</f>
        <v>4586685</v>
      </c>
    </row>
    <row r="11" spans="2:4" ht="13.5" thickBot="1">
      <c r="B11" s="18" t="s">
        <v>112</v>
      </c>
      <c r="C11" s="19"/>
      <c r="D11" s="20">
        <f>D10-B5</f>
        <v>336685</v>
      </c>
    </row>
    <row r="12" spans="2:4" ht="13.5" thickBot="1"/>
    <row r="13" spans="2:4" ht="13.5" thickBot="1">
      <c r="B13" s="28" t="s">
        <v>111</v>
      </c>
      <c r="C13" s="29"/>
      <c r="D13" s="30"/>
    </row>
    <row r="14" spans="2:4">
      <c r="B14" s="25">
        <v>5000000</v>
      </c>
      <c r="C14" s="26">
        <v>1.0272300000000001</v>
      </c>
      <c r="D14" s="27">
        <f>B14*C14</f>
        <v>5136150</v>
      </c>
    </row>
    <row r="15" spans="2:4" ht="13.5" thickBot="1">
      <c r="B15" s="18" t="s">
        <v>112</v>
      </c>
      <c r="C15" s="19"/>
      <c r="D15" s="24">
        <f>D14-B14</f>
        <v>136150</v>
      </c>
    </row>
    <row r="17" spans="2:4" ht="13.5" thickBot="1"/>
    <row r="18" spans="2:4" ht="13.5" thickBot="1">
      <c r="B18" s="35" t="s">
        <v>113</v>
      </c>
      <c r="C18" s="36"/>
      <c r="D18" s="37">
        <f>D11-D15</f>
        <v>200535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P32"/>
  <sheetViews>
    <sheetView topLeftCell="A43" zoomScaleNormal="100" workbookViewId="0">
      <selection activeCell="L48" sqref="L48"/>
    </sheetView>
  </sheetViews>
  <sheetFormatPr defaultRowHeight="12.75"/>
  <cols>
    <col min="1" max="1" width="5.140625" style="39" bestFit="1" customWidth="1"/>
    <col min="2" max="2" width="8.5703125" style="40" bestFit="1" customWidth="1"/>
    <col min="3" max="3" width="4.140625" bestFit="1" customWidth="1"/>
    <col min="4" max="4" width="12.7109375" style="4" bestFit="1" customWidth="1"/>
    <col min="5" max="5" width="16" style="4" bestFit="1" customWidth="1"/>
    <col min="6" max="6" width="16.5703125" style="4" bestFit="1" customWidth="1"/>
    <col min="7" max="7" width="12.7109375" style="4" customWidth="1"/>
    <col min="8" max="9" width="9.42578125" style="4" bestFit="1" customWidth="1"/>
    <col min="10" max="10" width="16.5703125" style="4" bestFit="1" customWidth="1"/>
    <col min="11" max="11" width="9.42578125" style="4" bestFit="1" customWidth="1"/>
    <col min="12" max="12" width="16.5703125" style="4" bestFit="1" customWidth="1"/>
    <col min="13" max="13" width="14.5703125" style="4" bestFit="1" customWidth="1"/>
    <col min="14" max="14" width="14.5703125" bestFit="1" customWidth="1"/>
    <col min="15" max="15" width="9.42578125" bestFit="1" customWidth="1"/>
    <col min="16" max="16" width="9.28515625" bestFit="1" customWidth="1"/>
  </cols>
  <sheetData>
    <row r="2" spans="1:16" ht="13.5" thickBot="1"/>
    <row r="3" spans="1:16" s="38" customFormat="1" ht="95.25" customHeight="1" thickBot="1">
      <c r="A3" s="50" t="s">
        <v>114</v>
      </c>
      <c r="B3" s="51" t="s">
        <v>115</v>
      </c>
      <c r="C3" s="103" t="s">
        <v>116</v>
      </c>
      <c r="D3" s="73" t="s">
        <v>117</v>
      </c>
      <c r="E3" s="52" t="s">
        <v>122</v>
      </c>
      <c r="F3" s="52" t="s">
        <v>123</v>
      </c>
      <c r="G3" s="66" t="s">
        <v>118</v>
      </c>
      <c r="H3" s="92" t="s">
        <v>119</v>
      </c>
      <c r="I3" s="53" t="s">
        <v>120</v>
      </c>
      <c r="J3" s="85" t="s">
        <v>121</v>
      </c>
      <c r="K3" s="78" t="s">
        <v>124</v>
      </c>
      <c r="L3" s="85" t="s">
        <v>125</v>
      </c>
      <c r="M3" s="92" t="s">
        <v>126</v>
      </c>
      <c r="N3" s="53" t="s">
        <v>127</v>
      </c>
      <c r="O3" s="112" t="s">
        <v>128</v>
      </c>
      <c r="P3" s="112" t="s">
        <v>129</v>
      </c>
    </row>
    <row r="4" spans="1:16">
      <c r="A4" s="47"/>
      <c r="B4" s="48"/>
      <c r="C4" s="32"/>
      <c r="D4" s="74"/>
      <c r="E4" s="49"/>
      <c r="F4" s="49"/>
      <c r="G4" s="67"/>
      <c r="H4" s="31"/>
      <c r="I4" s="93"/>
      <c r="J4" s="86"/>
      <c r="K4" s="79"/>
      <c r="L4" s="86"/>
      <c r="M4" s="31"/>
      <c r="N4" s="108"/>
      <c r="O4" s="22"/>
      <c r="P4" s="13"/>
    </row>
    <row r="5" spans="1:16">
      <c r="A5" s="42">
        <v>-6</v>
      </c>
      <c r="B5" s="41">
        <f t="shared" ref="B5:B29" si="0">1/(0.945+(2*EXP((-0.6*$A5))))</f>
        <v>1.3487728460294097E-2</v>
      </c>
      <c r="C5" s="15">
        <v>0</v>
      </c>
      <c r="D5" s="75"/>
      <c r="E5" s="9"/>
      <c r="F5" s="9"/>
      <c r="G5" s="68"/>
      <c r="H5" s="94">
        <v>9.8003629764065306E-2</v>
      </c>
      <c r="I5" s="95">
        <v>6.04364857302742E-2</v>
      </c>
      <c r="J5" s="87"/>
      <c r="K5" s="80">
        <v>2.7230046948356863E-2</v>
      </c>
      <c r="L5" s="87"/>
      <c r="M5" s="14"/>
      <c r="N5" s="109"/>
      <c r="O5" s="113"/>
      <c r="P5" s="114"/>
    </row>
    <row r="6" spans="1:16">
      <c r="A6" s="42">
        <v>-5.5</v>
      </c>
      <c r="B6" s="41">
        <f t="shared" si="0"/>
        <v>1.8125701720703005E-2</v>
      </c>
      <c r="C6" s="15">
        <v>1</v>
      </c>
      <c r="D6" s="75">
        <f>B6*5000000</f>
        <v>90628.508603515031</v>
      </c>
      <c r="E6" s="9">
        <f>D6</f>
        <v>90628.508603515031</v>
      </c>
      <c r="F6" s="9">
        <f>E6*0.85</f>
        <v>77034.232312987777</v>
      </c>
      <c r="G6" s="68">
        <f>D6*0.85</f>
        <v>77034.232312987777</v>
      </c>
      <c r="H6" s="94">
        <v>0.10344827586206888</v>
      </c>
      <c r="I6" s="95">
        <v>6.6592053721320654E-2</v>
      </c>
      <c r="J6" s="87">
        <f>(F6*H6*0.5)+(I6*F6*0.5)+F6</f>
        <v>83583.695438839699</v>
      </c>
      <c r="K6" s="80">
        <v>2.8169014084507043E-2</v>
      </c>
      <c r="L6" s="87">
        <f>(E6*K6)+E6</f>
        <v>93181.424338825309</v>
      </c>
      <c r="M6" s="14">
        <f>E6-F6</f>
        <v>13594.276290527254</v>
      </c>
      <c r="N6" s="68">
        <f>L6-J6</f>
        <v>9597.72889998561</v>
      </c>
      <c r="O6" s="113">
        <f>M6/E6</f>
        <v>0.15</v>
      </c>
      <c r="P6" s="121">
        <f>N6/L6</f>
        <v>0.10300045280577007</v>
      </c>
    </row>
    <row r="7" spans="1:16">
      <c r="A7" s="42">
        <v>-5</v>
      </c>
      <c r="B7" s="41">
        <f t="shared" si="0"/>
        <v>2.4321388363499032E-2</v>
      </c>
      <c r="C7" s="15">
        <v>2</v>
      </c>
      <c r="D7" s="75">
        <f t="shared" ref="D7:D29" si="1">B7*5000000</f>
        <v>121606.94181749516</v>
      </c>
      <c r="E7" s="9">
        <f>D7-D6</f>
        <v>30978.433213980126</v>
      </c>
      <c r="F7" s="9">
        <f t="shared" ref="F7:F29" si="2">E7*0.85</f>
        <v>26331.668231883108</v>
      </c>
      <c r="G7" s="68">
        <f t="shared" ref="G7:G29" si="3">D7*0.85</f>
        <v>103365.90054487088</v>
      </c>
      <c r="H7" s="94">
        <v>0.11161524500907438</v>
      </c>
      <c r="I7" s="95">
        <v>7.2747621712367094E-2</v>
      </c>
      <c r="J7" s="87">
        <f t="shared" ref="J7:J29" si="4">(F7*H7*0.5)+(I7*F7*0.5)+F7</f>
        <v>28758.95915227705</v>
      </c>
      <c r="K7" s="80">
        <v>3.0046948356807539E-2</v>
      </c>
      <c r="L7" s="87">
        <f t="shared" ref="L7:L29" si="5">(E7*K7)+E7</f>
        <v>31909.2405969354</v>
      </c>
      <c r="M7" s="14">
        <f t="shared" ref="M7:M29" si="6">E7-F7</f>
        <v>4646.7649820970182</v>
      </c>
      <c r="N7" s="68">
        <f t="shared" ref="N7:N29" si="7">L7-J7</f>
        <v>3150.2814446583507</v>
      </c>
      <c r="O7" s="113">
        <f t="shared" ref="O7:O29" si="8">M7/E7</f>
        <v>0.14999999999999997</v>
      </c>
      <c r="P7" s="114">
        <f t="shared" ref="P7:P29" si="9">N7/L7</f>
        <v>9.8726305788703325E-2</v>
      </c>
    </row>
    <row r="8" spans="1:16">
      <c r="A8" s="42">
        <v>-4.5</v>
      </c>
      <c r="B8" s="41">
        <f t="shared" si="0"/>
        <v>3.2568554784769686E-2</v>
      </c>
      <c r="C8" s="15">
        <v>3</v>
      </c>
      <c r="D8" s="75">
        <f t="shared" si="1"/>
        <v>162842.77392384844</v>
      </c>
      <c r="E8" s="9">
        <f t="shared" ref="E8:E29" si="10">D8-D7</f>
        <v>41235.832106353279</v>
      </c>
      <c r="F8" s="9">
        <f t="shared" si="2"/>
        <v>35050.457290400285</v>
      </c>
      <c r="G8" s="68">
        <f t="shared" si="3"/>
        <v>138416.35783527116</v>
      </c>
      <c r="H8" s="94">
        <v>0.12068965517241377</v>
      </c>
      <c r="I8" s="95">
        <v>7.8903189703413534E-2</v>
      </c>
      <c r="J8" s="87">
        <f t="shared" si="4"/>
        <v>38548.36753279512</v>
      </c>
      <c r="K8" s="80">
        <v>3.0985915492957719E-2</v>
      </c>
      <c r="L8" s="87">
        <f t="shared" si="5"/>
        <v>42513.562115282533</v>
      </c>
      <c r="M8" s="14">
        <f t="shared" si="6"/>
        <v>6185.3748159529932</v>
      </c>
      <c r="N8" s="68">
        <f t="shared" si="7"/>
        <v>3965.1945824874128</v>
      </c>
      <c r="O8" s="113">
        <f t="shared" si="8"/>
        <v>0.15000000000000002</v>
      </c>
      <c r="P8" s="114">
        <f t="shared" si="9"/>
        <v>9.3268933140326707E-2</v>
      </c>
    </row>
    <row r="9" spans="1:16">
      <c r="A9" s="42">
        <v>-4</v>
      </c>
      <c r="B9" s="41">
        <f t="shared" si="0"/>
        <v>4.3494613404565396E-2</v>
      </c>
      <c r="C9" s="15">
        <v>4</v>
      </c>
      <c r="D9" s="75">
        <f t="shared" si="1"/>
        <v>217473.06702282699</v>
      </c>
      <c r="E9" s="9">
        <f t="shared" si="10"/>
        <v>54630.293098978553</v>
      </c>
      <c r="F9" s="9">
        <f t="shared" si="2"/>
        <v>46435.749134131765</v>
      </c>
      <c r="G9" s="68">
        <f t="shared" si="3"/>
        <v>184852.10696940293</v>
      </c>
      <c r="H9" s="94">
        <v>0.11796733212341197</v>
      </c>
      <c r="I9" s="95">
        <v>8.5058757694459988E-2</v>
      </c>
      <c r="J9" s="87">
        <f t="shared" si="4"/>
        <v>51149.583421364965</v>
      </c>
      <c r="K9" s="80">
        <v>2.2535211267605687E-2</v>
      </c>
      <c r="L9" s="87">
        <f t="shared" si="5"/>
        <v>55861.398295575258</v>
      </c>
      <c r="M9" s="14">
        <f t="shared" si="6"/>
        <v>8194.5439648467873</v>
      </c>
      <c r="N9" s="68">
        <f t="shared" si="7"/>
        <v>4711.8148742102931</v>
      </c>
      <c r="O9" s="113">
        <f t="shared" si="8"/>
        <v>0.15000000000000008</v>
      </c>
      <c r="P9" s="114">
        <f t="shared" si="9"/>
        <v>8.4348315974459104E-2</v>
      </c>
    </row>
    <row r="10" spans="1:16">
      <c r="A10" s="42">
        <v>-3.5</v>
      </c>
      <c r="B10" s="41">
        <f t="shared" si="0"/>
        <v>5.7879280613858546E-2</v>
      </c>
      <c r="C10" s="15">
        <v>5</v>
      </c>
      <c r="D10" s="75">
        <f t="shared" si="1"/>
        <v>289396.40306929272</v>
      </c>
      <c r="E10" s="9">
        <f t="shared" si="10"/>
        <v>71923.336046465731</v>
      </c>
      <c r="F10" s="9">
        <f t="shared" si="2"/>
        <v>61134.835639495868</v>
      </c>
      <c r="G10" s="68">
        <f t="shared" si="3"/>
        <v>245986.9426088988</v>
      </c>
      <c r="H10" s="94">
        <v>0.11615245009074407</v>
      </c>
      <c r="I10" s="95">
        <v>9.1214325685506442E-2</v>
      </c>
      <c r="J10" s="87">
        <f t="shared" si="4"/>
        <v>67473.502516582506</v>
      </c>
      <c r="K10" s="80">
        <v>3.0985915492957719E-2</v>
      </c>
      <c r="L10" s="87">
        <f t="shared" si="5"/>
        <v>74151.946459173123</v>
      </c>
      <c r="M10" s="14">
        <f t="shared" si="6"/>
        <v>10788.500406969863</v>
      </c>
      <c r="N10" s="68">
        <f t="shared" si="7"/>
        <v>6678.4439425906166</v>
      </c>
      <c r="O10" s="113">
        <f t="shared" si="8"/>
        <v>0.15000000000000005</v>
      </c>
      <c r="P10" s="114">
        <f t="shared" si="9"/>
        <v>9.0064310668738295E-2</v>
      </c>
    </row>
    <row r="11" spans="1:16">
      <c r="A11" s="42">
        <v>-3</v>
      </c>
      <c r="B11" s="41">
        <f t="shared" si="0"/>
        <v>7.6661866774428225E-2</v>
      </c>
      <c r="C11" s="15">
        <v>6</v>
      </c>
      <c r="D11" s="75">
        <f t="shared" si="1"/>
        <v>383309.33387214114</v>
      </c>
      <c r="E11" s="9">
        <f t="shared" si="10"/>
        <v>93912.930802848423</v>
      </c>
      <c r="F11" s="9">
        <f t="shared" si="2"/>
        <v>79825.991182421159</v>
      </c>
      <c r="G11" s="68">
        <f t="shared" si="3"/>
        <v>325812.93379131996</v>
      </c>
      <c r="H11" s="94">
        <v>0.11343012704174228</v>
      </c>
      <c r="I11" s="95">
        <v>9.7369893676552882E-2</v>
      </c>
      <c r="J11" s="87">
        <f t="shared" si="4"/>
        <v>88239.651479977576</v>
      </c>
      <c r="K11" s="80">
        <v>3.3802816901408399E-2</v>
      </c>
      <c r="L11" s="87">
        <f t="shared" si="5"/>
        <v>97087.452407451739</v>
      </c>
      <c r="M11" s="14">
        <f t="shared" si="6"/>
        <v>14086.939620427263</v>
      </c>
      <c r="N11" s="68">
        <f t="shared" si="7"/>
        <v>8847.8009274741635</v>
      </c>
      <c r="O11" s="113">
        <f t="shared" si="8"/>
        <v>0.15</v>
      </c>
      <c r="P11" s="114">
        <f t="shared" si="9"/>
        <v>9.1132280310973215E-2</v>
      </c>
    </row>
    <row r="12" spans="1:16">
      <c r="A12" s="42">
        <v>-2.5</v>
      </c>
      <c r="B12" s="41">
        <f t="shared" si="0"/>
        <v>0.1009246907821144</v>
      </c>
      <c r="C12" s="15">
        <v>7</v>
      </c>
      <c r="D12" s="75">
        <f t="shared" si="1"/>
        <v>504623.45391057199</v>
      </c>
      <c r="E12" s="9">
        <f t="shared" si="10"/>
        <v>121314.12003843085</v>
      </c>
      <c r="F12" s="9">
        <f t="shared" si="2"/>
        <v>103117.00203266622</v>
      </c>
      <c r="G12" s="68">
        <f t="shared" si="3"/>
        <v>428929.93582398619</v>
      </c>
      <c r="H12" s="94">
        <v>0.11615245009074407</v>
      </c>
      <c r="I12" s="95">
        <v>0.10352546166759932</v>
      </c>
      <c r="J12" s="87">
        <f t="shared" si="4"/>
        <v>114443.26586932471</v>
      </c>
      <c r="K12" s="80">
        <v>3.8497652582159571E-2</v>
      </c>
      <c r="L12" s="87">
        <f t="shared" si="5"/>
        <v>125984.42888498076</v>
      </c>
      <c r="M12" s="14">
        <f t="shared" si="6"/>
        <v>18197.118005764627</v>
      </c>
      <c r="N12" s="68">
        <f t="shared" si="7"/>
        <v>11541.163015656057</v>
      </c>
      <c r="O12" s="113">
        <f t="shared" si="8"/>
        <v>0.15</v>
      </c>
      <c r="P12" s="114">
        <f t="shared" si="9"/>
        <v>9.1607852794195088E-2</v>
      </c>
    </row>
    <row r="13" spans="1:16">
      <c r="A13" s="42">
        <v>-2</v>
      </c>
      <c r="B13" s="41">
        <f t="shared" si="0"/>
        <v>0.13183509175485802</v>
      </c>
      <c r="C13" s="15">
        <v>8</v>
      </c>
      <c r="D13" s="75">
        <f t="shared" si="1"/>
        <v>659175.45877429016</v>
      </c>
      <c r="E13" s="9">
        <f t="shared" si="10"/>
        <v>154552.00486371818</v>
      </c>
      <c r="F13" s="9">
        <f t="shared" si="2"/>
        <v>131369.20413416045</v>
      </c>
      <c r="G13" s="68">
        <f t="shared" si="3"/>
        <v>560299.13995814661</v>
      </c>
      <c r="H13" s="94">
        <v>0.11978221415607988</v>
      </c>
      <c r="I13" s="95">
        <v>0.10968102965864579</v>
      </c>
      <c r="J13" s="87">
        <f t="shared" si="4"/>
        <v>146441.40599315212</v>
      </c>
      <c r="K13" s="80">
        <v>4.2253521126760563E-2</v>
      </c>
      <c r="L13" s="87">
        <f t="shared" si="5"/>
        <v>161082.37126641048</v>
      </c>
      <c r="M13" s="14">
        <f t="shared" si="6"/>
        <v>23182.800729557726</v>
      </c>
      <c r="N13" s="68">
        <f t="shared" si="7"/>
        <v>14640.965273258364</v>
      </c>
      <c r="O13" s="113">
        <f t="shared" si="8"/>
        <v>0.15</v>
      </c>
      <c r="P13" s="114">
        <f t="shared" si="9"/>
        <v>9.0891170512035754E-2</v>
      </c>
    </row>
    <row r="14" spans="1:16">
      <c r="A14" s="42">
        <v>-1.5</v>
      </c>
      <c r="B14" s="41">
        <f t="shared" si="0"/>
        <v>0.17052606304923223</v>
      </c>
      <c r="C14" s="15">
        <v>9</v>
      </c>
      <c r="D14" s="75">
        <f t="shared" si="1"/>
        <v>852630.31524616119</v>
      </c>
      <c r="E14" s="9">
        <f t="shared" si="10"/>
        <v>193454.85647187103</v>
      </c>
      <c r="F14" s="9">
        <f t="shared" si="2"/>
        <v>164436.62800109037</v>
      </c>
      <c r="G14" s="68">
        <f t="shared" si="3"/>
        <v>724735.76795923698</v>
      </c>
      <c r="H14" s="94">
        <v>0.12250453720508167</v>
      </c>
      <c r="I14" s="95">
        <v>0.11583659764969223</v>
      </c>
      <c r="J14" s="87">
        <f t="shared" si="4"/>
        <v>184032.63426582646</v>
      </c>
      <c r="K14" s="80">
        <v>4.5070422535211242E-2</v>
      </c>
      <c r="L14" s="87">
        <f t="shared" si="5"/>
        <v>202173.94859454691</v>
      </c>
      <c r="M14" s="14">
        <f t="shared" si="6"/>
        <v>29018.228470780654</v>
      </c>
      <c r="N14" s="68">
        <f t="shared" si="7"/>
        <v>18141.314328720444</v>
      </c>
      <c r="O14" s="113">
        <f t="shared" si="8"/>
        <v>0.15</v>
      </c>
      <c r="P14" s="114">
        <f t="shared" si="9"/>
        <v>8.9731216384867876E-2</v>
      </c>
    </row>
    <row r="15" spans="1:16">
      <c r="A15" s="42">
        <v>-1</v>
      </c>
      <c r="B15" s="41">
        <f t="shared" si="0"/>
        <v>0.21790111713322827</v>
      </c>
      <c r="C15" s="15">
        <v>10</v>
      </c>
      <c r="D15" s="75">
        <f t="shared" si="1"/>
        <v>1089505.5856661412</v>
      </c>
      <c r="E15" s="9">
        <f t="shared" si="10"/>
        <v>236875.27041998005</v>
      </c>
      <c r="F15" s="9">
        <f t="shared" si="2"/>
        <v>201343.97985698303</v>
      </c>
      <c r="G15" s="68">
        <f t="shared" si="3"/>
        <v>926079.74781622004</v>
      </c>
      <c r="H15" s="94">
        <v>0.12522686025408344</v>
      </c>
      <c r="I15" s="95">
        <v>0.11625629546726357</v>
      </c>
      <c r="J15" s="87">
        <f t="shared" si="4"/>
        <v>225654.56967766283</v>
      </c>
      <c r="K15" s="80">
        <v>4.5070422535211242E-2</v>
      </c>
      <c r="L15" s="87">
        <f t="shared" si="5"/>
        <v>247551.33894595096</v>
      </c>
      <c r="M15" s="14">
        <f t="shared" si="6"/>
        <v>35531.290562997019</v>
      </c>
      <c r="N15" s="68">
        <f t="shared" si="7"/>
        <v>21896.769268288132</v>
      </c>
      <c r="O15" s="113">
        <f t="shared" si="8"/>
        <v>0.15000000000000005</v>
      </c>
      <c r="P15" s="114">
        <f t="shared" si="9"/>
        <v>8.8453447117363221E-2</v>
      </c>
    </row>
    <row r="16" spans="1:16">
      <c r="A16" s="42">
        <v>-0.5</v>
      </c>
      <c r="B16" s="41">
        <f t="shared" si="0"/>
        <v>0.27436967841973514</v>
      </c>
      <c r="C16" s="15">
        <v>11</v>
      </c>
      <c r="D16" s="75">
        <f t="shared" si="1"/>
        <v>1371848.3920986757</v>
      </c>
      <c r="E16" s="9">
        <f t="shared" si="10"/>
        <v>282342.80643253447</v>
      </c>
      <c r="F16" s="9">
        <f t="shared" si="2"/>
        <v>239991.3854676543</v>
      </c>
      <c r="G16" s="68">
        <f t="shared" si="3"/>
        <v>1166071.1332838743</v>
      </c>
      <c r="H16" s="94">
        <v>0.12522686025408344</v>
      </c>
      <c r="I16" s="95">
        <v>0.11667599328483493</v>
      </c>
      <c r="J16" s="87">
        <f t="shared" si="4"/>
        <v>269018.68595234636</v>
      </c>
      <c r="K16" s="80">
        <v>4.9765258215962414E-2</v>
      </c>
      <c r="L16" s="87">
        <f t="shared" si="5"/>
        <v>296393.66910006903</v>
      </c>
      <c r="M16" s="14">
        <f t="shared" si="6"/>
        <v>42351.420964880177</v>
      </c>
      <c r="N16" s="68">
        <f t="shared" si="7"/>
        <v>27374.983147722669</v>
      </c>
      <c r="O16" s="113">
        <f t="shared" si="8"/>
        <v>0.15000000000000002</v>
      </c>
      <c r="P16" s="114">
        <f t="shared" si="9"/>
        <v>9.2360215489219077E-2</v>
      </c>
    </row>
    <row r="17" spans="1:16">
      <c r="A17" s="42">
        <v>0</v>
      </c>
      <c r="B17" s="41">
        <f t="shared" si="0"/>
        <v>0.33955857385398985</v>
      </c>
      <c r="C17" s="15">
        <v>12</v>
      </c>
      <c r="D17" s="75">
        <f t="shared" si="1"/>
        <v>1697792.8692699492</v>
      </c>
      <c r="E17" s="9">
        <f t="shared" si="10"/>
        <v>325944.47717127344</v>
      </c>
      <c r="F17" s="9">
        <f t="shared" si="2"/>
        <v>277052.80559558241</v>
      </c>
      <c r="G17" s="68">
        <f t="shared" si="3"/>
        <v>1443123.9388794568</v>
      </c>
      <c r="H17" s="94">
        <v>0.12885662431941927</v>
      </c>
      <c r="I17" s="95">
        <v>0.11709569110240628</v>
      </c>
      <c r="J17" s="87">
        <f t="shared" si="4"/>
        <v>311123.69511075562</v>
      </c>
      <c r="K17" s="80">
        <v>5.8215962441314578E-2</v>
      </c>
      <c r="L17" s="87">
        <f t="shared" si="5"/>
        <v>344919.6486122302</v>
      </c>
      <c r="M17" s="14">
        <f t="shared" si="6"/>
        <v>48891.671575691027</v>
      </c>
      <c r="N17" s="68">
        <f t="shared" si="7"/>
        <v>33795.953501474578</v>
      </c>
      <c r="O17" s="113">
        <f t="shared" si="8"/>
        <v>0.15000000000000002</v>
      </c>
      <c r="P17" s="114">
        <f t="shared" si="9"/>
        <v>9.798210579609247E-2</v>
      </c>
    </row>
    <row r="18" spans="1:16">
      <c r="A18" s="42">
        <v>0.5</v>
      </c>
      <c r="B18" s="41">
        <f t="shared" si="0"/>
        <v>0.41209304490545667</v>
      </c>
      <c r="C18" s="15">
        <v>13</v>
      </c>
      <c r="D18" s="75">
        <f t="shared" si="1"/>
        <v>2060465.2245272833</v>
      </c>
      <c r="E18" s="9">
        <f t="shared" si="10"/>
        <v>362672.35525733419</v>
      </c>
      <c r="F18" s="9">
        <f t="shared" si="2"/>
        <v>308271.50196873402</v>
      </c>
      <c r="G18" s="68">
        <f t="shared" si="3"/>
        <v>1751395.4408481908</v>
      </c>
      <c r="H18" s="94">
        <v>0.13974591651542642</v>
      </c>
      <c r="I18" s="95">
        <v>0.11751538891997762</v>
      </c>
      <c r="J18" s="87">
        <f t="shared" si="4"/>
        <v>347924.66648123867</v>
      </c>
      <c r="K18" s="80">
        <v>5.9154929577464765E-2</v>
      </c>
      <c r="L18" s="87">
        <f t="shared" si="5"/>
        <v>384126.21289227507</v>
      </c>
      <c r="M18" s="14">
        <f t="shared" si="6"/>
        <v>54400.853288600163</v>
      </c>
      <c r="N18" s="68">
        <f t="shared" si="7"/>
        <v>36201.546411036397</v>
      </c>
      <c r="O18" s="113">
        <f t="shared" si="8"/>
        <v>0.15000000000000011</v>
      </c>
      <c r="P18" s="114">
        <f t="shared" si="9"/>
        <v>9.424388442136547E-2</v>
      </c>
    </row>
    <row r="19" spans="1:16">
      <c r="A19" s="42">
        <v>1</v>
      </c>
      <c r="B19" s="41">
        <f t="shared" si="0"/>
        <v>0.4895665361380136</v>
      </c>
      <c r="C19" s="15">
        <v>14</v>
      </c>
      <c r="D19" s="75">
        <f t="shared" si="1"/>
        <v>2447832.6806900678</v>
      </c>
      <c r="E19" s="9">
        <f t="shared" si="10"/>
        <v>387367.45616278448</v>
      </c>
      <c r="F19" s="9">
        <f t="shared" si="2"/>
        <v>329262.3377383668</v>
      </c>
      <c r="G19" s="68">
        <f t="shared" si="3"/>
        <v>2080657.7785865576</v>
      </c>
      <c r="H19" s="94">
        <v>0.14791288566243191</v>
      </c>
      <c r="I19" s="95">
        <v>0.11793508673754896</v>
      </c>
      <c r="J19" s="87">
        <f t="shared" si="4"/>
        <v>373029.20017607807</v>
      </c>
      <c r="K19" s="80">
        <v>5.7276995305164266E-2</v>
      </c>
      <c r="L19" s="87">
        <f t="shared" si="5"/>
        <v>409554.70013079373</v>
      </c>
      <c r="M19" s="14">
        <f t="shared" si="6"/>
        <v>58105.118424417684</v>
      </c>
      <c r="N19" s="68">
        <f t="shared" si="7"/>
        <v>36525.499954715662</v>
      </c>
      <c r="O19" s="113">
        <f t="shared" si="8"/>
        <v>0.15000000000000002</v>
      </c>
      <c r="P19" s="114">
        <f t="shared" si="9"/>
        <v>8.9183447151384238E-2</v>
      </c>
    </row>
    <row r="20" spans="1:16">
      <c r="A20" s="42">
        <v>1.5</v>
      </c>
      <c r="B20" s="41">
        <f t="shared" si="0"/>
        <v>0.56878313846884765</v>
      </c>
      <c r="C20" s="15">
        <v>15</v>
      </c>
      <c r="D20" s="75">
        <f t="shared" si="1"/>
        <v>2843915.6923442381</v>
      </c>
      <c r="E20" s="9">
        <f t="shared" si="10"/>
        <v>396083.01165417023</v>
      </c>
      <c r="F20" s="9">
        <f t="shared" si="2"/>
        <v>336670.55990604468</v>
      </c>
      <c r="G20" s="68">
        <f t="shared" si="3"/>
        <v>2417328.3384926021</v>
      </c>
      <c r="H20" s="94">
        <v>0.14972776769509982</v>
      </c>
      <c r="I20" s="95">
        <v>0.11835478455512032</v>
      </c>
      <c r="J20" s="87">
        <f t="shared" si="4"/>
        <v>381798.31138960621</v>
      </c>
      <c r="K20" s="80">
        <v>5.6338028169014086E-2</v>
      </c>
      <c r="L20" s="87">
        <f t="shared" si="5"/>
        <v>418397.54752201081</v>
      </c>
      <c r="M20" s="14">
        <f t="shared" si="6"/>
        <v>59412.451748125546</v>
      </c>
      <c r="N20" s="68">
        <f t="shared" si="7"/>
        <v>36599.236132404592</v>
      </c>
      <c r="O20" s="113">
        <f t="shared" si="8"/>
        <v>0.15000000000000002</v>
      </c>
      <c r="P20" s="114">
        <f t="shared" si="9"/>
        <v>8.7474786477994837E-2</v>
      </c>
    </row>
    <row r="21" spans="1:16">
      <c r="A21" s="42">
        <v>2</v>
      </c>
      <c r="B21" s="41">
        <f t="shared" si="0"/>
        <v>0.64625014935065772</v>
      </c>
      <c r="C21" s="15">
        <v>16</v>
      </c>
      <c r="D21" s="75">
        <f t="shared" si="1"/>
        <v>3231250.7467532884</v>
      </c>
      <c r="E21" s="9">
        <f t="shared" si="10"/>
        <v>387335.05440905038</v>
      </c>
      <c r="F21" s="9">
        <f t="shared" si="2"/>
        <v>329234.79624769284</v>
      </c>
      <c r="G21" s="68">
        <f t="shared" si="3"/>
        <v>2746563.1347402949</v>
      </c>
      <c r="H21" s="94">
        <v>0.1588021778584392</v>
      </c>
      <c r="I21" s="95">
        <v>0.11877448237269167</v>
      </c>
      <c r="J21" s="87">
        <f t="shared" si="4"/>
        <v>374928.74383484857</v>
      </c>
      <c r="K21" s="80">
        <v>5.3521126760563406E-2</v>
      </c>
      <c r="L21" s="87">
        <f t="shared" si="5"/>
        <v>408065.66295488691</v>
      </c>
      <c r="M21" s="14">
        <f t="shared" si="6"/>
        <v>58100.258161357546</v>
      </c>
      <c r="N21" s="68">
        <f t="shared" si="7"/>
        <v>33136.919120038336</v>
      </c>
      <c r="O21" s="113">
        <f t="shared" si="8"/>
        <v>0.14999999999999997</v>
      </c>
      <c r="P21" s="114">
        <f t="shared" si="9"/>
        <v>8.1204870020396058E-2</v>
      </c>
    </row>
    <row r="22" spans="1:16">
      <c r="A22" s="42">
        <v>2.5</v>
      </c>
      <c r="B22" s="41">
        <f t="shared" si="0"/>
        <v>0.71877274541016545</v>
      </c>
      <c r="C22" s="15">
        <v>17</v>
      </c>
      <c r="D22" s="75">
        <f t="shared" si="1"/>
        <v>3593863.7270508274</v>
      </c>
      <c r="E22" s="9">
        <f t="shared" si="10"/>
        <v>362612.98029753892</v>
      </c>
      <c r="F22" s="9">
        <f t="shared" si="2"/>
        <v>308221.03325290809</v>
      </c>
      <c r="G22" s="68">
        <f t="shared" si="3"/>
        <v>3054784.1679932033</v>
      </c>
      <c r="H22" s="94">
        <v>0.17422867513611617</v>
      </c>
      <c r="I22" s="95">
        <v>0.11919418019026301</v>
      </c>
      <c r="J22" s="87">
        <f t="shared" si="4"/>
        <v>353440.58107726567</v>
      </c>
      <c r="K22" s="80">
        <v>6.478873239436625E-2</v>
      </c>
      <c r="L22" s="87">
        <f t="shared" si="5"/>
        <v>386106.21564075979</v>
      </c>
      <c r="M22" s="14">
        <f t="shared" si="6"/>
        <v>54391.947044630826</v>
      </c>
      <c r="N22" s="68">
        <f t="shared" si="7"/>
        <v>32665.634563494124</v>
      </c>
      <c r="O22" s="113">
        <f t="shared" si="8"/>
        <v>0.14999999999999997</v>
      </c>
      <c r="P22" s="114">
        <f t="shared" si="9"/>
        <v>8.4602716144530604E-2</v>
      </c>
    </row>
    <row r="23" spans="1:16">
      <c r="A23" s="42">
        <v>3</v>
      </c>
      <c r="B23" s="41">
        <f t="shared" si="0"/>
        <v>0.78394617681786871</v>
      </c>
      <c r="C23" s="15">
        <v>18</v>
      </c>
      <c r="D23" s="75">
        <f t="shared" si="1"/>
        <v>3919730.8840893437</v>
      </c>
      <c r="E23" s="9">
        <f t="shared" si="10"/>
        <v>325867.15703851636</v>
      </c>
      <c r="F23" s="9">
        <f t="shared" si="2"/>
        <v>276987.08348273888</v>
      </c>
      <c r="G23" s="68">
        <f t="shared" si="3"/>
        <v>3331771.2514759419</v>
      </c>
      <c r="H23" s="94">
        <v>0.18874773139745912</v>
      </c>
      <c r="I23" s="95">
        <v>0.11961387800783435</v>
      </c>
      <c r="J23" s="87">
        <f t="shared" si="4"/>
        <v>319693.17490634671</v>
      </c>
      <c r="K23" s="80">
        <v>6.9483568075117422E-2</v>
      </c>
      <c r="L23" s="87">
        <f t="shared" si="5"/>
        <v>348509.56982804707</v>
      </c>
      <c r="M23" s="14">
        <f t="shared" si="6"/>
        <v>48880.07355577749</v>
      </c>
      <c r="N23" s="68">
        <f t="shared" si="7"/>
        <v>28816.394921700354</v>
      </c>
      <c r="O23" s="113">
        <f t="shared" si="8"/>
        <v>0.15000000000000011</v>
      </c>
      <c r="P23" s="114">
        <f t="shared" si="9"/>
        <v>8.2684658949016013E-2</v>
      </c>
    </row>
    <row r="24" spans="1:16">
      <c r="A24" s="42">
        <v>3.5</v>
      </c>
      <c r="B24" s="41">
        <f t="shared" si="0"/>
        <v>0.84039767663018605</v>
      </c>
      <c r="C24" s="15">
        <v>19</v>
      </c>
      <c r="D24" s="75">
        <f t="shared" si="1"/>
        <v>4201988.3831509305</v>
      </c>
      <c r="E24" s="9">
        <f t="shared" si="10"/>
        <v>282257.4990615868</v>
      </c>
      <c r="F24" s="9">
        <f t="shared" si="2"/>
        <v>239918.87420234879</v>
      </c>
      <c r="G24" s="68">
        <f t="shared" si="3"/>
        <v>3571690.1256782906</v>
      </c>
      <c r="H24" s="94">
        <v>0.2068965517241379</v>
      </c>
      <c r="I24" s="95">
        <v>0.12003357582540571</v>
      </c>
      <c r="J24" s="87">
        <f t="shared" si="4"/>
        <v>279137.22827460722</v>
      </c>
      <c r="K24" s="80">
        <v>7.7934272300469454E-2</v>
      </c>
      <c r="L24" s="87">
        <f t="shared" si="5"/>
        <v>304255.03185230203</v>
      </c>
      <c r="M24" s="14">
        <f t="shared" si="6"/>
        <v>42338.624859238014</v>
      </c>
      <c r="N24" s="68">
        <f t="shared" si="7"/>
        <v>25117.803577694809</v>
      </c>
      <c r="O24" s="113">
        <f t="shared" si="8"/>
        <v>0.14999999999999997</v>
      </c>
      <c r="P24" s="114">
        <f t="shared" si="9"/>
        <v>8.2555096705477102E-2</v>
      </c>
    </row>
    <row r="25" spans="1:16">
      <c r="A25" s="42">
        <v>4</v>
      </c>
      <c r="B25" s="41">
        <f t="shared" si="0"/>
        <v>0.88775579166076835</v>
      </c>
      <c r="C25" s="15">
        <v>20</v>
      </c>
      <c r="D25" s="75">
        <f t="shared" si="1"/>
        <v>4438778.9583038418</v>
      </c>
      <c r="E25" s="9">
        <f t="shared" si="10"/>
        <v>236790.57515291125</v>
      </c>
      <c r="F25" s="9">
        <f t="shared" si="2"/>
        <v>201271.98887997455</v>
      </c>
      <c r="G25" s="68">
        <f t="shared" si="3"/>
        <v>3772962.1145582655</v>
      </c>
      <c r="H25" s="94">
        <v>0.22232304900181474</v>
      </c>
      <c r="I25" s="95">
        <v>0.12045327364297706</v>
      </c>
      <c r="J25" s="87">
        <f t="shared" si="4"/>
        <v>235767.6249798151</v>
      </c>
      <c r="K25" s="80">
        <v>8.2629107981220626E-2</v>
      </c>
      <c r="L25" s="87">
        <f t="shared" si="5"/>
        <v>256356.36915615649</v>
      </c>
      <c r="M25" s="14">
        <f t="shared" si="6"/>
        <v>35518.586272936693</v>
      </c>
      <c r="N25" s="68">
        <f t="shared" si="7"/>
        <v>20588.744176341395</v>
      </c>
      <c r="O25" s="113">
        <f t="shared" si="8"/>
        <v>0.15000000000000002</v>
      </c>
      <c r="P25" s="121">
        <f t="shared" si="9"/>
        <v>8.0312980887164931E-2</v>
      </c>
    </row>
    <row r="26" spans="1:16">
      <c r="A26" s="42">
        <v>4.5</v>
      </c>
      <c r="B26" s="41">
        <f t="shared" si="0"/>
        <v>0.92643115217002414</v>
      </c>
      <c r="C26" s="15">
        <v>21</v>
      </c>
      <c r="D26" s="75">
        <f t="shared" si="1"/>
        <v>4632155.7608501203</v>
      </c>
      <c r="E26" s="9">
        <f t="shared" si="10"/>
        <v>193376.80254627857</v>
      </c>
      <c r="F26" s="9">
        <f t="shared" si="2"/>
        <v>164370.28216433679</v>
      </c>
      <c r="G26" s="68">
        <f t="shared" si="3"/>
        <v>3937332.3967226022</v>
      </c>
      <c r="H26" s="94">
        <v>0.22141560798548085</v>
      </c>
      <c r="I26" s="95">
        <v>0.1208729714605484</v>
      </c>
      <c r="J26" s="87">
        <f t="shared" si="4"/>
        <v>192501.31735692371</v>
      </c>
      <c r="K26" s="80">
        <v>8.5446009389671312E-2</v>
      </c>
      <c r="L26" s="87">
        <f t="shared" si="5"/>
        <v>209900.07863239251</v>
      </c>
      <c r="M26" s="14">
        <f t="shared" si="6"/>
        <v>29006.52038194178</v>
      </c>
      <c r="N26" s="68">
        <f t="shared" si="7"/>
        <v>17398.761275468802</v>
      </c>
      <c r="O26" s="113">
        <f t="shared" si="8"/>
        <v>0.14999999999999997</v>
      </c>
      <c r="P26" s="114">
        <f t="shared" si="9"/>
        <v>8.2890684886021596E-2</v>
      </c>
    </row>
    <row r="27" spans="1:16">
      <c r="A27" s="42">
        <v>5</v>
      </c>
      <c r="B27" s="41">
        <f t="shared" si="0"/>
        <v>0.95732793377881154</v>
      </c>
      <c r="C27" s="15">
        <v>22</v>
      </c>
      <c r="D27" s="75">
        <f t="shared" si="1"/>
        <v>4786639.6688940581</v>
      </c>
      <c r="E27" s="9">
        <f t="shared" si="10"/>
        <v>154483.90804393776</v>
      </c>
      <c r="F27" s="9">
        <f t="shared" si="2"/>
        <v>131311.32183734709</v>
      </c>
      <c r="G27" s="68">
        <f t="shared" si="3"/>
        <v>4068643.7185599492</v>
      </c>
      <c r="H27" s="94">
        <v>0.22595281306715057</v>
      </c>
      <c r="I27" s="95">
        <v>0.12441708636448423</v>
      </c>
      <c r="J27" s="87">
        <f t="shared" si="4"/>
        <v>154315.08915054024</v>
      </c>
      <c r="K27" s="80">
        <v>8.9201877934272297E-2</v>
      </c>
      <c r="L27" s="87">
        <f t="shared" si="5"/>
        <v>168264.16275208245</v>
      </c>
      <c r="M27" s="14">
        <f t="shared" si="6"/>
        <v>23172.586206590669</v>
      </c>
      <c r="N27" s="68">
        <f t="shared" si="7"/>
        <v>13949.073601542215</v>
      </c>
      <c r="O27" s="113">
        <f t="shared" si="8"/>
        <v>0.15000000000000005</v>
      </c>
      <c r="P27" s="114">
        <f t="shared" si="9"/>
        <v>8.2899848508410798E-2</v>
      </c>
    </row>
    <row r="28" spans="1:16">
      <c r="A28" s="42">
        <v>5.5</v>
      </c>
      <c r="B28" s="41">
        <f t="shared" si="0"/>
        <v>0.98157935322222989</v>
      </c>
      <c r="C28" s="15">
        <v>23</v>
      </c>
      <c r="D28" s="75">
        <f t="shared" si="1"/>
        <v>4907896.7661111495</v>
      </c>
      <c r="E28" s="9">
        <f t="shared" si="10"/>
        <v>121257.09721709136</v>
      </c>
      <c r="F28" s="9">
        <f t="shared" si="2"/>
        <v>103068.53263452766</v>
      </c>
      <c r="G28" s="68">
        <f t="shared" si="3"/>
        <v>4171712.2511944771</v>
      </c>
      <c r="H28" s="94">
        <v>0.23593466424682383</v>
      </c>
      <c r="I28" s="95">
        <v>0.12796120126842003</v>
      </c>
      <c r="J28" s="87">
        <f t="shared" si="4"/>
        <v>121821.63907974146</v>
      </c>
      <c r="K28" s="80">
        <v>9.6713615023474156E-2</v>
      </c>
      <c r="L28" s="87">
        <f t="shared" si="5"/>
        <v>132984.30943620912</v>
      </c>
      <c r="M28" s="14">
        <f t="shared" si="6"/>
        <v>18188.564582563704</v>
      </c>
      <c r="N28" s="68">
        <f t="shared" si="7"/>
        <v>11162.670356467657</v>
      </c>
      <c r="O28" s="113">
        <f t="shared" si="8"/>
        <v>0.15</v>
      </c>
      <c r="P28" s="114">
        <f t="shared" si="9"/>
        <v>8.3939755026680413E-2</v>
      </c>
    </row>
    <row r="29" spans="1:16" ht="13.5" thickBot="1">
      <c r="A29" s="54">
        <v>6</v>
      </c>
      <c r="B29" s="55">
        <f t="shared" si="0"/>
        <v>1.0003526794443536</v>
      </c>
      <c r="C29" s="21">
        <v>24</v>
      </c>
      <c r="D29" s="76">
        <f t="shared" si="1"/>
        <v>5001763.3972217683</v>
      </c>
      <c r="E29" s="56">
        <f t="shared" si="10"/>
        <v>93866.631110618822</v>
      </c>
      <c r="F29" s="56">
        <f t="shared" si="2"/>
        <v>79786.636444025993</v>
      </c>
      <c r="G29" s="69">
        <f t="shared" si="3"/>
        <v>4251498.8876385028</v>
      </c>
      <c r="H29" s="96">
        <v>0.24047186932849351</v>
      </c>
      <c r="I29" s="97">
        <v>0.13150531617235586</v>
      </c>
      <c r="J29" s="88">
        <f t="shared" si="4"/>
        <v>94626.040676540142</v>
      </c>
      <c r="K29" s="81">
        <v>0.10046948356807514</v>
      </c>
      <c r="L29" s="88">
        <f t="shared" si="5"/>
        <v>103297.36306257772</v>
      </c>
      <c r="M29" s="107">
        <f t="shared" si="6"/>
        <v>14079.994666592829</v>
      </c>
      <c r="N29" s="69">
        <f t="shared" si="7"/>
        <v>8671.3223860375729</v>
      </c>
      <c r="O29" s="115">
        <f t="shared" si="8"/>
        <v>0.15000000000000005</v>
      </c>
      <c r="P29" s="116">
        <f t="shared" si="9"/>
        <v>8.3945244379418194E-2</v>
      </c>
    </row>
    <row r="30" spans="1:16" s="38" customFormat="1" ht="16.5" thickBot="1">
      <c r="A30" s="61"/>
      <c r="B30" s="62"/>
      <c r="C30" s="104"/>
      <c r="D30" s="77"/>
      <c r="E30" s="63">
        <f>SUM(E6:E29)</f>
        <v>5001763.3972217683</v>
      </c>
      <c r="F30" s="63">
        <f>SUM(F6:F29)</f>
        <v>4251498.8876385018</v>
      </c>
      <c r="G30" s="70"/>
      <c r="H30" s="98"/>
      <c r="I30" s="64"/>
      <c r="J30" s="89">
        <f>SUM(J6:J29)</f>
        <v>4837451.6337944567</v>
      </c>
      <c r="K30" s="82"/>
      <c r="L30" s="89">
        <f>SUM(L6:L29)</f>
        <v>5302627.6534779249</v>
      </c>
      <c r="M30" s="98">
        <f>SUM(M6:M29)</f>
        <v>750264.50958326529</v>
      </c>
      <c r="N30" s="70">
        <f>SUM(N6:N29)</f>
        <v>465176.01968346856</v>
      </c>
      <c r="O30" s="122">
        <f>M30/E30</f>
        <v>0.15000000000000002</v>
      </c>
      <c r="P30" s="123">
        <f>N30/L30</f>
        <v>8.7725567413424854E-2</v>
      </c>
    </row>
    <row r="31" spans="1:16" ht="16.5" thickBot="1">
      <c r="A31" s="43"/>
      <c r="B31" s="44"/>
      <c r="C31" s="46"/>
      <c r="D31" s="101"/>
      <c r="E31" s="45"/>
      <c r="F31" s="65">
        <f>E30-F30</f>
        <v>750264.50958326645</v>
      </c>
      <c r="G31" s="71"/>
      <c r="H31" s="34"/>
      <c r="I31" s="20"/>
      <c r="J31" s="90"/>
      <c r="K31" s="83"/>
      <c r="L31" s="105">
        <f>L30-J30</f>
        <v>465176.01968346816</v>
      </c>
      <c r="M31" s="34"/>
      <c r="N31" s="110"/>
      <c r="O31" s="119"/>
      <c r="P31" s="120"/>
    </row>
    <row r="32" spans="1:16" ht="16.5" thickBot="1">
      <c r="A32" s="57"/>
      <c r="B32" s="58"/>
      <c r="C32" s="60"/>
      <c r="D32" s="102"/>
      <c r="E32" s="59"/>
      <c r="F32" s="59"/>
      <c r="G32" s="72"/>
      <c r="H32" s="99"/>
      <c r="I32" s="100"/>
      <c r="J32" s="91"/>
      <c r="K32" s="84"/>
      <c r="L32" s="106">
        <f>F31-L31</f>
        <v>285088.4898997983</v>
      </c>
      <c r="M32" s="99"/>
      <c r="N32" s="111"/>
      <c r="O32" s="117"/>
      <c r="P32" s="118"/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Inflation Index</vt:lpstr>
      <vt:lpstr>Inflation Example</vt:lpstr>
      <vt:lpstr>Project Start</vt:lpstr>
      <vt:lpstr>Costs over Time</vt:lpstr>
    </vt:vector>
  </TitlesOfParts>
  <Company>Limerick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paul.vesey</dc:creator>
  <cp:lastModifiedBy>paul.vesey</cp:lastModifiedBy>
  <dcterms:created xsi:type="dcterms:W3CDTF">2007-12-10T20:48:07Z</dcterms:created>
  <dcterms:modified xsi:type="dcterms:W3CDTF">2009-12-03T15:22:06Z</dcterms:modified>
</cp:coreProperties>
</file>