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470" yWindow="105" windowWidth="14805" windowHeight="8010"/>
  </bookViews>
  <sheets>
    <sheet name="biomass information" sheetId="1" r:id="rId1"/>
  </sheets>
  <definedNames>
    <definedName name="_ENREF_1" localSheetId="0">'biomass information'!$A$16</definedName>
  </definedNames>
  <calcPr calcId="152511"/>
</workbook>
</file>

<file path=xl/calcChain.xml><?xml version="1.0" encoding="utf-8"?>
<calcChain xmlns="http://schemas.openxmlformats.org/spreadsheetml/2006/main">
  <c r="D196" i="1" l="1"/>
  <c r="D195" i="1"/>
  <c r="D194" i="1"/>
  <c r="D193" i="1"/>
  <c r="D192" i="1"/>
  <c r="C184" i="1" l="1"/>
  <c r="E184" i="1" s="1"/>
  <c r="C181" i="1"/>
  <c r="E181" i="1" s="1"/>
  <c r="B183" i="1"/>
  <c r="C183" i="1" s="1"/>
  <c r="E183" i="1" s="1"/>
  <c r="B182" i="1"/>
  <c r="C182" i="1" s="1"/>
  <c r="E182" i="1" s="1"/>
  <c r="E84" i="1" l="1"/>
  <c r="E85" i="1"/>
  <c r="E86" i="1"/>
  <c r="E87" i="1"/>
  <c r="E88" i="1"/>
  <c r="E89" i="1"/>
  <c r="E90" i="1"/>
  <c r="E91" i="1"/>
  <c r="E92" i="1"/>
  <c r="E93" i="1"/>
  <c r="E101" i="1"/>
  <c r="E102" i="1"/>
  <c r="E103" i="1"/>
  <c r="E104" i="1"/>
  <c r="E105" i="1"/>
  <c r="E106" i="1"/>
  <c r="E107" i="1"/>
  <c r="E108" i="1"/>
  <c r="E109" i="1"/>
  <c r="E110" i="1"/>
  <c r="E100" i="1"/>
  <c r="E118" i="1"/>
  <c r="E119" i="1"/>
  <c r="E120" i="1"/>
  <c r="E121" i="1"/>
  <c r="E122" i="1"/>
  <c r="E123" i="1"/>
  <c r="E124" i="1"/>
  <c r="E125" i="1"/>
  <c r="E126" i="1"/>
  <c r="E117" i="1"/>
  <c r="E134" i="1"/>
  <c r="E135" i="1"/>
  <c r="E136" i="1"/>
  <c r="E137" i="1"/>
  <c r="E138" i="1"/>
  <c r="E139" i="1"/>
  <c r="E140" i="1"/>
  <c r="E141" i="1"/>
  <c r="E142" i="1"/>
  <c r="E133" i="1"/>
  <c r="E150" i="1"/>
  <c r="E151" i="1"/>
  <c r="E152" i="1"/>
  <c r="E153" i="1"/>
  <c r="E154" i="1"/>
  <c r="E155" i="1"/>
  <c r="E156" i="1"/>
  <c r="E157" i="1"/>
  <c r="E158" i="1"/>
  <c r="E149" i="1"/>
  <c r="B175" i="1"/>
  <c r="E166" i="1"/>
  <c r="E167" i="1"/>
  <c r="E168" i="1"/>
  <c r="E169" i="1"/>
  <c r="E170" i="1"/>
  <c r="E171" i="1"/>
  <c r="E172" i="1"/>
  <c r="E173" i="1"/>
  <c r="E174" i="1"/>
  <c r="E165" i="1"/>
  <c r="D175" i="1"/>
  <c r="C166" i="1"/>
  <c r="C167" i="1"/>
  <c r="C168" i="1"/>
  <c r="C169" i="1"/>
  <c r="C170" i="1"/>
  <c r="C171" i="1"/>
  <c r="C172" i="1"/>
  <c r="C173" i="1"/>
  <c r="C174" i="1"/>
  <c r="C165" i="1"/>
  <c r="C150" i="1"/>
  <c r="C151" i="1"/>
  <c r="C152" i="1"/>
  <c r="C153" i="1"/>
  <c r="C154" i="1"/>
  <c r="C155" i="1"/>
  <c r="C156" i="1"/>
  <c r="C157" i="1"/>
  <c r="C158" i="1"/>
  <c r="C149" i="1"/>
  <c r="C134" i="1"/>
  <c r="C135" i="1"/>
  <c r="C136" i="1"/>
  <c r="C137" i="1"/>
  <c r="C138" i="1"/>
  <c r="C139" i="1"/>
  <c r="C140" i="1"/>
  <c r="C141" i="1"/>
  <c r="C142" i="1"/>
  <c r="C133" i="1"/>
  <c r="C118" i="1"/>
  <c r="C119" i="1"/>
  <c r="C120" i="1"/>
  <c r="C121" i="1"/>
  <c r="C122" i="1"/>
  <c r="C123" i="1"/>
  <c r="C124" i="1"/>
  <c r="C125" i="1"/>
  <c r="C126" i="1"/>
  <c r="C117" i="1"/>
  <c r="C101" i="1"/>
  <c r="C102" i="1"/>
  <c r="C103" i="1"/>
  <c r="C104" i="1"/>
  <c r="C105" i="1"/>
  <c r="C106" i="1"/>
  <c r="C107" i="1"/>
  <c r="C108" i="1"/>
  <c r="C109" i="1"/>
  <c r="C110" i="1"/>
  <c r="C100" i="1"/>
  <c r="C85" i="1"/>
  <c r="C86" i="1"/>
  <c r="C87" i="1"/>
  <c r="C88" i="1"/>
  <c r="C89" i="1"/>
  <c r="C90" i="1"/>
  <c r="C91" i="1"/>
  <c r="C92" i="1"/>
  <c r="C93" i="1"/>
  <c r="C84" i="1"/>
  <c r="E94" i="1" l="1"/>
  <c r="C73" i="1" s="1"/>
  <c r="E159" i="1"/>
  <c r="C76" i="1" s="1"/>
  <c r="E143" i="1"/>
  <c r="C75" i="1" s="1"/>
  <c r="E127" i="1"/>
  <c r="C74" i="1" s="1"/>
  <c r="E111" i="1"/>
  <c r="C72" i="1" s="1"/>
  <c r="E175" i="1"/>
  <c r="C77" i="1" s="1"/>
  <c r="C78" i="1" l="1"/>
  <c r="D73" i="1" s="1"/>
  <c r="E73" i="1" s="1"/>
  <c r="D74" i="1"/>
  <c r="E74" i="1" s="1"/>
  <c r="B13" i="1"/>
  <c r="D75" i="1" l="1"/>
  <c r="E75" i="1" s="1"/>
  <c r="D76" i="1"/>
  <c r="E76" i="1" s="1"/>
  <c r="F150" i="1" s="1"/>
  <c r="G150" i="1" s="1"/>
  <c r="D77" i="1"/>
  <c r="E77" i="1" s="1"/>
  <c r="F168" i="1" s="1"/>
  <c r="G168" i="1" s="1"/>
  <c r="D72" i="1"/>
  <c r="E72" i="1" s="1"/>
  <c r="F101" i="1" s="1"/>
  <c r="G101" i="1" s="1"/>
  <c r="F118" i="1"/>
  <c r="G118" i="1" s="1"/>
  <c r="F120" i="1"/>
  <c r="G120" i="1" s="1"/>
  <c r="F122" i="1"/>
  <c r="G122" i="1" s="1"/>
  <c r="F124" i="1"/>
  <c r="G124" i="1" s="1"/>
  <c r="F126" i="1"/>
  <c r="G126" i="1" s="1"/>
  <c r="F119" i="1"/>
  <c r="G119" i="1" s="1"/>
  <c r="F121" i="1"/>
  <c r="G121" i="1" s="1"/>
  <c r="F123" i="1"/>
  <c r="G123" i="1" s="1"/>
  <c r="F125" i="1"/>
  <c r="G125" i="1" s="1"/>
  <c r="F117" i="1"/>
  <c r="G117" i="1" s="1"/>
  <c r="F134" i="1"/>
  <c r="G134" i="1" s="1"/>
  <c r="F136" i="1"/>
  <c r="G136" i="1" s="1"/>
  <c r="F138" i="1"/>
  <c r="G138" i="1" s="1"/>
  <c r="F140" i="1"/>
  <c r="G140" i="1" s="1"/>
  <c r="F142" i="1"/>
  <c r="G142" i="1" s="1"/>
  <c r="F135" i="1"/>
  <c r="G135" i="1" s="1"/>
  <c r="F137" i="1"/>
  <c r="G137" i="1" s="1"/>
  <c r="F139" i="1"/>
  <c r="G139" i="1" s="1"/>
  <c r="F141" i="1"/>
  <c r="G141" i="1" s="1"/>
  <c r="F133" i="1"/>
  <c r="G133" i="1" s="1"/>
  <c r="F166" i="1"/>
  <c r="G166" i="1" s="1"/>
  <c r="F170" i="1"/>
  <c r="G170" i="1" s="1"/>
  <c r="F174" i="1"/>
  <c r="G174" i="1" s="1"/>
  <c r="F169" i="1"/>
  <c r="G169" i="1" s="1"/>
  <c r="F173" i="1"/>
  <c r="G173" i="1" s="1"/>
  <c r="F108" i="1"/>
  <c r="G108" i="1" s="1"/>
  <c r="F86" i="1"/>
  <c r="G86" i="1" s="1"/>
  <c r="F88" i="1"/>
  <c r="G88" i="1" s="1"/>
  <c r="F90" i="1"/>
  <c r="G90" i="1" s="1"/>
  <c r="F92" i="1"/>
  <c r="G92" i="1" s="1"/>
  <c r="F84" i="1"/>
  <c r="G84" i="1" s="1"/>
  <c r="F85" i="1"/>
  <c r="G85" i="1" s="1"/>
  <c r="F87" i="1"/>
  <c r="G87" i="1" s="1"/>
  <c r="F89" i="1"/>
  <c r="G89" i="1" s="1"/>
  <c r="F91" i="1"/>
  <c r="G91" i="1" s="1"/>
  <c r="F93" i="1"/>
  <c r="G93" i="1" s="1"/>
  <c r="F103" i="1" l="1"/>
  <c r="G103" i="1" s="1"/>
  <c r="F155" i="1"/>
  <c r="G155" i="1" s="1"/>
  <c r="F100" i="1"/>
  <c r="G100" i="1" s="1"/>
  <c r="F156" i="1"/>
  <c r="G156" i="1" s="1"/>
  <c r="F165" i="1"/>
  <c r="G165" i="1" s="1"/>
  <c r="F171" i="1"/>
  <c r="G171" i="1" s="1"/>
  <c r="F167" i="1"/>
  <c r="G167" i="1" s="1"/>
  <c r="F172" i="1"/>
  <c r="G172" i="1" s="1"/>
  <c r="F104" i="1"/>
  <c r="G104" i="1" s="1"/>
  <c r="F107" i="1"/>
  <c r="G107" i="1" s="1"/>
  <c r="F149" i="1"/>
  <c r="G149" i="1" s="1"/>
  <c r="F151" i="1"/>
  <c r="G151" i="1" s="1"/>
  <c r="F152" i="1"/>
  <c r="G152" i="1" s="1"/>
  <c r="F110" i="1"/>
  <c r="G110" i="1" s="1"/>
  <c r="F106" i="1"/>
  <c r="G106" i="1" s="1"/>
  <c r="F102" i="1"/>
  <c r="G102" i="1" s="1"/>
  <c r="F109" i="1"/>
  <c r="G109" i="1" s="1"/>
  <c r="F105" i="1"/>
  <c r="G105" i="1" s="1"/>
  <c r="F157" i="1"/>
  <c r="G157" i="1" s="1"/>
  <c r="F153" i="1"/>
  <c r="G153" i="1" s="1"/>
  <c r="F158" i="1"/>
  <c r="G158" i="1" s="1"/>
  <c r="F154" i="1"/>
  <c r="G154" i="1" s="1"/>
</calcChain>
</file>

<file path=xl/sharedStrings.xml><?xml version="1.0" encoding="utf-8"?>
<sst xmlns="http://schemas.openxmlformats.org/spreadsheetml/2006/main" count="242" uniqueCount="154">
  <si>
    <r>
      <t xml:space="preserve">Biomass composition of </t>
    </r>
    <r>
      <rPr>
        <b/>
        <i/>
        <sz val="24"/>
        <color indexed="8"/>
        <rFont val="Times New Roman"/>
        <family val="1"/>
      </rPr>
      <t>M. alpina</t>
    </r>
    <phoneticPr fontId="3" type="noConversion"/>
  </si>
  <si>
    <t>Table 1 Cellular macromolecular composition</t>
  </si>
  <si>
    <t xml:space="preserve">Protein </t>
  </si>
  <si>
    <t xml:space="preserve">Total ash </t>
  </si>
  <si>
    <t xml:space="preserve">Carbohydrate </t>
  </si>
  <si>
    <t xml:space="preserve">Total lipids </t>
  </si>
  <si>
    <t>Sum</t>
    <phoneticPr fontId="3" type="noConversion"/>
  </si>
  <si>
    <t>DNA*</t>
    <phoneticPr fontId="3" type="noConversion"/>
  </si>
  <si>
    <t>RNA*</t>
    <phoneticPr fontId="3" type="noConversion"/>
  </si>
  <si>
    <t>Table 2 Protein composition</t>
  </si>
  <si>
    <t>Table 3 DNA composition</t>
  </si>
  <si>
    <t>Table 4 RNA composition</t>
  </si>
  <si>
    <t>Count (all ORFs)</t>
    <phoneticPr fontId="3" type="noConversion"/>
  </si>
  <si>
    <t>val</t>
    <phoneticPr fontId="3" type="noConversion"/>
  </si>
  <si>
    <t>met</t>
    <phoneticPr fontId="3" type="noConversion"/>
  </si>
  <si>
    <t>gly</t>
    <phoneticPr fontId="3" type="noConversion"/>
  </si>
  <si>
    <t>gln</t>
    <phoneticPr fontId="3" type="noConversion"/>
  </si>
  <si>
    <t>ile</t>
    <phoneticPr fontId="3" type="noConversion"/>
  </si>
  <si>
    <t>ser</t>
    <phoneticPr fontId="3" type="noConversion"/>
  </si>
  <si>
    <t>ala</t>
    <phoneticPr fontId="3" type="noConversion"/>
  </si>
  <si>
    <t>leu</t>
    <phoneticPr fontId="3" type="noConversion"/>
  </si>
  <si>
    <t>thr</t>
    <phoneticPr fontId="3" type="noConversion"/>
  </si>
  <si>
    <t>trp</t>
    <phoneticPr fontId="3" type="noConversion"/>
  </si>
  <si>
    <t>glu</t>
    <phoneticPr fontId="3" type="noConversion"/>
  </si>
  <si>
    <t>phe</t>
    <phoneticPr fontId="3" type="noConversion"/>
  </si>
  <si>
    <t>his</t>
    <phoneticPr fontId="3" type="noConversion"/>
  </si>
  <si>
    <t>asp</t>
    <phoneticPr fontId="3" type="noConversion"/>
  </si>
  <si>
    <t>pro</t>
    <phoneticPr fontId="3" type="noConversion"/>
  </si>
  <si>
    <t>lys</t>
    <phoneticPr fontId="3" type="noConversion"/>
  </si>
  <si>
    <t>asn</t>
    <phoneticPr fontId="3" type="noConversion"/>
  </si>
  <si>
    <t>arg</t>
    <phoneticPr fontId="3" type="noConversion"/>
  </si>
  <si>
    <t>tyr</t>
    <phoneticPr fontId="3" type="noConversion"/>
  </si>
  <si>
    <t>cys</t>
    <phoneticPr fontId="3" type="noConversion"/>
  </si>
  <si>
    <t>Cellular content% (w/w)</t>
    <phoneticPr fontId="3" type="noConversion"/>
  </si>
  <si>
    <t>Normalized cellular content% (w/w)</t>
    <phoneticPr fontId="3" type="noConversion"/>
  </si>
  <si>
    <t xml:space="preserve">Crude fibre </t>
    <phoneticPr fontId="3" type="noConversion"/>
  </si>
  <si>
    <r>
      <t xml:space="preserve">*As there are no information about the composition of DNA and RNA in </t>
    </r>
    <r>
      <rPr>
        <i/>
        <sz val="11"/>
        <color theme="1"/>
        <rFont val="Times New Roman"/>
        <family val="1"/>
      </rPr>
      <t>M. alpina</t>
    </r>
    <r>
      <rPr>
        <sz val="11"/>
        <color theme="1"/>
        <rFont val="Times New Roman"/>
        <family val="1"/>
      </rPr>
      <t xml:space="preserve">, the composition in </t>
    </r>
    <r>
      <rPr>
        <i/>
        <sz val="11"/>
        <color theme="1"/>
        <rFont val="Times New Roman"/>
        <family val="1"/>
      </rPr>
      <t>A. niger</t>
    </r>
    <r>
      <rPr>
        <sz val="11"/>
        <color theme="1"/>
        <rFont val="Times New Roman"/>
        <family val="1"/>
      </rPr>
      <t xml:space="preserve"> was instead.</t>
    </r>
    <phoneticPr fontId="3" type="noConversion"/>
  </si>
  <si>
    <t>Calculated based on the G + C content of the genome</t>
    <phoneticPr fontId="3" type="noConversion"/>
  </si>
  <si>
    <t xml:space="preserve">G+C content (%): </t>
    <phoneticPr fontId="3" type="noConversion"/>
  </si>
  <si>
    <t>MW of residue (g/mol)</t>
    <phoneticPr fontId="3" type="noConversion"/>
  </si>
  <si>
    <t>mmol/g dcw</t>
    <phoneticPr fontId="3" type="noConversion"/>
  </si>
  <si>
    <t>dAMP</t>
    <phoneticPr fontId="3" type="noConversion"/>
  </si>
  <si>
    <t>dTMP</t>
    <phoneticPr fontId="3" type="noConversion"/>
  </si>
  <si>
    <t>dCMP</t>
    <phoneticPr fontId="3" type="noConversion"/>
  </si>
  <si>
    <t>dGMP</t>
    <phoneticPr fontId="3" type="noConversion"/>
  </si>
  <si>
    <t>Average molecular weight of DNA</t>
    <phoneticPr fontId="3" type="noConversion"/>
  </si>
  <si>
    <t xml:space="preserve">(mol/mol) </t>
    <phoneticPr fontId="3" type="noConversion"/>
  </si>
  <si>
    <t>AMP</t>
    <phoneticPr fontId="3" type="noConversion"/>
  </si>
  <si>
    <t>UMP</t>
    <phoneticPr fontId="3" type="noConversion"/>
  </si>
  <si>
    <t>CMP</t>
    <phoneticPr fontId="3" type="noConversion"/>
  </si>
  <si>
    <t>GMP</t>
    <phoneticPr fontId="3" type="noConversion"/>
  </si>
  <si>
    <t>Average molecular weight of RNA</t>
    <phoneticPr fontId="3" type="noConversion"/>
  </si>
  <si>
    <t>MW of residue (g/mol)</t>
    <phoneticPr fontId="3" type="noConversion"/>
  </si>
  <si>
    <t xml:space="preserve"> (mol/mol) </t>
    <phoneticPr fontId="3" type="noConversion"/>
  </si>
  <si>
    <t>Table 5 Lipid composition</t>
    <phoneticPr fontId="3" type="noConversion"/>
  </si>
  <si>
    <t>Components</t>
  </si>
  <si>
    <t xml:space="preserve">Content % (mol/mol) </t>
    <phoneticPr fontId="9" type="noConversion"/>
  </si>
  <si>
    <t>Table 6 lipid fatty acid</t>
    <phoneticPr fontId="3" type="noConversion"/>
  </si>
  <si>
    <t>TAG</t>
    <phoneticPr fontId="3" type="noConversion"/>
  </si>
  <si>
    <t>FFA</t>
    <phoneticPr fontId="3" type="noConversion"/>
  </si>
  <si>
    <t>DAG</t>
    <phoneticPr fontId="3" type="noConversion"/>
  </si>
  <si>
    <t>PE</t>
    <phoneticPr fontId="3" type="noConversion"/>
  </si>
  <si>
    <t>PC</t>
    <phoneticPr fontId="3" type="noConversion"/>
  </si>
  <si>
    <t>PS</t>
    <phoneticPr fontId="3" type="noConversion"/>
  </si>
  <si>
    <t>c160</t>
    <phoneticPr fontId="3" type="noConversion"/>
  </si>
  <si>
    <t>c180</t>
    <phoneticPr fontId="3" type="noConversion"/>
  </si>
  <si>
    <t>c182</t>
    <phoneticPr fontId="3" type="noConversion"/>
  </si>
  <si>
    <t>c183(6)</t>
    <phoneticPr fontId="3" type="noConversion"/>
  </si>
  <si>
    <t>c200</t>
    <phoneticPr fontId="3" type="noConversion"/>
  </si>
  <si>
    <t>c201</t>
    <phoneticPr fontId="3" type="noConversion"/>
  </si>
  <si>
    <t>c202</t>
    <phoneticPr fontId="3" type="noConversion"/>
  </si>
  <si>
    <t>c220</t>
    <phoneticPr fontId="3" type="noConversion"/>
  </si>
  <si>
    <t>c204(6)</t>
    <phoneticPr fontId="3" type="noConversion"/>
  </si>
  <si>
    <t>c240</t>
    <phoneticPr fontId="3" type="noConversion"/>
  </si>
  <si>
    <t>Content %</t>
  </si>
  <si>
    <t>Table 7 lipid TAG</t>
    <phoneticPr fontId="3" type="noConversion"/>
  </si>
  <si>
    <t>Fatty acids in TAG</t>
    <phoneticPr fontId="3" type="noConversion"/>
  </si>
  <si>
    <t>Table 8 lipid DAG</t>
    <phoneticPr fontId="3" type="noConversion"/>
  </si>
  <si>
    <t>Fatty acids in DAG</t>
    <phoneticPr fontId="3" type="noConversion"/>
  </si>
  <si>
    <t>Fatty acids in PE</t>
    <phoneticPr fontId="3" type="noConversion"/>
  </si>
  <si>
    <t>Fatty acids in PC</t>
    <phoneticPr fontId="3" type="noConversion"/>
  </si>
  <si>
    <t>Table 10 lipid PC</t>
    <phoneticPr fontId="3" type="noConversion"/>
  </si>
  <si>
    <t>Table 9 lipid PE</t>
    <phoneticPr fontId="3" type="noConversion"/>
  </si>
  <si>
    <t xml:space="preserve">Content % (mol/mol) </t>
    <phoneticPr fontId="9" type="noConversion"/>
  </si>
  <si>
    <t xml:space="preserve">Content % (mol/mol Lipid) </t>
    <phoneticPr fontId="9" type="noConversion"/>
  </si>
  <si>
    <t>Content %(mol/mol TAG)</t>
    <phoneticPr fontId="3" type="noConversion"/>
  </si>
  <si>
    <t>Content %(mol/mol FFA)</t>
    <phoneticPr fontId="3" type="noConversion"/>
  </si>
  <si>
    <t>Amino Acid</t>
    <phoneticPr fontId="3" type="noConversion"/>
  </si>
  <si>
    <t>Prevalence (%)</t>
    <phoneticPr fontId="3" type="noConversion"/>
  </si>
  <si>
    <t>MW (g/mol)</t>
    <phoneticPr fontId="3" type="noConversion"/>
  </si>
  <si>
    <t>P*MW (%)</t>
    <phoneticPr fontId="3" type="noConversion"/>
  </si>
  <si>
    <t>by weight (%)</t>
    <phoneticPr fontId="3" type="noConversion"/>
  </si>
  <si>
    <t>mmol/gDW</t>
    <phoneticPr fontId="3" type="noConversion"/>
  </si>
  <si>
    <t>mmol/gDW</t>
  </si>
  <si>
    <t>Total MV(mol/g)</t>
    <phoneticPr fontId="3" type="noConversion"/>
  </si>
  <si>
    <t>g/gDW</t>
    <phoneticPr fontId="3" type="noConversion"/>
  </si>
  <si>
    <t>c181</t>
    <phoneticPr fontId="3" type="noConversion"/>
  </si>
  <si>
    <t>Table 11 lipid PS</t>
    <phoneticPr fontId="3" type="noConversion"/>
  </si>
  <si>
    <t>Table 12 cell wall</t>
    <phoneticPr fontId="3" type="noConversion"/>
  </si>
  <si>
    <t>gdpman</t>
    <phoneticPr fontId="3" type="noConversion"/>
  </si>
  <si>
    <t>chitin</t>
    <phoneticPr fontId="3" type="noConversion"/>
  </si>
  <si>
    <t>Content %</t>
    <phoneticPr fontId="3" type="noConversion"/>
  </si>
  <si>
    <t>Content% (w/w cell wall)</t>
    <phoneticPr fontId="3" type="noConversion"/>
  </si>
  <si>
    <t>Average MW(g/mol)</t>
    <phoneticPr fontId="9" type="noConversion"/>
  </si>
  <si>
    <t>MW(g/mol)</t>
    <phoneticPr fontId="9" type="noConversion"/>
  </si>
  <si>
    <t>Average fatty acids(g/mol)</t>
    <phoneticPr fontId="9" type="noConversion"/>
  </si>
  <si>
    <t>mmol/g DW</t>
    <phoneticPr fontId="3" type="noConversion"/>
  </si>
  <si>
    <t>Content% (w/w DW)</t>
    <phoneticPr fontId="3" type="noConversion"/>
  </si>
  <si>
    <t>0.07908 met[c] + 0.208 gly[c] + 0.1616 gln[c] + 0.1485 ile[c] + 0.3034 ser[c] + 0.2801 ala[c] + 0.2837 leu[c] + 0.1967 thr[c] + 0.03588 trp[c] + 0.1968 glu[c] + 0.0958 val[c] + 0.111 phe[c] + 0.0921 his[c] + 0.1836 asp[c] + 0.1868 pro[c] + 0.1611 lys[c] + 0.1181 asn[c] + 0.1848 arg[c] + 0.0861 tyr[c] + 0.038 cys[c]</t>
    <phoneticPr fontId="3" type="noConversion"/>
  </si>
  <si>
    <t>0.0192 damp[c] + 0.0192 dtmp[c] + 0.0021 dcmp[c] + 0.0021 dgmp[c]</t>
    <phoneticPr fontId="3" type="noConversion"/>
  </si>
  <si>
    <t>0.0137 amp[c] + 0.01183 ump[c] + 0.01584 cmp[c] + 0.015 gmp[c]</t>
    <phoneticPr fontId="3" type="noConversion"/>
  </si>
  <si>
    <t>0.3381 tagly[c] + 0.013 ffa[c] + 0.0146 dagly[c] + 0.1626 pe[c] + 0.0254 pc[c] + 0.0092 ps[c]</t>
    <phoneticPr fontId="3" type="noConversion"/>
  </si>
  <si>
    <t>0.0023 c160[c] + 0.0009 c180[c] + 0.0045 c181[c] + 0.00147 c182[c] + 0.00155 c183(6)[c] + 0.00017 c200[c] + 0.000088 c201[c] + 0.000102 c202[c] + 0.00050 c220[c] + 0.00295 c204(6)[c]</t>
    <phoneticPr fontId="3" type="noConversion"/>
  </si>
  <si>
    <t>0.00328 c160[c] + 0.0009 c180[c] + 0.00371 c181[c] + 0.00197 c182[c] + 0.00181 c183(6)[c] + 0.000202 c200[c] + 0.000244 c201[c] + 0.000211 c202[c] + 0.00026 c220[c] + 0.00366 c204(6)[c]</t>
    <phoneticPr fontId="3" type="noConversion"/>
  </si>
  <si>
    <t>0.00455 c160[c] + 0.00064 c180[c] + 0.00186 c181[c] + 0.00430 c182[c] + 0.00124 c183(6)[c] + 0.000137 c200[c] + 0.000127 c201[c] + 0.00132 c202[c] + 0.00025 c220[c] + 0.011 c204(6)[c]</t>
    <phoneticPr fontId="3" type="noConversion"/>
  </si>
  <si>
    <t>0.00314 c160[c] + 0.00061 c180[c] + 0.00193 c181[c] + 0.0016 c182[c] + 0.000355 c183(6)[c] + 0.0000394 c200[c] + 0.0000367 c201[c] + 0.000138 c202[c] + 0.00024 c220[c] + 0.00108 c204(6)[c]</t>
    <phoneticPr fontId="3" type="noConversion"/>
  </si>
  <si>
    <t>0.1022 chitin[c] + 0.342 13glucan[c] + 0.0994 14glucan[c] + 0.071 gdpman[c]</t>
    <phoneticPr fontId="3" type="noConversion"/>
  </si>
  <si>
    <t>0.0034 c160[c] + 0.00213 c180[c] + 0.0028 c181[c] + 0.0007 c182[c] + 0.0003 c183(6)[c] + 0.0000034 c200[c] + 0.00041 c202[c] + 0.00058 c220[c] + 0.00205 c204(6)[c] + 0.00047 c240[c]</t>
    <phoneticPr fontId="3" type="noConversion"/>
  </si>
  <si>
    <t>0.08 c160[c] + 0.029 c180[c] + 0.0617 c181[c] + 0.0287 c182[c] + 0.0106 c183(6)[c] + 0.0012 c200[c] + 0.0041 c201[c] + 0.00203 c202[c] + 0.0196 c220[c] + 0.0947 c204(6)[c] + 0.00575 c240[c] = 0.338 tagly[c]</t>
    <phoneticPr fontId="3" type="noConversion"/>
  </si>
  <si>
    <t>mmol/gTAG</t>
    <phoneticPr fontId="3" type="noConversion"/>
  </si>
  <si>
    <t>mmol/gDAG</t>
    <phoneticPr fontId="3" type="noConversion"/>
  </si>
  <si>
    <t>mmol/gPE</t>
    <phoneticPr fontId="3" type="noConversion"/>
  </si>
  <si>
    <t>mmol/gPC</t>
    <phoneticPr fontId="3" type="noConversion"/>
  </si>
  <si>
    <t>mmol/gFFA</t>
    <phoneticPr fontId="3" type="noConversion"/>
  </si>
  <si>
    <t>mmol/gPS</t>
    <phoneticPr fontId="3" type="noConversion"/>
  </si>
  <si>
    <t>riboflavin</t>
    <phoneticPr fontId="3" type="noConversion"/>
  </si>
  <si>
    <t>pyridoxine</t>
    <phoneticPr fontId="3" type="noConversion"/>
  </si>
  <si>
    <t>Content (mg/100 gDW)</t>
    <phoneticPr fontId="3" type="noConversion"/>
  </si>
  <si>
    <t>0.040761 vb2[c] + 0.014777 vb6[c] + 0.038398 cln[c] + 0.083928 pnto[c] + 0.425638 nica[c]</t>
    <phoneticPr fontId="3" type="noConversion"/>
  </si>
  <si>
    <t>pantothenic acid</t>
    <phoneticPr fontId="3" type="noConversion"/>
  </si>
  <si>
    <t>choline</t>
    <phoneticPr fontId="3" type="noConversion"/>
  </si>
  <si>
    <t>niacin</t>
    <phoneticPr fontId="3" type="noConversion"/>
  </si>
  <si>
    <t>cln</t>
    <phoneticPr fontId="3" type="noConversion"/>
  </si>
  <si>
    <t>pnto</t>
    <phoneticPr fontId="3" type="noConversion"/>
  </si>
  <si>
    <t>nica</t>
    <phoneticPr fontId="3" type="noConversion"/>
  </si>
  <si>
    <t>vb2</t>
    <phoneticPr fontId="3" type="noConversion"/>
  </si>
  <si>
    <t>vb6</t>
    <phoneticPr fontId="3" type="noConversion"/>
  </si>
  <si>
    <t>Table 13 small molecule pool</t>
    <phoneticPr fontId="3" type="noConversion"/>
  </si>
  <si>
    <t>(Shinmen Y et al.1992)</t>
    <phoneticPr fontId="3" type="noConversion"/>
  </si>
  <si>
    <t>Component</t>
    <phoneticPr fontId="3" type="noConversion"/>
  </si>
  <si>
    <t>Reference</t>
    <phoneticPr fontId="3" type="noConversion"/>
  </si>
  <si>
    <t>(Wang et al. 2011)</t>
    <phoneticPr fontId="3" type="noConversion"/>
  </si>
  <si>
    <t>(Jareonkitmongkol et al. 2002)</t>
    <phoneticPr fontId="3" type="noConversion"/>
  </si>
  <si>
    <t>(Nisha et al. 2009; Andersen rt al. 2008)</t>
    <phoneticPr fontId="3" type="noConversion"/>
  </si>
  <si>
    <t>(Bowman et al. 2006)</t>
    <phoneticPr fontId="3" type="noConversion"/>
  </si>
  <si>
    <r>
      <t xml:space="preserve">Nisha A, Muthukumar SP, Venkateswaran G (2009) Safety evaluation of arachidonic acid rich </t>
    </r>
    <r>
      <rPr>
        <i/>
        <sz val="11"/>
        <color theme="1"/>
        <rFont val="Times New Roman"/>
        <family val="1"/>
      </rPr>
      <t>Mortierella alpina</t>
    </r>
    <r>
      <rPr>
        <sz val="11"/>
        <color theme="1"/>
        <rFont val="Times New Roman"/>
        <family val="1"/>
      </rPr>
      <t xml:space="preserve"> biomass in albino rats-A subchronic study. Regulatory Toxicology and Pharmacology 53: 186-194.</t>
    </r>
    <phoneticPr fontId="3" type="noConversion"/>
  </si>
  <si>
    <r>
      <t xml:space="preserve">Andersen MR, Nielsen ML, Nielsen J. Metabolic model integration of the bibliome, genome, metabolome and reactome of </t>
    </r>
    <r>
      <rPr>
        <i/>
        <sz val="11"/>
        <color theme="1"/>
        <rFont val="Times New Roman"/>
        <family val="1"/>
      </rPr>
      <t>Aspergillus niger</t>
    </r>
    <r>
      <rPr>
        <sz val="11"/>
        <color theme="1"/>
        <rFont val="Times New Roman"/>
        <family val="1"/>
      </rPr>
      <t>. Mol. Syst. Biol., 2008, 4: 178.</t>
    </r>
    <phoneticPr fontId="3" type="noConversion"/>
  </si>
  <si>
    <r>
      <t xml:space="preserve">Wang L, Chen W, Feng Y, Ren Y, Gu Z, Chen H, Wang H, Thomas MJ, Zhang B, Berquin IM. Genome characterization of the oleaginous fungus </t>
    </r>
    <r>
      <rPr>
        <i/>
        <sz val="11"/>
        <color theme="1"/>
        <rFont val="Times New Roman"/>
        <family val="1"/>
      </rPr>
      <t>Mortierella alpina</t>
    </r>
    <r>
      <rPr>
        <sz val="11"/>
        <color theme="1"/>
        <rFont val="Times New Roman"/>
        <family val="1"/>
      </rPr>
      <t>. PloS one, 2011, 6(12): e28319.</t>
    </r>
    <phoneticPr fontId="3" type="noConversion"/>
  </si>
  <si>
    <r>
      <t xml:space="preserve">Shinmen Y, Kawashima H, Shimizu S, Yamada H. Concentration of eicosapentaenoic acid and docosahexaenoic acid in an arachidonic acid-producing fungus, </t>
    </r>
    <r>
      <rPr>
        <i/>
        <sz val="11"/>
        <color theme="1"/>
        <rFont val="Times New Roman"/>
        <family val="1"/>
      </rPr>
      <t>Mortierella alpina</t>
    </r>
    <r>
      <rPr>
        <sz val="11"/>
        <color theme="1"/>
        <rFont val="Times New Roman"/>
        <family val="1"/>
      </rPr>
      <t xml:space="preserve"> IS-4, grown with fish oil. </t>
    </r>
    <r>
      <rPr>
        <sz val="10"/>
        <color theme="1"/>
        <rFont val="Times New Roman"/>
        <family val="1"/>
      </rPr>
      <t>Appl. Microbiol. Biotechnol., 1992.</t>
    </r>
    <phoneticPr fontId="3" type="noConversion"/>
  </si>
  <si>
    <t>13glucan*</t>
    <phoneticPr fontId="3" type="noConversion"/>
  </si>
  <si>
    <t>14glucan*</t>
    <phoneticPr fontId="3" type="noConversion"/>
  </si>
  <si>
    <t>*As between 65% and 90% of the cell wall glucan is found to be beta-1,3-glucan, we assumed the cotent of 13glucan was the average of glucan.</t>
    <phoneticPr fontId="3" type="noConversion"/>
  </si>
  <si>
    <r>
      <t xml:space="preserve">Jareonkitmongkol S, Sakuradani E, Shimizu S. Isolation and characterization of a Delta 9-desaturation-defective mutant of an arachidonic acid-producing fungus, </t>
    </r>
    <r>
      <rPr>
        <i/>
        <sz val="11"/>
        <color theme="1"/>
        <rFont val="Times New Roman"/>
        <family val="1"/>
      </rPr>
      <t>Mortierella alpina</t>
    </r>
    <r>
      <rPr>
        <sz val="11"/>
        <color theme="1"/>
        <rFont val="Times New Roman"/>
        <family val="1"/>
      </rPr>
      <t xml:space="preserve"> 1S-4. Journal of the American Oil Chemists Society, 2002, 79(10): 1021-1026.</t>
    </r>
    <phoneticPr fontId="3" type="noConversion"/>
  </si>
  <si>
    <t>Bowman SM, Free SJ. The structure and synthesis of the fungal cell wall. Bioessays, 2006, 28(8): 799-808.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</si>
</sst>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"/>
  </numFmts>
  <fonts count="16">
    <font>
      <sz val="11"/>
      <color theme="1"/>
      <name val="宋体"/>
      <family val="2"/>
      <scheme val="minor"/>
    </font>
    <font>
      <b/>
      <sz val="24"/>
      <color theme="1"/>
      <name val="Times New Roman"/>
      <family val="1"/>
    </font>
    <font>
      <b/>
      <i/>
      <sz val="24"/>
      <color indexed="8"/>
      <name val="Times New Roman"/>
      <family val="1"/>
    </font>
    <font>
      <sz val="9"/>
      <name val="宋体"/>
      <family val="3"/>
      <charset val="134"/>
      <scheme val="minor"/>
    </font>
    <font>
      <b/>
      <sz val="18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sz val="9"/>
      <name val="Tahoma"/>
      <family val="2"/>
      <charset val="134"/>
    </font>
    <font>
      <sz val="11"/>
      <name val="Times New Roman"/>
      <family val="1"/>
    </font>
    <font>
      <b/>
      <sz val="11"/>
      <color theme="1"/>
      <name val="Arial"/>
      <family val="2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177" fontId="8" fillId="0" borderId="0" xfId="1" applyNumberFormat="1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177" fontId="8" fillId="0" borderId="2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</cellXfs>
  <cellStyles count="2">
    <cellStyle name="Normal_cth_biomass" xfId="1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abSelected="1" topLeftCell="A193" workbookViewId="0">
      <selection activeCell="A69" sqref="A69"/>
    </sheetView>
  </sheetViews>
  <sheetFormatPr defaultRowHeight="13.5"/>
  <cols>
    <col min="1" max="1" width="17" style="8" customWidth="1"/>
    <col min="2" max="2" width="22.625" style="8" customWidth="1"/>
    <col min="3" max="3" width="30" style="8" customWidth="1"/>
    <col min="4" max="4" width="17.625" style="8" customWidth="1"/>
    <col min="5" max="5" width="23.75" style="8" customWidth="1"/>
    <col min="6" max="6" width="24.5" style="8" customWidth="1"/>
    <col min="7" max="7" width="13.5" style="8" customWidth="1"/>
    <col min="8" max="8" width="23.75" style="8" customWidth="1"/>
    <col min="9" max="9" width="15.125" style="8" customWidth="1"/>
    <col min="10" max="10" width="13.375" style="8" customWidth="1"/>
    <col min="11" max="11" width="13.625" style="8" customWidth="1"/>
    <col min="12" max="12" width="11.125" style="8" customWidth="1"/>
    <col min="13" max="13" width="13.875" style="8" customWidth="1"/>
    <col min="14" max="14" width="10.75" style="8" customWidth="1"/>
    <col min="15" max="16384" width="9" style="8"/>
  </cols>
  <sheetData>
    <row r="1" spans="1:4" ht="30">
      <c r="A1" s="1" t="s">
        <v>0</v>
      </c>
    </row>
    <row r="2" spans="1:4" ht="30">
      <c r="A2" s="1"/>
    </row>
    <row r="3" spans="1:4" ht="22.5">
      <c r="A3" s="2" t="s">
        <v>1</v>
      </c>
    </row>
    <row r="4" spans="1:4" s="9" customFormat="1" ht="23.25" thickBot="1">
      <c r="A4" s="7"/>
    </row>
    <row r="5" spans="1:4" s="11" customFormat="1" ht="15.75" thickTop="1">
      <c r="A5" s="10" t="s">
        <v>139</v>
      </c>
      <c r="B5" s="10" t="s">
        <v>33</v>
      </c>
      <c r="C5" s="10" t="s">
        <v>34</v>
      </c>
      <c r="D5" s="14" t="s">
        <v>143</v>
      </c>
    </row>
    <row r="6" spans="1:4" ht="15">
      <c r="A6" s="12" t="s">
        <v>35</v>
      </c>
      <c r="B6" s="12">
        <v>10.75</v>
      </c>
      <c r="C6" s="12">
        <v>10.949499887958606</v>
      </c>
      <c r="D6" s="12"/>
    </row>
    <row r="7" spans="1:4" ht="15">
      <c r="A7" s="12" t="s">
        <v>2</v>
      </c>
      <c r="B7" s="12">
        <v>40.950000000000003</v>
      </c>
      <c r="C7" s="12">
        <v>41.709955387153947</v>
      </c>
      <c r="D7" s="12"/>
    </row>
    <row r="8" spans="1:4" ht="15">
      <c r="A8" s="12" t="s">
        <v>3</v>
      </c>
      <c r="B8" s="12">
        <v>3.98</v>
      </c>
      <c r="C8" s="12">
        <v>4.0538613538674646</v>
      </c>
      <c r="D8" s="12"/>
    </row>
    <row r="9" spans="1:4" ht="15">
      <c r="A9" s="12" t="s">
        <v>4</v>
      </c>
      <c r="B9" s="12">
        <v>3.57</v>
      </c>
      <c r="C9" s="12">
        <v>3.636252520931369</v>
      </c>
      <c r="D9" s="12"/>
    </row>
    <row r="10" spans="1:4" s="13" customFormat="1" ht="15">
      <c r="A10" s="12" t="s">
        <v>5</v>
      </c>
      <c r="B10" s="12">
        <v>36.869999999999997</v>
      </c>
      <c r="C10" s="12">
        <v>37.554238220375233</v>
      </c>
      <c r="D10" s="12"/>
    </row>
    <row r="11" spans="1:4" s="13" customFormat="1" ht="15">
      <c r="A11" s="12" t="s">
        <v>7</v>
      </c>
      <c r="B11" s="12">
        <v>0.24399999999999999</v>
      </c>
      <c r="C11" s="12">
        <v>0.24852818350343253</v>
      </c>
      <c r="D11" s="12"/>
    </row>
    <row r="12" spans="1:4" s="13" customFormat="1" ht="15">
      <c r="A12" s="12" t="s">
        <v>8</v>
      </c>
      <c r="B12" s="12">
        <v>1.8140000000000001</v>
      </c>
      <c r="C12" s="12">
        <v>1.8476644462099452</v>
      </c>
      <c r="D12" s="12"/>
    </row>
    <row r="13" spans="1:4" ht="15">
      <c r="A13" s="12" t="s">
        <v>6</v>
      </c>
      <c r="B13" s="12">
        <f>SUM(B6:B12)</f>
        <v>98.177999999999997</v>
      </c>
      <c r="C13" s="12">
        <v>99.999999999999986</v>
      </c>
      <c r="D13" s="12"/>
    </row>
    <row r="14" spans="1:4" ht="15">
      <c r="A14" s="14" t="s">
        <v>36</v>
      </c>
    </row>
    <row r="16" spans="1:4" ht="15">
      <c r="A16" s="14"/>
    </row>
    <row r="18" spans="1:14" ht="22.5">
      <c r="A18" s="2" t="s">
        <v>9</v>
      </c>
    </row>
    <row r="19" spans="1:14" s="9" customFormat="1" ht="15" thickBot="1">
      <c r="B19" s="5"/>
      <c r="C19" s="5"/>
      <c r="D19" s="5"/>
      <c r="E19" s="5"/>
      <c r="F19" s="5"/>
      <c r="G19" s="5"/>
    </row>
    <row r="20" spans="1:14" s="10" customFormat="1" ht="15.75" thickTop="1">
      <c r="A20" s="10" t="s">
        <v>87</v>
      </c>
      <c r="B20" s="10" t="s">
        <v>12</v>
      </c>
      <c r="C20" s="10" t="s">
        <v>88</v>
      </c>
      <c r="D20" s="10" t="s">
        <v>89</v>
      </c>
      <c r="E20" s="10" t="s">
        <v>90</v>
      </c>
      <c r="F20" s="10" t="s">
        <v>91</v>
      </c>
      <c r="G20" s="10" t="s">
        <v>92</v>
      </c>
      <c r="H20" s="12" t="s">
        <v>141</v>
      </c>
    </row>
    <row r="21" spans="1:14" ht="15">
      <c r="A21" s="12" t="s">
        <v>14</v>
      </c>
      <c r="B21" s="12">
        <v>149845</v>
      </c>
      <c r="C21" s="12">
        <v>2.4321420281998303</v>
      </c>
      <c r="D21" s="12">
        <v>149.05000000000001</v>
      </c>
      <c r="E21" s="12">
        <v>362.5107693031847</v>
      </c>
      <c r="F21" s="12">
        <v>2.825975414431352</v>
      </c>
      <c r="G21" s="12">
        <v>7.9081723221151007E-2</v>
      </c>
      <c r="H21" s="13"/>
      <c r="I21" s="13"/>
      <c r="J21" s="13"/>
      <c r="K21" s="4"/>
      <c r="L21" s="13"/>
      <c r="M21" s="13"/>
      <c r="N21" s="13"/>
    </row>
    <row r="22" spans="1:14" ht="15">
      <c r="A22" s="12" t="s">
        <v>15</v>
      </c>
      <c r="B22" s="12">
        <v>394337</v>
      </c>
      <c r="C22" s="12">
        <v>6.4005044611047177</v>
      </c>
      <c r="D22" s="12">
        <v>75.03</v>
      </c>
      <c r="E22" s="12">
        <v>480.229849716687</v>
      </c>
      <c r="F22" s="12">
        <v>3.7436618812292428</v>
      </c>
      <c r="G22" s="12">
        <v>0.20811404778176801</v>
      </c>
      <c r="H22" s="13"/>
      <c r="I22" s="13"/>
      <c r="J22" s="13"/>
      <c r="K22" s="4"/>
      <c r="L22" s="13"/>
      <c r="M22" s="13"/>
      <c r="N22" s="13"/>
    </row>
    <row r="23" spans="1:14" ht="15">
      <c r="A23" s="12" t="s">
        <v>16</v>
      </c>
      <c r="B23" s="12">
        <v>306233</v>
      </c>
      <c r="C23" s="12">
        <v>4.9704838314372761</v>
      </c>
      <c r="D23" s="12">
        <v>146.07</v>
      </c>
      <c r="E23" s="12">
        <v>726.0385732580429</v>
      </c>
      <c r="F23" s="12">
        <v>5.659879186209932</v>
      </c>
      <c r="G23" s="12">
        <v>0.16161655942595843</v>
      </c>
      <c r="H23" s="13"/>
      <c r="I23" s="13"/>
      <c r="J23" s="13"/>
      <c r="K23" s="4"/>
      <c r="L23" s="13"/>
      <c r="M23" s="13"/>
      <c r="N23" s="13"/>
    </row>
    <row r="24" spans="1:14" ht="15">
      <c r="A24" s="12" t="s">
        <v>17</v>
      </c>
      <c r="B24" s="12">
        <v>281380</v>
      </c>
      <c r="C24" s="12">
        <v>4.5670934892380011</v>
      </c>
      <c r="D24" s="12">
        <v>131.09</v>
      </c>
      <c r="E24" s="12">
        <v>598.70028550420955</v>
      </c>
      <c r="F24" s="12">
        <v>4.667205585919854</v>
      </c>
      <c r="G24" s="12">
        <v>0.14850021875916761</v>
      </c>
      <c r="H24" s="13"/>
      <c r="I24" s="13"/>
      <c r="J24" s="13"/>
      <c r="K24" s="4"/>
      <c r="L24" s="13"/>
      <c r="M24" s="13"/>
      <c r="N24" s="13"/>
    </row>
    <row r="25" spans="1:14" ht="15">
      <c r="A25" s="12" t="s">
        <v>18</v>
      </c>
      <c r="B25" s="12">
        <v>574906</v>
      </c>
      <c r="C25" s="12">
        <v>9.3313293394124042</v>
      </c>
      <c r="D25" s="12">
        <v>105.04</v>
      </c>
      <c r="E25" s="12">
        <v>980.16283381187895</v>
      </c>
      <c r="F25" s="12">
        <v>7.6409207809634001</v>
      </c>
      <c r="G25" s="12">
        <v>0.30341057205898792</v>
      </c>
      <c r="H25" s="13"/>
      <c r="I25" s="13"/>
      <c r="J25" s="13"/>
      <c r="K25" s="4"/>
      <c r="L25" s="13"/>
      <c r="M25" s="13"/>
      <c r="N25" s="13"/>
    </row>
    <row r="26" spans="1:14" ht="15">
      <c r="A26" s="12" t="s">
        <v>19</v>
      </c>
      <c r="B26" s="12">
        <v>530738</v>
      </c>
      <c r="C26" s="12">
        <v>8.6144362225147422</v>
      </c>
      <c r="D26" s="12">
        <v>89.05</v>
      </c>
      <c r="E26" s="12">
        <v>767.11554561493779</v>
      </c>
      <c r="F26" s="12">
        <v>5.980097297806986</v>
      </c>
      <c r="G26" s="12">
        <v>0.28010060808800591</v>
      </c>
      <c r="H26" s="13"/>
      <c r="I26" s="13"/>
      <c r="J26" s="13"/>
      <c r="K26" s="4"/>
      <c r="L26" s="13"/>
      <c r="M26" s="13"/>
      <c r="N26" s="13"/>
    </row>
    <row r="27" spans="1:14" ht="15">
      <c r="A27" s="12" t="s">
        <v>20</v>
      </c>
      <c r="B27" s="12">
        <v>537573</v>
      </c>
      <c r="C27" s="12">
        <v>8.725375464816759</v>
      </c>
      <c r="D27" s="12">
        <v>131.09</v>
      </c>
      <c r="E27" s="12">
        <v>1143.8094696828289</v>
      </c>
      <c r="F27" s="12">
        <v>8.9166383838214998</v>
      </c>
      <c r="G27" s="12">
        <v>0.28370782606802902</v>
      </c>
      <c r="H27" s="13"/>
      <c r="I27" s="13"/>
      <c r="J27" s="13"/>
      <c r="K27" s="4"/>
      <c r="L27" s="13"/>
      <c r="M27" s="13"/>
      <c r="N27" s="13"/>
    </row>
    <row r="28" spans="1:14" ht="15">
      <c r="A28" s="12" t="s">
        <v>21</v>
      </c>
      <c r="B28" s="12">
        <v>372666</v>
      </c>
      <c r="C28" s="12">
        <v>6.0487613272456064</v>
      </c>
      <c r="D28" s="12">
        <v>119.06</v>
      </c>
      <c r="E28" s="12">
        <v>720.16552362186189</v>
      </c>
      <c r="F28" s="12">
        <v>5.6140954598078574</v>
      </c>
      <c r="G28" s="12">
        <v>0.1966770293699053</v>
      </c>
      <c r="H28" s="13"/>
      <c r="I28" s="13"/>
      <c r="J28" s="13"/>
      <c r="K28" s="4"/>
      <c r="L28" s="13"/>
      <c r="M28" s="13"/>
      <c r="N28" s="13"/>
    </row>
    <row r="29" spans="1:14" ht="15">
      <c r="A29" s="12" t="s">
        <v>22</v>
      </c>
      <c r="B29" s="12">
        <v>67984</v>
      </c>
      <c r="C29" s="12">
        <v>1.1034518578873986</v>
      </c>
      <c r="D29" s="12">
        <v>204.09</v>
      </c>
      <c r="E29" s="12">
        <v>225.2034896762392</v>
      </c>
      <c r="F29" s="12">
        <v>1.7555879134087995</v>
      </c>
      <c r="G29" s="12">
        <v>3.5879020797936062E-2</v>
      </c>
      <c r="H29" s="13"/>
      <c r="I29" s="13"/>
      <c r="J29" s="13"/>
      <c r="K29" s="4"/>
      <c r="L29" s="13"/>
      <c r="M29" s="13"/>
      <c r="N29" s="13"/>
    </row>
    <row r="30" spans="1:14" ht="15">
      <c r="A30" s="12" t="s">
        <v>23</v>
      </c>
      <c r="B30" s="12">
        <v>372950</v>
      </c>
      <c r="C30" s="12">
        <v>6.0533709460918059</v>
      </c>
      <c r="D30" s="12">
        <v>146.05000000000001</v>
      </c>
      <c r="E30" s="12">
        <v>884.09482667670829</v>
      </c>
      <c r="F30" s="12">
        <v>6.8920166124079234</v>
      </c>
      <c r="G30" s="12">
        <v>0.19682691231157706</v>
      </c>
      <c r="H30" s="13"/>
      <c r="I30" s="13"/>
      <c r="J30" s="13"/>
      <c r="K30" s="4"/>
      <c r="L30" s="13"/>
      <c r="M30" s="13"/>
      <c r="N30" s="13"/>
    </row>
    <row r="31" spans="1:14" ht="15">
      <c r="A31" s="12" t="s">
        <v>13</v>
      </c>
      <c r="B31" s="12">
        <v>371088</v>
      </c>
      <c r="C31" s="12">
        <v>6.023148726755104</v>
      </c>
      <c r="D31" s="12">
        <v>117.08</v>
      </c>
      <c r="E31" s="12">
        <v>705.19025292848755</v>
      </c>
      <c r="F31" s="12">
        <v>5.4973547988744542</v>
      </c>
      <c r="G31" s="12">
        <v>0.19584422908132057</v>
      </c>
      <c r="H31" s="13"/>
      <c r="I31" s="13"/>
      <c r="J31" s="13"/>
      <c r="K31" s="4"/>
      <c r="L31" s="13"/>
      <c r="M31" s="13"/>
      <c r="N31" s="13"/>
    </row>
    <row r="32" spans="1:14" ht="15">
      <c r="A32" s="12" t="s">
        <v>24</v>
      </c>
      <c r="B32" s="12">
        <v>210336</v>
      </c>
      <c r="C32" s="12">
        <v>3.4139746113880309</v>
      </c>
      <c r="D32" s="12">
        <v>165.08</v>
      </c>
      <c r="E32" s="12">
        <v>563.57892884793614</v>
      </c>
      <c r="F32" s="12">
        <v>4.3934148496532179</v>
      </c>
      <c r="G32" s="12">
        <v>0.11100626204040186</v>
      </c>
      <c r="H32" s="13"/>
      <c r="I32" s="13"/>
      <c r="J32" s="13"/>
      <c r="K32" s="4"/>
      <c r="L32" s="13"/>
      <c r="M32" s="13"/>
      <c r="N32" s="13"/>
    </row>
    <row r="33" spans="1:14" ht="15">
      <c r="A33" s="12" t="s">
        <v>25</v>
      </c>
      <c r="B33" s="12">
        <v>174424</v>
      </c>
      <c r="C33" s="12">
        <v>2.8310850620756596</v>
      </c>
      <c r="D33" s="12">
        <v>155.07</v>
      </c>
      <c r="E33" s="12">
        <v>439.01636057607249</v>
      </c>
      <c r="F33" s="12">
        <v>3.4223795444915379</v>
      </c>
      <c r="G33" s="12">
        <v>9.2053458514638739E-2</v>
      </c>
      <c r="H33" s="13"/>
      <c r="I33" s="13"/>
      <c r="J33" s="13"/>
      <c r="K33" s="4"/>
      <c r="L33" s="13"/>
      <c r="M33" s="13"/>
      <c r="N33" s="13"/>
    </row>
    <row r="34" spans="1:14" ht="15">
      <c r="A34" s="12" t="s">
        <v>26</v>
      </c>
      <c r="B34" s="12">
        <v>347944</v>
      </c>
      <c r="C34" s="12">
        <v>5.6474972528944027</v>
      </c>
      <c r="D34" s="12">
        <v>132.04</v>
      </c>
      <c r="E34" s="12">
        <v>745.69553727217692</v>
      </c>
      <c r="F34" s="12">
        <v>5.8131162807466881</v>
      </c>
      <c r="G34" s="12">
        <v>0.18362982484874482</v>
      </c>
      <c r="H34" s="13"/>
      <c r="I34" s="13"/>
      <c r="J34" s="13"/>
      <c r="K34" s="4"/>
      <c r="L34" s="13"/>
      <c r="M34" s="13"/>
      <c r="N34" s="13"/>
    </row>
    <row r="35" spans="1:14" ht="15">
      <c r="A35" s="12" t="s">
        <v>27</v>
      </c>
      <c r="B35" s="12">
        <v>353952</v>
      </c>
      <c r="C35" s="12">
        <v>5.7450134149647054</v>
      </c>
      <c r="D35" s="12">
        <v>115.06</v>
      </c>
      <c r="E35" s="12">
        <v>661.02124352583905</v>
      </c>
      <c r="F35" s="12">
        <v>5.1530325187623331</v>
      </c>
      <c r="G35" s="12">
        <v>0.18680058792467444</v>
      </c>
      <c r="H35" s="13"/>
      <c r="I35" s="13"/>
      <c r="J35" s="13"/>
      <c r="K35" s="4"/>
      <c r="L35" s="13"/>
      <c r="M35" s="13"/>
      <c r="N35" s="13"/>
    </row>
    <row r="36" spans="1:14" ht="15">
      <c r="A36" s="12" t="s">
        <v>28</v>
      </c>
      <c r="B36" s="12">
        <v>305272</v>
      </c>
      <c r="C36" s="12">
        <v>4.9548857902006649</v>
      </c>
      <c r="D36" s="12">
        <v>147.11000000000001</v>
      </c>
      <c r="E36" s="12">
        <v>728.91324859641986</v>
      </c>
      <c r="F36" s="12">
        <v>5.6822888979168171</v>
      </c>
      <c r="G36" s="12">
        <v>0.16110938510572401</v>
      </c>
      <c r="H36" s="13"/>
      <c r="I36" s="13"/>
      <c r="J36" s="13"/>
      <c r="K36" s="4"/>
      <c r="L36" s="13"/>
      <c r="M36" s="13"/>
      <c r="N36" s="13"/>
    </row>
    <row r="37" spans="1:14" ht="15">
      <c r="A37" s="12" t="s">
        <v>29</v>
      </c>
      <c r="B37" s="12">
        <v>223716</v>
      </c>
      <c r="C37" s="12">
        <v>3.6311460908322148</v>
      </c>
      <c r="D37" s="12">
        <v>132.05000000000001</v>
      </c>
      <c r="E37" s="12">
        <v>479.492841294394</v>
      </c>
      <c r="F37" s="12">
        <v>3.7379164858975886</v>
      </c>
      <c r="G37" s="12">
        <v>0.11806764851775513</v>
      </c>
      <c r="H37" s="13"/>
      <c r="I37" s="13"/>
      <c r="J37" s="13"/>
      <c r="K37" s="4"/>
      <c r="L37" s="13"/>
      <c r="M37" s="13"/>
      <c r="N37" s="13"/>
    </row>
    <row r="38" spans="1:14" ht="15">
      <c r="A38" s="12" t="s">
        <v>30</v>
      </c>
      <c r="B38" s="12">
        <v>350209</v>
      </c>
      <c r="C38" s="12">
        <v>5.6842605862980706</v>
      </c>
      <c r="D38" s="12">
        <v>175.11</v>
      </c>
      <c r="E38" s="12">
        <v>995.37087126665517</v>
      </c>
      <c r="F38" s="12">
        <v>7.7594759897688101</v>
      </c>
      <c r="G38" s="12">
        <v>0.18482519408426093</v>
      </c>
      <c r="H38" s="13"/>
      <c r="I38" s="13"/>
      <c r="J38" s="13"/>
      <c r="K38" s="4"/>
      <c r="L38" s="13"/>
      <c r="M38" s="13"/>
      <c r="N38" s="13"/>
    </row>
    <row r="39" spans="1:14" ht="15">
      <c r="A39" s="12" t="s">
        <v>31</v>
      </c>
      <c r="B39" s="12">
        <v>163087</v>
      </c>
      <c r="C39" s="12">
        <v>2.6470736224300158</v>
      </c>
      <c r="D39" s="12">
        <v>181.07</v>
      </c>
      <c r="E39" s="12">
        <v>479.30562081340292</v>
      </c>
      <c r="F39" s="12">
        <v>3.7364569969081285</v>
      </c>
      <c r="G39" s="12">
        <v>8.6070279255015883E-2</v>
      </c>
      <c r="H39" s="13"/>
      <c r="I39" s="13"/>
      <c r="J39" s="13"/>
      <c r="K39" s="4"/>
      <c r="L39" s="13"/>
      <c r="M39" s="13"/>
      <c r="N39" s="13"/>
    </row>
    <row r="40" spans="1:14" ht="15">
      <c r="A40" s="12" t="s">
        <v>32</v>
      </c>
      <c r="B40" s="12">
        <v>72390</v>
      </c>
      <c r="C40" s="12">
        <v>1.174965874212591</v>
      </c>
      <c r="D40" s="12">
        <v>121.02</v>
      </c>
      <c r="E40" s="12">
        <v>142.19437009720775</v>
      </c>
      <c r="F40" s="12">
        <v>1.1084851209735676</v>
      </c>
      <c r="G40" s="12">
        <v>3.8204317421196038E-2</v>
      </c>
      <c r="H40" s="13"/>
      <c r="I40" s="13"/>
      <c r="J40" s="13"/>
      <c r="K40" s="4"/>
      <c r="L40" s="13"/>
      <c r="M40" s="13"/>
      <c r="N40" s="13"/>
    </row>
    <row r="41" spans="1:14" ht="14.25">
      <c r="A41" s="13"/>
      <c r="B41" s="10">
        <v>6161030</v>
      </c>
      <c r="C41" s="10">
        <v>99.999999999999986</v>
      </c>
      <c r="D41" s="10">
        <v>2736.31</v>
      </c>
      <c r="E41" s="10">
        <v>12827.810442085172</v>
      </c>
      <c r="F41" s="10">
        <v>99.999999999999986</v>
      </c>
      <c r="G41" s="10">
        <v>3.2515257046762187</v>
      </c>
      <c r="I41" s="13"/>
      <c r="J41" s="13"/>
      <c r="K41" s="13"/>
      <c r="L41" s="13"/>
      <c r="M41" s="13"/>
      <c r="N41" s="13"/>
    </row>
    <row r="42" spans="1:14" ht="14.25">
      <c r="A42" s="13"/>
      <c r="C42" s="13"/>
    </row>
    <row r="43" spans="1:14" ht="14.25">
      <c r="A43" s="22" t="s">
        <v>108</v>
      </c>
    </row>
    <row r="44" spans="1:14" ht="14.25">
      <c r="A44" s="13"/>
    </row>
    <row r="47" spans="1:14" ht="22.5">
      <c r="A47" s="2" t="s">
        <v>10</v>
      </c>
    </row>
    <row r="48" spans="1:14" ht="15">
      <c r="A48" s="14" t="s">
        <v>37</v>
      </c>
      <c r="B48" s="12"/>
      <c r="C48" s="12"/>
      <c r="D48" s="12"/>
    </row>
    <row r="49" spans="1:5" ht="15">
      <c r="A49" s="12"/>
      <c r="B49" s="12"/>
      <c r="C49" s="12"/>
      <c r="D49" s="12"/>
    </row>
    <row r="50" spans="1:5" s="9" customFormat="1" ht="15.75" thickBot="1">
      <c r="A50" s="15" t="s">
        <v>38</v>
      </c>
      <c r="B50" s="15">
        <v>51.72</v>
      </c>
      <c r="C50" s="15"/>
      <c r="D50" s="15"/>
    </row>
    <row r="51" spans="1:5" s="16" customFormat="1" ht="15.75" thickTop="1">
      <c r="A51" s="10"/>
      <c r="B51" s="10" t="s">
        <v>46</v>
      </c>
      <c r="C51" s="10" t="s">
        <v>39</v>
      </c>
      <c r="D51" s="10" t="s">
        <v>40</v>
      </c>
      <c r="E51" s="12" t="s">
        <v>141</v>
      </c>
    </row>
    <row r="52" spans="1:5" ht="15">
      <c r="A52" s="12" t="s">
        <v>41</v>
      </c>
      <c r="B52" s="12">
        <v>0.2414</v>
      </c>
      <c r="C52" s="12">
        <v>331.2</v>
      </c>
      <c r="D52" s="12">
        <v>1.9198696219035203E-3</v>
      </c>
    </row>
    <row r="53" spans="1:5" ht="15">
      <c r="A53" s="12" t="s">
        <v>42</v>
      </c>
      <c r="B53" s="12">
        <v>0.2414</v>
      </c>
      <c r="C53" s="12">
        <v>304.2</v>
      </c>
      <c r="D53" s="12">
        <v>1.9198696219035203E-3</v>
      </c>
    </row>
    <row r="54" spans="1:5" ht="15">
      <c r="A54" s="12" t="s">
        <v>43</v>
      </c>
      <c r="B54" s="12">
        <v>0.2586</v>
      </c>
      <c r="C54" s="12">
        <v>289.2</v>
      </c>
      <c r="D54" s="12">
        <v>2.0566623207301173E-3</v>
      </c>
    </row>
    <row r="55" spans="1:5" ht="15">
      <c r="A55" s="12" t="s">
        <v>44</v>
      </c>
      <c r="B55" s="12">
        <v>0.2586</v>
      </c>
      <c r="C55" s="12">
        <v>304.2</v>
      </c>
      <c r="D55" s="12">
        <v>2.0566623207301173E-3</v>
      </c>
    </row>
    <row r="56" spans="1:5" ht="15">
      <c r="A56" s="14" t="s">
        <v>45</v>
      </c>
      <c r="B56" s="12"/>
      <c r="C56" s="12">
        <v>306.8</v>
      </c>
      <c r="D56" s="12">
        <v>7.9530638852672742E-3</v>
      </c>
    </row>
    <row r="57" spans="1:5" ht="14.25">
      <c r="A57" s="22" t="s">
        <v>109</v>
      </c>
      <c r="D57" s="17"/>
    </row>
    <row r="59" spans="1:5" ht="22.5">
      <c r="A59" s="2" t="s">
        <v>11</v>
      </c>
    </row>
    <row r="60" spans="1:5" s="9" customFormat="1" ht="15" thickBot="1">
      <c r="A60" s="18"/>
    </row>
    <row r="61" spans="1:5" s="12" customFormat="1" ht="15.75" thickTop="1">
      <c r="B61" s="12" t="s">
        <v>53</v>
      </c>
      <c r="C61" s="12" t="s">
        <v>52</v>
      </c>
      <c r="D61" s="12" t="s">
        <v>40</v>
      </c>
      <c r="E61" s="12" t="s">
        <v>141</v>
      </c>
    </row>
    <row r="62" spans="1:5" ht="15">
      <c r="A62" s="12" t="s">
        <v>47</v>
      </c>
      <c r="B62" s="12">
        <v>0.24299999999999999</v>
      </c>
      <c r="C62" s="12">
        <v>329.2</v>
      </c>
      <c r="D62" s="12">
        <v>1.3694606685721386E-2</v>
      </c>
    </row>
    <row r="63" spans="1:5" ht="15">
      <c r="A63" s="12" t="s">
        <v>48</v>
      </c>
      <c r="B63" s="12">
        <v>0.21</v>
      </c>
      <c r="C63" s="12">
        <v>306.2</v>
      </c>
      <c r="D63" s="12">
        <v>1.1834845283956754E-2</v>
      </c>
    </row>
    <row r="64" spans="1:5" ht="15">
      <c r="A64" s="12" t="s">
        <v>49</v>
      </c>
      <c r="B64" s="12">
        <v>0.28100000000000003</v>
      </c>
      <c r="C64" s="12">
        <v>305.2</v>
      </c>
      <c r="D64" s="12">
        <v>1.5836150118056419E-2</v>
      </c>
    </row>
    <row r="65" spans="1:6" ht="15">
      <c r="A65" s="12" t="s">
        <v>50</v>
      </c>
      <c r="B65" s="12">
        <v>0.26600000000000001</v>
      </c>
      <c r="C65" s="12">
        <v>345.2</v>
      </c>
      <c r="D65" s="12">
        <v>1.4990804026345223E-2</v>
      </c>
    </row>
    <row r="66" spans="1:6" ht="15">
      <c r="A66" s="14" t="s">
        <v>51</v>
      </c>
      <c r="B66" s="12"/>
      <c r="C66" s="12">
        <v>321.88</v>
      </c>
      <c r="D66" s="12">
        <v>5.6356406114079778E-2</v>
      </c>
    </row>
    <row r="67" spans="1:6" ht="15">
      <c r="A67" s="22" t="s">
        <v>110</v>
      </c>
      <c r="B67" s="12"/>
      <c r="C67" s="12"/>
      <c r="D67" s="12"/>
    </row>
    <row r="69" spans="1:6" ht="22.5">
      <c r="A69" s="2" t="s">
        <v>54</v>
      </c>
    </row>
    <row r="70" spans="1:6" s="9" customFormat="1" ht="14.25" thickBot="1"/>
    <row r="71" spans="1:6" ht="15.75" thickTop="1">
      <c r="A71" s="3" t="s">
        <v>55</v>
      </c>
      <c r="B71" s="6" t="s">
        <v>83</v>
      </c>
      <c r="C71" s="6" t="s">
        <v>103</v>
      </c>
      <c r="D71" s="3" t="s">
        <v>95</v>
      </c>
      <c r="E71" s="3" t="s">
        <v>93</v>
      </c>
      <c r="F71" s="12" t="s">
        <v>142</v>
      </c>
    </row>
    <row r="72" spans="1:6" s="12" customFormat="1" ht="15">
      <c r="A72" s="12" t="s">
        <v>58</v>
      </c>
      <c r="B72" s="12">
        <v>81.099999999999994</v>
      </c>
      <c r="C72" s="12">
        <f>3*E111+89</f>
        <v>949.27672999999982</v>
      </c>
      <c r="D72" s="12">
        <f t="shared" ref="D72:D77" si="0">(B72*C72/$C$78/100)*$C$10/100</f>
        <v>0.32091544371229275</v>
      </c>
      <c r="E72" s="12">
        <f>1000*D72/C72</f>
        <v>0.33806311012416035</v>
      </c>
    </row>
    <row r="73" spans="1:6" s="12" customFormat="1" ht="15">
      <c r="A73" s="12" t="s">
        <v>59</v>
      </c>
      <c r="B73" s="12">
        <v>3.1</v>
      </c>
      <c r="C73" s="12">
        <f>E94</f>
        <v>284.78929000000005</v>
      </c>
      <c r="D73" s="12">
        <f t="shared" si="0"/>
        <v>3.6801224985585639E-3</v>
      </c>
      <c r="E73" s="12">
        <f t="shared" ref="E73:E77" si="1">1000*D73/C73</f>
        <v>1.2922264382057918E-2</v>
      </c>
    </row>
    <row r="74" spans="1:6" s="12" customFormat="1" ht="15">
      <c r="A74" s="12" t="s">
        <v>60</v>
      </c>
      <c r="B74" s="12">
        <v>3.5</v>
      </c>
      <c r="C74" s="12">
        <f>2*E127+90</f>
        <v>658.49865999999997</v>
      </c>
      <c r="D74" s="12">
        <f t="shared" si="0"/>
        <v>9.6072671706864624E-3</v>
      </c>
      <c r="E74" s="12">
        <f t="shared" si="1"/>
        <v>1.458965333458152E-2</v>
      </c>
    </row>
    <row r="75" spans="1:6" s="12" customFormat="1" ht="15">
      <c r="A75" s="12" t="s">
        <v>61</v>
      </c>
      <c r="B75" s="12">
        <v>3.9</v>
      </c>
      <c r="C75" s="12">
        <f>2*E143+215</f>
        <v>780.26099999999997</v>
      </c>
      <c r="D75" s="12">
        <f t="shared" si="0"/>
        <v>1.2684736071978928E-2</v>
      </c>
      <c r="E75" s="12">
        <f t="shared" si="1"/>
        <v>1.625704228710512E-2</v>
      </c>
    </row>
    <row r="76" spans="1:6" s="12" customFormat="1" ht="15">
      <c r="A76" s="12" t="s">
        <v>62</v>
      </c>
      <c r="B76" s="12">
        <v>6.1</v>
      </c>
      <c r="C76" s="12">
        <f>2*E159+257</f>
        <v>833.75948000000005</v>
      </c>
      <c r="D76" s="12">
        <f t="shared" si="0"/>
        <v>2.1200570526710809E-2</v>
      </c>
      <c r="E76" s="12">
        <f t="shared" si="1"/>
        <v>2.5427681525984937E-2</v>
      </c>
    </row>
    <row r="77" spans="1:6" s="12" customFormat="1" ht="15">
      <c r="A77" s="12" t="s">
        <v>63</v>
      </c>
      <c r="B77" s="12">
        <v>2.2000000000000002</v>
      </c>
      <c r="C77" s="12">
        <f>2*E175+259</f>
        <v>812.83780000000002</v>
      </c>
      <c r="D77" s="12">
        <f t="shared" si="0"/>
        <v>7.4542422235247419E-3</v>
      </c>
      <c r="E77" s="12">
        <f t="shared" si="1"/>
        <v>9.170639238879813E-3</v>
      </c>
    </row>
    <row r="78" spans="1:6" ht="15">
      <c r="B78" s="12" t="s">
        <v>94</v>
      </c>
      <c r="C78" s="12">
        <f>(B72*C72+B73*C73+B74*C74+B75*C75+B76*C76+B77*C77)/100</f>
        <v>900.9112879999999</v>
      </c>
    </row>
    <row r="79" spans="1:6" ht="15">
      <c r="A79" s="22" t="s">
        <v>111</v>
      </c>
      <c r="B79" s="12"/>
      <c r="C79" s="12"/>
    </row>
    <row r="80" spans="1:6" ht="15">
      <c r="B80" s="12"/>
      <c r="C80" s="12"/>
    </row>
    <row r="81" spans="1:8" ht="22.5">
      <c r="A81" s="2" t="s">
        <v>57</v>
      </c>
      <c r="C81" s="12"/>
    </row>
    <row r="82" spans="1:8" s="9" customFormat="1" ht="18.75" customHeight="1" thickBot="1">
      <c r="A82" s="7"/>
    </row>
    <row r="83" spans="1:8" s="12" customFormat="1" ht="15.75" thickTop="1">
      <c r="A83" s="10" t="s">
        <v>59</v>
      </c>
      <c r="B83" s="10" t="s">
        <v>86</v>
      </c>
      <c r="C83" s="6" t="s">
        <v>84</v>
      </c>
      <c r="D83" s="6" t="s">
        <v>104</v>
      </c>
      <c r="E83" s="6" t="s">
        <v>105</v>
      </c>
      <c r="F83" s="3" t="s">
        <v>93</v>
      </c>
      <c r="G83" s="3" t="s">
        <v>123</v>
      </c>
      <c r="H83" s="12" t="s">
        <v>142</v>
      </c>
    </row>
    <row r="84" spans="1:8" s="12" customFormat="1" ht="15">
      <c r="A84" s="12" t="s">
        <v>64</v>
      </c>
      <c r="B84" s="12">
        <v>26.6</v>
      </c>
      <c r="C84" s="12">
        <f>B84*B$73/100</f>
        <v>0.82460000000000011</v>
      </c>
      <c r="D84" s="12">
        <v>255.42</v>
      </c>
      <c r="E84" s="12">
        <f>B84*D84/100</f>
        <v>67.941720000000004</v>
      </c>
      <c r="F84" s="12">
        <f>$E$73*B84/100</f>
        <v>3.4373223256274061E-3</v>
      </c>
      <c r="G84" s="12">
        <f>F84/E$73</f>
        <v>0.26600000000000001</v>
      </c>
    </row>
    <row r="85" spans="1:8" s="12" customFormat="1" ht="15">
      <c r="A85" s="12" t="s">
        <v>65</v>
      </c>
      <c r="B85" s="12">
        <v>16.5</v>
      </c>
      <c r="C85" s="12">
        <f t="shared" ref="C85:C93" si="2">B85*B$73/100</f>
        <v>0.51149999999999995</v>
      </c>
      <c r="D85" s="12">
        <v>283.47000000000003</v>
      </c>
      <c r="E85" s="12">
        <f t="shared" ref="E85:E93" si="3">B85*D85/100</f>
        <v>46.772550000000003</v>
      </c>
      <c r="F85" s="12">
        <f t="shared" ref="F85:F93" si="4">$E$73*B85/100</f>
        <v>2.1321736230395564E-3</v>
      </c>
      <c r="G85" s="12">
        <f t="shared" ref="G85:G93" si="5">F85/E$73</f>
        <v>0.16500000000000001</v>
      </c>
    </row>
    <row r="86" spans="1:8" s="12" customFormat="1" ht="15">
      <c r="A86" s="12" t="s">
        <v>96</v>
      </c>
      <c r="B86" s="12">
        <v>21.7</v>
      </c>
      <c r="C86" s="12">
        <f t="shared" si="2"/>
        <v>0.67269999999999996</v>
      </c>
      <c r="D86" s="12">
        <v>281.45999999999998</v>
      </c>
      <c r="E86" s="12">
        <f t="shared" si="3"/>
        <v>61.076819999999998</v>
      </c>
      <c r="F86" s="12">
        <f t="shared" si="4"/>
        <v>2.8041313709065681E-3</v>
      </c>
      <c r="G86" s="12">
        <f t="shared" si="5"/>
        <v>0.217</v>
      </c>
    </row>
    <row r="87" spans="1:8" s="12" customFormat="1" ht="15">
      <c r="A87" s="12" t="s">
        <v>66</v>
      </c>
      <c r="B87" s="12">
        <v>5.4</v>
      </c>
      <c r="C87" s="12">
        <f t="shared" si="2"/>
        <v>0.16740000000000002</v>
      </c>
      <c r="D87" s="12">
        <v>279.44</v>
      </c>
      <c r="E87" s="12">
        <f t="shared" si="3"/>
        <v>15.089760000000002</v>
      </c>
      <c r="F87" s="12">
        <f t="shared" si="4"/>
        <v>6.9780227663112759E-4</v>
      </c>
      <c r="G87" s="12">
        <f t="shared" si="5"/>
        <v>5.4000000000000006E-2</v>
      </c>
    </row>
    <row r="88" spans="1:8" s="12" customFormat="1" ht="15">
      <c r="A88" s="12" t="s">
        <v>67</v>
      </c>
      <c r="B88" s="12">
        <v>2.3400000000000003</v>
      </c>
      <c r="C88" s="12">
        <f t="shared" si="2"/>
        <v>7.2540000000000007E-2</v>
      </c>
      <c r="D88" s="12">
        <v>277.43</v>
      </c>
      <c r="E88" s="12">
        <f t="shared" si="3"/>
        <v>6.4918620000000011</v>
      </c>
      <c r="F88" s="12">
        <f t="shared" si="4"/>
        <v>3.0238098654015533E-4</v>
      </c>
      <c r="G88" s="12">
        <f t="shared" si="5"/>
        <v>2.3400000000000004E-2</v>
      </c>
    </row>
    <row r="89" spans="1:8" s="12" customFormat="1" ht="15">
      <c r="A89" s="12" t="s">
        <v>68</v>
      </c>
      <c r="B89" s="12">
        <v>0.25999999999999979</v>
      </c>
      <c r="C89" s="12">
        <f t="shared" si="2"/>
        <v>8.0599999999999943E-3</v>
      </c>
      <c r="D89" s="12">
        <v>311.52999999999997</v>
      </c>
      <c r="E89" s="12">
        <f t="shared" si="3"/>
        <v>0.80997799999999931</v>
      </c>
      <c r="F89" s="12">
        <f t="shared" si="4"/>
        <v>3.3597887393350557E-5</v>
      </c>
      <c r="G89" s="12">
        <f t="shared" si="5"/>
        <v>2.5999999999999977E-3</v>
      </c>
    </row>
    <row r="90" spans="1:8" s="12" customFormat="1" ht="15">
      <c r="A90" s="12" t="s">
        <v>70</v>
      </c>
      <c r="B90" s="12">
        <v>3.2</v>
      </c>
      <c r="C90" s="12">
        <f t="shared" si="2"/>
        <v>9.920000000000001E-2</v>
      </c>
      <c r="D90" s="12">
        <v>307.51</v>
      </c>
      <c r="E90" s="12">
        <f t="shared" si="3"/>
        <v>9.8403200000000002</v>
      </c>
      <c r="F90" s="12">
        <f t="shared" si="4"/>
        <v>4.1351246022585335E-4</v>
      </c>
      <c r="G90" s="12">
        <f t="shared" si="5"/>
        <v>3.2000000000000001E-2</v>
      </c>
    </row>
    <row r="91" spans="1:8" s="12" customFormat="1" ht="15">
      <c r="A91" s="12" t="s">
        <v>71</v>
      </c>
      <c r="B91" s="12">
        <v>4.5</v>
      </c>
      <c r="C91" s="12">
        <f t="shared" si="2"/>
        <v>0.13950000000000001</v>
      </c>
      <c r="D91" s="12">
        <v>339.58</v>
      </c>
      <c r="E91" s="12">
        <f t="shared" si="3"/>
        <v>15.281099999999999</v>
      </c>
      <c r="F91" s="12">
        <f t="shared" si="4"/>
        <v>5.8150189719260623E-4</v>
      </c>
      <c r="G91" s="12">
        <f t="shared" si="5"/>
        <v>4.4999999999999998E-2</v>
      </c>
    </row>
    <row r="92" spans="1:8" s="12" customFormat="1" ht="15">
      <c r="A92" s="12" t="s">
        <v>72</v>
      </c>
      <c r="B92" s="12">
        <v>15.9</v>
      </c>
      <c r="C92" s="12">
        <f t="shared" si="2"/>
        <v>0.4929</v>
      </c>
      <c r="D92" s="12">
        <v>303.45999999999998</v>
      </c>
      <c r="E92" s="12">
        <f t="shared" si="3"/>
        <v>48.250140000000002</v>
      </c>
      <c r="F92" s="12">
        <f t="shared" si="4"/>
        <v>2.0546400367472089E-3</v>
      </c>
      <c r="G92" s="12">
        <f t="shared" si="5"/>
        <v>0.159</v>
      </c>
    </row>
    <row r="93" spans="1:8" ht="15">
      <c r="A93" s="12" t="s">
        <v>73</v>
      </c>
      <c r="B93" s="12">
        <v>3.6</v>
      </c>
      <c r="C93" s="12">
        <f t="shared" si="2"/>
        <v>0.1116</v>
      </c>
      <c r="D93" s="12">
        <v>367.64</v>
      </c>
      <c r="E93" s="12">
        <f t="shared" si="3"/>
        <v>13.23504</v>
      </c>
      <c r="F93" s="12">
        <f t="shared" si="4"/>
        <v>4.6520151775408504E-4</v>
      </c>
      <c r="G93" s="12">
        <f t="shared" si="5"/>
        <v>3.5999999999999997E-2</v>
      </c>
    </row>
    <row r="94" spans="1:8" ht="15">
      <c r="D94" s="12"/>
      <c r="E94" s="10">
        <f>SUM(E84:E93)</f>
        <v>284.78929000000005</v>
      </c>
    </row>
    <row r="95" spans="1:8" ht="15">
      <c r="A95" s="22" t="s">
        <v>117</v>
      </c>
      <c r="D95" s="12"/>
      <c r="E95" s="10"/>
    </row>
    <row r="96" spans="1:8" ht="15">
      <c r="D96" s="12"/>
      <c r="E96" s="10"/>
    </row>
    <row r="97" spans="1:8" ht="22.5">
      <c r="A97" s="2" t="s">
        <v>75</v>
      </c>
      <c r="D97" s="13"/>
    </row>
    <row r="98" spans="1:8" s="9" customFormat="1" ht="23.25" thickBot="1">
      <c r="A98" s="7"/>
      <c r="D98" s="18"/>
    </row>
    <row r="99" spans="1:8" ht="15.75" thickTop="1">
      <c r="A99" s="10" t="s">
        <v>76</v>
      </c>
      <c r="B99" s="10" t="s">
        <v>85</v>
      </c>
      <c r="C99" s="6" t="s">
        <v>84</v>
      </c>
      <c r="D99" s="6" t="s">
        <v>104</v>
      </c>
      <c r="E99" s="6" t="s">
        <v>105</v>
      </c>
      <c r="F99" s="3" t="s">
        <v>93</v>
      </c>
      <c r="G99" s="3" t="s">
        <v>119</v>
      </c>
      <c r="H99" s="12" t="s">
        <v>142</v>
      </c>
    </row>
    <row r="100" spans="1:8" ht="15">
      <c r="A100" s="12" t="s">
        <v>64</v>
      </c>
      <c r="B100" s="12">
        <v>23.7</v>
      </c>
      <c r="C100" s="12">
        <f>B100*B$72/100</f>
        <v>19.220699999999997</v>
      </c>
      <c r="D100" s="12">
        <v>255.42</v>
      </c>
      <c r="E100" s="12">
        <f t="shared" ref="E100:E110" si="6">B100*D100/100</f>
        <v>60.53454</v>
      </c>
      <c r="F100" s="12">
        <f>$E$72*B100/100</f>
        <v>8.0120957099425988E-2</v>
      </c>
      <c r="G100" s="12">
        <f>F100/$E$72</f>
        <v>0.23699999999999996</v>
      </c>
    </row>
    <row r="101" spans="1:8" ht="15">
      <c r="A101" s="12" t="s">
        <v>65</v>
      </c>
      <c r="B101" s="12">
        <v>8.6999999999999993</v>
      </c>
      <c r="C101" s="12">
        <f t="shared" ref="C101:C110" si="7">B101*B$72/100</f>
        <v>7.055699999999999</v>
      </c>
      <c r="D101" s="12">
        <v>283.47000000000003</v>
      </c>
      <c r="E101" s="12">
        <f t="shared" si="6"/>
        <v>24.66189</v>
      </c>
      <c r="F101" s="12">
        <f t="shared" ref="F101:F110" si="8">$E$72*B101/100</f>
        <v>2.9411490580801947E-2</v>
      </c>
      <c r="G101" s="12">
        <f t="shared" ref="G101:G110" si="9">F101/$E$72</f>
        <v>8.6999999999999994E-2</v>
      </c>
    </row>
    <row r="102" spans="1:8" ht="15">
      <c r="A102" s="12" t="s">
        <v>96</v>
      </c>
      <c r="B102" s="12">
        <v>18.3</v>
      </c>
      <c r="C102" s="12">
        <f t="shared" si="7"/>
        <v>14.841299999999999</v>
      </c>
      <c r="D102" s="12">
        <v>281.45999999999998</v>
      </c>
      <c r="E102" s="12">
        <f t="shared" si="6"/>
        <v>51.507179999999998</v>
      </c>
      <c r="F102" s="12">
        <f t="shared" si="8"/>
        <v>6.1865549152721348E-2</v>
      </c>
      <c r="G102" s="12">
        <f t="shared" si="9"/>
        <v>0.18300000000000002</v>
      </c>
    </row>
    <row r="103" spans="1:8" ht="15">
      <c r="A103" s="12" t="s">
        <v>66</v>
      </c>
      <c r="B103" s="12">
        <v>8.5</v>
      </c>
      <c r="C103" s="12">
        <f t="shared" si="7"/>
        <v>6.8934999999999995</v>
      </c>
      <c r="D103" s="12">
        <v>279.44</v>
      </c>
      <c r="E103" s="12">
        <f t="shared" si="6"/>
        <v>23.752399999999998</v>
      </c>
      <c r="F103" s="12">
        <f t="shared" si="8"/>
        <v>2.8735364360553631E-2</v>
      </c>
      <c r="G103" s="12">
        <f t="shared" si="9"/>
        <v>8.5000000000000006E-2</v>
      </c>
    </row>
    <row r="104" spans="1:8" ht="15">
      <c r="A104" s="12" t="s">
        <v>67</v>
      </c>
      <c r="B104" s="12">
        <v>3.15</v>
      </c>
      <c r="C104" s="12">
        <f t="shared" si="7"/>
        <v>2.5546499999999996</v>
      </c>
      <c r="D104" s="12">
        <v>277.43</v>
      </c>
      <c r="E104" s="12">
        <f t="shared" si="6"/>
        <v>8.7390449999999991</v>
      </c>
      <c r="F104" s="12">
        <f t="shared" si="8"/>
        <v>1.0648987968911051E-2</v>
      </c>
      <c r="G104" s="12">
        <f t="shared" si="9"/>
        <v>3.15E-2</v>
      </c>
    </row>
    <row r="105" spans="1:8" ht="15">
      <c r="A105" s="12" t="s">
        <v>68</v>
      </c>
      <c r="B105" s="12">
        <v>0.35000000000000009</v>
      </c>
      <c r="C105" s="12">
        <f t="shared" si="7"/>
        <v>0.28385000000000005</v>
      </c>
      <c r="D105" s="12">
        <v>311.52999999999997</v>
      </c>
      <c r="E105" s="12">
        <f t="shared" si="6"/>
        <v>1.0903550000000002</v>
      </c>
      <c r="F105" s="12">
        <f t="shared" si="8"/>
        <v>1.1832208854345614E-3</v>
      </c>
      <c r="G105" s="12">
        <f t="shared" si="9"/>
        <v>3.5000000000000005E-3</v>
      </c>
    </row>
    <row r="106" spans="1:8" ht="15">
      <c r="A106" s="12" t="s">
        <v>69</v>
      </c>
      <c r="B106" s="12">
        <v>1.2</v>
      </c>
      <c r="C106" s="12">
        <f t="shared" si="7"/>
        <v>0.97319999999999995</v>
      </c>
      <c r="D106" s="12">
        <v>309.51</v>
      </c>
      <c r="E106" s="12">
        <f t="shared" si="6"/>
        <v>3.7141199999999999</v>
      </c>
      <c r="F106" s="12">
        <f t="shared" si="8"/>
        <v>4.0567573214899235E-3</v>
      </c>
      <c r="G106" s="12">
        <f t="shared" si="9"/>
        <v>1.1999999999999999E-2</v>
      </c>
    </row>
    <row r="107" spans="1:8" ht="15">
      <c r="A107" s="12" t="s">
        <v>70</v>
      </c>
      <c r="B107" s="12">
        <v>0.6</v>
      </c>
      <c r="C107" s="12">
        <f t="shared" si="7"/>
        <v>0.48659999999999998</v>
      </c>
      <c r="D107" s="12">
        <v>307.51</v>
      </c>
      <c r="E107" s="12">
        <f t="shared" si="6"/>
        <v>1.8450599999999999</v>
      </c>
      <c r="F107" s="12">
        <f t="shared" si="8"/>
        <v>2.0283786607449617E-3</v>
      </c>
      <c r="G107" s="12">
        <f t="shared" si="9"/>
        <v>5.9999999999999993E-3</v>
      </c>
    </row>
    <row r="108" spans="1:8" ht="15">
      <c r="A108" s="12" t="s">
        <v>71</v>
      </c>
      <c r="B108" s="12">
        <v>5.8</v>
      </c>
      <c r="C108" s="12">
        <f t="shared" si="7"/>
        <v>4.7037999999999993</v>
      </c>
      <c r="D108" s="12">
        <v>339.58</v>
      </c>
      <c r="E108" s="12">
        <f t="shared" si="6"/>
        <v>19.695639999999997</v>
      </c>
      <c r="F108" s="12">
        <f t="shared" si="8"/>
        <v>1.9607660387201301E-2</v>
      </c>
      <c r="G108" s="12">
        <f t="shared" si="9"/>
        <v>5.8000000000000003E-2</v>
      </c>
    </row>
    <row r="109" spans="1:8" ht="15">
      <c r="A109" s="12" t="s">
        <v>72</v>
      </c>
      <c r="B109" s="12">
        <v>28</v>
      </c>
      <c r="C109" s="12">
        <f t="shared" si="7"/>
        <v>22.707999999999998</v>
      </c>
      <c r="D109" s="12">
        <v>303.45999999999998</v>
      </c>
      <c r="E109" s="12">
        <f t="shared" si="6"/>
        <v>84.968799999999987</v>
      </c>
      <c r="F109" s="12">
        <f t="shared" si="8"/>
        <v>9.4657670834764895E-2</v>
      </c>
      <c r="G109" s="12">
        <f t="shared" si="9"/>
        <v>0.27999999999999997</v>
      </c>
    </row>
    <row r="110" spans="1:8" ht="15">
      <c r="A110" s="12" t="s">
        <v>73</v>
      </c>
      <c r="B110" s="12">
        <v>1.7</v>
      </c>
      <c r="C110" s="12">
        <f t="shared" si="7"/>
        <v>1.3786999999999998</v>
      </c>
      <c r="D110" s="12">
        <v>367.64</v>
      </c>
      <c r="E110" s="12">
        <f t="shared" si="6"/>
        <v>6.2498799999999992</v>
      </c>
      <c r="F110" s="12">
        <f t="shared" si="8"/>
        <v>5.7470728721107254E-3</v>
      </c>
      <c r="G110" s="12">
        <f t="shared" si="9"/>
        <v>1.6999999999999998E-2</v>
      </c>
    </row>
    <row r="111" spans="1:8" ht="15">
      <c r="C111" s="12"/>
      <c r="E111" s="10">
        <f>SUM(E100:E110)</f>
        <v>286.75890999999996</v>
      </c>
    </row>
    <row r="112" spans="1:8" ht="15">
      <c r="A112" s="22" t="s">
        <v>118</v>
      </c>
      <c r="C112" s="12"/>
      <c r="E112" s="10"/>
    </row>
    <row r="113" spans="1:8" ht="15">
      <c r="C113" s="12"/>
      <c r="E113" s="10"/>
    </row>
    <row r="114" spans="1:8" ht="22.5">
      <c r="A114" s="2" t="s">
        <v>77</v>
      </c>
    </row>
    <row r="115" spans="1:8" s="9" customFormat="1" ht="23.25" thickBot="1">
      <c r="A115" s="7"/>
    </row>
    <row r="116" spans="1:8" ht="15.75" thickTop="1">
      <c r="A116" s="10" t="s">
        <v>78</v>
      </c>
      <c r="B116" s="10" t="s">
        <v>74</v>
      </c>
      <c r="C116" s="6" t="s">
        <v>84</v>
      </c>
      <c r="D116" s="6" t="s">
        <v>104</v>
      </c>
      <c r="E116" s="6" t="s">
        <v>105</v>
      </c>
      <c r="F116" s="3" t="s">
        <v>93</v>
      </c>
      <c r="G116" s="3" t="s">
        <v>120</v>
      </c>
      <c r="H116" s="12" t="s">
        <v>142</v>
      </c>
    </row>
    <row r="117" spans="1:8" ht="15">
      <c r="A117" s="12" t="s">
        <v>64</v>
      </c>
      <c r="B117" s="12">
        <v>15.8</v>
      </c>
      <c r="C117" s="12">
        <f>B117*B$74/100</f>
        <v>0.55300000000000005</v>
      </c>
      <c r="D117" s="12">
        <v>255.42</v>
      </c>
      <c r="E117" s="12">
        <f t="shared" ref="E117:E126" si="10">B117*D117/100</f>
        <v>40.356360000000002</v>
      </c>
      <c r="F117" s="12">
        <f>B117*$E$74/100</f>
        <v>2.3051652268638802E-3</v>
      </c>
      <c r="G117" s="12">
        <f>F117/$E$74</f>
        <v>0.158</v>
      </c>
    </row>
    <row r="118" spans="1:8" ht="15">
      <c r="A118" s="12" t="s">
        <v>65</v>
      </c>
      <c r="B118" s="12">
        <v>6.4</v>
      </c>
      <c r="C118" s="12">
        <f t="shared" ref="C118:C126" si="11">B118*B$74/100</f>
        <v>0.22400000000000003</v>
      </c>
      <c r="D118" s="12">
        <v>283.47000000000003</v>
      </c>
      <c r="E118" s="12">
        <f t="shared" si="10"/>
        <v>18.142080000000004</v>
      </c>
      <c r="F118" s="12">
        <f t="shared" ref="F118:F126" si="12">B118*$E$74/100</f>
        <v>9.3373781341321734E-4</v>
      </c>
      <c r="G118" s="12">
        <f t="shared" ref="G118:G126" si="13">F118/$E$74</f>
        <v>6.4000000000000001E-2</v>
      </c>
    </row>
    <row r="119" spans="1:8" ht="15">
      <c r="A119" s="12" t="s">
        <v>96</v>
      </c>
      <c r="B119" s="12">
        <v>31.1</v>
      </c>
      <c r="C119" s="12">
        <f t="shared" si="11"/>
        <v>1.0885</v>
      </c>
      <c r="D119" s="12">
        <v>281.45999999999998</v>
      </c>
      <c r="E119" s="12">
        <f t="shared" si="10"/>
        <v>87.534059999999997</v>
      </c>
      <c r="F119" s="12">
        <f t="shared" si="12"/>
        <v>4.5373821870548529E-3</v>
      </c>
      <c r="G119" s="12">
        <f t="shared" si="13"/>
        <v>0.311</v>
      </c>
    </row>
    <row r="120" spans="1:8" ht="15">
      <c r="A120" s="12" t="s">
        <v>66</v>
      </c>
      <c r="B120" s="12">
        <v>10.1</v>
      </c>
      <c r="C120" s="12">
        <f t="shared" si="11"/>
        <v>0.35350000000000004</v>
      </c>
      <c r="D120" s="12">
        <v>279.44</v>
      </c>
      <c r="E120" s="12">
        <f t="shared" si="10"/>
        <v>28.22344</v>
      </c>
      <c r="F120" s="12">
        <f t="shared" si="12"/>
        <v>1.4735549867927334E-3</v>
      </c>
      <c r="G120" s="12">
        <f t="shared" si="13"/>
        <v>0.10099999999999999</v>
      </c>
    </row>
    <row r="121" spans="1:8" ht="15">
      <c r="A121" s="12" t="s">
        <v>67</v>
      </c>
      <c r="B121" s="12">
        <v>10.620000000000001</v>
      </c>
      <c r="C121" s="12">
        <f t="shared" si="11"/>
        <v>0.37170000000000003</v>
      </c>
      <c r="D121" s="12">
        <v>277.43</v>
      </c>
      <c r="E121" s="12">
        <f t="shared" si="10"/>
        <v>29.463066000000005</v>
      </c>
      <c r="F121" s="12">
        <f t="shared" si="12"/>
        <v>1.5494211841325576E-3</v>
      </c>
      <c r="G121" s="12">
        <f t="shared" si="13"/>
        <v>0.10620000000000002</v>
      </c>
    </row>
    <row r="122" spans="1:8" ht="15">
      <c r="A122" s="12" t="s">
        <v>68</v>
      </c>
      <c r="B122" s="12">
        <v>1.1799999999999997</v>
      </c>
      <c r="C122" s="12">
        <f t="shared" si="11"/>
        <v>4.1299999999999989E-2</v>
      </c>
      <c r="D122" s="12">
        <v>311.52999999999997</v>
      </c>
      <c r="E122" s="12">
        <f t="shared" si="10"/>
        <v>3.6760539999999988</v>
      </c>
      <c r="F122" s="12">
        <f t="shared" si="12"/>
        <v>1.721579093480619E-4</v>
      </c>
      <c r="G122" s="12">
        <f t="shared" si="13"/>
        <v>1.1799999999999998E-2</v>
      </c>
    </row>
    <row r="123" spans="1:8" ht="15">
      <c r="A123" s="12" t="s">
        <v>69</v>
      </c>
      <c r="B123" s="12">
        <v>0.6</v>
      </c>
      <c r="C123" s="12">
        <f t="shared" si="11"/>
        <v>2.1000000000000001E-2</v>
      </c>
      <c r="D123" s="12">
        <v>309.51</v>
      </c>
      <c r="E123" s="12">
        <f t="shared" si="10"/>
        <v>1.8570599999999999</v>
      </c>
      <c r="F123" s="12">
        <f t="shared" si="12"/>
        <v>8.7537920007489108E-5</v>
      </c>
      <c r="G123" s="12">
        <f t="shared" si="13"/>
        <v>5.9999999999999993E-3</v>
      </c>
    </row>
    <row r="124" spans="1:8" ht="15">
      <c r="A124" s="12" t="s">
        <v>70</v>
      </c>
      <c r="B124" s="12">
        <v>0.7</v>
      </c>
      <c r="C124" s="12">
        <f t="shared" si="11"/>
        <v>2.4499999999999997E-2</v>
      </c>
      <c r="D124" s="12">
        <v>307.51</v>
      </c>
      <c r="E124" s="12">
        <f t="shared" si="10"/>
        <v>2.1525699999999999</v>
      </c>
      <c r="F124" s="12">
        <f t="shared" si="12"/>
        <v>1.0212757334207063E-4</v>
      </c>
      <c r="G124" s="12">
        <f t="shared" si="13"/>
        <v>6.9999999999999993E-3</v>
      </c>
    </row>
    <row r="125" spans="1:8" ht="15">
      <c r="A125" s="12" t="s">
        <v>71</v>
      </c>
      <c r="B125" s="12">
        <v>3.4</v>
      </c>
      <c r="C125" s="12">
        <f t="shared" si="11"/>
        <v>0.11900000000000001</v>
      </c>
      <c r="D125" s="12">
        <v>339.58</v>
      </c>
      <c r="E125" s="12">
        <f t="shared" si="10"/>
        <v>11.545719999999999</v>
      </c>
      <c r="F125" s="12">
        <f t="shared" si="12"/>
        <v>4.9604821337577171E-4</v>
      </c>
      <c r="G125" s="12">
        <f t="shared" si="13"/>
        <v>3.4000000000000002E-2</v>
      </c>
    </row>
    <row r="126" spans="1:8" ht="15">
      <c r="A126" s="12" t="s">
        <v>72</v>
      </c>
      <c r="B126" s="12">
        <v>20.2</v>
      </c>
      <c r="C126" s="12">
        <f t="shared" si="11"/>
        <v>0.70700000000000007</v>
      </c>
      <c r="D126" s="12">
        <v>303.45999999999998</v>
      </c>
      <c r="E126" s="12">
        <f t="shared" si="10"/>
        <v>61.298919999999995</v>
      </c>
      <c r="F126" s="12">
        <f t="shared" si="12"/>
        <v>2.9471099735854669E-3</v>
      </c>
      <c r="G126" s="12">
        <f t="shared" si="13"/>
        <v>0.20199999999999999</v>
      </c>
    </row>
    <row r="127" spans="1:8" ht="15">
      <c r="A127" s="12"/>
      <c r="B127" s="12"/>
      <c r="C127" s="12"/>
      <c r="E127" s="10">
        <f>SUM(E117:E126)</f>
        <v>284.24932999999999</v>
      </c>
    </row>
    <row r="128" spans="1:8" ht="14.25">
      <c r="A128" s="22" t="s">
        <v>112</v>
      </c>
    </row>
    <row r="130" spans="1:8" ht="22.5">
      <c r="A130" s="2" t="s">
        <v>82</v>
      </c>
    </row>
    <row r="131" spans="1:8" s="9" customFormat="1" ht="23.25" thickBot="1">
      <c r="A131" s="7"/>
    </row>
    <row r="132" spans="1:8" ht="15.75" thickTop="1">
      <c r="A132" s="10" t="s">
        <v>79</v>
      </c>
      <c r="B132" s="10" t="s">
        <v>74</v>
      </c>
      <c r="C132" s="6" t="s">
        <v>84</v>
      </c>
      <c r="D132" s="6" t="s">
        <v>104</v>
      </c>
      <c r="E132" s="6" t="s">
        <v>105</v>
      </c>
      <c r="F132" s="3" t="s">
        <v>93</v>
      </c>
      <c r="G132" s="3" t="s">
        <v>121</v>
      </c>
      <c r="H132" s="12" t="s">
        <v>142</v>
      </c>
    </row>
    <row r="133" spans="1:8" ht="15">
      <c r="A133" s="12" t="s">
        <v>64</v>
      </c>
      <c r="B133" s="12">
        <v>20.2</v>
      </c>
      <c r="C133" s="12">
        <f>B133*B$75/100</f>
        <v>0.78780000000000006</v>
      </c>
      <c r="D133" s="12">
        <v>255.42</v>
      </c>
      <c r="E133" s="12">
        <f t="shared" ref="E133:E142" si="14">B133*D133/100</f>
        <v>51.594839999999998</v>
      </c>
      <c r="F133" s="12">
        <f>B133*$E$75/100</f>
        <v>3.2839225419952337E-3</v>
      </c>
      <c r="G133" s="12">
        <f>F133/$E$75</f>
        <v>0.20199999999999996</v>
      </c>
    </row>
    <row r="134" spans="1:8" ht="15">
      <c r="A134" s="12" t="s">
        <v>65</v>
      </c>
      <c r="B134" s="12">
        <v>5.6</v>
      </c>
      <c r="C134" s="12">
        <f t="shared" ref="C134:C142" si="15">B134*B$75/100</f>
        <v>0.21840000000000001</v>
      </c>
      <c r="D134" s="12">
        <v>283.47000000000003</v>
      </c>
      <c r="E134" s="12">
        <f t="shared" si="14"/>
        <v>15.874320000000001</v>
      </c>
      <c r="F134" s="12">
        <f t="shared" ref="F134:F142" si="16">B134*$E$75/100</f>
        <v>9.1039436807788666E-4</v>
      </c>
      <c r="G134" s="12">
        <f t="shared" ref="G134:G142" si="17">F134/$E$75</f>
        <v>5.5999999999999994E-2</v>
      </c>
    </row>
    <row r="135" spans="1:8" ht="15">
      <c r="A135" s="12" t="s">
        <v>96</v>
      </c>
      <c r="B135" s="12">
        <v>22.8</v>
      </c>
      <c r="C135" s="12">
        <f t="shared" si="15"/>
        <v>0.88919999999999999</v>
      </c>
      <c r="D135" s="12">
        <v>281.45999999999998</v>
      </c>
      <c r="E135" s="12">
        <f t="shared" si="14"/>
        <v>64.172879999999992</v>
      </c>
      <c r="F135" s="12">
        <f t="shared" si="16"/>
        <v>3.7066056414599676E-3</v>
      </c>
      <c r="G135" s="12">
        <f t="shared" si="17"/>
        <v>0.22800000000000001</v>
      </c>
    </row>
    <row r="136" spans="1:8" ht="15">
      <c r="A136" s="12" t="s">
        <v>66</v>
      </c>
      <c r="B136" s="12">
        <v>12.1</v>
      </c>
      <c r="C136" s="12">
        <f t="shared" si="15"/>
        <v>0.47189999999999999</v>
      </c>
      <c r="D136" s="12">
        <v>279.44</v>
      </c>
      <c r="E136" s="12">
        <f t="shared" si="14"/>
        <v>33.812239999999996</v>
      </c>
      <c r="F136" s="12">
        <f t="shared" si="16"/>
        <v>1.9671021167397195E-3</v>
      </c>
      <c r="G136" s="12">
        <f t="shared" si="17"/>
        <v>0.121</v>
      </c>
    </row>
    <row r="137" spans="1:8" ht="15">
      <c r="A137" s="12" t="s">
        <v>67</v>
      </c>
      <c r="B137" s="12">
        <v>11.16</v>
      </c>
      <c r="C137" s="12">
        <f t="shared" si="15"/>
        <v>0.43524000000000002</v>
      </c>
      <c r="D137" s="12">
        <v>277.43</v>
      </c>
      <c r="E137" s="12">
        <f t="shared" si="14"/>
        <v>30.961188000000003</v>
      </c>
      <c r="F137" s="12">
        <f t="shared" si="16"/>
        <v>1.8142859192409313E-3</v>
      </c>
      <c r="G137" s="12">
        <f t="shared" si="17"/>
        <v>0.11159999999999999</v>
      </c>
    </row>
    <row r="138" spans="1:8" ht="15">
      <c r="A138" s="12" t="s">
        <v>68</v>
      </c>
      <c r="B138" s="12">
        <v>1.2400000000000002</v>
      </c>
      <c r="C138" s="12">
        <f t="shared" si="15"/>
        <v>4.836E-2</v>
      </c>
      <c r="D138" s="12">
        <v>311.52999999999997</v>
      </c>
      <c r="E138" s="12">
        <f t="shared" si="14"/>
        <v>3.8629720000000005</v>
      </c>
      <c r="F138" s="12">
        <f t="shared" si="16"/>
        <v>2.0158732436010351E-4</v>
      </c>
      <c r="G138" s="12">
        <f t="shared" si="17"/>
        <v>1.2400000000000001E-2</v>
      </c>
    </row>
    <row r="139" spans="1:8" ht="15">
      <c r="A139" s="12" t="s">
        <v>69</v>
      </c>
      <c r="B139" s="12">
        <v>1.5</v>
      </c>
      <c r="C139" s="12">
        <f t="shared" si="15"/>
        <v>5.8499999999999996E-2</v>
      </c>
      <c r="D139" s="12">
        <v>309.51</v>
      </c>
      <c r="E139" s="12">
        <f t="shared" si="14"/>
        <v>4.6426499999999997</v>
      </c>
      <c r="F139" s="12">
        <f t="shared" si="16"/>
        <v>2.4385563430657682E-4</v>
      </c>
      <c r="G139" s="12">
        <f t="shared" si="17"/>
        <v>1.5000000000000001E-2</v>
      </c>
    </row>
    <row r="140" spans="1:8" ht="15">
      <c r="A140" s="12" t="s">
        <v>70</v>
      </c>
      <c r="B140" s="12">
        <v>1.3</v>
      </c>
      <c r="C140" s="12">
        <f t="shared" si="15"/>
        <v>5.0700000000000002E-2</v>
      </c>
      <c r="D140" s="12">
        <v>307.51</v>
      </c>
      <c r="E140" s="12">
        <f t="shared" si="14"/>
        <v>3.9976299999999996</v>
      </c>
      <c r="F140" s="12">
        <f t="shared" si="16"/>
        <v>2.1134154973236657E-4</v>
      </c>
      <c r="G140" s="12">
        <f t="shared" si="17"/>
        <v>1.3000000000000001E-2</v>
      </c>
    </row>
    <row r="141" spans="1:8" ht="15">
      <c r="A141" s="12" t="s">
        <v>71</v>
      </c>
      <c r="B141" s="12">
        <v>1.6</v>
      </c>
      <c r="C141" s="12">
        <f t="shared" si="15"/>
        <v>6.2400000000000004E-2</v>
      </c>
      <c r="D141" s="12">
        <v>339.58</v>
      </c>
      <c r="E141" s="12">
        <f t="shared" si="14"/>
        <v>5.4332799999999999</v>
      </c>
      <c r="F141" s="12">
        <f t="shared" si="16"/>
        <v>2.6011267659368191E-4</v>
      </c>
      <c r="G141" s="12">
        <f t="shared" si="17"/>
        <v>1.6E-2</v>
      </c>
    </row>
    <row r="142" spans="1:8" ht="15">
      <c r="A142" s="12" t="s">
        <v>72</v>
      </c>
      <c r="B142" s="12">
        <v>22.5</v>
      </c>
      <c r="C142" s="12">
        <f t="shared" si="15"/>
        <v>0.87749999999999995</v>
      </c>
      <c r="D142" s="12">
        <v>303.45999999999998</v>
      </c>
      <c r="E142" s="12">
        <f t="shared" si="14"/>
        <v>68.278499999999994</v>
      </c>
      <c r="F142" s="12">
        <f t="shared" si="16"/>
        <v>3.6578345145986519E-3</v>
      </c>
      <c r="G142" s="12">
        <f t="shared" si="17"/>
        <v>0.22499999999999998</v>
      </c>
    </row>
    <row r="143" spans="1:8" ht="15">
      <c r="A143" s="12"/>
      <c r="B143" s="12"/>
      <c r="C143" s="12"/>
      <c r="E143" s="10">
        <f>SUM(E133:E142)</f>
        <v>282.63049999999998</v>
      </c>
    </row>
    <row r="144" spans="1:8" ht="15">
      <c r="A144" s="22" t="s">
        <v>113</v>
      </c>
      <c r="B144" s="12"/>
      <c r="C144" s="12"/>
      <c r="E144" s="10"/>
    </row>
    <row r="145" spans="1:8" ht="15">
      <c r="A145" s="12"/>
      <c r="B145" s="12"/>
      <c r="C145" s="12"/>
      <c r="E145" s="10"/>
    </row>
    <row r="146" spans="1:8" ht="22.5">
      <c r="A146" s="2" t="s">
        <v>81</v>
      </c>
    </row>
    <row r="147" spans="1:8" s="9" customFormat="1" ht="23.25" thickBot="1">
      <c r="A147" s="7"/>
    </row>
    <row r="148" spans="1:8" ht="15.75" thickTop="1">
      <c r="A148" s="10" t="s">
        <v>80</v>
      </c>
      <c r="B148" s="10" t="s">
        <v>74</v>
      </c>
      <c r="C148" s="6" t="s">
        <v>56</v>
      </c>
      <c r="D148" s="6" t="s">
        <v>104</v>
      </c>
      <c r="E148" s="6" t="s">
        <v>105</v>
      </c>
      <c r="F148" s="3" t="s">
        <v>93</v>
      </c>
      <c r="G148" s="3" t="s">
        <v>122</v>
      </c>
      <c r="H148" s="12" t="s">
        <v>142</v>
      </c>
    </row>
    <row r="149" spans="1:8" ht="15">
      <c r="A149" s="12" t="s">
        <v>64</v>
      </c>
      <c r="B149" s="12">
        <v>17.899999999999999</v>
      </c>
      <c r="C149" s="12">
        <f>B149*B$76/100</f>
        <v>1.0918999999999999</v>
      </c>
      <c r="D149" s="12">
        <v>255.42</v>
      </c>
      <c r="E149" s="12">
        <f t="shared" ref="E149:E158" si="18">B149*D149/100</f>
        <v>45.720179999999992</v>
      </c>
      <c r="F149" s="12">
        <f>B149*$E$76/100</f>
        <v>4.5515549931513036E-3</v>
      </c>
      <c r="G149" s="12">
        <f>F149/$E$76</f>
        <v>0.17899999999999999</v>
      </c>
    </row>
    <row r="150" spans="1:8" ht="15">
      <c r="A150" s="12" t="s">
        <v>65</v>
      </c>
      <c r="B150" s="12">
        <v>2.5</v>
      </c>
      <c r="C150" s="12">
        <f t="shared" ref="C150:C158" si="19">B150*B$76/100</f>
        <v>0.1525</v>
      </c>
      <c r="D150" s="12">
        <v>283.47000000000003</v>
      </c>
      <c r="E150" s="12">
        <f t="shared" si="18"/>
        <v>7.0867500000000003</v>
      </c>
      <c r="F150" s="12">
        <f t="shared" ref="F150:F158" si="20">B150*$E$76/100</f>
        <v>6.3569203814962342E-4</v>
      </c>
      <c r="G150" s="12">
        <f t="shared" ref="G150:G158" si="21">F150/$E$76</f>
        <v>2.5000000000000001E-2</v>
      </c>
    </row>
    <row r="151" spans="1:8" ht="15">
      <c r="A151" s="12" t="s">
        <v>96</v>
      </c>
      <c r="B151" s="12">
        <v>7.3</v>
      </c>
      <c r="C151" s="12">
        <f t="shared" si="19"/>
        <v>0.44529999999999992</v>
      </c>
      <c r="D151" s="12">
        <v>281.45999999999998</v>
      </c>
      <c r="E151" s="12">
        <f t="shared" si="18"/>
        <v>20.546579999999999</v>
      </c>
      <c r="F151" s="12">
        <f t="shared" si="20"/>
        <v>1.8562207513969004E-3</v>
      </c>
      <c r="G151" s="12">
        <f t="shared" si="21"/>
        <v>7.2999999999999995E-2</v>
      </c>
    </row>
    <row r="152" spans="1:8" ht="15">
      <c r="A152" s="12" t="s">
        <v>66</v>
      </c>
      <c r="B152" s="12">
        <v>16.899999999999999</v>
      </c>
      <c r="C152" s="12">
        <f t="shared" si="19"/>
        <v>1.0308999999999999</v>
      </c>
      <c r="D152" s="12">
        <v>279.44</v>
      </c>
      <c r="E152" s="12">
        <f t="shared" si="18"/>
        <v>47.225359999999995</v>
      </c>
      <c r="F152" s="12">
        <f t="shared" si="20"/>
        <v>4.297278177891454E-3</v>
      </c>
      <c r="G152" s="12">
        <f t="shared" si="21"/>
        <v>0.16899999999999998</v>
      </c>
    </row>
    <row r="153" spans="1:8" ht="15">
      <c r="A153" s="12" t="s">
        <v>67</v>
      </c>
      <c r="B153" s="12">
        <v>4.8600000000000003</v>
      </c>
      <c r="C153" s="12">
        <f t="shared" si="19"/>
        <v>0.29646</v>
      </c>
      <c r="D153" s="12">
        <v>277.43</v>
      </c>
      <c r="E153" s="12">
        <f t="shared" si="18"/>
        <v>13.483098000000002</v>
      </c>
      <c r="F153" s="12">
        <f t="shared" si="20"/>
        <v>1.2357853221628681E-3</v>
      </c>
      <c r="G153" s="12">
        <f t="shared" si="21"/>
        <v>4.8600000000000004E-2</v>
      </c>
    </row>
    <row r="154" spans="1:8" ht="15">
      <c r="A154" s="12" t="s">
        <v>68</v>
      </c>
      <c r="B154" s="12">
        <v>0.54</v>
      </c>
      <c r="C154" s="12">
        <f t="shared" si="19"/>
        <v>3.2939999999999997E-2</v>
      </c>
      <c r="D154" s="12">
        <v>311.52999999999997</v>
      </c>
      <c r="E154" s="12">
        <f t="shared" si="18"/>
        <v>1.6822620000000001</v>
      </c>
      <c r="F154" s="12">
        <f t="shared" si="20"/>
        <v>1.3730948024031866E-4</v>
      </c>
      <c r="G154" s="12">
        <f t="shared" si="21"/>
        <v>5.4000000000000003E-3</v>
      </c>
    </row>
    <row r="155" spans="1:8" ht="15">
      <c r="A155" s="12" t="s">
        <v>69</v>
      </c>
      <c r="B155" s="12">
        <v>0.5</v>
      </c>
      <c r="C155" s="12">
        <f t="shared" si="19"/>
        <v>3.0499999999999999E-2</v>
      </c>
      <c r="D155" s="12">
        <v>309.51</v>
      </c>
      <c r="E155" s="12">
        <f t="shared" si="18"/>
        <v>1.54755</v>
      </c>
      <c r="F155" s="12">
        <f t="shared" si="20"/>
        <v>1.2713840762992469E-4</v>
      </c>
      <c r="G155" s="12">
        <f t="shared" si="21"/>
        <v>5.0000000000000001E-3</v>
      </c>
    </row>
    <row r="156" spans="1:8" ht="15">
      <c r="A156" s="12" t="s">
        <v>70</v>
      </c>
      <c r="B156" s="12">
        <v>5.2</v>
      </c>
      <c r="C156" s="12">
        <f t="shared" si="19"/>
        <v>0.31719999999999998</v>
      </c>
      <c r="D156" s="12">
        <v>307.51</v>
      </c>
      <c r="E156" s="12">
        <f t="shared" si="18"/>
        <v>15.990519999999998</v>
      </c>
      <c r="F156" s="12">
        <f t="shared" si="20"/>
        <v>1.3222394393512169E-3</v>
      </c>
      <c r="G156" s="12">
        <f t="shared" si="21"/>
        <v>5.2000000000000005E-2</v>
      </c>
    </row>
    <row r="157" spans="1:8" ht="15">
      <c r="A157" s="12" t="s">
        <v>71</v>
      </c>
      <c r="B157" s="12">
        <v>1</v>
      </c>
      <c r="C157" s="12">
        <f t="shared" si="19"/>
        <v>6.0999999999999999E-2</v>
      </c>
      <c r="D157" s="12">
        <v>339.58</v>
      </c>
      <c r="E157" s="12">
        <f t="shared" si="18"/>
        <v>3.3957999999999999</v>
      </c>
      <c r="F157" s="12">
        <f t="shared" si="20"/>
        <v>2.5427681525984938E-4</v>
      </c>
      <c r="G157" s="12">
        <f t="shared" si="21"/>
        <v>0.01</v>
      </c>
    </row>
    <row r="158" spans="1:8" ht="15">
      <c r="A158" s="12" t="s">
        <v>72</v>
      </c>
      <c r="B158" s="12">
        <v>43.4</v>
      </c>
      <c r="C158" s="12">
        <f t="shared" si="19"/>
        <v>2.6473999999999993</v>
      </c>
      <c r="D158" s="12">
        <v>303.45999999999998</v>
      </c>
      <c r="E158" s="12">
        <f t="shared" si="18"/>
        <v>131.70164</v>
      </c>
      <c r="F158" s="12">
        <f t="shared" si="20"/>
        <v>1.1035613782277463E-2</v>
      </c>
      <c r="G158" s="12">
        <f t="shared" si="21"/>
        <v>0.434</v>
      </c>
    </row>
    <row r="159" spans="1:8" ht="15">
      <c r="A159" s="12"/>
      <c r="B159" s="12"/>
      <c r="C159" s="12"/>
      <c r="D159" s="12"/>
      <c r="E159" s="10">
        <f>SUM(E149:E158)</f>
        <v>288.37974000000003</v>
      </c>
      <c r="F159" s="12"/>
    </row>
    <row r="160" spans="1:8" ht="15">
      <c r="A160" s="22" t="s">
        <v>114</v>
      </c>
      <c r="B160" s="12"/>
      <c r="C160" s="12"/>
      <c r="D160" s="12"/>
      <c r="E160" s="12"/>
      <c r="F160" s="12"/>
    </row>
    <row r="162" spans="1:8" ht="22.5">
      <c r="A162" s="2" t="s">
        <v>97</v>
      </c>
    </row>
    <row r="163" spans="1:8" s="9" customFormat="1" ht="23.25" thickBot="1">
      <c r="A163" s="7"/>
    </row>
    <row r="164" spans="1:8" ht="16.5" customHeight="1" thickTop="1">
      <c r="A164" s="10" t="s">
        <v>80</v>
      </c>
      <c r="B164" s="10" t="s">
        <v>101</v>
      </c>
      <c r="C164" s="6" t="s">
        <v>83</v>
      </c>
      <c r="D164" s="6" t="s">
        <v>104</v>
      </c>
      <c r="E164" s="6" t="s">
        <v>105</v>
      </c>
      <c r="F164" s="3" t="s">
        <v>93</v>
      </c>
      <c r="G164" s="3" t="s">
        <v>124</v>
      </c>
      <c r="H164" s="12" t="s">
        <v>142</v>
      </c>
    </row>
    <row r="165" spans="1:8" ht="15">
      <c r="A165" s="12" t="s">
        <v>64</v>
      </c>
      <c r="B165" s="12">
        <v>34.200000000000003</v>
      </c>
      <c r="C165" s="12">
        <f>B165*B$77/100</f>
        <v>0.75240000000000007</v>
      </c>
      <c r="D165" s="12">
        <v>255.42</v>
      </c>
      <c r="E165" s="12">
        <f t="shared" ref="E165:E174" si="22">B165*D165/100</f>
        <v>87.353639999999999</v>
      </c>
      <c r="F165" s="12">
        <f>B165*$E$77/100</f>
        <v>3.1363586196968963E-3</v>
      </c>
      <c r="G165" s="12">
        <f>F165/E$77</f>
        <v>0.34200000000000003</v>
      </c>
    </row>
    <row r="166" spans="1:8" ht="15">
      <c r="A166" s="12" t="s">
        <v>65</v>
      </c>
      <c r="B166" s="12">
        <v>6.7</v>
      </c>
      <c r="C166" s="12">
        <f t="shared" ref="C166:C174" si="23">B166*B$77/100</f>
        <v>0.14740000000000003</v>
      </c>
      <c r="D166" s="12">
        <v>283.47000000000003</v>
      </c>
      <c r="E166" s="12">
        <f t="shared" si="22"/>
        <v>18.992490000000004</v>
      </c>
      <c r="F166" s="12">
        <f t="shared" ref="F166:F174" si="24">B166*$E$77/100</f>
        <v>6.1443282900494752E-4</v>
      </c>
      <c r="G166" s="12">
        <f t="shared" ref="G166:G174" si="25">F166/E$77</f>
        <v>6.7000000000000004E-2</v>
      </c>
    </row>
    <row r="167" spans="1:8" ht="15">
      <c r="A167" s="12" t="s">
        <v>96</v>
      </c>
      <c r="B167" s="12">
        <v>21</v>
      </c>
      <c r="C167" s="12">
        <f t="shared" si="23"/>
        <v>0.46200000000000002</v>
      </c>
      <c r="D167" s="12">
        <v>281.45999999999998</v>
      </c>
      <c r="E167" s="12">
        <f t="shared" si="22"/>
        <v>59.1066</v>
      </c>
      <c r="F167" s="12">
        <f t="shared" si="24"/>
        <v>1.9258342401647607E-3</v>
      </c>
      <c r="G167" s="12">
        <f t="shared" si="25"/>
        <v>0.21</v>
      </c>
    </row>
    <row r="168" spans="1:8" ht="15">
      <c r="A168" s="12" t="s">
        <v>66</v>
      </c>
      <c r="B168" s="12">
        <v>17.5</v>
      </c>
      <c r="C168" s="12">
        <f t="shared" si="23"/>
        <v>0.38500000000000001</v>
      </c>
      <c r="D168" s="12">
        <v>279.44</v>
      </c>
      <c r="E168" s="12">
        <f t="shared" si="22"/>
        <v>48.902000000000001</v>
      </c>
      <c r="F168" s="12">
        <f t="shared" si="24"/>
        <v>1.6048618668039671E-3</v>
      </c>
      <c r="G168" s="12">
        <f t="shared" si="25"/>
        <v>0.17499999999999999</v>
      </c>
    </row>
    <row r="169" spans="1:8" ht="15">
      <c r="A169" s="12" t="s">
        <v>67</v>
      </c>
      <c r="B169" s="12">
        <v>3.87</v>
      </c>
      <c r="C169" s="12">
        <f t="shared" si="23"/>
        <v>8.5140000000000007E-2</v>
      </c>
      <c r="D169" s="12">
        <v>277.43</v>
      </c>
      <c r="E169" s="12">
        <f t="shared" si="22"/>
        <v>10.736540999999999</v>
      </c>
      <c r="F169" s="12">
        <f t="shared" si="24"/>
        <v>3.5490373854464878E-4</v>
      </c>
      <c r="G169" s="12">
        <f t="shared" si="25"/>
        <v>3.8699999999999998E-2</v>
      </c>
    </row>
    <row r="170" spans="1:8" ht="15">
      <c r="A170" s="12" t="s">
        <v>68</v>
      </c>
      <c r="B170" s="12">
        <v>0.42999999999999972</v>
      </c>
      <c r="C170" s="12">
        <f t="shared" si="23"/>
        <v>9.4599999999999945E-3</v>
      </c>
      <c r="D170" s="12">
        <v>311.52999999999997</v>
      </c>
      <c r="E170" s="12">
        <f t="shared" si="22"/>
        <v>1.3395789999999992</v>
      </c>
      <c r="F170" s="12">
        <f t="shared" si="24"/>
        <v>3.9433748727183172E-5</v>
      </c>
      <c r="G170" s="12">
        <f t="shared" si="25"/>
        <v>4.2999999999999974E-3</v>
      </c>
    </row>
    <row r="171" spans="1:8" ht="15">
      <c r="A171" s="12" t="s">
        <v>69</v>
      </c>
      <c r="B171" s="12">
        <v>0.4</v>
      </c>
      <c r="C171" s="12">
        <f t="shared" si="23"/>
        <v>8.8000000000000005E-3</v>
      </c>
      <c r="D171" s="12">
        <v>309.51</v>
      </c>
      <c r="E171" s="12">
        <f t="shared" si="22"/>
        <v>1.23804</v>
      </c>
      <c r="F171" s="12">
        <f t="shared" si="24"/>
        <v>3.6682556955519253E-5</v>
      </c>
      <c r="G171" s="12">
        <f t="shared" si="25"/>
        <v>4.0000000000000001E-3</v>
      </c>
    </row>
    <row r="172" spans="1:8" ht="15">
      <c r="A172" s="12" t="s">
        <v>70</v>
      </c>
      <c r="B172" s="12">
        <v>1.5</v>
      </c>
      <c r="C172" s="12">
        <f t="shared" si="23"/>
        <v>3.3000000000000002E-2</v>
      </c>
      <c r="D172" s="12">
        <v>307.51</v>
      </c>
      <c r="E172" s="12">
        <f t="shared" si="22"/>
        <v>4.6126499999999995</v>
      </c>
      <c r="F172" s="12">
        <f t="shared" si="24"/>
        <v>1.375595885831972E-4</v>
      </c>
      <c r="G172" s="12">
        <f t="shared" si="25"/>
        <v>1.4999999999999999E-2</v>
      </c>
    </row>
    <row r="173" spans="1:8" ht="15">
      <c r="A173" s="12" t="s">
        <v>71</v>
      </c>
      <c r="B173" s="12">
        <v>2.6</v>
      </c>
      <c r="C173" s="12">
        <f t="shared" si="23"/>
        <v>5.7200000000000008E-2</v>
      </c>
      <c r="D173" s="12">
        <v>339.58</v>
      </c>
      <c r="E173" s="12">
        <f t="shared" si="22"/>
        <v>8.8290799999999994</v>
      </c>
      <c r="F173" s="12">
        <f t="shared" si="24"/>
        <v>2.3843662021087516E-4</v>
      </c>
      <c r="G173" s="12">
        <f t="shared" si="25"/>
        <v>2.6000000000000002E-2</v>
      </c>
    </row>
    <row r="174" spans="1:8" ht="15">
      <c r="A174" s="12" t="s">
        <v>72</v>
      </c>
      <c r="B174" s="12">
        <v>11.8</v>
      </c>
      <c r="C174" s="12">
        <f t="shared" si="23"/>
        <v>0.25960000000000005</v>
      </c>
      <c r="D174" s="12">
        <v>303.45999999999998</v>
      </c>
      <c r="E174" s="12">
        <f t="shared" si="22"/>
        <v>35.808279999999996</v>
      </c>
      <c r="F174" s="12">
        <f t="shared" si="24"/>
        <v>1.082135430187818E-3</v>
      </c>
      <c r="G174" s="12">
        <f t="shared" si="25"/>
        <v>0.11800000000000001</v>
      </c>
    </row>
    <row r="175" spans="1:8" ht="15">
      <c r="B175" s="10">
        <f>SUM(B165:B174)</f>
        <v>100.00000000000001</v>
      </c>
      <c r="C175" s="12"/>
      <c r="D175" s="10">
        <f>SUM(D165:D174)</f>
        <v>2948.81</v>
      </c>
      <c r="E175" s="10">
        <f>SUM(E165:E174)</f>
        <v>276.91890000000001</v>
      </c>
    </row>
    <row r="176" spans="1:8" ht="14.25">
      <c r="A176" s="22" t="s">
        <v>115</v>
      </c>
    </row>
    <row r="178" spans="1:6" ht="22.5">
      <c r="A178" s="2" t="s">
        <v>98</v>
      </c>
    </row>
    <row r="179" spans="1:6" s="7" customFormat="1" ht="23.25" thickBot="1"/>
    <row r="180" spans="1:6" s="19" customFormat="1" ht="19.5" customHeight="1" thickTop="1">
      <c r="A180" s="21" t="s">
        <v>55</v>
      </c>
      <c r="B180" s="19" t="s">
        <v>102</v>
      </c>
      <c r="C180" s="19" t="s">
        <v>107</v>
      </c>
      <c r="D180" s="20" t="s">
        <v>104</v>
      </c>
      <c r="E180" s="19" t="s">
        <v>106</v>
      </c>
      <c r="F180" s="12" t="s">
        <v>144</v>
      </c>
    </row>
    <row r="181" spans="1:6" s="12" customFormat="1" ht="15">
      <c r="A181" s="12" t="s">
        <v>100</v>
      </c>
      <c r="B181" s="12">
        <v>20</v>
      </c>
      <c r="C181" s="12">
        <f>B181*($B$6+$B$9)/100</f>
        <v>2.8639999999999999</v>
      </c>
      <c r="D181" s="12">
        <v>280.31783999999999</v>
      </c>
      <c r="E181" s="12">
        <f>1000*C181/D181/100</f>
        <v>0.10216973703849888</v>
      </c>
    </row>
    <row r="182" spans="1:6" s="12" customFormat="1" ht="15">
      <c r="A182" s="12" t="s">
        <v>149</v>
      </c>
      <c r="B182" s="12">
        <f>50*0.775</f>
        <v>38.75</v>
      </c>
      <c r="C182" s="12">
        <f t="shared" ref="C182:C184" si="26">B182*($B$6+$B$9)/100</f>
        <v>5.5489999999999995</v>
      </c>
      <c r="D182" s="12">
        <v>162.05279999999999</v>
      </c>
      <c r="E182" s="12">
        <f t="shared" ref="E182:E184" si="27">1000*C182/D182/100</f>
        <v>0.34241926088287272</v>
      </c>
    </row>
    <row r="183" spans="1:6" s="12" customFormat="1" ht="15">
      <c r="A183" s="12" t="s">
        <v>150</v>
      </c>
      <c r="B183" s="12">
        <f>50*0.225</f>
        <v>11.25</v>
      </c>
      <c r="C183" s="12">
        <f t="shared" si="26"/>
        <v>1.611</v>
      </c>
      <c r="D183" s="12">
        <v>162.05279999999999</v>
      </c>
      <c r="E183" s="12">
        <f t="shared" si="27"/>
        <v>9.941204348212436E-2</v>
      </c>
    </row>
    <row r="184" spans="1:6" s="12" customFormat="1" ht="15">
      <c r="A184" s="12" t="s">
        <v>99</v>
      </c>
      <c r="B184" s="12">
        <v>30</v>
      </c>
      <c r="C184" s="12">
        <f t="shared" si="26"/>
        <v>4.2960000000000003</v>
      </c>
      <c r="D184" s="12">
        <v>605.34109999999998</v>
      </c>
      <c r="E184" s="12">
        <f t="shared" si="27"/>
        <v>7.0968252444778654E-2</v>
      </c>
    </row>
    <row r="185" spans="1:6" ht="15">
      <c r="A185" s="14" t="s">
        <v>151</v>
      </c>
    </row>
    <row r="187" spans="1:6" ht="14.25">
      <c r="A187" s="22" t="s">
        <v>116</v>
      </c>
    </row>
    <row r="189" spans="1:6" ht="22.5">
      <c r="A189" s="2" t="s">
        <v>137</v>
      </c>
    </row>
    <row r="190" spans="1:6" s="7" customFormat="1" ht="23.25" thickBot="1"/>
    <row r="191" spans="1:6" s="19" customFormat="1" ht="19.5" customHeight="1" thickTop="1">
      <c r="A191" s="21" t="s">
        <v>55</v>
      </c>
      <c r="B191" s="19" t="s">
        <v>127</v>
      </c>
      <c r="C191" s="20" t="s">
        <v>104</v>
      </c>
      <c r="D191" s="19" t="s">
        <v>106</v>
      </c>
      <c r="F191" s="23" t="s">
        <v>138</v>
      </c>
    </row>
    <row r="192" spans="1:6" ht="15">
      <c r="A192" s="12" t="s">
        <v>125</v>
      </c>
      <c r="B192" s="12">
        <v>1.53</v>
      </c>
      <c r="C192" s="12">
        <v>375.36</v>
      </c>
      <c r="D192" s="12">
        <f t="shared" ref="D192:D193" si="28">10*B192/C192</f>
        <v>4.0760869565217392E-2</v>
      </c>
      <c r="E192" s="12" t="s">
        <v>135</v>
      </c>
    </row>
    <row r="193" spans="1:5" ht="15">
      <c r="A193" s="12" t="s">
        <v>126</v>
      </c>
      <c r="B193" s="12">
        <v>0.25</v>
      </c>
      <c r="C193" s="12">
        <v>169.18</v>
      </c>
      <c r="D193" s="12">
        <f t="shared" si="28"/>
        <v>1.4777160420853528E-2</v>
      </c>
      <c r="E193" s="12" t="s">
        <v>136</v>
      </c>
    </row>
    <row r="194" spans="1:5" ht="15">
      <c r="A194" s="12" t="s">
        <v>130</v>
      </c>
      <c r="B194" s="12">
        <v>4.0000000000000001E-3</v>
      </c>
      <c r="C194" s="12">
        <v>104.1708</v>
      </c>
      <c r="D194" s="12">
        <f>1000*B194/C194</f>
        <v>3.8398476348458492E-2</v>
      </c>
      <c r="E194" s="12" t="s">
        <v>132</v>
      </c>
    </row>
    <row r="195" spans="1:5" ht="15">
      <c r="A195" s="12" t="s">
        <v>129</v>
      </c>
      <c r="B195" s="12">
        <v>1.84</v>
      </c>
      <c r="C195" s="12">
        <v>219.23500000000001</v>
      </c>
      <c r="D195" s="12">
        <f>10*B195/C195</f>
        <v>8.3928204894291522E-2</v>
      </c>
      <c r="E195" s="12" t="s">
        <v>133</v>
      </c>
    </row>
    <row r="196" spans="1:5" ht="15">
      <c r="A196" s="12" t="s">
        <v>131</v>
      </c>
      <c r="B196" s="12">
        <v>5.24</v>
      </c>
      <c r="C196" s="12">
        <v>123.10939999999999</v>
      </c>
      <c r="D196" s="12">
        <f>10*B196/C196</f>
        <v>0.42563768485590869</v>
      </c>
      <c r="E196" s="12" t="s">
        <v>134</v>
      </c>
    </row>
    <row r="198" spans="1:5" ht="14.25">
      <c r="A198" s="22" t="s">
        <v>128</v>
      </c>
    </row>
    <row r="199" spans="1:5" ht="14.25">
      <c r="A199" s="22"/>
    </row>
    <row r="200" spans="1:5" s="25" customFormat="1" ht="14.25">
      <c r="A200" s="24"/>
    </row>
    <row r="201" spans="1:5" ht="14.25">
      <c r="A201" s="22" t="s">
        <v>140</v>
      </c>
    </row>
    <row r="202" spans="1:5" ht="15">
      <c r="A202" s="14" t="s">
        <v>145</v>
      </c>
    </row>
    <row r="203" spans="1:5" ht="15">
      <c r="A203" s="14" t="s">
        <v>146</v>
      </c>
    </row>
    <row r="204" spans="1:5" ht="15">
      <c r="A204" s="14" t="s">
        <v>147</v>
      </c>
    </row>
    <row r="205" spans="1:5" ht="15">
      <c r="A205" s="14" t="s">
        <v>152</v>
      </c>
    </row>
    <row r="206" spans="1:5" ht="15">
      <c r="A206" s="14" t="s">
        <v>153</v>
      </c>
    </row>
    <row r="207" spans="1:5" ht="15">
      <c r="A207" s="14" t="s">
        <v>148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biomass information</vt:lpstr>
      <vt:lpstr>'biomass information'!_ENREF_1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2014-05-15T14:10:57Z</dcterms:modified>
</cp:coreProperties>
</file>