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8205"/>
  </bookViews>
  <sheets>
    <sheet name="Biomass of iJL1454" sheetId="2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G114" i="2" l="1"/>
  <c r="E114" i="2"/>
  <c r="D114" i="2"/>
  <c r="G110" i="2"/>
  <c r="D110" i="2"/>
  <c r="E110" i="2" s="1"/>
  <c r="B106" i="2"/>
  <c r="G105" i="2"/>
  <c r="D105" i="2"/>
  <c r="G104" i="2"/>
  <c r="D104" i="2"/>
  <c r="E99" i="2"/>
  <c r="D99" i="2"/>
  <c r="C99" i="2"/>
  <c r="B99" i="2"/>
  <c r="G98" i="2"/>
  <c r="E98" i="2"/>
  <c r="D98" i="2"/>
  <c r="B94" i="2"/>
  <c r="C93" i="2" s="1"/>
  <c r="E93" i="2" s="1"/>
  <c r="E92" i="2"/>
  <c r="C92" i="2"/>
  <c r="C91" i="2"/>
  <c r="E91" i="2" s="1"/>
  <c r="C90" i="2"/>
  <c r="E90" i="2" s="1"/>
  <c r="E88" i="2"/>
  <c r="C88" i="2"/>
  <c r="D83" i="2"/>
  <c r="B83" i="2"/>
  <c r="E82" i="2"/>
  <c r="C82" i="2"/>
  <c r="C81" i="2"/>
  <c r="E81" i="2" s="1"/>
  <c r="C80" i="2"/>
  <c r="E80" i="2" s="1"/>
  <c r="E79" i="2"/>
  <c r="C79" i="2"/>
  <c r="E78" i="2"/>
  <c r="C78" i="2"/>
  <c r="C77" i="2"/>
  <c r="C83" i="2" s="1"/>
  <c r="C76" i="2"/>
  <c r="E76" i="2" s="1"/>
  <c r="E75" i="2"/>
  <c r="C75" i="2"/>
  <c r="E70" i="2"/>
  <c r="D70" i="2"/>
  <c r="E69" i="2"/>
  <c r="D69" i="2"/>
  <c r="D68" i="2"/>
  <c r="E68" i="2" s="1"/>
  <c r="D67" i="2"/>
  <c r="E67" i="2" s="1"/>
  <c r="C63" i="2"/>
  <c r="B63" i="2"/>
  <c r="G62" i="2"/>
  <c r="D62" i="2"/>
  <c r="G61" i="2"/>
  <c r="D61" i="2"/>
  <c r="G60" i="2"/>
  <c r="D60" i="2"/>
  <c r="G59" i="2"/>
  <c r="D59" i="2"/>
  <c r="G58" i="2"/>
  <c r="D58" i="2"/>
  <c r="G57" i="2"/>
  <c r="G63" i="2" s="1"/>
  <c r="D57" i="2"/>
  <c r="D63" i="2" s="1"/>
  <c r="B53" i="2"/>
  <c r="C52" i="2"/>
  <c r="D52" i="2" s="1"/>
  <c r="C51" i="2"/>
  <c r="D51" i="2" s="1"/>
  <c r="C50" i="2"/>
  <c r="D50" i="2" s="1"/>
  <c r="C49" i="2"/>
  <c r="D49" i="2" s="1"/>
  <c r="C44" i="2"/>
  <c r="B44" i="2"/>
  <c r="D44" i="2" s="1"/>
  <c r="C43" i="2"/>
  <c r="D43" i="2" s="1"/>
  <c r="B43" i="2"/>
  <c r="D42" i="2"/>
  <c r="C42" i="2"/>
  <c r="B42" i="2"/>
  <c r="C41" i="2"/>
  <c r="B41" i="2"/>
  <c r="D41" i="2" s="1"/>
  <c r="D36" i="2"/>
  <c r="C36" i="2"/>
  <c r="B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E36" i="2" s="1"/>
  <c r="C16" i="2"/>
  <c r="B12" i="2"/>
  <c r="D53" i="2" l="1"/>
  <c r="E49" i="2" s="1"/>
  <c r="F20" i="2"/>
  <c r="G20" i="2" s="1"/>
  <c r="F22" i="2"/>
  <c r="G22" i="2" s="1"/>
  <c r="F28" i="2"/>
  <c r="G28" i="2" s="1"/>
  <c r="F34" i="2"/>
  <c r="G34" i="2" s="1"/>
  <c r="F17" i="2"/>
  <c r="G17" i="2" s="1"/>
  <c r="F19" i="2"/>
  <c r="G19" i="2" s="1"/>
  <c r="F21" i="2"/>
  <c r="G21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D45" i="2"/>
  <c r="E42" i="2" s="1"/>
  <c r="G42" i="2" s="1"/>
  <c r="E52" i="2"/>
  <c r="G52" i="2" s="1"/>
  <c r="E58" i="2"/>
  <c r="E62" i="2"/>
  <c r="E71" i="2"/>
  <c r="G70" i="2" s="1"/>
  <c r="E105" i="2"/>
  <c r="F24" i="2"/>
  <c r="G24" i="2" s="1"/>
  <c r="F30" i="2"/>
  <c r="G30" i="2" s="1"/>
  <c r="E50" i="2"/>
  <c r="G50" i="2" s="1"/>
  <c r="E61" i="2"/>
  <c r="E57" i="2"/>
  <c r="E63" i="2" s="1"/>
  <c r="E60" i="2"/>
  <c r="E59" i="2"/>
  <c r="F18" i="2"/>
  <c r="G18" i="2" s="1"/>
  <c r="F26" i="2"/>
  <c r="G26" i="2" s="1"/>
  <c r="F32" i="2"/>
  <c r="G32" i="2" s="1"/>
  <c r="E51" i="2"/>
  <c r="G51" i="2" s="1"/>
  <c r="G69" i="2"/>
  <c r="B45" i="2"/>
  <c r="D106" i="2"/>
  <c r="E104" i="2" s="1"/>
  <c r="E106" i="2" s="1"/>
  <c r="F16" i="2"/>
  <c r="E77" i="2"/>
  <c r="C89" i="2"/>
  <c r="E89" i="2" s="1"/>
  <c r="G49" i="2" l="1"/>
  <c r="E53" i="2"/>
  <c r="F36" i="2"/>
  <c r="G16" i="2"/>
  <c r="G36" i="2" s="1"/>
  <c r="E41" i="2"/>
  <c r="E44" i="2"/>
  <c r="G44" i="2" s="1"/>
  <c r="G89" i="2"/>
  <c r="E83" i="2"/>
  <c r="G77" i="2" s="1"/>
  <c r="E43" i="2"/>
  <c r="G43" i="2" s="1"/>
  <c r="G68" i="2"/>
  <c r="G67" i="2"/>
  <c r="E45" i="2" l="1"/>
  <c r="G41" i="2"/>
  <c r="G75" i="2"/>
  <c r="G79" i="2"/>
  <c r="G93" i="2"/>
  <c r="G78" i="2"/>
  <c r="G91" i="2"/>
  <c r="G92" i="2"/>
  <c r="G90" i="2"/>
  <c r="G82" i="2"/>
  <c r="G76" i="2"/>
  <c r="G80" i="2"/>
  <c r="G88" i="2"/>
  <c r="G81" i="2"/>
  <c r="G83" i="2" l="1"/>
</calcChain>
</file>

<file path=xl/sharedStrings.xml><?xml version="1.0" encoding="utf-8"?>
<sst xmlns="http://schemas.openxmlformats.org/spreadsheetml/2006/main" count="180" uniqueCount="117">
  <si>
    <t>Protein</t>
  </si>
  <si>
    <t>DNA</t>
  </si>
  <si>
    <t>RNA</t>
  </si>
  <si>
    <t>Lipid</t>
  </si>
  <si>
    <t>Glycogen</t>
  </si>
  <si>
    <t>Ash content</t>
  </si>
  <si>
    <t>Glycerol</t>
  </si>
  <si>
    <t>D-mannitol</t>
    <phoneticPr fontId="3" type="noConversion"/>
  </si>
  <si>
    <t>Protein</t>
    <phoneticPr fontId="3" type="noConversion"/>
  </si>
  <si>
    <t xml:space="preserve">Content % (w/w) </t>
  </si>
  <si>
    <t>MW (g/mol)</t>
  </si>
  <si>
    <t>Amino Acid</t>
  </si>
  <si>
    <t>mmol/gDW</t>
    <phoneticPr fontId="4" type="noConversion"/>
  </si>
  <si>
    <t>Alanine (A)</t>
  </si>
  <si>
    <t>Arginine (R)</t>
  </si>
  <si>
    <t>Asparagine (N)</t>
    <phoneticPr fontId="3" type="noConversion"/>
  </si>
  <si>
    <t>Aspartic acid (D)</t>
  </si>
  <si>
    <t>Cysteine (C)</t>
    <phoneticPr fontId="3" type="noConversion"/>
  </si>
  <si>
    <t>Glutamate (E)</t>
    <phoneticPr fontId="3" type="noConversion"/>
  </si>
  <si>
    <t>Glutamine (Q)</t>
  </si>
  <si>
    <t>Glycine (G)</t>
  </si>
  <si>
    <t>Histidine (H)</t>
  </si>
  <si>
    <t>Isoleucine (I)</t>
  </si>
  <si>
    <t>Leucine (L)</t>
  </si>
  <si>
    <t>Lysine (K)</t>
  </si>
  <si>
    <t>Methionine (M)</t>
  </si>
  <si>
    <t>Phenylalanine (F)</t>
  </si>
  <si>
    <t>Proline (P)</t>
  </si>
  <si>
    <t>Serine (S)</t>
  </si>
  <si>
    <t>Threonine (T)</t>
  </si>
  <si>
    <t>Tryptophan (W)</t>
    <phoneticPr fontId="3" type="noConversion"/>
  </si>
  <si>
    <t>Tyrosine (Y)</t>
    <phoneticPr fontId="3" type="noConversion"/>
  </si>
  <si>
    <t>Valine (V)</t>
  </si>
  <si>
    <t xml:space="preserve">G+C content (%): </t>
  </si>
  <si>
    <t>mmol/gDW</t>
  </si>
  <si>
    <t>dATP</t>
  </si>
  <si>
    <t>dCTP</t>
  </si>
  <si>
    <t>dGTP</t>
  </si>
  <si>
    <t>dTTP</t>
  </si>
  <si>
    <t>ATP</t>
  </si>
  <si>
    <t>CTP</t>
  </si>
  <si>
    <t>GTP</t>
  </si>
  <si>
    <t>UTP</t>
  </si>
  <si>
    <t>Content % (w/w) *</t>
  </si>
  <si>
    <t>Triacylglycerol</t>
    <phoneticPr fontId="4" type="noConversion"/>
  </si>
  <si>
    <t>Free fatty acids</t>
    <phoneticPr fontId="4" type="noConversion"/>
  </si>
  <si>
    <t>Phosphatidylethanolamine</t>
    <phoneticPr fontId="4" type="noConversion"/>
  </si>
  <si>
    <t>Phosphatidylcholine</t>
    <phoneticPr fontId="4" type="noConversion"/>
  </si>
  <si>
    <t>Phosphatidylserine</t>
    <phoneticPr fontId="4" type="noConversion"/>
  </si>
  <si>
    <t>Phosphatidylamine</t>
    <phoneticPr fontId="4" type="noConversion"/>
  </si>
  <si>
    <t>C160</t>
    <phoneticPr fontId="4" type="noConversion"/>
  </si>
  <si>
    <t>C182</t>
    <phoneticPr fontId="4" type="noConversion"/>
  </si>
  <si>
    <t>C181</t>
    <phoneticPr fontId="4" type="noConversion"/>
  </si>
  <si>
    <t>C180</t>
    <phoneticPr fontId="4" type="noConversion"/>
  </si>
  <si>
    <t>Normalized % w/w</t>
  </si>
  <si>
    <t>Averaged MW (g/mol)</t>
  </si>
  <si>
    <t>C12:0</t>
    <phoneticPr fontId="4" type="noConversion"/>
  </si>
  <si>
    <t>C14:0</t>
    <phoneticPr fontId="4" type="noConversion"/>
  </si>
  <si>
    <t>C16:0</t>
    <phoneticPr fontId="4" type="noConversion"/>
  </si>
  <si>
    <t xml:space="preserve">C16:1 </t>
    <phoneticPr fontId="4" type="noConversion"/>
  </si>
  <si>
    <t>C18:0</t>
    <phoneticPr fontId="4" type="noConversion"/>
  </si>
  <si>
    <t>C18:1</t>
    <phoneticPr fontId="4" type="noConversion"/>
  </si>
  <si>
    <t>C18:2</t>
    <phoneticPr fontId="4" type="noConversion"/>
  </si>
  <si>
    <t>C18:3</t>
    <phoneticPr fontId="4" type="noConversion"/>
  </si>
  <si>
    <t>C183</t>
    <phoneticPr fontId="4" type="noConversion"/>
  </si>
  <si>
    <t>C120</t>
    <phoneticPr fontId="4" type="noConversion"/>
  </si>
  <si>
    <t>Glycogen</t>
    <phoneticPr fontId="3" type="noConversion"/>
  </si>
  <si>
    <t xml:space="preserve">Content % (w/w) * </t>
  </si>
  <si>
    <t>% (mole)</t>
  </si>
  <si>
    <t>chitin</t>
    <phoneticPr fontId="3" type="noConversion"/>
  </si>
  <si>
    <t>glucan</t>
    <phoneticPr fontId="3" type="noConversion"/>
  </si>
  <si>
    <t>Glycerol</t>
    <phoneticPr fontId="3" type="noConversion"/>
  </si>
  <si>
    <t>glycerol</t>
    <phoneticPr fontId="5" type="noConversion"/>
  </si>
  <si>
    <t>D-mannitol</t>
  </si>
  <si>
    <t>D-mannitol</t>
    <phoneticPr fontId="5" type="noConversion"/>
  </si>
  <si>
    <t>Cellular Composition</t>
    <phoneticPr fontId="3" type="noConversion"/>
  </si>
  <si>
    <t>(Pedersen et al., 1999)</t>
  </si>
  <si>
    <t>(Lahoz et al., 1967; Lahoz, 1967)</t>
  </si>
  <si>
    <t>References</t>
    <phoneticPr fontId="3" type="noConversion"/>
  </si>
  <si>
    <t>(Birren B et al., 2005)</t>
  </si>
  <si>
    <t>Lipids</t>
    <phoneticPr fontId="3" type="noConversion"/>
  </si>
  <si>
    <t>Subclasses: lipid fatty acid</t>
    <phoneticPr fontId="3" type="noConversion"/>
  </si>
  <si>
    <t>Subclasses: triacylglycerol fatty acids</t>
    <phoneticPr fontId="3" type="noConversion"/>
  </si>
  <si>
    <t>(Kumar et al., 2010)</t>
  </si>
  <si>
    <t>(Singh and Sood, 1973)</t>
  </si>
  <si>
    <t xml:space="preserve">molar composition (%) </t>
    <phoneticPr fontId="3" type="noConversion"/>
  </si>
  <si>
    <t>Prevalence (%)</t>
    <phoneticPr fontId="3" type="noConversion"/>
  </si>
  <si>
    <t>P*MW (%)</t>
  </si>
  <si>
    <t>P*MW (%)</t>
    <phoneticPr fontId="3" type="noConversion"/>
  </si>
  <si>
    <t>by weight (%)</t>
  </si>
  <si>
    <t>by weight (%)</t>
    <phoneticPr fontId="3" type="noConversion"/>
  </si>
  <si>
    <t>Subclasses: phospholipid fatty acids</t>
    <phoneticPr fontId="3" type="noConversion"/>
  </si>
  <si>
    <t>composition (% w/w)</t>
    <phoneticPr fontId="3" type="noConversion"/>
  </si>
  <si>
    <t xml:space="preserve">Content % (w/w) </t>
    <phoneticPr fontId="3" type="noConversion"/>
  </si>
  <si>
    <t>(Birch et al., 1998)</t>
  </si>
  <si>
    <t>Note:</t>
    <phoneticPr fontId="3" type="noConversion"/>
  </si>
  <si>
    <t>mmol/gDCW</t>
  </si>
  <si>
    <t>mmol/gDCW</t>
    <phoneticPr fontId="3" type="noConversion"/>
  </si>
  <si>
    <t xml:space="preserve">Numbers that corresponding to the unit mmol/gDCW were used as the coefficients of the components in the biomass function.  </t>
    <phoneticPr fontId="3" type="noConversion"/>
  </si>
  <si>
    <t xml:space="preserve">Numbers that corresponding to the unit molar composition (%)  were used as the coefficients of the components in the formation of the subclasses of lipid that defined in this model.  </t>
    <phoneticPr fontId="3" type="noConversion"/>
  </si>
  <si>
    <t>References:</t>
    <phoneticPr fontId="3" type="noConversion"/>
  </si>
  <si>
    <r>
      <t xml:space="preserve">Birch, M., Drucker, D. B., Riba, I., Gaskell, S. J. &amp; Denning, D. W. (1998). Polar lipids of </t>
    </r>
    <r>
      <rPr>
        <i/>
        <sz val="11"/>
        <rFont val="Times New Roman"/>
        <family val="1"/>
      </rPr>
      <t>Aspergillus fumigatus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A. niger, A. nidulans, A. flavus</t>
    </r>
    <r>
      <rPr>
        <sz val="11"/>
        <rFont val="Times New Roman"/>
        <family val="1"/>
      </rPr>
      <t xml:space="preserve"> and </t>
    </r>
    <r>
      <rPr>
        <i/>
        <sz val="11"/>
        <rFont val="Times New Roman"/>
        <family val="1"/>
      </rPr>
      <t>A. terreus</t>
    </r>
    <r>
      <rPr>
        <sz val="11"/>
        <rFont val="Times New Roman"/>
        <family val="1"/>
      </rPr>
      <t xml:space="preserve">. </t>
    </r>
    <r>
      <rPr>
        <i/>
        <sz val="11"/>
        <rFont val="Times New Roman"/>
        <family val="1"/>
      </rPr>
      <t>Medical Mycology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36</t>
    </r>
    <r>
      <rPr>
        <sz val="11"/>
        <rFont val="Times New Roman"/>
        <family val="1"/>
      </rPr>
      <t>, 127-134.</t>
    </r>
    <phoneticPr fontId="4" type="noConversion"/>
  </si>
  <si>
    <r>
      <t xml:space="preserve">Birren B, W., Lander E, S., Galagan J, E., Nusbaum, C. &amp; Devon, K. (2005). Annotation of the </t>
    </r>
    <r>
      <rPr>
        <i/>
        <sz val="11"/>
        <rFont val="Times New Roman"/>
        <family val="1"/>
      </rPr>
      <t>Aspergillus terreus</t>
    </r>
    <r>
      <rPr>
        <sz val="11"/>
        <rFont val="Times New Roman"/>
        <family val="1"/>
      </rPr>
      <t xml:space="preserve"> NIH2624 genome. EMBL/GenBank/DDBJ databases.</t>
    </r>
    <phoneticPr fontId="4" type="noConversion"/>
  </si>
  <si>
    <r>
      <t xml:space="preserve">Kumar, A. K., Vatsyayan, P. &amp; Goswami, P. (2010). Production of lipid and fatty acids during growth of </t>
    </r>
    <r>
      <rPr>
        <i/>
        <sz val="11"/>
        <rFont val="Times New Roman"/>
        <family val="1"/>
      </rPr>
      <t>Aspergillus terreus</t>
    </r>
    <r>
      <rPr>
        <sz val="11"/>
        <rFont val="Times New Roman"/>
        <family val="1"/>
      </rPr>
      <t xml:space="preserve"> on hydrocarbon substrates. </t>
    </r>
    <r>
      <rPr>
        <i/>
        <sz val="11"/>
        <rFont val="Times New Roman"/>
        <family val="1"/>
      </rPr>
      <t>Applied Biochemistry and Biotechnology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160</t>
    </r>
    <r>
      <rPr>
        <sz val="11"/>
        <rFont val="Times New Roman"/>
        <family val="1"/>
      </rPr>
      <t>, 1293-1300.</t>
    </r>
    <phoneticPr fontId="4" type="noConversion"/>
  </si>
  <si>
    <r>
      <t xml:space="preserve">Lahoz, R., Reyes, F., Beltra, R. &amp; Garcia-Tapia, C. (1967). The autolysis of </t>
    </r>
    <r>
      <rPr>
        <i/>
        <sz val="11"/>
        <rFont val="Times New Roman"/>
        <family val="1"/>
      </rPr>
      <t>Aspergillus terreus</t>
    </r>
    <r>
      <rPr>
        <sz val="11"/>
        <rFont val="Times New Roman"/>
        <family val="1"/>
      </rPr>
      <t xml:space="preserve"> in a physiologically acid medium. </t>
    </r>
    <r>
      <rPr>
        <i/>
        <sz val="11"/>
        <color rgb="FF000000"/>
        <rFont val="Times New Roman"/>
        <family val="1"/>
      </rPr>
      <t>Journal of General Microbiology</t>
    </r>
    <r>
      <rPr>
        <sz val="11"/>
        <color rgb="FF000000"/>
        <rFont val="Times New Roman"/>
        <family val="1"/>
      </rPr>
      <t xml:space="preserve">, </t>
    </r>
    <r>
      <rPr>
        <i/>
        <sz val="11"/>
        <color rgb="FF000000"/>
        <rFont val="Times New Roman"/>
        <family val="1"/>
      </rPr>
      <t>49</t>
    </r>
    <r>
      <rPr>
        <sz val="11"/>
        <color rgb="FF000000"/>
        <rFont val="Times New Roman"/>
        <family val="1"/>
      </rPr>
      <t>, 259-265.</t>
    </r>
    <phoneticPr fontId="4" type="noConversion"/>
  </si>
  <si>
    <r>
      <t xml:space="preserve">Pedersen, H., Carlsen, M. &amp; Nielsen, J. (1999). Identification of enzymes and quantification of metabolic fluxes in the wild type and in a recombinant </t>
    </r>
    <r>
      <rPr>
        <i/>
        <sz val="11"/>
        <rFont val="Times New Roman"/>
        <family val="1"/>
      </rPr>
      <t>Aspergillus oryzae</t>
    </r>
    <r>
      <rPr>
        <sz val="11"/>
        <rFont val="Times New Roman"/>
        <family val="1"/>
      </rPr>
      <t xml:space="preserve"> strain. </t>
    </r>
    <r>
      <rPr>
        <i/>
        <sz val="11"/>
        <rFont val="Times New Roman"/>
        <family val="1"/>
      </rPr>
      <t>Applied and Environmental Microbiology, 65</t>
    </r>
    <r>
      <rPr>
        <sz val="11"/>
        <rFont val="Times New Roman"/>
        <family val="1"/>
      </rPr>
      <t>, 11-19.</t>
    </r>
    <phoneticPr fontId="4" type="noConversion"/>
  </si>
  <si>
    <r>
      <t xml:space="preserve">Lahoz, R. (1967). Quantitative changes in the content of non-nitrogenous compounds during autolysis of </t>
    </r>
    <r>
      <rPr>
        <i/>
        <sz val="11"/>
        <rFont val="Times New Roman"/>
        <family val="1"/>
      </rPr>
      <t>Aspergillus terreus</t>
    </r>
    <r>
      <rPr>
        <sz val="11"/>
        <rFont val="Times New Roman"/>
        <family val="1"/>
      </rPr>
      <t xml:space="preserve">. </t>
    </r>
    <r>
      <rPr>
        <i/>
        <sz val="11"/>
        <color rgb="FF000000"/>
        <rFont val="Times New Roman"/>
        <family val="1"/>
      </rPr>
      <t>Journal of General Microbiology</t>
    </r>
    <r>
      <rPr>
        <sz val="11"/>
        <color rgb="FF000000"/>
        <rFont val="Times New Roman"/>
        <family val="1"/>
      </rPr>
      <t>, 46, 451-456.</t>
    </r>
    <phoneticPr fontId="4" type="noConversion"/>
  </si>
  <si>
    <r>
      <t xml:space="preserve">Singh, J. &amp; Sood, M. (1973). Component fatty acids of </t>
    </r>
    <r>
      <rPr>
        <i/>
        <sz val="11"/>
        <rFont val="Times New Roman"/>
        <family val="1"/>
      </rPr>
      <t>Aspergillus terreus</t>
    </r>
    <r>
      <rPr>
        <sz val="11"/>
        <rFont val="Times New Roman"/>
        <family val="1"/>
      </rPr>
      <t xml:space="preserve"> fat. </t>
    </r>
    <r>
      <rPr>
        <i/>
        <sz val="11"/>
        <color rgb="FF000000"/>
        <rFont val="Times New Roman"/>
        <family val="1"/>
      </rPr>
      <t>Journal of the American Oil Chemists' Society</t>
    </r>
    <r>
      <rPr>
        <sz val="11"/>
        <color rgb="FF000000"/>
        <rFont val="Times New Roman"/>
        <family val="1"/>
      </rPr>
      <t xml:space="preserve">, </t>
    </r>
    <r>
      <rPr>
        <i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, 485-486.</t>
    </r>
    <phoneticPr fontId="4" type="noConversion"/>
  </si>
  <si>
    <t>Cell Wall</t>
    <phoneticPr fontId="3" type="noConversion"/>
  </si>
  <si>
    <t>phospholipid 
fatty acids</t>
    <phoneticPr fontId="4" type="noConversion"/>
  </si>
  <si>
    <t>triacylglycerol fatty acids</t>
    <phoneticPr fontId="4" type="noConversion"/>
  </si>
  <si>
    <t>lipids fatty acid</t>
    <phoneticPr fontId="4" type="noConversion"/>
  </si>
  <si>
    <t>Components</t>
  </si>
  <si>
    <t>Components</t>
    <phoneticPr fontId="3" type="noConversion"/>
  </si>
  <si>
    <t>Cell wall components 
(chitin and glucan)</t>
    <phoneticPr fontId="3" type="noConversion"/>
  </si>
  <si>
    <t>Items</t>
    <phoneticPr fontId="4" type="noConversion"/>
  </si>
  <si>
    <t>Count (all ORFs)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</si>
</sst>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_ "/>
  </numFmts>
  <fonts count="16">
    <font>
      <sz val="10"/>
      <name val="Verdana"/>
      <family val="2"/>
    </font>
    <font>
      <sz val="11"/>
      <color theme="1"/>
      <name val="Tahoma"/>
      <family val="2"/>
      <charset val="134"/>
    </font>
    <font>
      <sz val="10"/>
      <name val="Arial"/>
      <family val="2"/>
    </font>
    <font>
      <sz val="9"/>
      <name val="Tahoma"/>
      <family val="2"/>
      <charset val="134"/>
    </font>
    <font>
      <sz val="9"/>
      <name val="宋体"/>
      <family val="3"/>
      <charset val="134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FFFF"/>
      <name val="Times New Roman"/>
      <family val="1"/>
    </font>
    <font>
      <i/>
      <sz val="1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2" borderId="1" applyNumberFormat="0" applyFont="0" applyAlignment="0" applyProtection="0"/>
  </cellStyleXfs>
  <cellXfs count="47">
    <xf numFmtId="0" fontId="0" fillId="0" borderId="0" xfId="0"/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2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NumberFormat="1" applyFont="1" applyFill="1" applyAlignment="1">
      <alignment vertical="center"/>
    </xf>
    <xf numFmtId="0" fontId="9" fillId="0" borderId="0" xfId="2" applyNumberFormat="1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10" fillId="0" borderId="0" xfId="2" applyNumberFormat="1" applyFont="1" applyFill="1" applyAlignment="1">
      <alignment horizontal="center" vertical="center"/>
    </xf>
    <xf numFmtId="0" fontId="9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center" vertical="center"/>
    </xf>
    <xf numFmtId="2" fontId="9" fillId="0" borderId="0" xfId="2" applyNumberFormat="1" applyFont="1" applyFill="1" applyAlignment="1">
      <alignment horizontal="center" vertical="center"/>
    </xf>
    <xf numFmtId="9" fontId="9" fillId="0" borderId="0" xfId="1" applyFont="1" applyFill="1" applyAlignment="1">
      <alignment vertical="center"/>
    </xf>
    <xf numFmtId="0" fontId="9" fillId="0" borderId="0" xfId="0" applyFont="1" applyFill="1" applyAlignment="1">
      <alignment vertical="center"/>
    </xf>
    <xf numFmtId="164" fontId="10" fillId="0" borderId="0" xfId="2" applyNumberFormat="1" applyFont="1" applyFill="1" applyAlignment="1">
      <alignment horizontal="center" vertical="center"/>
    </xf>
    <xf numFmtId="0" fontId="10" fillId="0" borderId="0" xfId="2" applyFont="1" applyFill="1" applyAlignment="1">
      <alignment horizontal="left" vertical="center"/>
    </xf>
    <xf numFmtId="165" fontId="9" fillId="0" borderId="0" xfId="2" applyNumberFormat="1" applyFont="1" applyFill="1" applyAlignment="1">
      <alignment horizontal="center" vertical="center"/>
    </xf>
    <xf numFmtId="165" fontId="10" fillId="0" borderId="0" xfId="2" applyNumberFormat="1" applyFont="1" applyFill="1" applyAlignment="1">
      <alignment horizontal="center" vertical="center"/>
    </xf>
    <xf numFmtId="165" fontId="9" fillId="0" borderId="0" xfId="2" applyNumberFormat="1" applyFont="1" applyFill="1" applyAlignment="1">
      <alignment vertical="center"/>
    </xf>
    <xf numFmtId="0" fontId="10" fillId="0" borderId="0" xfId="2" applyNumberFormat="1" applyFont="1" applyFill="1" applyAlignment="1">
      <alignment horizontal="center" vertical="center"/>
    </xf>
    <xf numFmtId="1" fontId="10" fillId="0" borderId="0" xfId="2" applyNumberFormat="1" applyFont="1" applyFill="1" applyAlignment="1">
      <alignment horizontal="center" vertical="center"/>
    </xf>
    <xf numFmtId="0" fontId="10" fillId="0" borderId="0" xfId="2" applyNumberFormat="1" applyFont="1" applyFill="1" applyAlignment="1">
      <alignment horizontal="left" vertical="center"/>
    </xf>
    <xf numFmtId="164" fontId="9" fillId="0" borderId="0" xfId="2" applyNumberFormat="1" applyFont="1" applyFill="1" applyAlignment="1">
      <alignment horizontal="center" vertical="center"/>
    </xf>
    <xf numFmtId="0" fontId="10" fillId="0" borderId="0" xfId="2" applyFont="1" applyFill="1" applyAlignment="1">
      <alignment horizontal="center" vertical="center" wrapText="1"/>
    </xf>
    <xf numFmtId="164" fontId="9" fillId="0" borderId="0" xfId="2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 wrapText="1"/>
    </xf>
    <xf numFmtId="0" fontId="9" fillId="0" borderId="0" xfId="2" applyFont="1" applyFill="1" applyAlignment="1">
      <alignment vertical="center" wrapText="1"/>
    </xf>
    <xf numFmtId="0" fontId="9" fillId="0" borderId="0" xfId="2" applyFont="1" applyFill="1" applyAlignment="1">
      <alignment horizontal="left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11" fillId="0" borderId="0" xfId="2" applyFont="1" applyFill="1" applyAlignment="1">
      <alignment vertical="center"/>
    </xf>
    <xf numFmtId="0" fontId="9" fillId="0" borderId="2" xfId="2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166" fontId="9" fillId="0" borderId="0" xfId="2" applyNumberFormat="1" applyFont="1" applyFill="1" applyAlignment="1">
      <alignment horizontal="center" vertical="center"/>
    </xf>
    <xf numFmtId="0" fontId="9" fillId="0" borderId="3" xfId="2" applyFont="1" applyFill="1" applyBorder="1" applyAlignment="1">
      <alignment vertical="center"/>
    </xf>
    <xf numFmtId="0" fontId="9" fillId="0" borderId="3" xfId="2" applyNumberFormat="1" applyFont="1" applyFill="1" applyBorder="1" applyAlignment="1">
      <alignment vertical="center"/>
    </xf>
    <xf numFmtId="0" fontId="10" fillId="0" borderId="3" xfId="2" applyNumberFormat="1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3" xfId="2" applyFont="1" applyFill="1" applyBorder="1" applyAlignment="1">
      <alignment horizontal="center" vertical="center"/>
    </xf>
    <xf numFmtId="166" fontId="9" fillId="3" borderId="0" xfId="2" applyNumberFormat="1" applyFont="1" applyFill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9" fillId="5" borderId="0" xfId="2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10" fillId="0" borderId="3" xfId="2" applyFont="1" applyFill="1" applyBorder="1" applyAlignment="1">
      <alignment horizontal="center" vertical="center"/>
    </xf>
  </cellXfs>
  <cellStyles count="6">
    <cellStyle name="Hyperlink_cth-tables-figs" xfId="3"/>
    <cellStyle name="Normal" xfId="0" builtinId="0"/>
    <cellStyle name="Normal 2" xfId="4"/>
    <cellStyle name="Normal_cth_biomass" xfId="2"/>
    <cellStyle name="Note 2" xfId="5"/>
    <cellStyle name="Percent" xfId="1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130"/>
  <sheetViews>
    <sheetView tabSelected="1" zoomScale="48" zoomScaleNormal="48" workbookViewId="0">
      <selection sqref="A1:B1"/>
    </sheetView>
  </sheetViews>
  <sheetFormatPr defaultRowHeight="12.75"/>
  <cols>
    <col min="1" max="1" width="24.25" customWidth="1"/>
    <col min="2" max="2" width="18.875" customWidth="1"/>
    <col min="3" max="3" width="14.5" customWidth="1"/>
    <col min="4" max="4" width="13.75" customWidth="1"/>
    <col min="5" max="5" width="13" customWidth="1"/>
    <col min="6" max="6" width="14.375" customWidth="1"/>
    <col min="7" max="7" width="15.875" customWidth="1"/>
    <col min="8" max="8" width="26.5" customWidth="1"/>
  </cols>
  <sheetData>
    <row r="1" spans="1:11" s="2" customFormat="1" ht="27" customHeight="1" thickBot="1">
      <c r="A1" s="46" t="s">
        <v>75</v>
      </c>
      <c r="B1" s="46"/>
      <c r="C1" s="41"/>
      <c r="D1" s="36"/>
      <c r="E1" s="36"/>
      <c r="F1" s="36"/>
      <c r="G1" s="37"/>
      <c r="H1" s="38" t="s">
        <v>78</v>
      </c>
      <c r="I1" s="5"/>
      <c r="J1" s="7"/>
      <c r="K1" s="8"/>
    </row>
    <row r="2" spans="1:11" s="2" customFormat="1" ht="15.75" thickTop="1">
      <c r="A2" s="4" t="s">
        <v>115</v>
      </c>
      <c r="B2" s="9" t="s">
        <v>92</v>
      </c>
      <c r="C2" s="5"/>
      <c r="D2" s="5"/>
      <c r="E2" s="5"/>
      <c r="F2" s="5"/>
      <c r="G2" s="5"/>
      <c r="H2" s="10"/>
      <c r="I2" s="5"/>
      <c r="J2" s="7"/>
      <c r="K2" s="8"/>
    </row>
    <row r="3" spans="1:11" s="2" customFormat="1" ht="15">
      <c r="A3" s="11" t="s">
        <v>0</v>
      </c>
      <c r="B3" s="12">
        <v>32.799999999999997</v>
      </c>
      <c r="D3" s="34"/>
      <c r="E3" s="5"/>
      <c r="F3" s="5"/>
      <c r="G3" s="5"/>
      <c r="H3" s="13" t="s">
        <v>77</v>
      </c>
      <c r="I3" s="5"/>
      <c r="J3" s="7"/>
      <c r="K3" s="8"/>
    </row>
    <row r="4" spans="1:11" s="2" customFormat="1" ht="15">
      <c r="A4" s="11" t="s">
        <v>1</v>
      </c>
      <c r="B4" s="12">
        <v>0.8</v>
      </c>
      <c r="D4" s="5"/>
      <c r="E4" s="5"/>
      <c r="F4" s="5"/>
      <c r="G4" s="5"/>
      <c r="H4" s="13" t="s">
        <v>76</v>
      </c>
      <c r="I4" s="5"/>
      <c r="J4" s="7"/>
      <c r="K4" s="8"/>
    </row>
    <row r="5" spans="1:11" s="2" customFormat="1" ht="15">
      <c r="A5" s="11" t="s">
        <v>2</v>
      </c>
      <c r="B5" s="12">
        <v>5.3</v>
      </c>
      <c r="D5" s="5"/>
      <c r="E5" s="5"/>
      <c r="F5" s="5"/>
      <c r="G5" s="5"/>
      <c r="H5" s="13" t="s">
        <v>76</v>
      </c>
      <c r="I5" s="5"/>
      <c r="J5" s="7"/>
      <c r="K5" s="8"/>
    </row>
    <row r="6" spans="1:11" s="2" customFormat="1" ht="15">
      <c r="A6" s="11" t="s">
        <v>3</v>
      </c>
      <c r="B6" s="12">
        <v>19</v>
      </c>
      <c r="D6" s="5"/>
      <c r="E6" s="5"/>
      <c r="F6" s="5"/>
      <c r="G6" s="11"/>
      <c r="H6" s="13" t="s">
        <v>77</v>
      </c>
      <c r="I6" s="5"/>
      <c r="J6" s="7"/>
      <c r="K6" s="8"/>
    </row>
    <row r="7" spans="1:11" s="2" customFormat="1" ht="15">
      <c r="A7" s="11" t="s">
        <v>4</v>
      </c>
      <c r="B7" s="12">
        <v>0.1</v>
      </c>
      <c r="D7" s="5"/>
      <c r="E7" s="5"/>
      <c r="F7" s="5"/>
      <c r="G7" s="14"/>
      <c r="H7" s="13" t="s">
        <v>76</v>
      </c>
      <c r="I7" s="5"/>
      <c r="J7" s="7"/>
      <c r="K7" s="8"/>
    </row>
    <row r="8" spans="1:11" s="2" customFormat="1" ht="30">
      <c r="A8" s="27" t="s">
        <v>114</v>
      </c>
      <c r="B8" s="12">
        <v>20</v>
      </c>
      <c r="D8" s="5"/>
      <c r="E8" s="5"/>
      <c r="F8" s="5"/>
      <c r="G8" s="11"/>
      <c r="H8" s="13" t="s">
        <v>77</v>
      </c>
      <c r="I8" s="5"/>
      <c r="J8" s="7"/>
      <c r="K8" s="8"/>
    </row>
    <row r="9" spans="1:11" s="2" customFormat="1" ht="15">
      <c r="A9" s="11" t="s">
        <v>5</v>
      </c>
      <c r="B9" s="12">
        <v>15.2</v>
      </c>
      <c r="D9" s="5"/>
      <c r="E9" s="5"/>
      <c r="F9" s="5"/>
      <c r="G9" s="15"/>
      <c r="H9" s="13" t="s">
        <v>77</v>
      </c>
      <c r="I9" s="5"/>
      <c r="J9" s="7"/>
      <c r="K9" s="8"/>
    </row>
    <row r="10" spans="1:11" s="2" customFormat="1" ht="15">
      <c r="A10" s="11" t="s">
        <v>6</v>
      </c>
      <c r="B10" s="12">
        <v>0.7</v>
      </c>
      <c r="D10" s="5"/>
      <c r="E10" s="5"/>
      <c r="F10" s="5"/>
      <c r="G10" s="5"/>
      <c r="H10" s="13" t="s">
        <v>76</v>
      </c>
      <c r="I10" s="5"/>
      <c r="J10" s="7"/>
      <c r="K10" s="8"/>
    </row>
    <row r="11" spans="1:11" s="2" customFormat="1" ht="15">
      <c r="A11" s="11" t="s">
        <v>7</v>
      </c>
      <c r="B11" s="12">
        <v>6.1</v>
      </c>
      <c r="D11" s="5"/>
      <c r="E11" s="5"/>
      <c r="F11" s="5"/>
      <c r="G11" s="5"/>
      <c r="H11" s="13" t="s">
        <v>77</v>
      </c>
      <c r="I11" s="5"/>
      <c r="J11" s="7"/>
      <c r="K11" s="8"/>
    </row>
    <row r="12" spans="1:11" s="2" customFormat="1" ht="18" customHeight="1">
      <c r="A12" s="4"/>
      <c r="B12" s="9">
        <f>SUM(B3:B11)</f>
        <v>100</v>
      </c>
      <c r="C12" s="5"/>
      <c r="D12" s="5"/>
      <c r="E12" s="5"/>
      <c r="F12" s="5"/>
      <c r="G12" s="5"/>
      <c r="H12" s="5"/>
      <c r="I12" s="5"/>
      <c r="J12" s="7"/>
      <c r="K12" s="8"/>
    </row>
    <row r="13" spans="1:11" s="2" customFormat="1" ht="15.75" customHeight="1">
      <c r="A13" s="4"/>
      <c r="B13" s="9"/>
      <c r="C13" s="5"/>
      <c r="D13" s="5"/>
      <c r="E13" s="5"/>
      <c r="F13" s="5"/>
      <c r="G13" s="5"/>
      <c r="H13" s="5"/>
      <c r="I13" s="5"/>
      <c r="J13" s="7"/>
      <c r="K13" s="8"/>
    </row>
    <row r="14" spans="1:11" s="2" customFormat="1" ht="27" customHeight="1" thickBot="1">
      <c r="A14" s="46" t="s">
        <v>8</v>
      </c>
      <c r="B14" s="46"/>
      <c r="C14" s="46"/>
      <c r="D14" s="46"/>
      <c r="E14" s="46"/>
      <c r="F14" s="46"/>
      <c r="G14" s="46"/>
      <c r="H14" s="2" t="s">
        <v>79</v>
      </c>
      <c r="I14" s="5"/>
      <c r="J14" s="7"/>
      <c r="K14" s="8"/>
    </row>
    <row r="15" spans="1:11" s="2" customFormat="1" ht="15.75" thickTop="1">
      <c r="A15" s="4" t="s">
        <v>11</v>
      </c>
      <c r="B15" s="4" t="s">
        <v>116</v>
      </c>
      <c r="C15" s="4" t="s">
        <v>86</v>
      </c>
      <c r="D15" s="4" t="s">
        <v>10</v>
      </c>
      <c r="E15" s="4" t="s">
        <v>87</v>
      </c>
      <c r="F15" s="4" t="s">
        <v>89</v>
      </c>
      <c r="G15" s="43" t="s">
        <v>12</v>
      </c>
      <c r="H15" s="5"/>
      <c r="I15" s="5"/>
      <c r="J15" s="16"/>
    </row>
    <row r="16" spans="1:11" s="2" customFormat="1" ht="15">
      <c r="A16" s="11" t="s">
        <v>13</v>
      </c>
      <c r="B16" s="12">
        <v>453953</v>
      </c>
      <c r="C16" s="12">
        <f>100*(B16/$B$36)</f>
        <v>8.740976510525881</v>
      </c>
      <c r="D16" s="11">
        <v>89.05</v>
      </c>
      <c r="E16" s="12">
        <f>C16*D16</f>
        <v>778.38395826232966</v>
      </c>
      <c r="F16" s="12">
        <f>(E16/$E$36)*100</f>
        <v>6.0525830438984185</v>
      </c>
      <c r="G16" s="42">
        <f t="shared" ref="G16:G35" si="0">(F16/100)*($B$3/100)*(1/D16)*(1000)</f>
        <v>0.22293624238053689</v>
      </c>
      <c r="H16" s="5"/>
      <c r="I16" s="5"/>
      <c r="J16" s="8"/>
    </row>
    <row r="17" spans="1:10" s="2" customFormat="1" ht="15">
      <c r="A17" s="11" t="s">
        <v>14</v>
      </c>
      <c r="B17" s="12">
        <v>327091</v>
      </c>
      <c r="C17" s="12">
        <f t="shared" ref="C17:C35" si="1">100*(B17/$B$36)</f>
        <v>6.2982175419138562</v>
      </c>
      <c r="D17" s="11">
        <v>175.11</v>
      </c>
      <c r="E17" s="12">
        <f t="shared" ref="E17:E35" si="2">C17*D17</f>
        <v>1102.8808737645354</v>
      </c>
      <c r="F17" s="12">
        <f t="shared" ref="F17:F35" si="3">(E17/$E$36)*100</f>
        <v>8.575816607126697</v>
      </c>
      <c r="G17" s="42">
        <f t="shared" si="0"/>
        <v>0.16063433539703936</v>
      </c>
      <c r="H17" s="5"/>
      <c r="I17" s="5"/>
      <c r="J17" s="8"/>
    </row>
    <row r="18" spans="1:10" s="2" customFormat="1" ht="15">
      <c r="A18" s="11" t="s">
        <v>15</v>
      </c>
      <c r="B18" s="12">
        <v>180969</v>
      </c>
      <c r="C18" s="12">
        <f t="shared" si="1"/>
        <v>3.4846025428477354</v>
      </c>
      <c r="D18" s="11">
        <v>132.05000000000001</v>
      </c>
      <c r="E18" s="12">
        <f>C18*D18</f>
        <v>460.14176578304352</v>
      </c>
      <c r="F18" s="12">
        <f t="shared" si="3"/>
        <v>3.5779851573319745</v>
      </c>
      <c r="G18" s="42">
        <f t="shared" si="0"/>
        <v>8.8873845634599574E-2</v>
      </c>
      <c r="H18" s="5"/>
      <c r="I18" s="5"/>
      <c r="J18" s="8"/>
    </row>
    <row r="19" spans="1:10" s="2" customFormat="1" ht="15">
      <c r="A19" s="11" t="s">
        <v>16</v>
      </c>
      <c r="B19" s="12">
        <v>297559</v>
      </c>
      <c r="C19" s="12">
        <f t="shared" si="1"/>
        <v>5.7295716285509082</v>
      </c>
      <c r="D19" s="11">
        <v>132.04</v>
      </c>
      <c r="E19" s="12">
        <f t="shared" si="2"/>
        <v>756.53263783386183</v>
      </c>
      <c r="F19" s="12">
        <f t="shared" si="3"/>
        <v>5.8826708429746137</v>
      </c>
      <c r="G19" s="42">
        <f t="shared" si="0"/>
        <v>0.14613117513599463</v>
      </c>
      <c r="H19" s="5"/>
      <c r="I19" s="5"/>
      <c r="J19" s="8"/>
    </row>
    <row r="20" spans="1:10" s="2" customFormat="1" ht="15">
      <c r="A20" s="11" t="s">
        <v>17</v>
      </c>
      <c r="B20" s="12">
        <v>67130</v>
      </c>
      <c r="C20" s="12">
        <f t="shared" si="1"/>
        <v>1.2926046378184577</v>
      </c>
      <c r="D20" s="11">
        <v>121.02</v>
      </c>
      <c r="E20" s="12">
        <f t="shared" si="2"/>
        <v>156.43101326878974</v>
      </c>
      <c r="F20" s="12">
        <f t="shared" si="3"/>
        <v>1.2163813095071938</v>
      </c>
      <c r="G20" s="42">
        <f t="shared" si="0"/>
        <v>3.2967531773125065E-2</v>
      </c>
      <c r="H20" s="5"/>
      <c r="I20" s="5"/>
      <c r="J20" s="8"/>
    </row>
    <row r="21" spans="1:10" s="2" customFormat="1" ht="15">
      <c r="A21" s="11" t="s">
        <v>18</v>
      </c>
      <c r="B21" s="12">
        <v>312986</v>
      </c>
      <c r="C21" s="12">
        <f t="shared" si="1"/>
        <v>6.0266223025807806</v>
      </c>
      <c r="D21" s="11">
        <v>146.05000000000001</v>
      </c>
      <c r="E21" s="12">
        <f t="shared" si="2"/>
        <v>880.1881872919231</v>
      </c>
      <c r="F21" s="12">
        <f t="shared" si="3"/>
        <v>6.8441956457269946</v>
      </c>
      <c r="G21" s="42">
        <f t="shared" si="0"/>
        <v>0.15370737225597081</v>
      </c>
      <c r="H21" s="5"/>
      <c r="I21" s="5"/>
      <c r="J21" s="8"/>
    </row>
    <row r="22" spans="1:10" s="2" customFormat="1" ht="15">
      <c r="A22" s="11" t="s">
        <v>19</v>
      </c>
      <c r="B22" s="12">
        <v>206194</v>
      </c>
      <c r="C22" s="12">
        <f t="shared" si="1"/>
        <v>3.9703161133671836</v>
      </c>
      <c r="D22" s="11">
        <v>146.07</v>
      </c>
      <c r="E22" s="12">
        <f t="shared" si="2"/>
        <v>579.94407467954443</v>
      </c>
      <c r="F22" s="12">
        <f t="shared" si="3"/>
        <v>4.5095478080648999</v>
      </c>
      <c r="G22" s="42">
        <f t="shared" si="0"/>
        <v>0.10126183891595036</v>
      </c>
      <c r="H22" s="5"/>
      <c r="I22" s="5"/>
      <c r="J22" s="8"/>
    </row>
    <row r="23" spans="1:10" s="2" customFormat="1" ht="15">
      <c r="A23" s="11" t="s">
        <v>20</v>
      </c>
      <c r="B23" s="12">
        <v>356010</v>
      </c>
      <c r="C23" s="12">
        <f t="shared" si="1"/>
        <v>6.8550599897176987</v>
      </c>
      <c r="D23" s="11">
        <v>75.03</v>
      </c>
      <c r="E23" s="12">
        <f t="shared" si="2"/>
        <v>514.33515102851891</v>
      </c>
      <c r="F23" s="12">
        <f t="shared" si="3"/>
        <v>3.9993838271612847</v>
      </c>
      <c r="G23" s="42">
        <f t="shared" si="0"/>
        <v>0.17483645146060259</v>
      </c>
      <c r="H23" s="5"/>
      <c r="I23" s="5"/>
      <c r="J23" s="8"/>
    </row>
    <row r="24" spans="1:10" s="2" customFormat="1" ht="15">
      <c r="A24" s="11" t="s">
        <v>21</v>
      </c>
      <c r="B24" s="12">
        <v>128639</v>
      </c>
      <c r="C24" s="12">
        <f t="shared" si="1"/>
        <v>2.4769755400615012</v>
      </c>
      <c r="D24" s="11">
        <v>155.07</v>
      </c>
      <c r="E24" s="12">
        <f t="shared" si="2"/>
        <v>384.10459699733696</v>
      </c>
      <c r="F24" s="12">
        <f t="shared" si="3"/>
        <v>2.9867328921570713</v>
      </c>
      <c r="G24" s="42">
        <f t="shared" si="0"/>
        <v>6.3174591386310666E-2</v>
      </c>
      <c r="H24" s="5"/>
      <c r="I24" s="5"/>
      <c r="J24" s="8"/>
    </row>
    <row r="25" spans="1:10" s="2" customFormat="1" ht="15">
      <c r="A25" s="11" t="s">
        <v>22</v>
      </c>
      <c r="B25" s="12">
        <v>250167</v>
      </c>
      <c r="C25" s="12">
        <f t="shared" si="1"/>
        <v>4.8170270285882628</v>
      </c>
      <c r="D25" s="11">
        <v>131.09</v>
      </c>
      <c r="E25" s="12">
        <f t="shared" si="2"/>
        <v>631.46407317763544</v>
      </c>
      <c r="F25" s="12">
        <f t="shared" si="3"/>
        <v>4.9101586711501914</v>
      </c>
      <c r="G25" s="42">
        <f t="shared" si="0"/>
        <v>0.12285697186187067</v>
      </c>
      <c r="H25" s="5"/>
      <c r="I25" s="5"/>
      <c r="J25" s="8"/>
    </row>
    <row r="26" spans="1:10" s="2" customFormat="1" ht="15">
      <c r="A26" s="11" t="s">
        <v>23</v>
      </c>
      <c r="B26" s="12">
        <v>473293</v>
      </c>
      <c r="C26" s="12">
        <f t="shared" si="1"/>
        <v>9.1133729606287996</v>
      </c>
      <c r="D26" s="11">
        <v>131.09</v>
      </c>
      <c r="E26" s="12">
        <f t="shared" si="2"/>
        <v>1194.6720614088294</v>
      </c>
      <c r="F26" s="12">
        <f t="shared" si="3"/>
        <v>9.2895694793665342</v>
      </c>
      <c r="G26" s="42">
        <f t="shared" si="0"/>
        <v>0.23243411314609982</v>
      </c>
      <c r="H26" s="5"/>
      <c r="I26" s="5"/>
      <c r="J26" s="8"/>
    </row>
    <row r="27" spans="1:10" s="2" customFormat="1" ht="15">
      <c r="A27" s="11" t="s">
        <v>24</v>
      </c>
      <c r="B27" s="12">
        <v>229278</v>
      </c>
      <c r="C27" s="12">
        <f t="shared" si="1"/>
        <v>4.4148042030350121</v>
      </c>
      <c r="D27" s="11">
        <v>147.11000000000001</v>
      </c>
      <c r="E27" s="12">
        <f t="shared" si="2"/>
        <v>649.46184630848074</v>
      </c>
      <c r="F27" s="12">
        <f t="shared" si="3"/>
        <v>5.0501063349263919</v>
      </c>
      <c r="G27" s="42">
        <f t="shared" si="0"/>
        <v>0.11259838745536375</v>
      </c>
      <c r="H27" s="5"/>
      <c r="I27" s="5"/>
      <c r="J27" s="8"/>
    </row>
    <row r="28" spans="1:10" s="2" customFormat="1" ht="15">
      <c r="A28" s="11" t="s">
        <v>25</v>
      </c>
      <c r="B28" s="12">
        <v>113333</v>
      </c>
      <c r="C28" s="12">
        <f t="shared" si="1"/>
        <v>2.1822547507504728</v>
      </c>
      <c r="D28" s="11">
        <v>149.05000000000001</v>
      </c>
      <c r="E28" s="12">
        <f t="shared" si="2"/>
        <v>325.26507059935801</v>
      </c>
      <c r="F28" s="12">
        <f t="shared" si="3"/>
        <v>2.5292066083646221</v>
      </c>
      <c r="G28" s="42">
        <f t="shared" si="0"/>
        <v>5.565781734609835E-2</v>
      </c>
      <c r="H28" s="5"/>
      <c r="I28" s="5"/>
      <c r="J28" s="8"/>
    </row>
    <row r="29" spans="1:10" s="2" customFormat="1" ht="15">
      <c r="A29" s="11" t="s">
        <v>26</v>
      </c>
      <c r="B29" s="12">
        <v>194115</v>
      </c>
      <c r="C29" s="12">
        <f t="shared" si="1"/>
        <v>3.7377320016405466</v>
      </c>
      <c r="D29" s="11">
        <v>165.08</v>
      </c>
      <c r="E29" s="12">
        <f t="shared" si="2"/>
        <v>617.02479883082151</v>
      </c>
      <c r="F29" s="12">
        <f t="shared" si="3"/>
        <v>4.7978812967900817</v>
      </c>
      <c r="G29" s="42">
        <f t="shared" si="0"/>
        <v>9.5329844036052006E-2</v>
      </c>
      <c r="H29" s="5"/>
      <c r="I29" s="5"/>
      <c r="J29" s="8"/>
    </row>
    <row r="30" spans="1:10" s="2" customFormat="1" ht="15">
      <c r="A30" s="11" t="s">
        <v>27</v>
      </c>
      <c r="B30" s="12">
        <v>319965</v>
      </c>
      <c r="C30" s="12">
        <f t="shared" si="1"/>
        <v>6.1610046616949621</v>
      </c>
      <c r="D30" s="11">
        <v>115.06</v>
      </c>
      <c r="E30" s="12">
        <f t="shared" si="2"/>
        <v>708.8851963746223</v>
      </c>
      <c r="F30" s="12">
        <f t="shared" si="3"/>
        <v>5.5121723335948207</v>
      </c>
      <c r="G30" s="42">
        <f t="shared" si="0"/>
        <v>0.1571347579887972</v>
      </c>
      <c r="H30" s="5"/>
      <c r="I30" s="5"/>
      <c r="J30" s="8"/>
    </row>
    <row r="31" spans="1:10" s="2" customFormat="1" ht="15">
      <c r="A31" s="11" t="s">
        <v>28</v>
      </c>
      <c r="B31" s="12">
        <v>420888</v>
      </c>
      <c r="C31" s="12">
        <f t="shared" si="1"/>
        <v>8.1043018144217935</v>
      </c>
      <c r="D31" s="11">
        <v>105.04</v>
      </c>
      <c r="E31" s="12">
        <f t="shared" si="2"/>
        <v>851.27586258686529</v>
      </c>
      <c r="F31" s="12">
        <f t="shared" si="3"/>
        <v>6.6193782604096292</v>
      </c>
      <c r="G31" s="42">
        <f t="shared" si="0"/>
        <v>0.20669802641035395</v>
      </c>
      <c r="H31" s="5"/>
      <c r="I31" s="5"/>
      <c r="J31" s="8"/>
    </row>
    <row r="32" spans="1:10" s="2" customFormat="1" ht="15">
      <c r="A32" s="11" t="s">
        <v>29</v>
      </c>
      <c r="B32" s="12">
        <v>305855</v>
      </c>
      <c r="C32" s="12">
        <f t="shared" si="1"/>
        <v>5.8893131461338362</v>
      </c>
      <c r="D32" s="11">
        <v>119.06</v>
      </c>
      <c r="E32" s="12">
        <f t="shared" si="2"/>
        <v>701.18162317869451</v>
      </c>
      <c r="F32" s="12">
        <f t="shared" si="3"/>
        <v>5.4522706411098012</v>
      </c>
      <c r="G32" s="42">
        <f t="shared" si="0"/>
        <v>0.15020533934856498</v>
      </c>
      <c r="H32" s="5"/>
      <c r="I32" s="5"/>
      <c r="J32" s="8"/>
    </row>
    <row r="33" spans="1:10" s="2" customFormat="1" ht="15">
      <c r="A33" s="11" t="s">
        <v>30</v>
      </c>
      <c r="B33" s="12">
        <v>77827</v>
      </c>
      <c r="C33" s="12">
        <f t="shared" si="1"/>
        <v>1.4985780001116804</v>
      </c>
      <c r="D33" s="11">
        <v>204.09</v>
      </c>
      <c r="E33" s="12">
        <f t="shared" si="2"/>
        <v>305.84478404279287</v>
      </c>
      <c r="F33" s="12">
        <f t="shared" si="3"/>
        <v>2.3781977188927499</v>
      </c>
      <c r="G33" s="42">
        <f t="shared" si="0"/>
        <v>3.8220826684150215E-2</v>
      </c>
      <c r="H33" s="5"/>
      <c r="I33" s="5"/>
      <c r="J33" s="8"/>
    </row>
    <row r="34" spans="1:10" s="2" customFormat="1" ht="15">
      <c r="A34" s="11" t="s">
        <v>31</v>
      </c>
      <c r="B34" s="12">
        <v>149679</v>
      </c>
      <c r="C34" s="12">
        <f t="shared" si="1"/>
        <v>2.8821059077019058</v>
      </c>
      <c r="D34" s="11">
        <v>181.07</v>
      </c>
      <c r="E34" s="12">
        <f t="shared" si="2"/>
        <v>521.86291670758408</v>
      </c>
      <c r="F34" s="12">
        <f t="shared" si="3"/>
        <v>4.0579184698962978</v>
      </c>
      <c r="G34" s="42">
        <f t="shared" si="0"/>
        <v>7.3507331867564238E-2</v>
      </c>
      <c r="H34" s="5"/>
      <c r="I34" s="5"/>
      <c r="J34" s="8"/>
    </row>
    <row r="35" spans="1:10" s="2" customFormat="1" ht="15">
      <c r="A35" s="11" t="s">
        <v>32</v>
      </c>
      <c r="B35" s="12">
        <v>328459</v>
      </c>
      <c r="C35" s="12">
        <f t="shared" si="1"/>
        <v>6.3245587179087268</v>
      </c>
      <c r="D35" s="11">
        <v>117.08</v>
      </c>
      <c r="E35" s="12">
        <f t="shared" si="2"/>
        <v>740.4793346927537</v>
      </c>
      <c r="F35" s="12">
        <f t="shared" si="3"/>
        <v>5.757843051549747</v>
      </c>
      <c r="G35" s="42">
        <f t="shared" si="0"/>
        <v>0.1613061599682539</v>
      </c>
      <c r="H35" s="5"/>
      <c r="I35" s="5"/>
      <c r="J35" s="8"/>
    </row>
    <row r="36" spans="1:10" s="2" customFormat="1" ht="15">
      <c r="A36" s="4"/>
      <c r="B36" s="4">
        <f t="shared" ref="B36:G36" si="4">SUM(B16:B35)</f>
        <v>5193390</v>
      </c>
      <c r="C36" s="4">
        <f t="shared" si="4"/>
        <v>100</v>
      </c>
      <c r="D36" s="4">
        <f t="shared" si="4"/>
        <v>2736.31</v>
      </c>
      <c r="E36" s="9">
        <f t="shared" si="4"/>
        <v>12860.35982681832</v>
      </c>
      <c r="F36" s="4">
        <f t="shared" si="4"/>
        <v>100.00000000000001</v>
      </c>
      <c r="G36" s="18">
        <f t="shared" si="4"/>
        <v>2.5504729604532992</v>
      </c>
      <c r="H36" s="5"/>
      <c r="I36" s="5"/>
      <c r="J36" s="7"/>
    </row>
    <row r="37" spans="1:10" s="2" customFormat="1" ht="15">
      <c r="A37" s="5"/>
      <c r="B37" s="5"/>
      <c r="C37" s="5"/>
      <c r="D37" s="5"/>
      <c r="E37" s="5"/>
      <c r="F37" s="5"/>
      <c r="G37" s="19"/>
      <c r="H37" s="5"/>
      <c r="I37" s="5"/>
      <c r="J37" s="7"/>
    </row>
    <row r="38" spans="1:10" s="2" customFormat="1" ht="26.25" customHeight="1" thickBot="1">
      <c r="A38" s="46" t="s">
        <v>1</v>
      </c>
      <c r="B38" s="46"/>
      <c r="C38" s="46"/>
      <c r="D38" s="46"/>
      <c r="E38" s="46"/>
      <c r="F38" s="46"/>
      <c r="G38" s="46"/>
      <c r="H38" s="5" t="s">
        <v>79</v>
      </c>
      <c r="I38" s="5"/>
      <c r="J38" s="7"/>
    </row>
    <row r="39" spans="1:10" s="2" customFormat="1" ht="15.75" thickTop="1">
      <c r="A39" s="11" t="s">
        <v>33</v>
      </c>
      <c r="B39" s="11">
        <v>52</v>
      </c>
      <c r="C39" s="5"/>
      <c r="D39" s="5"/>
      <c r="E39" s="5"/>
      <c r="F39" s="5"/>
      <c r="G39" s="5"/>
      <c r="H39" s="19"/>
      <c r="I39" s="19"/>
      <c r="J39" s="7"/>
    </row>
    <row r="40" spans="1:10" s="2" customFormat="1" ht="15">
      <c r="A40" s="4" t="s">
        <v>1</v>
      </c>
      <c r="B40" s="4" t="s">
        <v>86</v>
      </c>
      <c r="C40" s="4" t="s">
        <v>10</v>
      </c>
      <c r="D40" s="4" t="s">
        <v>88</v>
      </c>
      <c r="E40" s="4" t="s">
        <v>90</v>
      </c>
      <c r="F40" s="5"/>
      <c r="G40" s="4" t="s">
        <v>34</v>
      </c>
      <c r="H40" s="5"/>
      <c r="I40" s="5"/>
      <c r="J40" s="7"/>
    </row>
    <row r="41" spans="1:10" s="2" customFormat="1" ht="15">
      <c r="A41" s="11" t="s">
        <v>35</v>
      </c>
      <c r="B41" s="11">
        <f>(100-B39)/2</f>
        <v>24</v>
      </c>
      <c r="C41" s="12">
        <f>491.0008-4</f>
        <v>487.00080000000003</v>
      </c>
      <c r="D41" s="12">
        <f>B41*C41</f>
        <v>11688.019200000001</v>
      </c>
      <c r="E41" s="12">
        <f>(D41/$D$45)*100</f>
        <v>24.211138579494815</v>
      </c>
      <c r="F41" s="5"/>
      <c r="G41" s="42">
        <f>(E41/100)*($B$4/100)*(1/C41)*(1000)</f>
        <v>3.977182555674621E-3</v>
      </c>
      <c r="H41" s="5"/>
      <c r="I41" s="5"/>
      <c r="J41" s="8"/>
    </row>
    <row r="42" spans="1:10" s="2" customFormat="1" ht="15">
      <c r="A42" s="11" t="s">
        <v>36</v>
      </c>
      <c r="B42" s="11">
        <f>$B$39/2</f>
        <v>26</v>
      </c>
      <c r="C42" s="12">
        <f>466.9896-4</f>
        <v>462.9896</v>
      </c>
      <c r="D42" s="12">
        <f>B42*C42</f>
        <v>12037.729600000001</v>
      </c>
      <c r="E42" s="12">
        <f>(D42/$D$45)*100</f>
        <v>24.935545924504186</v>
      </c>
      <c r="F42" s="5"/>
      <c r="G42" s="42">
        <f>(E42/100)*($B$4/100)*(1/C42)*(1000)</f>
        <v>4.3086144353141733E-3</v>
      </c>
      <c r="H42" s="5"/>
      <c r="I42" s="5"/>
      <c r="J42" s="8"/>
    </row>
    <row r="43" spans="1:10" s="2" customFormat="1" ht="15">
      <c r="A43" s="11" t="s">
        <v>37</v>
      </c>
      <c r="B43" s="11">
        <f>$B$39/2</f>
        <v>26</v>
      </c>
      <c r="C43" s="12">
        <f>506.9957-4</f>
        <v>502.9957</v>
      </c>
      <c r="D43" s="12">
        <f>B43*C43</f>
        <v>13077.888199999999</v>
      </c>
      <c r="E43" s="12">
        <f>(D43/$D$45)*100</f>
        <v>27.090181674011966</v>
      </c>
      <c r="F43" s="5"/>
      <c r="G43" s="42">
        <f>(E43/100)*($B$4/100)*(1/C43)*(1000)</f>
        <v>4.3086144353141724E-3</v>
      </c>
      <c r="H43" s="5"/>
      <c r="I43" s="5"/>
      <c r="J43" s="8"/>
    </row>
    <row r="44" spans="1:10" s="2" customFormat="1" ht="15">
      <c r="A44" s="11" t="s">
        <v>38</v>
      </c>
      <c r="B44" s="11">
        <f>(100-B39)/2</f>
        <v>24</v>
      </c>
      <c r="C44" s="12">
        <f>481.9893-4</f>
        <v>477.98930000000001</v>
      </c>
      <c r="D44" s="12">
        <f>B44*C44</f>
        <v>11471.743200000001</v>
      </c>
      <c r="E44" s="12">
        <f>(D44/$D$45)*100</f>
        <v>23.76313382198904</v>
      </c>
      <c r="F44" s="5"/>
      <c r="G44" s="42">
        <f>(E44/100)*($B$4/100)*(1/C44)*(1000)</f>
        <v>3.977182555674621E-3</v>
      </c>
      <c r="H44" s="5"/>
      <c r="I44" s="5"/>
      <c r="J44" s="8"/>
    </row>
    <row r="45" spans="1:10" s="2" customFormat="1" ht="15">
      <c r="A45" s="4"/>
      <c r="B45" s="4">
        <f>SUM(B41:B44)</f>
        <v>100</v>
      </c>
      <c r="C45" s="5"/>
      <c r="D45" s="9">
        <f>SUM(D41:D44)</f>
        <v>48275.3802</v>
      </c>
      <c r="E45" s="20">
        <f>SUM(E41:E44)</f>
        <v>100</v>
      </c>
      <c r="F45" s="5"/>
      <c r="G45" s="5"/>
      <c r="H45" s="5"/>
      <c r="I45" s="5"/>
      <c r="J45" s="7"/>
    </row>
    <row r="46" spans="1:10" s="2" customFormat="1" ht="15">
      <c r="A46" s="4"/>
      <c r="B46" s="4"/>
      <c r="C46" s="5"/>
      <c r="D46" s="9"/>
      <c r="E46" s="20"/>
      <c r="F46" s="5"/>
      <c r="G46" s="5"/>
      <c r="H46" s="5"/>
      <c r="I46" s="5"/>
      <c r="J46" s="7"/>
    </row>
    <row r="47" spans="1:10" s="2" customFormat="1" ht="27" customHeight="1" thickBot="1">
      <c r="A47" s="46" t="s">
        <v>2</v>
      </c>
      <c r="B47" s="46"/>
      <c r="C47" s="46"/>
      <c r="D47" s="46"/>
      <c r="E47" s="46"/>
      <c r="F47" s="46"/>
      <c r="G47" s="46"/>
      <c r="H47" s="5" t="s">
        <v>79</v>
      </c>
      <c r="I47" s="5"/>
      <c r="J47" s="7"/>
    </row>
    <row r="48" spans="1:10" s="2" customFormat="1" ht="15.75" thickTop="1">
      <c r="A48" s="4" t="s">
        <v>2</v>
      </c>
      <c r="B48" s="4" t="s">
        <v>86</v>
      </c>
      <c r="C48" s="4" t="s">
        <v>10</v>
      </c>
      <c r="D48" s="4" t="s">
        <v>87</v>
      </c>
      <c r="E48" s="4" t="s">
        <v>89</v>
      </c>
      <c r="G48" s="4" t="s">
        <v>34</v>
      </c>
      <c r="H48" s="5"/>
      <c r="I48" s="7"/>
    </row>
    <row r="49" spans="1:10" s="2" customFormat="1" ht="15">
      <c r="A49" s="11" t="s">
        <v>39</v>
      </c>
      <c r="B49" s="12">
        <v>25.6</v>
      </c>
      <c r="C49" s="12">
        <f>506.9957-4</f>
        <v>502.9957</v>
      </c>
      <c r="D49" s="12">
        <f>B49*C49/100</f>
        <v>128.76689920000001</v>
      </c>
      <c r="E49" s="12">
        <f>(D49/$D$53)*100</f>
        <v>25.917648571346529</v>
      </c>
      <c r="G49" s="42">
        <f>(E49/100)*($B$5/100)*(1/C49)*(1000)</f>
        <v>2.730908781688126E-2</v>
      </c>
      <c r="H49" s="5"/>
      <c r="I49" s="8"/>
    </row>
    <row r="50" spans="1:10" s="2" customFormat="1" ht="15">
      <c r="A50" s="11" t="s">
        <v>40</v>
      </c>
      <c r="B50" s="12">
        <v>19.600000000000001</v>
      </c>
      <c r="C50" s="12">
        <f>482.9845-4</f>
        <v>478.98450000000003</v>
      </c>
      <c r="D50" s="12">
        <f t="shared" ref="D50:D52" si="5">B50*C50/100</f>
        <v>93.880962000000011</v>
      </c>
      <c r="E50" s="12">
        <f>(D50/$D$53)*100</f>
        <v>18.895956925053746</v>
      </c>
      <c r="G50" s="42">
        <f>(E50/100)*($B$5/100)*(1/C50)*(1000)</f>
        <v>2.0908520359799707E-2</v>
      </c>
      <c r="H50" s="5"/>
      <c r="I50" s="8"/>
    </row>
    <row r="51" spans="1:10" s="2" customFormat="1" ht="15">
      <c r="A51" s="11" t="s">
        <v>41</v>
      </c>
      <c r="B51" s="12">
        <v>28.6</v>
      </c>
      <c r="C51" s="12">
        <f>522.9907-4</f>
        <v>518.99069999999995</v>
      </c>
      <c r="D51" s="12">
        <f t="shared" si="5"/>
        <v>148.43134019999999</v>
      </c>
      <c r="E51" s="12">
        <f>(D51/$D$53)*100</f>
        <v>29.875622820601244</v>
      </c>
      <c r="G51" s="42">
        <f>(E51/100)*($B$5/100)*(1/C51)*(1000)</f>
        <v>3.0509371545422027E-2</v>
      </c>
      <c r="H51" s="5"/>
      <c r="I51" s="8"/>
    </row>
    <row r="52" spans="1:10" s="2" customFormat="1" ht="15">
      <c r="A52" s="11" t="s">
        <v>42</v>
      </c>
      <c r="B52" s="12">
        <v>26.2</v>
      </c>
      <c r="C52" s="12">
        <f>483.9685-4</f>
        <v>479.96850000000001</v>
      </c>
      <c r="D52" s="12">
        <f t="shared" si="5"/>
        <v>125.75174699999999</v>
      </c>
      <c r="E52" s="12">
        <f>(D52/$D$53)*100</f>
        <v>25.310771682998478</v>
      </c>
      <c r="G52" s="42">
        <f>(E52/100)*($B$5/100)*(1/C52)*(1000)</f>
        <v>2.7949144562589404E-2</v>
      </c>
      <c r="H52" s="5"/>
      <c r="I52" s="8"/>
    </row>
    <row r="53" spans="1:10" s="2" customFormat="1" ht="15">
      <c r="A53" s="4"/>
      <c r="B53" s="21">
        <f>SUM(B49:B52)</f>
        <v>100.00000000000001</v>
      </c>
      <c r="C53" s="5"/>
      <c r="D53" s="9">
        <f>SUM(D49:D52)</f>
        <v>496.83094840000001</v>
      </c>
      <c r="E53" s="4">
        <f>SUM(E49:E52)</f>
        <v>100</v>
      </c>
      <c r="F53" s="5"/>
      <c r="G53" s="5"/>
      <c r="H53" s="5"/>
      <c r="I53" s="7"/>
    </row>
    <row r="54" spans="1:10" s="2" customFormat="1" ht="15">
      <c r="A54" s="4"/>
      <c r="B54" s="21"/>
      <c r="C54" s="21"/>
      <c r="D54" s="5"/>
      <c r="E54" s="9"/>
      <c r="F54" s="4"/>
      <c r="G54" s="5"/>
      <c r="H54" s="5"/>
      <c r="I54" s="5"/>
      <c r="J54" s="7"/>
    </row>
    <row r="55" spans="1:10" s="2" customFormat="1" ht="26.25" customHeight="1" thickBot="1">
      <c r="A55" s="46" t="s">
        <v>80</v>
      </c>
      <c r="B55" s="46"/>
      <c r="C55" s="46"/>
      <c r="D55" s="46"/>
      <c r="E55" s="46"/>
      <c r="F55" s="46"/>
      <c r="G55" s="46"/>
      <c r="H55" s="13" t="s">
        <v>76</v>
      </c>
      <c r="I55" s="5"/>
      <c r="J55" s="7"/>
    </row>
    <row r="56" spans="1:10" s="2" customFormat="1" ht="15.75" thickTop="1">
      <c r="A56" s="4" t="s">
        <v>112</v>
      </c>
      <c r="B56" s="15" t="s">
        <v>93</v>
      </c>
      <c r="C56" s="15" t="s">
        <v>10</v>
      </c>
      <c r="D56" s="4" t="s">
        <v>87</v>
      </c>
      <c r="E56" s="4" t="s">
        <v>89</v>
      </c>
      <c r="F56" s="3"/>
      <c r="G56" s="4" t="s">
        <v>96</v>
      </c>
      <c r="H56" s="10"/>
      <c r="I56" s="3"/>
      <c r="J56" s="22"/>
    </row>
    <row r="57" spans="1:10" s="2" customFormat="1" ht="15">
      <c r="A57" s="11" t="s">
        <v>44</v>
      </c>
      <c r="B57" s="23">
        <v>31</v>
      </c>
      <c r="C57" s="23">
        <v>954.96</v>
      </c>
      <c r="D57" s="23">
        <f>B57*C57/100</f>
        <v>296.0376</v>
      </c>
      <c r="E57" s="12">
        <f>D57*100/$D$63</f>
        <v>35.648115423570452</v>
      </c>
      <c r="F57" s="5"/>
      <c r="G57" s="42">
        <f t="shared" ref="G57:G62" si="6">(B57/100)*($B$6/100)*(1/C57)*1000</f>
        <v>6.1677976040881294E-2</v>
      </c>
      <c r="H57" s="5"/>
      <c r="I57" s="5"/>
      <c r="J57" s="7"/>
    </row>
    <row r="58" spans="1:10" s="2" customFormat="1" ht="15">
      <c r="A58" s="11" t="s">
        <v>45</v>
      </c>
      <c r="B58" s="23">
        <v>5</v>
      </c>
      <c r="C58" s="23">
        <v>301.31</v>
      </c>
      <c r="D58" s="23">
        <f t="shared" ref="D58:D62" si="7">B58*C58/100</f>
        <v>15.0655</v>
      </c>
      <c r="E58" s="12">
        <f t="shared" ref="E58:E62" si="8">D58*100/$D$63</f>
        <v>1.8141502394081044</v>
      </c>
      <c r="F58" s="5"/>
      <c r="G58" s="42">
        <f t="shared" si="6"/>
        <v>3.152899007666523E-2</v>
      </c>
      <c r="H58" s="5"/>
      <c r="I58" s="5"/>
      <c r="J58" s="7"/>
    </row>
    <row r="59" spans="1:10" s="2" customFormat="1" ht="15">
      <c r="A59" s="11" t="s">
        <v>46</v>
      </c>
      <c r="B59" s="23">
        <v>14</v>
      </c>
      <c r="C59" s="23">
        <v>782.5</v>
      </c>
      <c r="D59" s="23">
        <f t="shared" si="7"/>
        <v>109.55</v>
      </c>
      <c r="E59" s="12">
        <f t="shared" si="8"/>
        <v>13.191739983880911</v>
      </c>
      <c r="F59" s="5"/>
      <c r="G59" s="42">
        <f t="shared" si="6"/>
        <v>3.3993610223642175E-2</v>
      </c>
      <c r="H59" s="5"/>
      <c r="I59" s="5"/>
      <c r="J59" s="7"/>
    </row>
    <row r="60" spans="1:10" s="2" customFormat="1" ht="15">
      <c r="A60" s="11" t="s">
        <v>47</v>
      </c>
      <c r="B60" s="23">
        <v>35</v>
      </c>
      <c r="C60" s="23">
        <v>834.8</v>
      </c>
      <c r="D60" s="23">
        <f t="shared" si="7"/>
        <v>292.18</v>
      </c>
      <c r="E60" s="12">
        <f t="shared" si="8"/>
        <v>35.183592774900269</v>
      </c>
      <c r="F60" s="11"/>
      <c r="G60" s="42">
        <f t="shared" si="6"/>
        <v>7.9659798754192601E-2</v>
      </c>
      <c r="H60" s="5"/>
      <c r="I60" s="5"/>
      <c r="J60" s="7"/>
    </row>
    <row r="61" spans="1:10" s="2" customFormat="1" ht="15">
      <c r="A61" s="11" t="s">
        <v>48</v>
      </c>
      <c r="B61" s="23">
        <v>6</v>
      </c>
      <c r="C61" s="23">
        <v>827.32</v>
      </c>
      <c r="D61" s="23">
        <f t="shared" si="7"/>
        <v>49.639200000000002</v>
      </c>
      <c r="E61" s="12">
        <f t="shared" si="8"/>
        <v>5.9774296614136126</v>
      </c>
      <c r="F61" s="5"/>
      <c r="G61" s="42">
        <f t="shared" si="6"/>
        <v>1.3779432384083547E-2</v>
      </c>
      <c r="H61" s="5"/>
      <c r="I61" s="5"/>
      <c r="J61" s="7"/>
    </row>
    <row r="62" spans="1:10" s="2" customFormat="1" ht="15">
      <c r="A62" s="11" t="s">
        <v>49</v>
      </c>
      <c r="B62" s="23">
        <v>9</v>
      </c>
      <c r="C62" s="23">
        <v>755.24</v>
      </c>
      <c r="D62" s="23">
        <f t="shared" si="7"/>
        <v>67.971599999999995</v>
      </c>
      <c r="E62" s="12">
        <f t="shared" si="8"/>
        <v>8.184971916826651</v>
      </c>
      <c r="F62" s="23"/>
      <c r="G62" s="42">
        <f t="shared" si="6"/>
        <v>2.264180922620624E-2</v>
      </c>
      <c r="H62" s="5"/>
      <c r="I62" s="5"/>
      <c r="J62" s="7"/>
    </row>
    <row r="63" spans="1:10" s="2" customFormat="1" ht="15">
      <c r="A63" s="4"/>
      <c r="B63" s="15">
        <f>SUM(B57:B62)</f>
        <v>100</v>
      </c>
      <c r="C63" s="15">
        <f>SUM(C57:C62)</f>
        <v>4456.13</v>
      </c>
      <c r="D63" s="15">
        <f>SUM(D57:D62)</f>
        <v>830.44389999999999</v>
      </c>
      <c r="E63" s="15">
        <f>SUM(E57:E62)</f>
        <v>100</v>
      </c>
      <c r="F63" s="15"/>
      <c r="G63" s="18">
        <f>SUM(G57:G62)</f>
        <v>0.24328161670567108</v>
      </c>
      <c r="H63" s="5"/>
      <c r="I63" s="3"/>
      <c r="J63" s="22"/>
    </row>
    <row r="64" spans="1:10" s="2" customFormat="1" ht="15">
      <c r="A64" s="4"/>
      <c r="B64" s="15"/>
      <c r="C64" s="15"/>
      <c r="D64" s="15"/>
      <c r="E64" s="15"/>
      <c r="F64" s="15"/>
      <c r="G64" s="18"/>
      <c r="H64" s="5"/>
      <c r="I64" s="3"/>
      <c r="J64" s="22"/>
    </row>
    <row r="65" spans="1:11" s="2" customFormat="1" ht="32.25" customHeight="1" thickBot="1">
      <c r="A65" s="46" t="s">
        <v>81</v>
      </c>
      <c r="B65" s="46"/>
      <c r="C65" s="46"/>
      <c r="D65" s="46"/>
      <c r="E65" s="46"/>
      <c r="F65" s="46"/>
      <c r="G65" s="46"/>
      <c r="H65" s="5" t="s">
        <v>83</v>
      </c>
      <c r="I65" s="3"/>
      <c r="J65" s="22"/>
      <c r="K65" s="8"/>
    </row>
    <row r="66" spans="1:11" s="2" customFormat="1" ht="30" customHeight="1" thickTop="1">
      <c r="A66" s="4" t="s">
        <v>111</v>
      </c>
      <c r="B66" s="24" t="s">
        <v>89</v>
      </c>
      <c r="C66" s="24" t="s">
        <v>54</v>
      </c>
      <c r="D66" s="24" t="s">
        <v>10</v>
      </c>
      <c r="E66" s="24" t="s">
        <v>55</v>
      </c>
      <c r="F66" s="15"/>
      <c r="G66" s="24" t="s">
        <v>85</v>
      </c>
      <c r="H66" s="5"/>
      <c r="I66" s="3"/>
      <c r="J66" s="22"/>
      <c r="K66" s="8"/>
    </row>
    <row r="67" spans="1:11" s="2" customFormat="1" ht="15">
      <c r="A67" s="4" t="s">
        <v>50</v>
      </c>
      <c r="B67" s="23">
        <v>14.981273408239701</v>
      </c>
      <c r="C67" s="11">
        <v>239.2</v>
      </c>
      <c r="D67" s="23">
        <f>B67*C67/100</f>
        <v>35.835205992509366</v>
      </c>
      <c r="E67" s="12">
        <f>D67*100/$D$71</f>
        <v>13.724705473959924</v>
      </c>
      <c r="F67" s="15"/>
      <c r="G67" s="35">
        <f>E67/$E$71</f>
        <v>0.13722185969466413</v>
      </c>
      <c r="H67" s="5"/>
      <c r="I67" s="3"/>
      <c r="J67" s="22"/>
      <c r="K67" s="8"/>
    </row>
    <row r="68" spans="1:11" s="2" customFormat="1" ht="15">
      <c r="A68" s="4" t="s">
        <v>51</v>
      </c>
      <c r="B68" s="23">
        <v>29.962546816479403</v>
      </c>
      <c r="C68" s="11">
        <v>263.2</v>
      </c>
      <c r="D68" s="23">
        <f t="shared" ref="D68:D70" si="9">B68*C68/100</f>
        <v>78.861423220973791</v>
      </c>
      <c r="E68" s="12">
        <f t="shared" ref="E68:E70" si="10">D68*100/$D$71</f>
        <v>30.20353244771114</v>
      </c>
      <c r="F68" s="15"/>
      <c r="G68" s="35">
        <f>E68/$E$71</f>
        <v>0.30197987852538133</v>
      </c>
      <c r="H68" s="5"/>
      <c r="I68" s="3"/>
      <c r="J68" s="22"/>
      <c r="K68" s="8"/>
    </row>
    <row r="69" spans="1:11" s="2" customFormat="1" ht="15">
      <c r="A69" s="4" t="s">
        <v>52</v>
      </c>
      <c r="B69" s="23">
        <v>37.453183520599254</v>
      </c>
      <c r="C69" s="11">
        <v>265.3</v>
      </c>
      <c r="D69" s="23">
        <f t="shared" si="9"/>
        <v>99.363295880149821</v>
      </c>
      <c r="E69" s="12">
        <f t="shared" si="10"/>
        <v>38.055647598678597</v>
      </c>
      <c r="F69" s="15"/>
      <c r="G69" s="35">
        <f>E69/$E$71</f>
        <v>0.38048661556223246</v>
      </c>
      <c r="H69" s="5"/>
      <c r="I69" s="3"/>
      <c r="J69" s="22"/>
      <c r="K69" s="8"/>
    </row>
    <row r="70" spans="1:11" s="2" customFormat="1" ht="15">
      <c r="A70" s="4" t="s">
        <v>53</v>
      </c>
      <c r="B70" s="23">
        <v>17.602996254681649</v>
      </c>
      <c r="C70" s="11">
        <v>267.5</v>
      </c>
      <c r="D70" s="23">
        <f t="shared" si="9"/>
        <v>47.08801498127341</v>
      </c>
      <c r="E70" s="12">
        <f t="shared" si="10"/>
        <v>18.034475289648949</v>
      </c>
      <c r="F70" s="15"/>
      <c r="G70" s="35">
        <f>E70/$E$71</f>
        <v>0.18031164621772208</v>
      </c>
      <c r="H70" s="5"/>
      <c r="I70" s="3"/>
      <c r="J70" s="22"/>
      <c r="K70" s="8"/>
    </row>
    <row r="71" spans="1:11" s="2" customFormat="1" ht="15">
      <c r="A71" s="5"/>
      <c r="B71" s="23">
        <v>267</v>
      </c>
      <c r="C71" s="25"/>
      <c r="D71" s="26">
        <v>261.10000000000002</v>
      </c>
      <c r="E71" s="12">
        <f>SUM(E67:E70)</f>
        <v>100.01836080999861</v>
      </c>
      <c r="F71" s="23"/>
      <c r="G71" s="12"/>
      <c r="H71" s="5"/>
      <c r="I71" s="5"/>
      <c r="J71" s="7"/>
      <c r="K71" s="8"/>
    </row>
    <row r="72" spans="1:11" s="2" customFormat="1" ht="15">
      <c r="A72" s="5"/>
      <c r="B72" s="5"/>
      <c r="C72" s="5"/>
      <c r="D72" s="5"/>
      <c r="E72" s="5"/>
      <c r="F72" s="5"/>
      <c r="G72" s="5"/>
      <c r="H72" s="5"/>
      <c r="I72" s="5"/>
      <c r="J72" s="10"/>
      <c r="K72" s="8"/>
    </row>
    <row r="73" spans="1:11" s="2" customFormat="1" ht="29.25" customHeight="1" thickBot="1">
      <c r="A73" s="46" t="s">
        <v>82</v>
      </c>
      <c r="B73" s="46"/>
      <c r="C73" s="46"/>
      <c r="D73" s="46"/>
      <c r="E73" s="46"/>
      <c r="F73" s="46"/>
      <c r="G73" s="46"/>
      <c r="H73" s="5" t="s">
        <v>84</v>
      </c>
      <c r="I73" s="5"/>
      <c r="J73" s="10"/>
      <c r="K73" s="8"/>
    </row>
    <row r="74" spans="1:11" s="2" customFormat="1" ht="30.75" customHeight="1" thickTop="1">
      <c r="A74" s="24" t="s">
        <v>110</v>
      </c>
      <c r="B74" s="24" t="s">
        <v>89</v>
      </c>
      <c r="C74" s="24" t="s">
        <v>54</v>
      </c>
      <c r="D74" s="24" t="s">
        <v>10</v>
      </c>
      <c r="E74" s="24" t="s">
        <v>55</v>
      </c>
      <c r="F74" s="27"/>
      <c r="G74" s="24" t="s">
        <v>85</v>
      </c>
      <c r="H74" s="28"/>
      <c r="I74" s="29"/>
      <c r="J74" s="8"/>
    </row>
    <row r="75" spans="1:11" s="2" customFormat="1" ht="15">
      <c r="A75" s="11" t="s">
        <v>56</v>
      </c>
      <c r="B75" s="24">
        <v>0.1</v>
      </c>
      <c r="C75" s="11">
        <f t="shared" ref="C75:C80" si="11">100*B75/$B$83</f>
        <v>0.1</v>
      </c>
      <c r="D75" s="11">
        <v>201.3</v>
      </c>
      <c r="E75" s="11">
        <f>D75*C75/100</f>
        <v>0.20130000000000003</v>
      </c>
      <c r="F75" s="5"/>
      <c r="G75" s="35">
        <f t="shared" ref="G75:G82" si="12">E75/$E$83</f>
        <v>7.8557661050034577E-4</v>
      </c>
      <c r="H75" s="14"/>
      <c r="I75" s="5"/>
      <c r="J75" s="7"/>
      <c r="K75" s="8"/>
    </row>
    <row r="76" spans="1:11" s="2" customFormat="1" ht="15">
      <c r="A76" s="11" t="s">
        <v>57</v>
      </c>
      <c r="B76" s="24">
        <v>1.9</v>
      </c>
      <c r="C76" s="11">
        <f t="shared" si="11"/>
        <v>1.9</v>
      </c>
      <c r="D76" s="11">
        <v>227.4</v>
      </c>
      <c r="E76" s="11">
        <f t="shared" ref="E76:E82" si="13">D76*C76/100</f>
        <v>4.3205999999999998</v>
      </c>
      <c r="F76" s="5"/>
      <c r="G76" s="35">
        <f t="shared" si="12"/>
        <v>1.68612136280566E-2</v>
      </c>
      <c r="H76" s="14"/>
      <c r="I76" s="5"/>
      <c r="J76" s="7"/>
      <c r="K76" s="8"/>
    </row>
    <row r="77" spans="1:11" s="2" customFormat="1" ht="15">
      <c r="A77" s="11" t="s">
        <v>58</v>
      </c>
      <c r="B77" s="24">
        <v>0.1</v>
      </c>
      <c r="C77" s="11">
        <f t="shared" si="11"/>
        <v>0.1</v>
      </c>
      <c r="D77" s="11">
        <v>239.2</v>
      </c>
      <c r="E77" s="11">
        <f t="shared" si="13"/>
        <v>0.23920000000000002</v>
      </c>
      <c r="F77" s="5"/>
      <c r="G77" s="35">
        <f t="shared" si="12"/>
        <v>9.3348199320259667E-4</v>
      </c>
      <c r="H77" s="14"/>
      <c r="I77" s="5"/>
      <c r="J77" s="7"/>
      <c r="K77" s="8"/>
    </row>
    <row r="78" spans="1:11" s="2" customFormat="1" ht="15">
      <c r="A78" s="11" t="s">
        <v>59</v>
      </c>
      <c r="B78" s="24">
        <v>23.4</v>
      </c>
      <c r="C78" s="11">
        <f t="shared" si="11"/>
        <v>23.4</v>
      </c>
      <c r="D78" s="11">
        <v>237.2</v>
      </c>
      <c r="E78" s="11">
        <f t="shared" si="13"/>
        <v>55.504799999999996</v>
      </c>
      <c r="F78" s="5"/>
      <c r="G78" s="35">
        <f t="shared" si="12"/>
        <v>0.21660840859661989</v>
      </c>
      <c r="H78" s="14"/>
      <c r="I78" s="5"/>
      <c r="J78" s="7"/>
      <c r="K78" s="8"/>
    </row>
    <row r="79" spans="1:11" s="2" customFormat="1" ht="15">
      <c r="A79" s="11" t="s">
        <v>60</v>
      </c>
      <c r="B79" s="24">
        <v>0.3</v>
      </c>
      <c r="C79" s="11">
        <f t="shared" si="11"/>
        <v>0.3</v>
      </c>
      <c r="D79" s="11">
        <v>267.5</v>
      </c>
      <c r="E79" s="11">
        <f t="shared" si="13"/>
        <v>0.80249999999999999</v>
      </c>
      <c r="F79" s="5"/>
      <c r="G79" s="35">
        <f t="shared" si="12"/>
        <v>3.1317696469276074E-3</v>
      </c>
      <c r="H79" s="14"/>
      <c r="I79" s="5"/>
      <c r="J79" s="7"/>
      <c r="K79" s="8"/>
    </row>
    <row r="80" spans="1:11" s="2" customFormat="1" ht="15">
      <c r="A80" s="11" t="s">
        <v>61</v>
      </c>
      <c r="B80" s="24">
        <v>14.1</v>
      </c>
      <c r="C80" s="11">
        <f t="shared" si="11"/>
        <v>14.1</v>
      </c>
      <c r="D80" s="11">
        <v>265.3</v>
      </c>
      <c r="E80" s="11">
        <f t="shared" si="13"/>
        <v>37.407299999999999</v>
      </c>
      <c r="F80" s="5"/>
      <c r="G80" s="35">
        <f t="shared" si="12"/>
        <v>0.1459826127271216</v>
      </c>
      <c r="H80" s="14"/>
      <c r="I80" s="5"/>
      <c r="J80" s="7"/>
      <c r="K80" s="8"/>
    </row>
    <row r="81" spans="1:11" s="2" customFormat="1" ht="15">
      <c r="A81" s="11" t="s">
        <v>62</v>
      </c>
      <c r="B81" s="24">
        <v>39.4</v>
      </c>
      <c r="C81" s="11">
        <f>100*B81/$B$83</f>
        <v>39.4</v>
      </c>
      <c r="D81" s="11">
        <v>263.2</v>
      </c>
      <c r="E81" s="11">
        <f t="shared" si="13"/>
        <v>103.7008</v>
      </c>
      <c r="F81" s="5"/>
      <c r="G81" s="35">
        <f t="shared" si="12"/>
        <v>0.40469410318019994</v>
      </c>
      <c r="H81" s="14"/>
      <c r="I81" s="5"/>
      <c r="J81" s="7"/>
      <c r="K81" s="8"/>
    </row>
    <row r="82" spans="1:11" s="2" customFormat="1" ht="15">
      <c r="A82" s="11" t="s">
        <v>63</v>
      </c>
      <c r="B82" s="24">
        <v>20.7</v>
      </c>
      <c r="C82" s="11">
        <f>100*B82/$B$83</f>
        <v>20.7</v>
      </c>
      <c r="D82" s="11">
        <v>261.2</v>
      </c>
      <c r="E82" s="11">
        <f t="shared" si="13"/>
        <v>54.06839999999999</v>
      </c>
      <c r="F82" s="5"/>
      <c r="G82" s="35">
        <f t="shared" si="12"/>
        <v>0.21100283361737149</v>
      </c>
      <c r="H82" s="14"/>
      <c r="I82" s="5"/>
      <c r="J82" s="7"/>
      <c r="K82" s="8"/>
    </row>
    <row r="83" spans="1:11" s="2" customFormat="1" ht="15">
      <c r="A83" s="4"/>
      <c r="B83" s="4">
        <f>SUM(B75:B82)</f>
        <v>100</v>
      </c>
      <c r="C83" s="4">
        <f>SUM(C75:C82)</f>
        <v>100</v>
      </c>
      <c r="D83" s="4">
        <f t="shared" ref="D83:E83" si="14">SUM(D75:D82)</f>
        <v>1962.3000000000002</v>
      </c>
      <c r="E83" s="4">
        <f t="shared" si="14"/>
        <v>256.24489999999997</v>
      </c>
      <c r="F83" s="4"/>
      <c r="G83" s="4">
        <f t="shared" ref="G83" si="15">SUM(G75:G82)</f>
        <v>1</v>
      </c>
      <c r="H83" s="5"/>
      <c r="I83" s="10"/>
      <c r="J83" s="8"/>
    </row>
    <row r="84" spans="1:11" s="2" customFormat="1" ht="15">
      <c r="A84" s="5"/>
      <c r="B84" s="5"/>
      <c r="C84" s="5"/>
      <c r="D84" s="5"/>
      <c r="E84" s="30"/>
      <c r="F84" s="5"/>
      <c r="G84" s="5"/>
      <c r="H84" s="5"/>
      <c r="I84" s="10"/>
      <c r="J84" s="8"/>
    </row>
    <row r="85" spans="1:11" s="2" customFormat="1" ht="15">
      <c r="A85" s="5"/>
      <c r="B85" s="5"/>
      <c r="C85" s="5"/>
      <c r="D85" s="5"/>
      <c r="E85" s="30"/>
      <c r="F85" s="5"/>
      <c r="G85" s="5"/>
      <c r="H85" s="5"/>
      <c r="I85" s="10"/>
      <c r="J85" s="8"/>
    </row>
    <row r="86" spans="1:11" s="2" customFormat="1" ht="31.5" customHeight="1" thickBot="1">
      <c r="A86" s="46" t="s">
        <v>91</v>
      </c>
      <c r="B86" s="46"/>
      <c r="C86" s="46"/>
      <c r="D86" s="46"/>
      <c r="E86" s="46"/>
      <c r="F86" s="46"/>
      <c r="G86" s="46"/>
      <c r="H86" s="5" t="s">
        <v>94</v>
      </c>
      <c r="I86" s="10"/>
      <c r="J86" s="8"/>
    </row>
    <row r="87" spans="1:11" s="2" customFormat="1" ht="29.25" thickTop="1">
      <c r="A87" s="4" t="s">
        <v>109</v>
      </c>
      <c r="B87" s="4" t="s">
        <v>89</v>
      </c>
      <c r="C87" s="4" t="s">
        <v>54</v>
      </c>
      <c r="D87" s="4" t="s">
        <v>10</v>
      </c>
      <c r="E87" s="24" t="s">
        <v>55</v>
      </c>
      <c r="F87" s="27"/>
      <c r="G87" s="24" t="s">
        <v>85</v>
      </c>
      <c r="H87" s="5"/>
      <c r="I87" s="10"/>
      <c r="J87" s="8"/>
    </row>
    <row r="88" spans="1:11" s="2" customFormat="1" ht="15">
      <c r="A88" s="17" t="s">
        <v>50</v>
      </c>
      <c r="B88" s="10">
        <v>9.4</v>
      </c>
      <c r="C88" s="11">
        <f t="shared" ref="C88:C93" si="16">100*B88/$B$94</f>
        <v>20.935412026726056</v>
      </c>
      <c r="D88" s="5">
        <v>239.2</v>
      </c>
      <c r="E88" s="11">
        <f t="shared" ref="E88:E93" si="17">D88*C88/100</f>
        <v>50.077505567928718</v>
      </c>
      <c r="F88" s="5"/>
      <c r="G88" s="35">
        <f t="shared" ref="G88:G93" si="18">E88/$E$83</f>
        <v>0.19542830147225845</v>
      </c>
      <c r="H88" s="5"/>
      <c r="I88" s="10"/>
      <c r="J88" s="8"/>
    </row>
    <row r="89" spans="1:11" s="2" customFormat="1" ht="15">
      <c r="A89" s="17" t="s">
        <v>64</v>
      </c>
      <c r="B89" s="10">
        <v>3.3</v>
      </c>
      <c r="C89" s="11">
        <f t="shared" si="16"/>
        <v>7.3496659242761684</v>
      </c>
      <c r="D89" s="5">
        <v>261.2</v>
      </c>
      <c r="E89" s="11">
        <f t="shared" si="17"/>
        <v>19.197327394209353</v>
      </c>
      <c r="F89" s="5"/>
      <c r="G89" s="35">
        <f t="shared" si="18"/>
        <v>7.4917890635908674E-2</v>
      </c>
      <c r="H89" s="5"/>
      <c r="I89" s="10"/>
      <c r="J89" s="8"/>
    </row>
    <row r="90" spans="1:11" s="2" customFormat="1" ht="15">
      <c r="A90" s="17" t="s">
        <v>51</v>
      </c>
      <c r="B90" s="16">
        <v>9.8000000000000007</v>
      </c>
      <c r="C90" s="11">
        <f t="shared" si="16"/>
        <v>21.826280623608017</v>
      </c>
      <c r="D90" s="5">
        <v>263.2</v>
      </c>
      <c r="E90" s="11">
        <f t="shared" si="17"/>
        <v>57.446770601336304</v>
      </c>
      <c r="F90" s="5"/>
      <c r="G90" s="35">
        <f t="shared" si="18"/>
        <v>0.22418698128757417</v>
      </c>
      <c r="H90" s="5"/>
      <c r="I90" s="10"/>
      <c r="J90" s="8"/>
    </row>
    <row r="91" spans="1:11" s="2" customFormat="1" ht="15">
      <c r="A91" s="17" t="s">
        <v>52</v>
      </c>
      <c r="B91" s="10">
        <v>10.199999999999999</v>
      </c>
      <c r="C91" s="11">
        <f t="shared" si="16"/>
        <v>22.717149220489972</v>
      </c>
      <c r="D91" s="5">
        <v>265.3</v>
      </c>
      <c r="E91" s="11">
        <f t="shared" si="17"/>
        <v>60.268596881959901</v>
      </c>
      <c r="F91" s="5"/>
      <c r="G91" s="35">
        <f t="shared" si="18"/>
        <v>0.23519920545524967</v>
      </c>
      <c r="H91" s="5"/>
      <c r="I91" s="10"/>
      <c r="J91" s="8"/>
    </row>
    <row r="92" spans="1:11" s="2" customFormat="1" ht="15">
      <c r="A92" s="17" t="s">
        <v>53</v>
      </c>
      <c r="B92" s="10">
        <v>3.6</v>
      </c>
      <c r="C92" s="11">
        <f t="shared" si="16"/>
        <v>8.0178173719376389</v>
      </c>
      <c r="D92" s="5">
        <v>267.5</v>
      </c>
      <c r="E92" s="11">
        <f t="shared" si="17"/>
        <v>21.44766146993318</v>
      </c>
      <c r="F92" s="5"/>
      <c r="G92" s="35">
        <f t="shared" si="18"/>
        <v>8.3699856933477243E-2</v>
      </c>
      <c r="H92" s="5"/>
      <c r="I92" s="10"/>
      <c r="J92" s="8"/>
    </row>
    <row r="93" spans="1:11" s="2" customFormat="1" ht="15">
      <c r="A93" s="17" t="s">
        <v>65</v>
      </c>
      <c r="B93" s="10">
        <v>8.6</v>
      </c>
      <c r="C93" s="11">
        <f t="shared" si="16"/>
        <v>19.153674832962135</v>
      </c>
      <c r="D93" s="5">
        <v>201.3</v>
      </c>
      <c r="E93" s="11">
        <f t="shared" si="17"/>
        <v>38.55634743875278</v>
      </c>
      <c r="F93" s="5"/>
      <c r="G93" s="35">
        <f t="shared" si="18"/>
        <v>0.15046678953904169</v>
      </c>
      <c r="H93" s="5"/>
      <c r="I93" s="10"/>
      <c r="J93" s="8"/>
    </row>
    <row r="94" spans="1:11" s="2" customFormat="1" ht="15">
      <c r="A94" s="5"/>
      <c r="B94" s="31">
        <f>SUM(B88:B93)</f>
        <v>44.900000000000006</v>
      </c>
      <c r="C94" s="5"/>
      <c r="D94" s="5"/>
      <c r="E94" s="30"/>
      <c r="F94" s="5"/>
      <c r="G94" s="5"/>
      <c r="H94" s="5"/>
      <c r="I94" s="10"/>
      <c r="J94" s="8"/>
    </row>
    <row r="95" spans="1:11" s="2" customFormat="1" ht="15">
      <c r="A95" s="5"/>
      <c r="B95" s="5"/>
      <c r="C95" s="5"/>
      <c r="D95" s="5"/>
      <c r="E95" s="5"/>
      <c r="F95" s="5"/>
      <c r="G95" s="5"/>
      <c r="H95" s="5"/>
      <c r="I95" s="5"/>
      <c r="J95" s="10"/>
      <c r="K95" s="8"/>
    </row>
    <row r="96" spans="1:11" s="2" customFormat="1" ht="29.25" customHeight="1" thickBot="1">
      <c r="A96" s="46" t="s">
        <v>66</v>
      </c>
      <c r="B96" s="46"/>
      <c r="C96" s="46"/>
      <c r="D96" s="46"/>
      <c r="E96" s="46"/>
      <c r="F96" s="46"/>
      <c r="G96" s="46"/>
      <c r="H96" s="13" t="s">
        <v>76</v>
      </c>
      <c r="I96" s="5"/>
      <c r="J96" s="10"/>
      <c r="K96" s="8"/>
    </row>
    <row r="97" spans="1:11" s="2" customFormat="1" ht="15.75" thickTop="1">
      <c r="A97" s="4" t="s">
        <v>113</v>
      </c>
      <c r="B97" s="15" t="s">
        <v>67</v>
      </c>
      <c r="C97" s="15" t="s">
        <v>10</v>
      </c>
      <c r="D97" s="4" t="s">
        <v>87</v>
      </c>
      <c r="E97" s="4" t="s">
        <v>89</v>
      </c>
      <c r="F97" s="4"/>
      <c r="G97" s="4" t="s">
        <v>96</v>
      </c>
      <c r="H97" s="5"/>
      <c r="I97" s="3"/>
      <c r="J97" s="16"/>
    </row>
    <row r="98" spans="1:11" s="2" customFormat="1" ht="15">
      <c r="A98" s="11" t="s">
        <v>66</v>
      </c>
      <c r="B98" s="11">
        <v>100</v>
      </c>
      <c r="C98" s="11">
        <v>666.6</v>
      </c>
      <c r="D98" s="11">
        <f>C98*B98/100</f>
        <v>666.6</v>
      </c>
      <c r="E98" s="11">
        <f>100*D98/$D$99</f>
        <v>100</v>
      </c>
      <c r="F98" s="11"/>
      <c r="G98" s="42">
        <f>(B98/100)*($B$7/100)*(1/C98)*1000</f>
        <v>1.5001500150015E-3</v>
      </c>
      <c r="H98" s="5"/>
      <c r="I98" s="5"/>
      <c r="J98" s="10"/>
    </row>
    <row r="99" spans="1:11" s="2" customFormat="1" ht="15">
      <c r="A99" s="4"/>
      <c r="B99" s="15">
        <f>SUM(B98:B98)</f>
        <v>100</v>
      </c>
      <c r="C99" s="15">
        <f>SUM(C98:C98)</f>
        <v>666.6</v>
      </c>
      <c r="D99" s="15">
        <f>SUM(D96:D98)</f>
        <v>666.6</v>
      </c>
      <c r="E99" s="15">
        <f>SUM(E96:E98)</f>
        <v>100</v>
      </c>
      <c r="F99" s="15"/>
      <c r="G99" s="4"/>
      <c r="H99" s="5"/>
      <c r="I99" s="3"/>
      <c r="J99" s="22"/>
    </row>
    <row r="100" spans="1:11" s="2" customFormat="1" ht="15">
      <c r="A100" s="5"/>
      <c r="B100" s="5"/>
      <c r="C100" s="5"/>
      <c r="D100" s="5"/>
      <c r="E100" s="5"/>
      <c r="F100" s="5"/>
      <c r="G100" s="5"/>
      <c r="H100" s="5"/>
      <c r="I100" s="5"/>
      <c r="J100" s="10"/>
    </row>
    <row r="101" spans="1:11" s="2" customFormat="1" ht="15">
      <c r="A101" s="5"/>
      <c r="B101" s="5"/>
      <c r="C101" s="5"/>
      <c r="D101" s="5"/>
      <c r="E101" s="5"/>
      <c r="F101" s="5"/>
      <c r="G101" s="5"/>
      <c r="H101" s="5"/>
      <c r="I101" s="5"/>
      <c r="J101" s="10"/>
    </row>
    <row r="102" spans="1:11" s="2" customFormat="1" ht="25.5" customHeight="1" thickBot="1">
      <c r="A102" s="46" t="s">
        <v>108</v>
      </c>
      <c r="B102" s="46"/>
      <c r="C102" s="46"/>
      <c r="D102" s="46"/>
      <c r="E102" s="46"/>
      <c r="F102" s="46"/>
      <c r="G102" s="46"/>
      <c r="H102" s="13" t="s">
        <v>76</v>
      </c>
      <c r="I102" s="5"/>
      <c r="J102" s="10"/>
    </row>
    <row r="103" spans="1:11" s="2" customFormat="1" ht="15.75" thickTop="1">
      <c r="A103" s="4" t="s">
        <v>112</v>
      </c>
      <c r="B103" s="15" t="s">
        <v>43</v>
      </c>
      <c r="C103" s="15" t="s">
        <v>10</v>
      </c>
      <c r="D103" s="4" t="s">
        <v>87</v>
      </c>
      <c r="E103" s="4" t="s">
        <v>68</v>
      </c>
      <c r="F103" s="11"/>
      <c r="G103" s="4" t="s">
        <v>96</v>
      </c>
      <c r="H103" s="5"/>
      <c r="I103" s="5"/>
      <c r="J103" s="10"/>
    </row>
    <row r="104" spans="1:11" s="2" customFormat="1" ht="15">
      <c r="A104" s="11" t="s">
        <v>69</v>
      </c>
      <c r="B104" s="11">
        <v>27</v>
      </c>
      <c r="C104" s="11">
        <v>203.2</v>
      </c>
      <c r="D104" s="11">
        <f>C104*B104/100</f>
        <v>54.863999999999997</v>
      </c>
      <c r="E104" s="11">
        <f>100*D104/$D$106</f>
        <v>31.677223046588566</v>
      </c>
      <c r="F104" s="11"/>
      <c r="G104" s="42">
        <f>(B104/100)*($B$8/100)*(1/C104)*1000</f>
        <v>0.26574803149606302</v>
      </c>
      <c r="H104" s="11"/>
      <c r="I104" s="5"/>
      <c r="J104" s="10"/>
    </row>
    <row r="105" spans="1:11" s="2" customFormat="1" ht="15">
      <c r="A105" s="11" t="s">
        <v>70</v>
      </c>
      <c r="B105" s="11">
        <v>73</v>
      </c>
      <c r="C105" s="11">
        <v>162.1</v>
      </c>
      <c r="D105" s="11">
        <f>C105*B105/100</f>
        <v>118.333</v>
      </c>
      <c r="E105" s="11">
        <f>100*D105/$D$106</f>
        <v>68.322776953411434</v>
      </c>
      <c r="F105" s="11"/>
      <c r="G105" s="42">
        <f>(B105/100)*($B$8/100)*(1/C105)*1000</f>
        <v>0.90067859346082657</v>
      </c>
      <c r="H105" s="11"/>
      <c r="I105" s="5"/>
      <c r="J105" s="10"/>
    </row>
    <row r="106" spans="1:11" s="2" customFormat="1" ht="15">
      <c r="A106" s="4"/>
      <c r="B106" s="15">
        <f>SUM(B104:B105)</f>
        <v>100</v>
      </c>
      <c r="C106" s="15"/>
      <c r="D106" s="15">
        <f>SUM(D104:D105)</f>
        <v>173.197</v>
      </c>
      <c r="E106" s="15">
        <f>SUM(E104:E105)</f>
        <v>100</v>
      </c>
      <c r="F106" s="15"/>
      <c r="G106" s="4"/>
      <c r="H106" s="5"/>
      <c r="I106" s="3"/>
      <c r="J106" s="22"/>
    </row>
    <row r="107" spans="1:11" s="2" customFormat="1" ht="15">
      <c r="A107" s="5"/>
      <c r="B107" s="5"/>
      <c r="C107" s="5"/>
      <c r="D107" s="5"/>
      <c r="E107" s="5"/>
      <c r="F107" s="5"/>
      <c r="G107" s="5"/>
      <c r="H107" s="5"/>
      <c r="I107" s="5"/>
      <c r="J107" s="7"/>
      <c r="K107" s="8"/>
    </row>
    <row r="108" spans="1:11" s="2" customFormat="1" ht="27" customHeight="1" thickBot="1">
      <c r="A108" s="46" t="s">
        <v>71</v>
      </c>
      <c r="B108" s="46"/>
      <c r="C108" s="46"/>
      <c r="D108" s="46"/>
      <c r="E108" s="46"/>
      <c r="F108" s="46"/>
      <c r="G108" s="46"/>
      <c r="H108" s="13" t="s">
        <v>76</v>
      </c>
      <c r="I108" s="5"/>
      <c r="J108" s="7"/>
    </row>
    <row r="109" spans="1:11" s="2" customFormat="1" ht="15.75" thickTop="1">
      <c r="A109" s="4" t="s">
        <v>112</v>
      </c>
      <c r="B109" s="15" t="s">
        <v>9</v>
      </c>
      <c r="C109" s="15" t="s">
        <v>10</v>
      </c>
      <c r="D109" s="4" t="s">
        <v>87</v>
      </c>
      <c r="E109" s="4" t="s">
        <v>89</v>
      </c>
      <c r="F109" s="11"/>
      <c r="G109" s="4" t="s">
        <v>96</v>
      </c>
      <c r="H109" s="5"/>
      <c r="I109" s="5"/>
      <c r="J109" s="7"/>
    </row>
    <row r="110" spans="1:11" s="2" customFormat="1" ht="15">
      <c r="A110" s="11" t="s">
        <v>72</v>
      </c>
      <c r="B110" s="11">
        <v>100</v>
      </c>
      <c r="C110" s="11">
        <v>92.1</v>
      </c>
      <c r="D110" s="11">
        <f>C110*B110/100</f>
        <v>92.1</v>
      </c>
      <c r="E110" s="11">
        <f>100*D110/D110</f>
        <v>100</v>
      </c>
      <c r="F110" s="11"/>
      <c r="G110" s="42">
        <f>(B110/100)*($B$10/100)*(1/C110)*1000</f>
        <v>7.600434310532031E-2</v>
      </c>
      <c r="H110" s="5"/>
      <c r="I110" s="5"/>
      <c r="J110" s="5"/>
    </row>
    <row r="111" spans="1:11" s="2" customFormat="1" ht="15">
      <c r="A111" s="11"/>
      <c r="B111" s="11"/>
      <c r="C111" s="11"/>
      <c r="D111" s="11"/>
      <c r="E111" s="11"/>
      <c r="F111" s="11"/>
      <c r="G111" s="5"/>
      <c r="H111" s="5"/>
      <c r="I111" s="6"/>
      <c r="J111" s="10"/>
    </row>
    <row r="112" spans="1:11" s="2" customFormat="1" ht="26.25" customHeight="1" thickBot="1">
      <c r="A112" s="46" t="s">
        <v>73</v>
      </c>
      <c r="B112" s="46"/>
      <c r="C112" s="46"/>
      <c r="D112" s="46"/>
      <c r="E112" s="46"/>
      <c r="F112" s="46"/>
      <c r="G112" s="46"/>
      <c r="H112" s="13" t="s">
        <v>77</v>
      </c>
      <c r="I112" s="6"/>
      <c r="J112" s="10"/>
    </row>
    <row r="113" spans="1:10" s="2" customFormat="1" ht="15.75" thickTop="1">
      <c r="A113" s="4" t="s">
        <v>112</v>
      </c>
      <c r="B113" s="15" t="s">
        <v>9</v>
      </c>
      <c r="C113" s="15" t="s">
        <v>10</v>
      </c>
      <c r="D113" s="4" t="s">
        <v>87</v>
      </c>
      <c r="E113" s="4" t="s">
        <v>89</v>
      </c>
      <c r="F113" s="11"/>
      <c r="G113" s="4" t="s">
        <v>97</v>
      </c>
      <c r="H113" s="5"/>
      <c r="I113" s="6"/>
      <c r="J113" s="10"/>
    </row>
    <row r="114" spans="1:10" s="2" customFormat="1" ht="15">
      <c r="A114" s="11" t="s">
        <v>74</v>
      </c>
      <c r="B114" s="11">
        <v>100</v>
      </c>
      <c r="C114" s="11">
        <v>182.2</v>
      </c>
      <c r="D114" s="11">
        <f>C114*B114/100</f>
        <v>182.2</v>
      </c>
      <c r="E114" s="11">
        <f>100*D114/D114</f>
        <v>100</v>
      </c>
      <c r="F114" s="11"/>
      <c r="G114" s="42">
        <f>(B114/100)*($B$11/100)*(1/C114)*1000</f>
        <v>0.33479692645444564</v>
      </c>
      <c r="H114" s="5"/>
      <c r="I114" s="5"/>
      <c r="J114" s="10"/>
    </row>
    <row r="115" spans="1:10" s="2" customFormat="1" ht="15">
      <c r="A115" s="11"/>
      <c r="B115" s="11"/>
      <c r="C115" s="11"/>
      <c r="D115" s="11"/>
      <c r="E115" s="11"/>
      <c r="F115" s="11"/>
      <c r="H115" s="5"/>
      <c r="I115" s="6"/>
      <c r="J115" s="10"/>
    </row>
    <row r="116" spans="1:10" s="2" customFormat="1" ht="15">
      <c r="A116" s="32"/>
      <c r="B116" s="32"/>
      <c r="C116" s="32"/>
      <c r="D116" s="32"/>
      <c r="E116" s="32"/>
      <c r="F116" s="32"/>
      <c r="G116" s="33"/>
      <c r="H116" s="32"/>
      <c r="I116" s="6"/>
      <c r="J116" s="10"/>
    </row>
    <row r="117" spans="1:10" s="2" customFormat="1" ht="15">
      <c r="A117" s="39"/>
      <c r="B117" s="39"/>
      <c r="C117" s="39"/>
      <c r="D117" s="39"/>
      <c r="E117" s="39"/>
      <c r="F117" s="39"/>
      <c r="G117" s="40"/>
      <c r="H117" s="39"/>
      <c r="I117" s="6"/>
      <c r="J117" s="10"/>
    </row>
    <row r="118" spans="1:10" s="2" customFormat="1" ht="6.75" customHeight="1">
      <c r="A118" s="44"/>
      <c r="B118" s="44"/>
      <c r="C118" s="44"/>
      <c r="D118" s="44"/>
      <c r="E118" s="44"/>
      <c r="F118" s="44"/>
      <c r="G118" s="45"/>
      <c r="H118" s="44"/>
      <c r="I118" s="6"/>
      <c r="J118" s="10"/>
    </row>
    <row r="119" spans="1:10" s="2" customFormat="1" ht="15">
      <c r="A119" s="3" t="s">
        <v>95</v>
      </c>
      <c r="B119" s="19"/>
      <c r="C119" s="5"/>
    </row>
    <row r="120" spans="1:10" s="2" customFormat="1" ht="15">
      <c r="A120" s="10" t="s">
        <v>98</v>
      </c>
      <c r="B120" s="19"/>
      <c r="C120" s="5"/>
    </row>
    <row r="121" spans="1:10" s="2" customFormat="1" ht="15">
      <c r="A121" s="10" t="s">
        <v>99</v>
      </c>
      <c r="B121" s="19"/>
      <c r="C121" s="5"/>
    </row>
    <row r="122" spans="1:10" s="2" customFormat="1" ht="15">
      <c r="A122" s="10"/>
      <c r="B122" s="19"/>
      <c r="C122" s="5"/>
    </row>
    <row r="123" spans="1:10" s="2" customFormat="1" ht="15">
      <c r="A123" s="16" t="s">
        <v>100</v>
      </c>
      <c r="B123" s="19"/>
      <c r="C123" s="5"/>
    </row>
    <row r="124" spans="1:10" s="2" customFormat="1" ht="15">
      <c r="A124" s="13" t="s">
        <v>101</v>
      </c>
      <c r="B124" s="19"/>
      <c r="C124" s="5"/>
    </row>
    <row r="125" spans="1:10" s="2" customFormat="1" ht="15">
      <c r="A125" s="13" t="s">
        <v>102</v>
      </c>
      <c r="B125" s="19"/>
      <c r="C125" s="5"/>
    </row>
    <row r="126" spans="1:10" s="2" customFormat="1" ht="15">
      <c r="A126" s="13" t="s">
        <v>103</v>
      </c>
      <c r="B126" s="19"/>
      <c r="C126" s="5"/>
    </row>
    <row r="127" spans="1:10" s="2" customFormat="1" ht="15">
      <c r="A127" s="13" t="s">
        <v>104</v>
      </c>
      <c r="B127" s="19"/>
      <c r="C127" s="5"/>
    </row>
    <row r="128" spans="1:10" s="2" customFormat="1" ht="15">
      <c r="A128" s="1" t="s">
        <v>106</v>
      </c>
      <c r="B128" s="19"/>
      <c r="C128" s="5"/>
    </row>
    <row r="129" spans="1:3" s="2" customFormat="1" ht="15">
      <c r="A129" s="1" t="s">
        <v>105</v>
      </c>
      <c r="B129" s="19"/>
      <c r="C129" s="5"/>
    </row>
    <row r="130" spans="1:3" s="2" customFormat="1" ht="15">
      <c r="A130" s="1" t="s">
        <v>107</v>
      </c>
      <c r="B130" s="19"/>
      <c r="C130" s="5"/>
    </row>
  </sheetData>
  <mergeCells count="12">
    <mergeCell ref="A112:G112"/>
    <mergeCell ref="A1:B1"/>
    <mergeCell ref="A14:G14"/>
    <mergeCell ref="A38:G38"/>
    <mergeCell ref="A47:G47"/>
    <mergeCell ref="A55:G55"/>
    <mergeCell ref="A65:G65"/>
    <mergeCell ref="A73:G73"/>
    <mergeCell ref="A86:G86"/>
    <mergeCell ref="A96:G96"/>
    <mergeCell ref="A102:G102"/>
    <mergeCell ref="A108:G108"/>
  </mergeCells>
  <phoneticPr fontId="4" type="noConversion"/>
  <pageMargins left="0.7" right="0.7" top="0.75" bottom="0.75" header="0.3" footer="0.3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2.75"/>
  <sheetData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of iJL1454</vt:lpstr>
      <vt:lpstr>Sheet2</vt:lpstr>
    </vt:vector>
  </TitlesOfParts>
  <Company>江南大学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Liujie</dc:creator>
  <cp:lastModifiedBy>Emily Barbour</cp:lastModifiedBy>
  <cp:lastPrinted>2013-04-05T08:21:35Z</cp:lastPrinted>
  <dcterms:created xsi:type="dcterms:W3CDTF">2012-09-18T07:09:36Z</dcterms:created>
  <dcterms:modified xsi:type="dcterms:W3CDTF">2013-04-05T08:25:04Z</dcterms:modified>
</cp:coreProperties>
</file>