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05" windowWidth="16275" windowHeight="7695"/>
  </bookViews>
  <sheets>
    <sheet name="Biomass Auto" sheetId="1" r:id="rId1"/>
    <sheet name="Biomas Hetero" sheetId="6" r:id="rId2"/>
    <sheet name="Biomass_Mixo" sheetId="7" r:id="rId3"/>
    <sheet name="DNA,RNA" sheetId="2" r:id="rId4"/>
    <sheet name="Amino acids" sheetId="4" r:id="rId5"/>
    <sheet name="Lipids" sheetId="5" r:id="rId6"/>
    <sheet name="Glycogen, Peptido Glycan" sheetId="3" r:id="rId7"/>
    <sheet name="Photosynthetic pigments" sheetId="8" r:id="rId8"/>
    <sheet name="Soluble pool" sheetId="9" r:id="rId9"/>
  </sheets>
  <externalReferences>
    <externalReference r:id="rId10"/>
  </externalReferences>
  <calcPr calcId="144525"/>
</workbook>
</file>

<file path=xl/calcChain.xml><?xml version="1.0" encoding="utf-8"?>
<calcChain xmlns="http://schemas.openxmlformats.org/spreadsheetml/2006/main">
  <c r="D31" i="9" l="1"/>
  <c r="B19" i="8"/>
  <c r="C18" i="8"/>
  <c r="E18" i="8" s="1"/>
  <c r="C17" i="8"/>
  <c r="I17" i="8" s="1"/>
  <c r="C16" i="8"/>
  <c r="I16" i="8" s="1"/>
  <c r="C15" i="8"/>
  <c r="I15" i="8" s="1"/>
  <c r="C14" i="8"/>
  <c r="I14" i="8" s="1"/>
  <c r="C13" i="8"/>
  <c r="I13" i="8" s="1"/>
  <c r="C12" i="8"/>
  <c r="E12" i="8" s="1"/>
  <c r="C11" i="8"/>
  <c r="I11" i="8" s="1"/>
  <c r="I10" i="8"/>
  <c r="C10" i="8"/>
  <c r="E10" i="8" s="1"/>
  <c r="C9" i="8"/>
  <c r="I9" i="8" s="1"/>
  <c r="C4" i="8"/>
  <c r="L4" i="8" s="1"/>
  <c r="E14" i="8" l="1"/>
  <c r="E17" i="8"/>
  <c r="E11" i="8"/>
  <c r="I18" i="8"/>
  <c r="E15" i="8"/>
  <c r="E9" i="8"/>
  <c r="E13" i="8"/>
  <c r="E16" i="8"/>
  <c r="E19" i="8"/>
  <c r="I19" i="8"/>
  <c r="D9" i="8" s="1"/>
  <c r="C19" i="8"/>
  <c r="I12" i="8"/>
  <c r="E137" i="7" l="1"/>
  <c r="Q130" i="7"/>
  <c r="Q129" i="7"/>
  <c r="Q128" i="7"/>
  <c r="Q127" i="7"/>
  <c r="Q126" i="7"/>
  <c r="F126" i="7"/>
  <c r="Q125" i="7"/>
  <c r="F125" i="7"/>
  <c r="Q124" i="7"/>
  <c r="F124" i="7"/>
  <c r="AD124" i="7" s="1"/>
  <c r="Q119" i="7"/>
  <c r="F119" i="7"/>
  <c r="Q118" i="7"/>
  <c r="F118" i="7"/>
  <c r="S117" i="7"/>
  <c r="T117" i="7" s="1"/>
  <c r="Q117" i="7"/>
  <c r="Q116" i="7"/>
  <c r="S116" i="7" s="1"/>
  <c r="T116" i="7" s="1"/>
  <c r="S115" i="7"/>
  <c r="T115" i="7" s="1"/>
  <c r="Q115" i="7"/>
  <c r="Q114" i="7"/>
  <c r="S114" i="7" s="1"/>
  <c r="T114" i="7" s="1"/>
  <c r="Q113" i="7"/>
  <c r="S113" i="7" s="1"/>
  <c r="T113" i="7" s="1"/>
  <c r="Q112" i="7"/>
  <c r="S112" i="7" s="1"/>
  <c r="T112" i="7" s="1"/>
  <c r="Q111" i="7"/>
  <c r="S111" i="7" s="1"/>
  <c r="T111" i="7" s="1"/>
  <c r="Q110" i="7"/>
  <c r="S110" i="7" s="1"/>
  <c r="T110" i="7" s="1"/>
  <c r="Q109" i="7"/>
  <c r="S109" i="7" s="1"/>
  <c r="T109" i="7" s="1"/>
  <c r="S108" i="7"/>
  <c r="T108" i="7" s="1"/>
  <c r="T107" i="7"/>
  <c r="Q107" i="7"/>
  <c r="S107" i="7" s="1"/>
  <c r="Q106" i="7"/>
  <c r="S106" i="7" s="1"/>
  <c r="T106" i="7" s="1"/>
  <c r="S105" i="7"/>
  <c r="T105" i="7" s="1"/>
  <c r="S104" i="7"/>
  <c r="T104" i="7" s="1"/>
  <c r="S103" i="7"/>
  <c r="T103" i="7" s="1"/>
  <c r="S102" i="7"/>
  <c r="T102" i="7" s="1"/>
  <c r="T101" i="7"/>
  <c r="S101" i="7"/>
  <c r="S100" i="7"/>
  <c r="T100" i="7" s="1"/>
  <c r="T99" i="7"/>
  <c r="S99" i="7"/>
  <c r="S98" i="7"/>
  <c r="T98" i="7" s="1"/>
  <c r="T97" i="7"/>
  <c r="S97" i="7"/>
  <c r="Q96" i="7"/>
  <c r="S96" i="7" s="1"/>
  <c r="T96" i="7" s="1"/>
  <c r="S95" i="7"/>
  <c r="T95" i="7" s="1"/>
  <c r="Q94" i="7"/>
  <c r="F94" i="7"/>
  <c r="Q93" i="7"/>
  <c r="S93" i="7" s="1"/>
  <c r="F93" i="7"/>
  <c r="Q92" i="7"/>
  <c r="F92" i="7"/>
  <c r="Q91" i="7"/>
  <c r="S91" i="7" s="1"/>
  <c r="F91" i="7"/>
  <c r="AD91" i="7" s="1"/>
  <c r="Q90" i="7"/>
  <c r="F90" i="7"/>
  <c r="F89" i="7"/>
  <c r="Q88" i="7"/>
  <c r="F88" i="7"/>
  <c r="F87" i="7"/>
  <c r="F86" i="7"/>
  <c r="Q85" i="7"/>
  <c r="S85" i="7" s="1"/>
  <c r="F85" i="7"/>
  <c r="Q84" i="7"/>
  <c r="F84" i="7"/>
  <c r="Q83" i="7"/>
  <c r="S83" i="7" s="1"/>
  <c r="F83" i="7"/>
  <c r="Q82" i="7"/>
  <c r="F82" i="7"/>
  <c r="Q81" i="7"/>
  <c r="S81" i="7" s="1"/>
  <c r="F81" i="7"/>
  <c r="Q80" i="7"/>
  <c r="F80" i="7"/>
  <c r="Q79" i="7"/>
  <c r="S79" i="7" s="1"/>
  <c r="F79" i="7"/>
  <c r="AD79" i="7" s="1"/>
  <c r="Q78" i="7"/>
  <c r="F78" i="7"/>
  <c r="Q77" i="7"/>
  <c r="S77" i="7" s="1"/>
  <c r="F77" i="7"/>
  <c r="Q76" i="7"/>
  <c r="F76" i="7"/>
  <c r="Q75" i="7"/>
  <c r="S75" i="7" s="1"/>
  <c r="F75" i="7"/>
  <c r="AD75" i="7" s="1"/>
  <c r="Q74" i="7"/>
  <c r="F74" i="7"/>
  <c r="Q73" i="7"/>
  <c r="S73" i="7" s="1"/>
  <c r="F73" i="7"/>
  <c r="Q72" i="7"/>
  <c r="F72" i="7"/>
  <c r="Q71" i="7"/>
  <c r="S71" i="7" s="1"/>
  <c r="F71" i="7"/>
  <c r="AD71" i="7" s="1"/>
  <c r="Q70" i="7"/>
  <c r="F70" i="7"/>
  <c r="Q69" i="7"/>
  <c r="S69" i="7" s="1"/>
  <c r="T69" i="7" s="1"/>
  <c r="Q68" i="7"/>
  <c r="S68" i="7" s="1"/>
  <c r="T68" i="7" s="1"/>
  <c r="Q67" i="7"/>
  <c r="S67" i="7" s="1"/>
  <c r="T67" i="7" s="1"/>
  <c r="Q66" i="7"/>
  <c r="S66" i="7" s="1"/>
  <c r="T66" i="7" s="1"/>
  <c r="Q65" i="7"/>
  <c r="Q64" i="7"/>
  <c r="S64" i="7" s="1"/>
  <c r="T64" i="7" s="1"/>
  <c r="Q63" i="7"/>
  <c r="S63" i="7" s="1"/>
  <c r="T63" i="7" s="1"/>
  <c r="Q62" i="7"/>
  <c r="S62" i="7" s="1"/>
  <c r="T62" i="7" s="1"/>
  <c r="Q61" i="7"/>
  <c r="S61" i="7" s="1"/>
  <c r="T61" i="7" s="1"/>
  <c r="Q60" i="7"/>
  <c r="Q59" i="7"/>
  <c r="S59" i="7" s="1"/>
  <c r="T59" i="7" s="1"/>
  <c r="Q58" i="7"/>
  <c r="S58" i="7" s="1"/>
  <c r="T58" i="7" s="1"/>
  <c r="Q57" i="7"/>
  <c r="S57" i="7" s="1"/>
  <c r="T57" i="7" s="1"/>
  <c r="Q56" i="7"/>
  <c r="S56" i="7" s="1"/>
  <c r="T56" i="7" s="1"/>
  <c r="Q55" i="7"/>
  <c r="S55" i="7" s="1"/>
  <c r="T55" i="7" s="1"/>
  <c r="Q54" i="7"/>
  <c r="S54" i="7" s="1"/>
  <c r="T54" i="7" s="1"/>
  <c r="Q53" i="7"/>
  <c r="S53" i="7" s="1"/>
  <c r="T53" i="7" s="1"/>
  <c r="Q52" i="7"/>
  <c r="S52" i="7" s="1"/>
  <c r="T52" i="7" s="1"/>
  <c r="Q51" i="7"/>
  <c r="S51" i="7" s="1"/>
  <c r="T51" i="7" s="1"/>
  <c r="Q50" i="7"/>
  <c r="S50" i="7" s="1"/>
  <c r="T50" i="7" s="1"/>
  <c r="Q49" i="7"/>
  <c r="S49" i="7" s="1"/>
  <c r="T49" i="7" s="1"/>
  <c r="Q48" i="7"/>
  <c r="S48" i="7" s="1"/>
  <c r="T48" i="7" s="1"/>
  <c r="Q47" i="7"/>
  <c r="S47" i="7" s="1"/>
  <c r="T47" i="7" s="1"/>
  <c r="Q46" i="7"/>
  <c r="S46" i="7" s="1"/>
  <c r="T46" i="7" s="1"/>
  <c r="Q45" i="7"/>
  <c r="S45" i="7" s="1"/>
  <c r="T45" i="7" s="1"/>
  <c r="Q44" i="7"/>
  <c r="S44" i="7" s="1"/>
  <c r="T44" i="7" s="1"/>
  <c r="Q43" i="7"/>
  <c r="S43" i="7" s="1"/>
  <c r="T43" i="7" s="1"/>
  <c r="Q42" i="7"/>
  <c r="S42" i="7" s="1"/>
  <c r="T42" i="7" s="1"/>
  <c r="Q41" i="7"/>
  <c r="S41" i="7" s="1"/>
  <c r="T41" i="7" s="1"/>
  <c r="Q40" i="7"/>
  <c r="S40" i="7" s="1"/>
  <c r="T40" i="7" s="1"/>
  <c r="Q39" i="7"/>
  <c r="S39" i="7" s="1"/>
  <c r="T39" i="7" s="1"/>
  <c r="Q38" i="7"/>
  <c r="S38" i="7" s="1"/>
  <c r="T38" i="7" s="1"/>
  <c r="Q37" i="7"/>
  <c r="S37" i="7" s="1"/>
  <c r="T37" i="7" s="1"/>
  <c r="Q36" i="7"/>
  <c r="S36" i="7" s="1"/>
  <c r="T36" i="7" s="1"/>
  <c r="Q35" i="7"/>
  <c r="S35" i="7" s="1"/>
  <c r="T35" i="7" s="1"/>
  <c r="Q34" i="7"/>
  <c r="S34" i="7" s="1"/>
  <c r="T34" i="7" s="1"/>
  <c r="Q33" i="7"/>
  <c r="S33" i="7" s="1"/>
  <c r="T33" i="7" s="1"/>
  <c r="Q32" i="7"/>
  <c r="S32" i="7" s="1"/>
  <c r="T32" i="7" s="1"/>
  <c r="S31" i="7"/>
  <c r="T31" i="7" s="1"/>
  <c r="Q31" i="7"/>
  <c r="Q30" i="7"/>
  <c r="S30" i="7" s="1"/>
  <c r="T30" i="7" s="1"/>
  <c r="Q29" i="7"/>
  <c r="S29" i="7" s="1"/>
  <c r="T29" i="7" s="1"/>
  <c r="Q28" i="7"/>
  <c r="Q27" i="7"/>
  <c r="S27" i="7" s="1"/>
  <c r="T27" i="7" s="1"/>
  <c r="Q26" i="7"/>
  <c r="S26" i="7" s="1"/>
  <c r="T26" i="7" s="1"/>
  <c r="Q25" i="7"/>
  <c r="S25" i="7" s="1"/>
  <c r="T25" i="7" s="1"/>
  <c r="Q24" i="7"/>
  <c r="S24" i="7" s="1"/>
  <c r="T24" i="7" s="1"/>
  <c r="Q23" i="7"/>
  <c r="Q22" i="7"/>
  <c r="Q21" i="7"/>
  <c r="S21" i="7" s="1"/>
  <c r="T21" i="7" s="1"/>
  <c r="Q20" i="7"/>
  <c r="S20" i="7" s="1"/>
  <c r="T20" i="7" s="1"/>
  <c r="Q19" i="7"/>
  <c r="Q18" i="7"/>
  <c r="Q17" i="7"/>
  <c r="S17" i="7" s="1"/>
  <c r="T17" i="7" s="1"/>
  <c r="Q16" i="7"/>
  <c r="S16" i="7" s="1"/>
  <c r="T16" i="7" s="1"/>
  <c r="Q15" i="7"/>
  <c r="Q14" i="7"/>
  <c r="Q13" i="7"/>
  <c r="S13" i="7" s="1"/>
  <c r="T13" i="7" s="1"/>
  <c r="Q12" i="7"/>
  <c r="Q11" i="7"/>
  <c r="S11" i="7" s="1"/>
  <c r="T11" i="7" s="1"/>
  <c r="Q10" i="7"/>
  <c r="Q9" i="7"/>
  <c r="Q8" i="7"/>
  <c r="Q7" i="7"/>
  <c r="Q6" i="7"/>
  <c r="S6" i="7" s="1"/>
  <c r="T6" i="7" s="1"/>
  <c r="Q5" i="7"/>
  <c r="S5" i="7" s="1"/>
  <c r="T5" i="7" s="1"/>
  <c r="Q4" i="7"/>
  <c r="S4" i="7" s="1"/>
  <c r="T4" i="7" s="1"/>
  <c r="D136" i="6"/>
  <c r="Q130" i="6"/>
  <c r="Q129" i="6"/>
  <c r="Q128" i="6"/>
  <c r="Q127" i="6"/>
  <c r="Q126" i="6"/>
  <c r="F126" i="6"/>
  <c r="Q125" i="6"/>
  <c r="F125" i="6"/>
  <c r="Q124" i="6"/>
  <c r="F124" i="6"/>
  <c r="AD124" i="6" s="1"/>
  <c r="Q119" i="6"/>
  <c r="F119" i="6"/>
  <c r="Q118" i="6"/>
  <c r="F118" i="6"/>
  <c r="Q117" i="6"/>
  <c r="S117" i="6" s="1"/>
  <c r="T117" i="6" s="1"/>
  <c r="Q116" i="6"/>
  <c r="S116" i="6" s="1"/>
  <c r="T116" i="6" s="1"/>
  <c r="Q115" i="6"/>
  <c r="S115" i="6" s="1"/>
  <c r="T115" i="6" s="1"/>
  <c r="Q114" i="6"/>
  <c r="S114" i="6" s="1"/>
  <c r="T114" i="6" s="1"/>
  <c r="Q113" i="6"/>
  <c r="S113" i="6" s="1"/>
  <c r="T113" i="6" s="1"/>
  <c r="Q112" i="6"/>
  <c r="S112" i="6" s="1"/>
  <c r="T112" i="6" s="1"/>
  <c r="Q111" i="6"/>
  <c r="S111" i="6" s="1"/>
  <c r="T111" i="6" s="1"/>
  <c r="Q110" i="6"/>
  <c r="S110" i="6" s="1"/>
  <c r="T110" i="6" s="1"/>
  <c r="Q109" i="6"/>
  <c r="S109" i="6" s="1"/>
  <c r="T109" i="6" s="1"/>
  <c r="S108" i="6"/>
  <c r="T108" i="6" s="1"/>
  <c r="Q107" i="6"/>
  <c r="S107" i="6" s="1"/>
  <c r="T107" i="6" s="1"/>
  <c r="T106" i="6"/>
  <c r="Q106" i="6"/>
  <c r="S106" i="6" s="1"/>
  <c r="S105" i="6"/>
  <c r="T105" i="6" s="1"/>
  <c r="S104" i="6"/>
  <c r="T104" i="6" s="1"/>
  <c r="S103" i="6"/>
  <c r="T103" i="6" s="1"/>
  <c r="S102" i="6"/>
  <c r="T102" i="6" s="1"/>
  <c r="S101" i="6"/>
  <c r="T101" i="6" s="1"/>
  <c r="S100" i="6"/>
  <c r="T100" i="6" s="1"/>
  <c r="S99" i="6"/>
  <c r="T99" i="6" s="1"/>
  <c r="S98" i="6"/>
  <c r="T98" i="6" s="1"/>
  <c r="S97" i="6"/>
  <c r="T97" i="6" s="1"/>
  <c r="Q96" i="6"/>
  <c r="S96" i="6" s="1"/>
  <c r="T96" i="6" s="1"/>
  <c r="S95" i="6"/>
  <c r="T95" i="6" s="1"/>
  <c r="Q94" i="6"/>
  <c r="F94" i="6"/>
  <c r="Q93" i="6"/>
  <c r="S93" i="6" s="1"/>
  <c r="F93" i="6"/>
  <c r="AD93" i="6" s="1"/>
  <c r="Q92" i="6"/>
  <c r="F92" i="6"/>
  <c r="Q91" i="6"/>
  <c r="S91" i="6" s="1"/>
  <c r="F91" i="6"/>
  <c r="Q90" i="6"/>
  <c r="F90" i="6"/>
  <c r="F89" i="6"/>
  <c r="Q88" i="6"/>
  <c r="F88" i="6"/>
  <c r="F87" i="6"/>
  <c r="F86" i="6"/>
  <c r="Q85" i="6"/>
  <c r="S85" i="6" s="1"/>
  <c r="F85" i="6"/>
  <c r="Q84" i="6"/>
  <c r="F84" i="6"/>
  <c r="Q83" i="6"/>
  <c r="S83" i="6" s="1"/>
  <c r="F83" i="6"/>
  <c r="Q82" i="6"/>
  <c r="F82" i="6"/>
  <c r="Q81" i="6"/>
  <c r="S81" i="6" s="1"/>
  <c r="F81" i="6"/>
  <c r="Q80" i="6"/>
  <c r="F80" i="6"/>
  <c r="Q79" i="6"/>
  <c r="S79" i="6" s="1"/>
  <c r="F79" i="6"/>
  <c r="Q78" i="6"/>
  <c r="F78" i="6"/>
  <c r="Q77" i="6"/>
  <c r="S77" i="6" s="1"/>
  <c r="F77" i="6"/>
  <c r="Q76" i="6"/>
  <c r="F76" i="6"/>
  <c r="Q75" i="6"/>
  <c r="S75" i="6" s="1"/>
  <c r="F75" i="6"/>
  <c r="Q74" i="6"/>
  <c r="F74" i="6"/>
  <c r="Q73" i="6"/>
  <c r="S73" i="6" s="1"/>
  <c r="F73" i="6"/>
  <c r="Q72" i="6"/>
  <c r="F72" i="6"/>
  <c r="Q71" i="6"/>
  <c r="S71" i="6" s="1"/>
  <c r="F71" i="6"/>
  <c r="Q70" i="6"/>
  <c r="F70" i="6"/>
  <c r="Q69" i="6"/>
  <c r="S69" i="6" s="1"/>
  <c r="T69" i="6" s="1"/>
  <c r="Q68" i="6"/>
  <c r="S68" i="6" s="1"/>
  <c r="T68" i="6" s="1"/>
  <c r="Q67" i="6"/>
  <c r="S67" i="6" s="1"/>
  <c r="T67" i="6" s="1"/>
  <c r="Q66" i="6"/>
  <c r="S66" i="6" s="1"/>
  <c r="T66" i="6" s="1"/>
  <c r="Q65" i="6"/>
  <c r="Q64" i="6"/>
  <c r="S64" i="6" s="1"/>
  <c r="T64" i="6" s="1"/>
  <c r="Q63" i="6"/>
  <c r="S63" i="6" s="1"/>
  <c r="T63" i="6" s="1"/>
  <c r="Q62" i="6"/>
  <c r="S62" i="6" s="1"/>
  <c r="T62" i="6" s="1"/>
  <c r="Q61" i="6"/>
  <c r="S61" i="6" s="1"/>
  <c r="T61" i="6" s="1"/>
  <c r="Q60" i="6"/>
  <c r="Q59" i="6"/>
  <c r="S59" i="6" s="1"/>
  <c r="T59" i="6" s="1"/>
  <c r="Q58" i="6"/>
  <c r="S58" i="6" s="1"/>
  <c r="T58" i="6" s="1"/>
  <c r="Q57" i="6"/>
  <c r="S57" i="6" s="1"/>
  <c r="T57" i="6" s="1"/>
  <c r="Q56" i="6"/>
  <c r="S56" i="6" s="1"/>
  <c r="T56" i="6" s="1"/>
  <c r="Q55" i="6"/>
  <c r="S55" i="6" s="1"/>
  <c r="T55" i="6" s="1"/>
  <c r="Q54" i="6"/>
  <c r="S54" i="6" s="1"/>
  <c r="T54" i="6" s="1"/>
  <c r="Q53" i="6"/>
  <c r="S53" i="6" s="1"/>
  <c r="T53" i="6" s="1"/>
  <c r="Q52" i="6"/>
  <c r="S52" i="6" s="1"/>
  <c r="T52" i="6" s="1"/>
  <c r="Q51" i="6"/>
  <c r="S51" i="6" s="1"/>
  <c r="T51" i="6" s="1"/>
  <c r="Q50" i="6"/>
  <c r="S50" i="6" s="1"/>
  <c r="T50" i="6" s="1"/>
  <c r="Q49" i="6"/>
  <c r="S49" i="6" s="1"/>
  <c r="T49" i="6" s="1"/>
  <c r="Q48" i="6"/>
  <c r="S48" i="6" s="1"/>
  <c r="T48" i="6" s="1"/>
  <c r="Q47" i="6"/>
  <c r="S47" i="6" s="1"/>
  <c r="T47" i="6" s="1"/>
  <c r="Q46" i="6"/>
  <c r="S46" i="6" s="1"/>
  <c r="T46" i="6" s="1"/>
  <c r="Q45" i="6"/>
  <c r="S45" i="6" s="1"/>
  <c r="T45" i="6" s="1"/>
  <c r="Q44" i="6"/>
  <c r="S44" i="6" s="1"/>
  <c r="T44" i="6" s="1"/>
  <c r="Q43" i="6"/>
  <c r="S43" i="6" s="1"/>
  <c r="T43" i="6" s="1"/>
  <c r="Q42" i="6"/>
  <c r="S42" i="6" s="1"/>
  <c r="T42" i="6" s="1"/>
  <c r="Q41" i="6"/>
  <c r="S41" i="6" s="1"/>
  <c r="T41" i="6" s="1"/>
  <c r="Q40" i="6"/>
  <c r="S40" i="6" s="1"/>
  <c r="T40" i="6" s="1"/>
  <c r="Q39" i="6"/>
  <c r="S39" i="6" s="1"/>
  <c r="T39" i="6" s="1"/>
  <c r="Q38" i="6"/>
  <c r="S38" i="6" s="1"/>
  <c r="T38" i="6" s="1"/>
  <c r="Q37" i="6"/>
  <c r="S37" i="6" s="1"/>
  <c r="T37" i="6" s="1"/>
  <c r="Q36" i="6"/>
  <c r="S36" i="6" s="1"/>
  <c r="T36" i="6" s="1"/>
  <c r="Q35" i="6"/>
  <c r="S35" i="6" s="1"/>
  <c r="T35" i="6" s="1"/>
  <c r="Q34" i="6"/>
  <c r="S34" i="6" s="1"/>
  <c r="T34" i="6" s="1"/>
  <c r="Q33" i="6"/>
  <c r="S33" i="6" s="1"/>
  <c r="T33" i="6" s="1"/>
  <c r="Q32" i="6"/>
  <c r="S32" i="6" s="1"/>
  <c r="T32" i="6" s="1"/>
  <c r="Q31" i="6"/>
  <c r="S31" i="6" s="1"/>
  <c r="T31" i="6" s="1"/>
  <c r="Q30" i="6"/>
  <c r="Q29" i="6"/>
  <c r="S29" i="6" s="1"/>
  <c r="T29" i="6" s="1"/>
  <c r="Q28" i="6"/>
  <c r="S28" i="6" s="1"/>
  <c r="T28" i="6" s="1"/>
  <c r="Q27" i="6"/>
  <c r="S27" i="6" s="1"/>
  <c r="T27" i="6" s="1"/>
  <c r="Q26" i="6"/>
  <c r="S26" i="6" s="1"/>
  <c r="T26" i="6" s="1"/>
  <c r="Q25" i="6"/>
  <c r="Q24" i="6"/>
  <c r="S24" i="6" s="1"/>
  <c r="T24" i="6" s="1"/>
  <c r="Q23" i="6"/>
  <c r="S23" i="6" s="1"/>
  <c r="T23" i="6" s="1"/>
  <c r="Q22" i="6"/>
  <c r="S22" i="6" s="1"/>
  <c r="T22" i="6" s="1"/>
  <c r="Q21" i="6"/>
  <c r="S21" i="6" s="1"/>
  <c r="T21" i="6" s="1"/>
  <c r="S20" i="6"/>
  <c r="T20" i="6" s="1"/>
  <c r="Q20" i="6"/>
  <c r="Q19" i="6"/>
  <c r="S19" i="6" s="1"/>
  <c r="T19" i="6" s="1"/>
  <c r="Q18" i="6"/>
  <c r="S18" i="6" s="1"/>
  <c r="T18" i="6" s="1"/>
  <c r="Q17" i="6"/>
  <c r="S17" i="6" s="1"/>
  <c r="T17" i="6" s="1"/>
  <c r="T16" i="6"/>
  <c r="Q16" i="6"/>
  <c r="S16" i="6" s="1"/>
  <c r="Q15" i="6"/>
  <c r="S15" i="6" s="1"/>
  <c r="T15" i="6" s="1"/>
  <c r="Q14" i="6"/>
  <c r="S14" i="6" s="1"/>
  <c r="T14" i="6" s="1"/>
  <c r="Q13" i="6"/>
  <c r="S13" i="6" s="1"/>
  <c r="T13" i="6" s="1"/>
  <c r="Q12" i="6"/>
  <c r="S12" i="6" s="1"/>
  <c r="T12" i="6" s="1"/>
  <c r="Q11" i="6"/>
  <c r="S11" i="6" s="1"/>
  <c r="T11" i="6" s="1"/>
  <c r="Q10" i="6"/>
  <c r="S10" i="6" s="1"/>
  <c r="T10" i="6" s="1"/>
  <c r="Q9" i="6"/>
  <c r="S9" i="6" s="1"/>
  <c r="T9" i="6" s="1"/>
  <c r="Q8" i="6"/>
  <c r="S8" i="6" s="1"/>
  <c r="T8" i="6" s="1"/>
  <c r="Q7" i="6"/>
  <c r="S7" i="6" s="1"/>
  <c r="T7" i="6" s="1"/>
  <c r="Q6" i="6"/>
  <c r="S6" i="6" s="1"/>
  <c r="T6" i="6" s="1"/>
  <c r="Q5" i="6"/>
  <c r="S5" i="6" s="1"/>
  <c r="T5" i="6" s="1"/>
  <c r="Q4" i="6"/>
  <c r="S4" i="6" s="1"/>
  <c r="T4" i="6" s="1"/>
  <c r="H16" i="5"/>
  <c r="H15" i="5"/>
  <c r="H14" i="5"/>
  <c r="H13" i="5"/>
  <c r="H12" i="5"/>
  <c r="H11" i="5"/>
  <c r="H10" i="5"/>
  <c r="H9" i="5"/>
  <c r="H8" i="5"/>
  <c r="E5" i="5"/>
  <c r="E28" i="5" s="1"/>
  <c r="D5" i="5"/>
  <c r="D29" i="5" s="1"/>
  <c r="C5" i="5"/>
  <c r="C28" i="5" s="1"/>
  <c r="B5" i="5"/>
  <c r="B29" i="5" s="1"/>
  <c r="E11" i="3"/>
  <c r="U24" i="6" l="1"/>
  <c r="V24" i="6" s="1"/>
  <c r="W24" i="6" s="1"/>
  <c r="AD91" i="6"/>
  <c r="H17" i="5"/>
  <c r="S25" i="6"/>
  <c r="T25" i="6" s="1"/>
  <c r="V25" i="6" s="1"/>
  <c r="W25" i="6" s="1"/>
  <c r="X25" i="6" s="1"/>
  <c r="F25" i="6" s="1"/>
  <c r="AD25" i="6" s="1"/>
  <c r="S30" i="6"/>
  <c r="T30" i="6" s="1"/>
  <c r="U28" i="6" s="1"/>
  <c r="AD73" i="7"/>
  <c r="S22" i="7"/>
  <c r="T22" i="7" s="1"/>
  <c r="U24" i="7"/>
  <c r="V25" i="7" s="1"/>
  <c r="W25" i="7" s="1"/>
  <c r="X25" i="7" s="1"/>
  <c r="F25" i="7" s="1"/>
  <c r="AD25" i="7" s="1"/>
  <c r="V30" i="7"/>
  <c r="W30" i="7" s="1"/>
  <c r="X30" i="7" s="1"/>
  <c r="F30" i="7" s="1"/>
  <c r="AD30" i="7" s="1"/>
  <c r="AD81" i="7"/>
  <c r="AD85" i="7"/>
  <c r="U109" i="7"/>
  <c r="V109" i="7" s="1"/>
  <c r="W109" i="7" s="1"/>
  <c r="X109" i="7" s="1"/>
  <c r="AD125" i="7"/>
  <c r="S12" i="7"/>
  <c r="T12" i="7" s="1"/>
  <c r="S28" i="7"/>
  <c r="T28" i="7" s="1"/>
  <c r="U28" i="7" s="1"/>
  <c r="V31" i="7" s="1"/>
  <c r="W31" i="7" s="1"/>
  <c r="X31" i="7" s="1"/>
  <c r="F31" i="7" s="1"/>
  <c r="AD77" i="7"/>
  <c r="S9" i="7"/>
  <c r="T9" i="7" s="1"/>
  <c r="S15" i="7"/>
  <c r="T15" i="7" s="1"/>
  <c r="S19" i="7"/>
  <c r="T19" i="7" s="1"/>
  <c r="AD83" i="7"/>
  <c r="S10" i="7"/>
  <c r="T10" i="7" s="1"/>
  <c r="S23" i="7"/>
  <c r="T23" i="7" s="1"/>
  <c r="S8" i="7"/>
  <c r="T8" i="7" s="1"/>
  <c r="S14" i="7"/>
  <c r="T14" i="7" s="1"/>
  <c r="S18" i="7"/>
  <c r="T18" i="7" s="1"/>
  <c r="AD93" i="7"/>
  <c r="S7" i="7"/>
  <c r="T7" i="7" s="1"/>
  <c r="AD71" i="6"/>
  <c r="AD75" i="6"/>
  <c r="AD79" i="6"/>
  <c r="AD83" i="6"/>
  <c r="AD118" i="6"/>
  <c r="AD73" i="6"/>
  <c r="AD77" i="6"/>
  <c r="AD81" i="6"/>
  <c r="AD85" i="6"/>
  <c r="U32" i="7"/>
  <c r="V32" i="7" s="1"/>
  <c r="W32" i="7" s="1"/>
  <c r="S60" i="7"/>
  <c r="T60" i="7" s="1"/>
  <c r="Q87" i="7"/>
  <c r="S65" i="7"/>
  <c r="T65" i="7" s="1"/>
  <c r="Q89" i="7"/>
  <c r="S70" i="7"/>
  <c r="AD70" i="7"/>
  <c r="S74" i="7"/>
  <c r="AD74" i="7"/>
  <c r="S78" i="7"/>
  <c r="AD78" i="7"/>
  <c r="S82" i="7"/>
  <c r="AD82" i="7"/>
  <c r="S88" i="7"/>
  <c r="AD88" i="7"/>
  <c r="S90" i="7"/>
  <c r="AD90" i="7"/>
  <c r="S94" i="7"/>
  <c r="AD94" i="7"/>
  <c r="S72" i="7"/>
  <c r="AD72" i="7"/>
  <c r="S76" i="7"/>
  <c r="AD76" i="7"/>
  <c r="S80" i="7"/>
  <c r="AD80" i="7"/>
  <c r="S84" i="7"/>
  <c r="AD84" i="7"/>
  <c r="S92" i="7"/>
  <c r="AD92" i="7"/>
  <c r="U95" i="7"/>
  <c r="V105" i="7" s="1"/>
  <c r="W105" i="7" s="1"/>
  <c r="X105" i="7" s="1"/>
  <c r="F105" i="7" s="1"/>
  <c r="AD105" i="7" s="1"/>
  <c r="V115" i="7"/>
  <c r="W115" i="7" s="1"/>
  <c r="X115" i="7" s="1"/>
  <c r="F115" i="7" s="1"/>
  <c r="AD115" i="7" s="1"/>
  <c r="V113" i="7"/>
  <c r="W113" i="7" s="1"/>
  <c r="X113" i="7" s="1"/>
  <c r="F113" i="7" s="1"/>
  <c r="AD113" i="7" s="1"/>
  <c r="V29" i="7"/>
  <c r="W29" i="7" s="1"/>
  <c r="X29" i="7" s="1"/>
  <c r="F29" i="7" s="1"/>
  <c r="AD29" i="7" s="1"/>
  <c r="Q86" i="7"/>
  <c r="V24" i="7"/>
  <c r="W24" i="7" s="1"/>
  <c r="U33" i="7"/>
  <c r="V33" i="7" s="1"/>
  <c r="W33" i="7" s="1"/>
  <c r="V110" i="7"/>
  <c r="W110" i="7" s="1"/>
  <c r="X110" i="7" s="1"/>
  <c r="F110" i="7" s="1"/>
  <c r="AD110" i="7" s="1"/>
  <c r="V116" i="7"/>
  <c r="W116" i="7" s="1"/>
  <c r="X116" i="7" s="1"/>
  <c r="F116" i="7" s="1"/>
  <c r="AD116" i="7" s="1"/>
  <c r="V117" i="7"/>
  <c r="W117" i="7" s="1"/>
  <c r="X117" i="7" s="1"/>
  <c r="F117" i="7" s="1"/>
  <c r="AD117" i="7" s="1"/>
  <c r="AD118" i="7"/>
  <c r="AD119" i="7"/>
  <c r="AD126" i="7"/>
  <c r="AI18" i="7" s="1"/>
  <c r="U32" i="6"/>
  <c r="V32" i="6" s="1"/>
  <c r="W32" i="6" s="1"/>
  <c r="U4" i="6"/>
  <c r="V12" i="6" s="1"/>
  <c r="W12" i="6" s="1"/>
  <c r="X12" i="6" s="1"/>
  <c r="F12" i="6" s="1"/>
  <c r="AD12" i="6" s="1"/>
  <c r="V23" i="6"/>
  <c r="W23" i="6" s="1"/>
  <c r="X23" i="6" s="1"/>
  <c r="F23" i="6" s="1"/>
  <c r="AD23" i="6" s="1"/>
  <c r="S60" i="6"/>
  <c r="T60" i="6" s="1"/>
  <c r="U34" i="6" s="1"/>
  <c r="Q87" i="6"/>
  <c r="S65" i="6"/>
  <c r="T65" i="6" s="1"/>
  <c r="Q89" i="6"/>
  <c r="S70" i="6"/>
  <c r="AD70" i="6"/>
  <c r="S74" i="6"/>
  <c r="AD74" i="6"/>
  <c r="S78" i="6"/>
  <c r="AD78" i="6"/>
  <c r="S82" i="6"/>
  <c r="AD82" i="6"/>
  <c r="S88" i="6"/>
  <c r="AD88" i="6"/>
  <c r="S90" i="6"/>
  <c r="AD90" i="6"/>
  <c r="S94" i="6"/>
  <c r="AD94" i="6"/>
  <c r="S72" i="6"/>
  <c r="AD72" i="6"/>
  <c r="S76" i="6"/>
  <c r="AD76" i="6"/>
  <c r="S80" i="6"/>
  <c r="AD80" i="6"/>
  <c r="S84" i="6"/>
  <c r="AD84" i="6"/>
  <c r="S92" i="6"/>
  <c r="AD92" i="6"/>
  <c r="U95" i="6"/>
  <c r="V95" i="6" s="1"/>
  <c r="W95" i="6" s="1"/>
  <c r="V15" i="6"/>
  <c r="W15" i="6" s="1"/>
  <c r="X15" i="6" s="1"/>
  <c r="F15" i="6" s="1"/>
  <c r="AD15" i="6" s="1"/>
  <c r="V16" i="6"/>
  <c r="W16" i="6" s="1"/>
  <c r="X16" i="6" s="1"/>
  <c r="F16" i="6" s="1"/>
  <c r="AD16" i="6" s="1"/>
  <c r="V17" i="6"/>
  <c r="W17" i="6" s="1"/>
  <c r="X17" i="6" s="1"/>
  <c r="F17" i="6" s="1"/>
  <c r="AD17" i="6" s="1"/>
  <c r="V19" i="6"/>
  <c r="W19" i="6" s="1"/>
  <c r="X19" i="6" s="1"/>
  <c r="F19" i="6" s="1"/>
  <c r="AD19" i="6" s="1"/>
  <c r="Q86" i="6"/>
  <c r="V97" i="6"/>
  <c r="W97" i="6" s="1"/>
  <c r="X97" i="6" s="1"/>
  <c r="F97" i="6" s="1"/>
  <c r="AD97" i="6" s="1"/>
  <c r="V99" i="6"/>
  <c r="W99" i="6" s="1"/>
  <c r="X99" i="6" s="1"/>
  <c r="F99" i="6" s="1"/>
  <c r="AD99" i="6" s="1"/>
  <c r="V105" i="6"/>
  <c r="W105" i="6" s="1"/>
  <c r="X105" i="6" s="1"/>
  <c r="F105" i="6" s="1"/>
  <c r="AD105" i="6" s="1"/>
  <c r="V107" i="6"/>
  <c r="W107" i="6" s="1"/>
  <c r="X107" i="6" s="1"/>
  <c r="F107" i="6" s="1"/>
  <c r="AD107" i="6" s="1"/>
  <c r="V112" i="6"/>
  <c r="W112" i="6" s="1"/>
  <c r="X112" i="6" s="1"/>
  <c r="F112" i="6" s="1"/>
  <c r="AD112" i="6" s="1"/>
  <c r="U33" i="6"/>
  <c r="V33" i="6" s="1"/>
  <c r="W33" i="6" s="1"/>
  <c r="U109" i="6"/>
  <c r="V110" i="6" s="1"/>
  <c r="W110" i="6" s="1"/>
  <c r="X110" i="6" s="1"/>
  <c r="F110" i="6" s="1"/>
  <c r="AD110" i="6" s="1"/>
  <c r="V114" i="6"/>
  <c r="W114" i="6" s="1"/>
  <c r="X114" i="6" s="1"/>
  <c r="F114" i="6" s="1"/>
  <c r="AD114" i="6" s="1"/>
  <c r="V4" i="6"/>
  <c r="W4" i="6" s="1"/>
  <c r="AD119" i="6"/>
  <c r="AD125" i="6"/>
  <c r="AD126" i="6"/>
  <c r="I8" i="5"/>
  <c r="C21" i="5"/>
  <c r="E21" i="5"/>
  <c r="B22" i="5"/>
  <c r="D22" i="5"/>
  <c r="C23" i="5"/>
  <c r="E23" i="5"/>
  <c r="B24" i="5"/>
  <c r="D24" i="5"/>
  <c r="C25" i="5"/>
  <c r="E25" i="5"/>
  <c r="B26" i="5"/>
  <c r="D26" i="5"/>
  <c r="C27" i="5"/>
  <c r="E27" i="5"/>
  <c r="B28" i="5"/>
  <c r="D28" i="5"/>
  <c r="C29" i="5"/>
  <c r="E29" i="5"/>
  <c r="F29" i="5" s="1"/>
  <c r="B21" i="5"/>
  <c r="D21" i="5"/>
  <c r="C22" i="5"/>
  <c r="E22" i="5"/>
  <c r="B23" i="5"/>
  <c r="D23" i="5"/>
  <c r="C24" i="5"/>
  <c r="E24" i="5"/>
  <c r="B25" i="5"/>
  <c r="D25" i="5"/>
  <c r="C26" i="5"/>
  <c r="E26" i="5"/>
  <c r="B27" i="5"/>
  <c r="D27" i="5"/>
  <c r="V34" i="6" l="1"/>
  <c r="W34" i="6" s="1"/>
  <c r="X34" i="6" s="1"/>
  <c r="V51" i="6"/>
  <c r="W51" i="6" s="1"/>
  <c r="X51" i="6" s="1"/>
  <c r="F51" i="6" s="1"/>
  <c r="AD51" i="6" s="1"/>
  <c r="V58" i="6"/>
  <c r="W58" i="6" s="1"/>
  <c r="X58" i="6" s="1"/>
  <c r="F58" i="6" s="1"/>
  <c r="AD58" i="6" s="1"/>
  <c r="V50" i="6"/>
  <c r="W50" i="6" s="1"/>
  <c r="X50" i="6" s="1"/>
  <c r="F50" i="6" s="1"/>
  <c r="AD50" i="6" s="1"/>
  <c r="V59" i="6"/>
  <c r="W59" i="6" s="1"/>
  <c r="X59" i="6" s="1"/>
  <c r="F59" i="6" s="1"/>
  <c r="AD59" i="6" s="1"/>
  <c r="V68" i="6"/>
  <c r="W68" i="6" s="1"/>
  <c r="X68" i="6" s="1"/>
  <c r="F68" i="6" s="1"/>
  <c r="AD68" i="6" s="1"/>
  <c r="V35" i="6"/>
  <c r="W35" i="6" s="1"/>
  <c r="X35" i="6" s="1"/>
  <c r="F35" i="6" s="1"/>
  <c r="AD35" i="6" s="1"/>
  <c r="V69" i="6"/>
  <c r="W69" i="6" s="1"/>
  <c r="X69" i="6" s="1"/>
  <c r="F69" i="6" s="1"/>
  <c r="AD69" i="6" s="1"/>
  <c r="V42" i="6"/>
  <c r="W42" i="6" s="1"/>
  <c r="X42" i="6" s="1"/>
  <c r="F42" i="6" s="1"/>
  <c r="AD42" i="6" s="1"/>
  <c r="V43" i="6"/>
  <c r="W43" i="6" s="1"/>
  <c r="X43" i="6" s="1"/>
  <c r="F43" i="6" s="1"/>
  <c r="AD43" i="6" s="1"/>
  <c r="V31" i="6"/>
  <c r="W31" i="6" s="1"/>
  <c r="X31" i="6" s="1"/>
  <c r="F31" i="6" s="1"/>
  <c r="V28" i="6"/>
  <c r="W28" i="6" s="1"/>
  <c r="V29" i="6"/>
  <c r="W29" i="6" s="1"/>
  <c r="X29" i="6" s="1"/>
  <c r="F29" i="6" s="1"/>
  <c r="AD29" i="6" s="1"/>
  <c r="V9" i="7"/>
  <c r="W9" i="7" s="1"/>
  <c r="X9" i="7" s="1"/>
  <c r="F9" i="7" s="1"/>
  <c r="AD9" i="7" s="1"/>
  <c r="V26" i="7"/>
  <c r="W26" i="7" s="1"/>
  <c r="X26" i="7" s="1"/>
  <c r="F26" i="7" s="1"/>
  <c r="AD26" i="7" s="1"/>
  <c r="V13" i="6"/>
  <c r="W13" i="6" s="1"/>
  <c r="X13" i="6" s="1"/>
  <c r="F13" i="6" s="1"/>
  <c r="AD13" i="6" s="1"/>
  <c r="V27" i="6"/>
  <c r="W27" i="6" s="1"/>
  <c r="X27" i="6" s="1"/>
  <c r="F27" i="6" s="1"/>
  <c r="AD27" i="6" s="1"/>
  <c r="V30" i="6"/>
  <c r="W30" i="6" s="1"/>
  <c r="X30" i="6" s="1"/>
  <c r="F30" i="6" s="1"/>
  <c r="AD30" i="6" s="1"/>
  <c r="V103" i="6"/>
  <c r="W103" i="6" s="1"/>
  <c r="X103" i="6" s="1"/>
  <c r="F103" i="6" s="1"/>
  <c r="AD103" i="6" s="1"/>
  <c r="V26" i="6"/>
  <c r="W26" i="6" s="1"/>
  <c r="X26" i="6" s="1"/>
  <c r="F26" i="6" s="1"/>
  <c r="AD26" i="6" s="1"/>
  <c r="U4" i="7"/>
  <c r="V4" i="7" s="1"/>
  <c r="W4" i="7" s="1"/>
  <c r="X4" i="7" s="1"/>
  <c r="V106" i="6"/>
  <c r="W106" i="6" s="1"/>
  <c r="X106" i="6" s="1"/>
  <c r="F106" i="6" s="1"/>
  <c r="AD106" i="6" s="1"/>
  <c r="V101" i="6"/>
  <c r="W101" i="6" s="1"/>
  <c r="X101" i="6" s="1"/>
  <c r="F101" i="6" s="1"/>
  <c r="AD101" i="6" s="1"/>
  <c r="V28" i="7"/>
  <c r="W28" i="7" s="1"/>
  <c r="V15" i="7"/>
  <c r="W15" i="7" s="1"/>
  <c r="X15" i="7" s="1"/>
  <c r="F15" i="7" s="1"/>
  <c r="AD15" i="7" s="1"/>
  <c r="V6" i="7"/>
  <c r="W6" i="7" s="1"/>
  <c r="X6" i="7" s="1"/>
  <c r="F6" i="7" s="1"/>
  <c r="AD6" i="7" s="1"/>
  <c r="V10" i="7"/>
  <c r="W10" i="7" s="1"/>
  <c r="X10" i="7" s="1"/>
  <c r="F10" i="7" s="1"/>
  <c r="AD10" i="7" s="1"/>
  <c r="V17" i="7"/>
  <c r="W17" i="7" s="1"/>
  <c r="X17" i="7" s="1"/>
  <c r="F17" i="7" s="1"/>
  <c r="AD17" i="7" s="1"/>
  <c r="V21" i="7"/>
  <c r="W21" i="7" s="1"/>
  <c r="X21" i="7" s="1"/>
  <c r="F21" i="7" s="1"/>
  <c r="AD21" i="7" s="1"/>
  <c r="V27" i="7"/>
  <c r="W27" i="7" s="1"/>
  <c r="X27" i="7" s="1"/>
  <c r="F27" i="7" s="1"/>
  <c r="AD27" i="7" s="1"/>
  <c r="V106" i="7"/>
  <c r="W106" i="7" s="1"/>
  <c r="X106" i="7" s="1"/>
  <c r="F106" i="7" s="1"/>
  <c r="AD106" i="7" s="1"/>
  <c r="V111" i="7"/>
  <c r="W111" i="7" s="1"/>
  <c r="X111" i="7" s="1"/>
  <c r="F111" i="7" s="1"/>
  <c r="AD111" i="7" s="1"/>
  <c r="V101" i="7"/>
  <c r="W101" i="7" s="1"/>
  <c r="X101" i="7" s="1"/>
  <c r="F101" i="7" s="1"/>
  <c r="AD101" i="7" s="1"/>
  <c r="V97" i="7"/>
  <c r="W97" i="7" s="1"/>
  <c r="X97" i="7" s="1"/>
  <c r="F97" i="7" s="1"/>
  <c r="AD97" i="7" s="1"/>
  <c r="V112" i="7"/>
  <c r="W112" i="7" s="1"/>
  <c r="X112" i="7" s="1"/>
  <c r="F112" i="7" s="1"/>
  <c r="AD112" i="7" s="1"/>
  <c r="AD31" i="7"/>
  <c r="F120" i="7"/>
  <c r="V114" i="7"/>
  <c r="W114" i="7" s="1"/>
  <c r="X114" i="7" s="1"/>
  <c r="F114" i="7" s="1"/>
  <c r="AD114" i="7" s="1"/>
  <c r="V61" i="6"/>
  <c r="W61" i="6" s="1"/>
  <c r="X61" i="6" s="1"/>
  <c r="F61" i="6" s="1"/>
  <c r="AD61" i="6" s="1"/>
  <c r="V52" i="6"/>
  <c r="W52" i="6" s="1"/>
  <c r="X52" i="6" s="1"/>
  <c r="F52" i="6" s="1"/>
  <c r="AD52" i="6" s="1"/>
  <c r="V44" i="6"/>
  <c r="W44" i="6" s="1"/>
  <c r="X44" i="6" s="1"/>
  <c r="F44" i="6" s="1"/>
  <c r="AD44" i="6" s="1"/>
  <c r="V36" i="6"/>
  <c r="W36" i="6" s="1"/>
  <c r="X36" i="6" s="1"/>
  <c r="F36" i="6" s="1"/>
  <c r="AD36" i="6" s="1"/>
  <c r="V45" i="6"/>
  <c r="W45" i="6" s="1"/>
  <c r="X45" i="6" s="1"/>
  <c r="F45" i="6" s="1"/>
  <c r="AD45" i="6" s="1"/>
  <c r="V64" i="6"/>
  <c r="W64" i="6" s="1"/>
  <c r="X64" i="6" s="1"/>
  <c r="F64" i="6" s="1"/>
  <c r="AD64" i="6" s="1"/>
  <c r="V55" i="6"/>
  <c r="W55" i="6" s="1"/>
  <c r="X55" i="6" s="1"/>
  <c r="F55" i="6" s="1"/>
  <c r="AD55" i="6" s="1"/>
  <c r="V47" i="6"/>
  <c r="W47" i="6" s="1"/>
  <c r="X47" i="6" s="1"/>
  <c r="F47" i="6" s="1"/>
  <c r="AD47" i="6" s="1"/>
  <c r="V39" i="6"/>
  <c r="W39" i="6" s="1"/>
  <c r="X39" i="6" s="1"/>
  <c r="F39" i="6" s="1"/>
  <c r="AD39" i="6" s="1"/>
  <c r="F131" i="6"/>
  <c r="V63" i="6"/>
  <c r="W63" i="6" s="1"/>
  <c r="X63" i="6" s="1"/>
  <c r="F63" i="6" s="1"/>
  <c r="AD63" i="6" s="1"/>
  <c r="V54" i="6"/>
  <c r="W54" i="6" s="1"/>
  <c r="X54" i="6" s="1"/>
  <c r="F54" i="6" s="1"/>
  <c r="AD54" i="6" s="1"/>
  <c r="V38" i="6"/>
  <c r="W38" i="6" s="1"/>
  <c r="X38" i="6" s="1"/>
  <c r="F38" i="6" s="1"/>
  <c r="AD38" i="6" s="1"/>
  <c r="V66" i="6"/>
  <c r="W66" i="6" s="1"/>
  <c r="X66" i="6" s="1"/>
  <c r="F66" i="6" s="1"/>
  <c r="AD66" i="6" s="1"/>
  <c r="V56" i="6"/>
  <c r="W56" i="6" s="1"/>
  <c r="X56" i="6" s="1"/>
  <c r="F56" i="6" s="1"/>
  <c r="AD56" i="6" s="1"/>
  <c r="V48" i="6"/>
  <c r="W48" i="6" s="1"/>
  <c r="X48" i="6" s="1"/>
  <c r="F48" i="6" s="1"/>
  <c r="AD48" i="6" s="1"/>
  <c r="V40" i="6"/>
  <c r="W40" i="6" s="1"/>
  <c r="X40" i="6" s="1"/>
  <c r="F40" i="6" s="1"/>
  <c r="AD40" i="6" s="1"/>
  <c r="V8" i="6"/>
  <c r="W8" i="6" s="1"/>
  <c r="X8" i="6" s="1"/>
  <c r="F8" i="6" s="1"/>
  <c r="AD8" i="6" s="1"/>
  <c r="V62" i="6"/>
  <c r="W62" i="6" s="1"/>
  <c r="X62" i="6" s="1"/>
  <c r="F62" i="6" s="1"/>
  <c r="AD62" i="6" s="1"/>
  <c r="V53" i="6"/>
  <c r="W53" i="6" s="1"/>
  <c r="X53" i="6" s="1"/>
  <c r="F53" i="6" s="1"/>
  <c r="AD53" i="6" s="1"/>
  <c r="V37" i="6"/>
  <c r="W37" i="6" s="1"/>
  <c r="X37" i="6" s="1"/>
  <c r="F37" i="6" s="1"/>
  <c r="AD37" i="6" s="1"/>
  <c r="V46" i="6"/>
  <c r="W46" i="6" s="1"/>
  <c r="X46" i="6" s="1"/>
  <c r="F46" i="6" s="1"/>
  <c r="AD46" i="6" s="1"/>
  <c r="V67" i="6"/>
  <c r="W67" i="6" s="1"/>
  <c r="X67" i="6" s="1"/>
  <c r="F67" i="6" s="1"/>
  <c r="AD67" i="6" s="1"/>
  <c r="V57" i="6"/>
  <c r="W57" i="6" s="1"/>
  <c r="X57" i="6" s="1"/>
  <c r="F57" i="6" s="1"/>
  <c r="AD57" i="6" s="1"/>
  <c r="V49" i="6"/>
  <c r="W49" i="6" s="1"/>
  <c r="X49" i="6" s="1"/>
  <c r="F49" i="6" s="1"/>
  <c r="AD49" i="6" s="1"/>
  <c r="V41" i="6"/>
  <c r="W41" i="6" s="1"/>
  <c r="X41" i="6" s="1"/>
  <c r="F41" i="6" s="1"/>
  <c r="AD41" i="6" s="1"/>
  <c r="AI17" i="7"/>
  <c r="AI19" i="7" s="1"/>
  <c r="X32" i="7"/>
  <c r="AB32" i="7"/>
  <c r="X33" i="7"/>
  <c r="Z33" i="7" s="1"/>
  <c r="AB33" i="7"/>
  <c r="AB27" i="7"/>
  <c r="X24" i="7"/>
  <c r="V108" i="7"/>
  <c r="W108" i="7" s="1"/>
  <c r="X108" i="7" s="1"/>
  <c r="F108" i="7" s="1"/>
  <c r="AD108" i="7" s="1"/>
  <c r="V104" i="7"/>
  <c r="W104" i="7" s="1"/>
  <c r="X104" i="7" s="1"/>
  <c r="F104" i="7" s="1"/>
  <c r="AD104" i="7" s="1"/>
  <c r="V102" i="7"/>
  <c r="W102" i="7" s="1"/>
  <c r="X102" i="7" s="1"/>
  <c r="F102" i="7" s="1"/>
  <c r="AD102" i="7" s="1"/>
  <c r="V100" i="7"/>
  <c r="W100" i="7" s="1"/>
  <c r="X100" i="7" s="1"/>
  <c r="F100" i="7" s="1"/>
  <c r="AD100" i="7" s="1"/>
  <c r="V98" i="7"/>
  <c r="W98" i="7" s="1"/>
  <c r="X98" i="7" s="1"/>
  <c r="F98" i="7" s="1"/>
  <c r="AD98" i="7" s="1"/>
  <c r="V96" i="7"/>
  <c r="W96" i="7" s="1"/>
  <c r="X96" i="7" s="1"/>
  <c r="F96" i="7" s="1"/>
  <c r="AD96" i="7" s="1"/>
  <c r="AB31" i="7"/>
  <c r="X28" i="7"/>
  <c r="V18" i="7"/>
  <c r="W18" i="7" s="1"/>
  <c r="X18" i="7" s="1"/>
  <c r="F18" i="7" s="1"/>
  <c r="AD18" i="7" s="1"/>
  <c r="V14" i="7"/>
  <c r="W14" i="7" s="1"/>
  <c r="X14" i="7" s="1"/>
  <c r="F14" i="7" s="1"/>
  <c r="AD14" i="7" s="1"/>
  <c r="S86" i="7"/>
  <c r="AD86" i="7"/>
  <c r="F109" i="7"/>
  <c r="AD109" i="7" s="1"/>
  <c r="AF117" i="7" s="1"/>
  <c r="S89" i="7"/>
  <c r="AD89" i="7"/>
  <c r="S87" i="7"/>
  <c r="AD87" i="7"/>
  <c r="V107" i="7"/>
  <c r="W107" i="7" s="1"/>
  <c r="X107" i="7" s="1"/>
  <c r="F107" i="7" s="1"/>
  <c r="V103" i="7"/>
  <c r="W103" i="7" s="1"/>
  <c r="X103" i="7" s="1"/>
  <c r="F103" i="7" s="1"/>
  <c r="AD103" i="7" s="1"/>
  <c r="V99" i="7"/>
  <c r="W99" i="7" s="1"/>
  <c r="X99" i="7" s="1"/>
  <c r="F99" i="7" s="1"/>
  <c r="AD99" i="7" s="1"/>
  <c r="V19" i="7"/>
  <c r="W19" i="7" s="1"/>
  <c r="X19" i="7" s="1"/>
  <c r="F19" i="7" s="1"/>
  <c r="AD19" i="7" s="1"/>
  <c r="V16" i="7"/>
  <c r="W16" i="7" s="1"/>
  <c r="X16" i="7" s="1"/>
  <c r="F16" i="7" s="1"/>
  <c r="AD16" i="7" s="1"/>
  <c r="V95" i="7"/>
  <c r="W95" i="7" s="1"/>
  <c r="U34" i="7"/>
  <c r="V60" i="7" s="1"/>
  <c r="W60" i="7" s="1"/>
  <c r="X60" i="7" s="1"/>
  <c r="F60" i="7" s="1"/>
  <c r="AD60" i="7" s="1"/>
  <c r="V11" i="7"/>
  <c r="W11" i="7" s="1"/>
  <c r="X11" i="7" s="1"/>
  <c r="F11" i="7" s="1"/>
  <c r="AD11" i="7" s="1"/>
  <c r="V7" i="7"/>
  <c r="W7" i="7" s="1"/>
  <c r="X7" i="7" s="1"/>
  <c r="F7" i="7" s="1"/>
  <c r="AD7" i="7" s="1"/>
  <c r="V23" i="7"/>
  <c r="W23" i="7" s="1"/>
  <c r="X23" i="7" s="1"/>
  <c r="F23" i="7" s="1"/>
  <c r="AD23" i="7" s="1"/>
  <c r="V12" i="7"/>
  <c r="W12" i="7" s="1"/>
  <c r="X12" i="7" s="1"/>
  <c r="F12" i="7" s="1"/>
  <c r="AD12" i="7" s="1"/>
  <c r="V8" i="7"/>
  <c r="W8" i="7" s="1"/>
  <c r="X8" i="7" s="1"/>
  <c r="F8" i="7" s="1"/>
  <c r="AD8" i="7" s="1"/>
  <c r="X32" i="6"/>
  <c r="AB32" i="6"/>
  <c r="X33" i="6"/>
  <c r="Z33" i="6" s="1"/>
  <c r="AB33" i="6"/>
  <c r="X24" i="6"/>
  <c r="X95" i="6"/>
  <c r="S89" i="6"/>
  <c r="AD89" i="6"/>
  <c r="S87" i="6"/>
  <c r="AD87" i="6"/>
  <c r="V22" i="6"/>
  <c r="W22" i="6" s="1"/>
  <c r="X22" i="6" s="1"/>
  <c r="F22" i="6" s="1"/>
  <c r="AD22" i="6" s="1"/>
  <c r="V20" i="6"/>
  <c r="W20" i="6" s="1"/>
  <c r="X20" i="6" s="1"/>
  <c r="F20" i="6" s="1"/>
  <c r="AD20" i="6" s="1"/>
  <c r="V18" i="6"/>
  <c r="W18" i="6" s="1"/>
  <c r="X18" i="6" s="1"/>
  <c r="F18" i="6" s="1"/>
  <c r="AD18" i="6" s="1"/>
  <c r="V14" i="6"/>
  <c r="W14" i="6" s="1"/>
  <c r="X14" i="6" s="1"/>
  <c r="F14" i="6" s="1"/>
  <c r="AD14" i="6" s="1"/>
  <c r="V9" i="6"/>
  <c r="W9" i="6" s="1"/>
  <c r="X9" i="6" s="1"/>
  <c r="F9" i="6" s="1"/>
  <c r="AD9" i="6" s="1"/>
  <c r="V5" i="6"/>
  <c r="W5" i="6" s="1"/>
  <c r="X5" i="6" s="1"/>
  <c r="F5" i="6" s="1"/>
  <c r="AD5" i="6" s="1"/>
  <c r="X4" i="6"/>
  <c r="V115" i="6"/>
  <c r="W115" i="6" s="1"/>
  <c r="X115" i="6" s="1"/>
  <c r="F115" i="6" s="1"/>
  <c r="AD115" i="6" s="1"/>
  <c r="V111" i="6"/>
  <c r="W111" i="6" s="1"/>
  <c r="X111" i="6" s="1"/>
  <c r="F111" i="6" s="1"/>
  <c r="AD111" i="6" s="1"/>
  <c r="V117" i="6"/>
  <c r="W117" i="6" s="1"/>
  <c r="X117" i="6" s="1"/>
  <c r="F117" i="6" s="1"/>
  <c r="AD117" i="6" s="1"/>
  <c r="V113" i="6"/>
  <c r="W113" i="6" s="1"/>
  <c r="X113" i="6" s="1"/>
  <c r="F113" i="6" s="1"/>
  <c r="AD113" i="6" s="1"/>
  <c r="V109" i="6"/>
  <c r="W109" i="6" s="1"/>
  <c r="X28" i="6"/>
  <c r="S86" i="6"/>
  <c r="AD86" i="6"/>
  <c r="V108" i="6"/>
  <c r="W108" i="6" s="1"/>
  <c r="X108" i="6" s="1"/>
  <c r="F108" i="6" s="1"/>
  <c r="AD108" i="6" s="1"/>
  <c r="V104" i="6"/>
  <c r="W104" i="6" s="1"/>
  <c r="X104" i="6" s="1"/>
  <c r="F104" i="6" s="1"/>
  <c r="AD104" i="6" s="1"/>
  <c r="V102" i="6"/>
  <c r="W102" i="6" s="1"/>
  <c r="X102" i="6" s="1"/>
  <c r="F102" i="6" s="1"/>
  <c r="AD102" i="6" s="1"/>
  <c r="V100" i="6"/>
  <c r="W100" i="6" s="1"/>
  <c r="X100" i="6" s="1"/>
  <c r="F100" i="6" s="1"/>
  <c r="AD100" i="6" s="1"/>
  <c r="V98" i="6"/>
  <c r="W98" i="6" s="1"/>
  <c r="X98" i="6" s="1"/>
  <c r="F98" i="6" s="1"/>
  <c r="AD98" i="6" s="1"/>
  <c r="V96" i="6"/>
  <c r="W96" i="6" s="1"/>
  <c r="X96" i="6" s="1"/>
  <c r="F96" i="6" s="1"/>
  <c r="AD96" i="6" s="1"/>
  <c r="V116" i="6"/>
  <c r="W116" i="6" s="1"/>
  <c r="X116" i="6" s="1"/>
  <c r="F116" i="6" s="1"/>
  <c r="AD116" i="6" s="1"/>
  <c r="V65" i="6"/>
  <c r="W65" i="6" s="1"/>
  <c r="X65" i="6" s="1"/>
  <c r="F65" i="6" s="1"/>
  <c r="AD65" i="6" s="1"/>
  <c r="V60" i="6"/>
  <c r="W60" i="6" s="1"/>
  <c r="X60" i="6" s="1"/>
  <c r="F60" i="6" s="1"/>
  <c r="AD60" i="6" s="1"/>
  <c r="V21" i="6"/>
  <c r="W21" i="6" s="1"/>
  <c r="X21" i="6" s="1"/>
  <c r="F21" i="6" s="1"/>
  <c r="AD21" i="6" s="1"/>
  <c r="V10" i="6"/>
  <c r="W10" i="6" s="1"/>
  <c r="X10" i="6" s="1"/>
  <c r="F10" i="6" s="1"/>
  <c r="AD10" i="6" s="1"/>
  <c r="V6" i="6"/>
  <c r="W6" i="6" s="1"/>
  <c r="X6" i="6" s="1"/>
  <c r="F6" i="6" s="1"/>
  <c r="AD6" i="6" s="1"/>
  <c r="V11" i="6"/>
  <c r="W11" i="6" s="1"/>
  <c r="X11" i="6" s="1"/>
  <c r="F11" i="6" s="1"/>
  <c r="AD11" i="6" s="1"/>
  <c r="V7" i="6"/>
  <c r="W7" i="6" s="1"/>
  <c r="X7" i="6" s="1"/>
  <c r="F7" i="6" s="1"/>
  <c r="AD7" i="6" s="1"/>
  <c r="D31" i="5"/>
  <c r="E31" i="5"/>
  <c r="I13" i="5"/>
  <c r="I9" i="5"/>
  <c r="I17" i="5" s="1"/>
  <c r="I14" i="5"/>
  <c r="I10" i="5"/>
  <c r="F21" i="5"/>
  <c r="B31" i="5"/>
  <c r="F27" i="5"/>
  <c r="F25" i="5"/>
  <c r="F23" i="5"/>
  <c r="F28" i="5"/>
  <c r="F26" i="5"/>
  <c r="F24" i="5"/>
  <c r="F22" i="5"/>
  <c r="C31" i="5"/>
  <c r="I15" i="5"/>
  <c r="I11" i="5"/>
  <c r="I16" i="5"/>
  <c r="I12" i="5"/>
  <c r="V20" i="7" l="1"/>
  <c r="W20" i="7" s="1"/>
  <c r="X20" i="7" s="1"/>
  <c r="F20" i="7" s="1"/>
  <c r="AD20" i="7" s="1"/>
  <c r="V5" i="7"/>
  <c r="W5" i="7" s="1"/>
  <c r="X5" i="7" s="1"/>
  <c r="F5" i="7" s="1"/>
  <c r="AD5" i="7" s="1"/>
  <c r="AB27" i="6"/>
  <c r="AB31" i="6"/>
  <c r="V13" i="7"/>
  <c r="W13" i="7" s="1"/>
  <c r="X13" i="7" s="1"/>
  <c r="F13" i="7" s="1"/>
  <c r="AD13" i="7" s="1"/>
  <c r="AF94" i="7"/>
  <c r="V22" i="7"/>
  <c r="W22" i="7" s="1"/>
  <c r="X22" i="7" s="1"/>
  <c r="F22" i="7" s="1"/>
  <c r="AD22" i="7" s="1"/>
  <c r="F120" i="6"/>
  <c r="AD31" i="6"/>
  <c r="AB117" i="7"/>
  <c r="Z117" i="7"/>
  <c r="AF94" i="6"/>
  <c r="F4" i="7"/>
  <c r="AD4" i="7" s="1"/>
  <c r="Z32" i="7"/>
  <c r="F32" i="7"/>
  <c r="AD32" i="7" s="1"/>
  <c r="F33" i="7"/>
  <c r="AD33" i="7" s="1"/>
  <c r="V36" i="7"/>
  <c r="W36" i="7" s="1"/>
  <c r="X36" i="7" s="1"/>
  <c r="F36" i="7" s="1"/>
  <c r="AD36" i="7" s="1"/>
  <c r="V38" i="7"/>
  <c r="W38" i="7" s="1"/>
  <c r="X38" i="7" s="1"/>
  <c r="F38" i="7" s="1"/>
  <c r="AD38" i="7" s="1"/>
  <c r="V40" i="7"/>
  <c r="W40" i="7" s="1"/>
  <c r="X40" i="7" s="1"/>
  <c r="F40" i="7" s="1"/>
  <c r="AD40" i="7" s="1"/>
  <c r="V42" i="7"/>
  <c r="W42" i="7" s="1"/>
  <c r="X42" i="7" s="1"/>
  <c r="F42" i="7" s="1"/>
  <c r="AD42" i="7" s="1"/>
  <c r="V44" i="7"/>
  <c r="W44" i="7" s="1"/>
  <c r="X44" i="7" s="1"/>
  <c r="F44" i="7" s="1"/>
  <c r="AD44" i="7" s="1"/>
  <c r="V46" i="7"/>
  <c r="W46" i="7" s="1"/>
  <c r="X46" i="7" s="1"/>
  <c r="F46" i="7" s="1"/>
  <c r="AD46" i="7" s="1"/>
  <c r="V48" i="7"/>
  <c r="W48" i="7" s="1"/>
  <c r="X48" i="7" s="1"/>
  <c r="F48" i="7" s="1"/>
  <c r="AD48" i="7" s="1"/>
  <c r="V50" i="7"/>
  <c r="W50" i="7" s="1"/>
  <c r="X50" i="7" s="1"/>
  <c r="F50" i="7" s="1"/>
  <c r="AD50" i="7" s="1"/>
  <c r="V52" i="7"/>
  <c r="W52" i="7" s="1"/>
  <c r="X52" i="7" s="1"/>
  <c r="F52" i="7" s="1"/>
  <c r="AD52" i="7" s="1"/>
  <c r="V54" i="7"/>
  <c r="W54" i="7" s="1"/>
  <c r="X54" i="7" s="1"/>
  <c r="F54" i="7" s="1"/>
  <c r="AD54" i="7" s="1"/>
  <c r="V56" i="7"/>
  <c r="W56" i="7" s="1"/>
  <c r="X56" i="7" s="1"/>
  <c r="F56" i="7" s="1"/>
  <c r="AD56" i="7" s="1"/>
  <c r="V58" i="7"/>
  <c r="W58" i="7" s="1"/>
  <c r="X58" i="7" s="1"/>
  <c r="F58" i="7" s="1"/>
  <c r="AD58" i="7" s="1"/>
  <c r="V61" i="7"/>
  <c r="W61" i="7" s="1"/>
  <c r="X61" i="7" s="1"/>
  <c r="F61" i="7" s="1"/>
  <c r="AD61" i="7" s="1"/>
  <c r="V63" i="7"/>
  <c r="W63" i="7" s="1"/>
  <c r="X63" i="7" s="1"/>
  <c r="F63" i="7" s="1"/>
  <c r="AD63" i="7" s="1"/>
  <c r="V66" i="7"/>
  <c r="W66" i="7" s="1"/>
  <c r="X66" i="7" s="1"/>
  <c r="F66" i="7" s="1"/>
  <c r="AD66" i="7" s="1"/>
  <c r="V68" i="7"/>
  <c r="W68" i="7" s="1"/>
  <c r="X68" i="7" s="1"/>
  <c r="F68" i="7" s="1"/>
  <c r="AD68" i="7" s="1"/>
  <c r="V34" i="7"/>
  <c r="W34" i="7" s="1"/>
  <c r="V35" i="7"/>
  <c r="W35" i="7" s="1"/>
  <c r="X35" i="7" s="1"/>
  <c r="F35" i="7" s="1"/>
  <c r="AD35" i="7" s="1"/>
  <c r="V37" i="7"/>
  <c r="W37" i="7" s="1"/>
  <c r="X37" i="7" s="1"/>
  <c r="F37" i="7" s="1"/>
  <c r="AD37" i="7" s="1"/>
  <c r="V39" i="7"/>
  <c r="W39" i="7" s="1"/>
  <c r="X39" i="7" s="1"/>
  <c r="F39" i="7" s="1"/>
  <c r="AD39" i="7" s="1"/>
  <c r="V41" i="7"/>
  <c r="W41" i="7" s="1"/>
  <c r="X41" i="7" s="1"/>
  <c r="F41" i="7" s="1"/>
  <c r="AD41" i="7" s="1"/>
  <c r="V43" i="7"/>
  <c r="W43" i="7" s="1"/>
  <c r="X43" i="7" s="1"/>
  <c r="F43" i="7" s="1"/>
  <c r="AD43" i="7" s="1"/>
  <c r="V45" i="7"/>
  <c r="W45" i="7" s="1"/>
  <c r="X45" i="7" s="1"/>
  <c r="F45" i="7" s="1"/>
  <c r="AD45" i="7" s="1"/>
  <c r="V47" i="7"/>
  <c r="W47" i="7" s="1"/>
  <c r="X47" i="7" s="1"/>
  <c r="F47" i="7" s="1"/>
  <c r="AD47" i="7" s="1"/>
  <c r="V49" i="7"/>
  <c r="W49" i="7" s="1"/>
  <c r="X49" i="7" s="1"/>
  <c r="F49" i="7" s="1"/>
  <c r="AD49" i="7" s="1"/>
  <c r="V51" i="7"/>
  <c r="W51" i="7" s="1"/>
  <c r="X51" i="7" s="1"/>
  <c r="F51" i="7" s="1"/>
  <c r="AD51" i="7" s="1"/>
  <c r="V53" i="7"/>
  <c r="W53" i="7" s="1"/>
  <c r="X53" i="7" s="1"/>
  <c r="F53" i="7" s="1"/>
  <c r="AD53" i="7" s="1"/>
  <c r="V55" i="7"/>
  <c r="W55" i="7" s="1"/>
  <c r="X55" i="7" s="1"/>
  <c r="F55" i="7" s="1"/>
  <c r="AD55" i="7" s="1"/>
  <c r="V57" i="7"/>
  <c r="W57" i="7" s="1"/>
  <c r="X57" i="7" s="1"/>
  <c r="F57" i="7" s="1"/>
  <c r="AD57" i="7" s="1"/>
  <c r="V59" i="7"/>
  <c r="W59" i="7" s="1"/>
  <c r="X59" i="7" s="1"/>
  <c r="F59" i="7" s="1"/>
  <c r="AD59" i="7" s="1"/>
  <c r="V62" i="7"/>
  <c r="W62" i="7" s="1"/>
  <c r="X62" i="7" s="1"/>
  <c r="F62" i="7" s="1"/>
  <c r="AD62" i="7" s="1"/>
  <c r="V64" i="7"/>
  <c r="W64" i="7" s="1"/>
  <c r="X64" i="7" s="1"/>
  <c r="F64" i="7" s="1"/>
  <c r="AD64" i="7" s="1"/>
  <c r="V67" i="7"/>
  <c r="W67" i="7" s="1"/>
  <c r="X67" i="7" s="1"/>
  <c r="F67" i="7" s="1"/>
  <c r="AD67" i="7" s="1"/>
  <c r="V69" i="7"/>
  <c r="W69" i="7" s="1"/>
  <c r="X69" i="7" s="1"/>
  <c r="F69" i="7" s="1"/>
  <c r="AD69" i="7" s="1"/>
  <c r="AB108" i="7"/>
  <c r="X95" i="7"/>
  <c r="AD107" i="7"/>
  <c r="F131" i="7"/>
  <c r="Z31" i="7"/>
  <c r="F128" i="7" s="1"/>
  <c r="F28" i="7"/>
  <c r="AD28" i="7" s="1"/>
  <c r="AE31" i="7" s="1"/>
  <c r="F24" i="7"/>
  <c r="AD24" i="7" s="1"/>
  <c r="AE27" i="7" s="1"/>
  <c r="AF27" i="7" s="1"/>
  <c r="Z27" i="7"/>
  <c r="F127" i="7" s="1"/>
  <c r="AD127" i="7" s="1"/>
  <c r="V65" i="7"/>
  <c r="W65" i="7" s="1"/>
  <c r="X65" i="7" s="1"/>
  <c r="F65" i="7" s="1"/>
  <c r="AD65" i="7" s="1"/>
  <c r="Z31" i="6"/>
  <c r="F128" i="6" s="1"/>
  <c r="F28" i="6"/>
  <c r="AD28" i="6" s="1"/>
  <c r="X109" i="6"/>
  <c r="AB117" i="6"/>
  <c r="F129" i="6"/>
  <c r="Z23" i="6"/>
  <c r="F4" i="6"/>
  <c r="AD4" i="6" s="1"/>
  <c r="Z32" i="6"/>
  <c r="F32" i="6"/>
  <c r="AD32" i="6" s="1"/>
  <c r="F33" i="6"/>
  <c r="AD33" i="6" s="1"/>
  <c r="AB108" i="6"/>
  <c r="AB69" i="6"/>
  <c r="Z108" i="6"/>
  <c r="F95" i="6"/>
  <c r="AD95" i="6" s="1"/>
  <c r="AF108" i="6" s="1"/>
  <c r="F24" i="6"/>
  <c r="AD24" i="6" s="1"/>
  <c r="AE27" i="6" s="1"/>
  <c r="Z27" i="6"/>
  <c r="F127" i="6" s="1"/>
  <c r="AD127" i="6" s="1"/>
  <c r="Z69" i="6"/>
  <c r="F34" i="6"/>
  <c r="AD34" i="6" s="1"/>
  <c r="AB23" i="6"/>
  <c r="F31" i="5"/>
  <c r="Z23" i="7" l="1"/>
  <c r="AF27" i="6"/>
  <c r="F129" i="7"/>
  <c r="AE31" i="6"/>
  <c r="AB23" i="7"/>
  <c r="AB119" i="6"/>
  <c r="F130" i="7"/>
  <c r="AD128" i="7"/>
  <c r="AI13" i="7" s="1"/>
  <c r="AB69" i="7"/>
  <c r="AB119" i="7" s="1"/>
  <c r="X34" i="7"/>
  <c r="AF32" i="7"/>
  <c r="AE32" i="7"/>
  <c r="AE23" i="7"/>
  <c r="AD129" i="7"/>
  <c r="F121" i="7"/>
  <c r="Z108" i="7"/>
  <c r="F95" i="7"/>
  <c r="AD95" i="7" s="1"/>
  <c r="AF108" i="7" s="1"/>
  <c r="AF33" i="7"/>
  <c r="AE33" i="7"/>
  <c r="AF32" i="6"/>
  <c r="AE32" i="6"/>
  <c r="AE23" i="6"/>
  <c r="AD129" i="6"/>
  <c r="F121" i="6"/>
  <c r="Z117" i="6"/>
  <c r="F109" i="6"/>
  <c r="AD109" i="6" s="1"/>
  <c r="AF117" i="6" s="1"/>
  <c r="F130" i="6"/>
  <c r="AD128" i="6"/>
  <c r="AF31" i="6" s="1"/>
  <c r="AF33" i="6"/>
  <c r="AE33" i="6"/>
  <c r="E4" i="3"/>
  <c r="F5" i="2"/>
  <c r="F6" i="2"/>
  <c r="F7" i="2"/>
  <c r="F8" i="2"/>
  <c r="I9" i="2"/>
  <c r="D137" i="1"/>
  <c r="Q131" i="1"/>
  <c r="Q130" i="1"/>
  <c r="S22" i="1" s="1"/>
  <c r="T22" i="1" s="1"/>
  <c r="Q129" i="1"/>
  <c r="Q128" i="1"/>
  <c r="Q127" i="1"/>
  <c r="F127" i="1"/>
  <c r="Q126" i="1"/>
  <c r="F126" i="1"/>
  <c r="AD126" i="1" s="1"/>
  <c r="Q125" i="1"/>
  <c r="F125" i="1"/>
  <c r="AD125" i="1" s="1"/>
  <c r="Q120" i="1"/>
  <c r="F120" i="1"/>
  <c r="Q119" i="1"/>
  <c r="F119" i="1"/>
  <c r="Q118" i="1"/>
  <c r="S118" i="1" s="1"/>
  <c r="T118" i="1" s="1"/>
  <c r="Q117" i="1"/>
  <c r="S117" i="1" s="1"/>
  <c r="T117" i="1" s="1"/>
  <c r="S116" i="1"/>
  <c r="T116" i="1" s="1"/>
  <c r="Q116" i="1"/>
  <c r="S115" i="1"/>
  <c r="T115" i="1" s="1"/>
  <c r="Q115" i="1"/>
  <c r="Q114" i="1"/>
  <c r="S114" i="1" s="1"/>
  <c r="T114" i="1" s="1"/>
  <c r="Q113" i="1"/>
  <c r="S113" i="1" s="1"/>
  <c r="T113" i="1" s="1"/>
  <c r="Q112" i="1"/>
  <c r="S112" i="1" s="1"/>
  <c r="T112" i="1" s="1"/>
  <c r="Q111" i="1"/>
  <c r="S111" i="1" s="1"/>
  <c r="T111" i="1" s="1"/>
  <c r="S110" i="1"/>
  <c r="T110" i="1" s="1"/>
  <c r="Q110" i="1"/>
  <c r="S109" i="1"/>
  <c r="T109" i="1" s="1"/>
  <c r="Q108" i="1"/>
  <c r="S108" i="1" s="1"/>
  <c r="T108" i="1" s="1"/>
  <c r="Q107" i="1"/>
  <c r="S107" i="1" s="1"/>
  <c r="T107" i="1" s="1"/>
  <c r="S106" i="1"/>
  <c r="T106" i="1" s="1"/>
  <c r="S105" i="1"/>
  <c r="T105" i="1" s="1"/>
  <c r="T104" i="1"/>
  <c r="S104" i="1"/>
  <c r="S103" i="1"/>
  <c r="T103" i="1" s="1"/>
  <c r="S102" i="1"/>
  <c r="T102" i="1" s="1"/>
  <c r="S101" i="1"/>
  <c r="T101" i="1" s="1"/>
  <c r="S100" i="1"/>
  <c r="T100" i="1" s="1"/>
  <c r="S99" i="1"/>
  <c r="T99" i="1" s="1"/>
  <c r="T98" i="1"/>
  <c r="S98" i="1"/>
  <c r="Q97" i="1"/>
  <c r="S97" i="1" s="1"/>
  <c r="T97" i="1" s="1"/>
  <c r="S96" i="1"/>
  <c r="T96" i="1" s="1"/>
  <c r="Q95" i="1"/>
  <c r="S95" i="1" s="1"/>
  <c r="F95" i="1"/>
  <c r="Q94" i="1"/>
  <c r="S94" i="1" s="1"/>
  <c r="F94" i="1"/>
  <c r="AD94" i="1" s="1"/>
  <c r="Q93" i="1"/>
  <c r="S93" i="1" s="1"/>
  <c r="F93" i="1"/>
  <c r="AD93" i="1" s="1"/>
  <c r="S92" i="1"/>
  <c r="Q92" i="1"/>
  <c r="F92" i="1"/>
  <c r="Q91" i="1"/>
  <c r="S91" i="1" s="1"/>
  <c r="F91" i="1"/>
  <c r="AD91" i="1" s="1"/>
  <c r="F90" i="1"/>
  <c r="Q89" i="1"/>
  <c r="S89" i="1" s="1"/>
  <c r="F89" i="1"/>
  <c r="F88" i="1"/>
  <c r="F87" i="1"/>
  <c r="Q86" i="1"/>
  <c r="S86" i="1" s="1"/>
  <c r="F86" i="1"/>
  <c r="AD86" i="1" s="1"/>
  <c r="Q85" i="1"/>
  <c r="S85" i="1" s="1"/>
  <c r="F85" i="1"/>
  <c r="S84" i="1"/>
  <c r="Q84" i="1"/>
  <c r="F84" i="1"/>
  <c r="AD84" i="1" s="1"/>
  <c r="Q83" i="1"/>
  <c r="S83" i="1" s="1"/>
  <c r="F83" i="1"/>
  <c r="AD83" i="1" s="1"/>
  <c r="S82" i="1"/>
  <c r="Q82" i="1"/>
  <c r="F82" i="1"/>
  <c r="Q81" i="1"/>
  <c r="S81" i="1" s="1"/>
  <c r="F81" i="1"/>
  <c r="AD81" i="1" s="1"/>
  <c r="Q80" i="1"/>
  <c r="S80" i="1" s="1"/>
  <c r="F80" i="1"/>
  <c r="AD80" i="1" s="1"/>
  <c r="S79" i="1"/>
  <c r="Q79" i="1"/>
  <c r="F79" i="1"/>
  <c r="Q78" i="1"/>
  <c r="S78" i="1" s="1"/>
  <c r="F78" i="1"/>
  <c r="AD78" i="1" s="1"/>
  <c r="Q77" i="1"/>
  <c r="S77" i="1" s="1"/>
  <c r="F77" i="1"/>
  <c r="S76" i="1"/>
  <c r="Q76" i="1"/>
  <c r="F76" i="1"/>
  <c r="AD76" i="1" s="1"/>
  <c r="Q75" i="1"/>
  <c r="S75" i="1" s="1"/>
  <c r="F75" i="1"/>
  <c r="AD75" i="1" s="1"/>
  <c r="S74" i="1"/>
  <c r="Q74" i="1"/>
  <c r="F74" i="1"/>
  <c r="Q73" i="1"/>
  <c r="S73" i="1" s="1"/>
  <c r="F73" i="1"/>
  <c r="AD73" i="1" s="1"/>
  <c r="Q72" i="1"/>
  <c r="S72" i="1" s="1"/>
  <c r="F72" i="1"/>
  <c r="AD72" i="1" s="1"/>
  <c r="S71" i="1"/>
  <c r="Q71" i="1"/>
  <c r="F71" i="1"/>
  <c r="Q70" i="1"/>
  <c r="S70" i="1" s="1"/>
  <c r="T70" i="1" s="1"/>
  <c r="Q69" i="1"/>
  <c r="S69" i="1" s="1"/>
  <c r="T69" i="1" s="1"/>
  <c r="S68" i="1"/>
  <c r="T68" i="1" s="1"/>
  <c r="Q68" i="1"/>
  <c r="S67" i="1"/>
  <c r="T67" i="1" s="1"/>
  <c r="Q67" i="1"/>
  <c r="Q66" i="1"/>
  <c r="Q90" i="1" s="1"/>
  <c r="S90" i="1" s="1"/>
  <c r="Q65" i="1"/>
  <c r="S65" i="1" s="1"/>
  <c r="T65" i="1" s="1"/>
  <c r="S64" i="1"/>
  <c r="T64" i="1" s="1"/>
  <c r="Q64" i="1"/>
  <c r="S63" i="1"/>
  <c r="T63" i="1" s="1"/>
  <c r="Q63" i="1"/>
  <c r="Q62" i="1"/>
  <c r="S62" i="1" s="1"/>
  <c r="T62" i="1" s="1"/>
  <c r="Q61" i="1"/>
  <c r="Q88" i="1" s="1"/>
  <c r="S88" i="1" s="1"/>
  <c r="S60" i="1"/>
  <c r="T60" i="1" s="1"/>
  <c r="Q60" i="1"/>
  <c r="S59" i="1"/>
  <c r="T59" i="1" s="1"/>
  <c r="Q59" i="1"/>
  <c r="Q58" i="1"/>
  <c r="S58" i="1" s="1"/>
  <c r="T58" i="1" s="1"/>
  <c r="Q57" i="1"/>
  <c r="S57" i="1" s="1"/>
  <c r="T57" i="1" s="1"/>
  <c r="S56" i="1"/>
  <c r="T56" i="1" s="1"/>
  <c r="Q56" i="1"/>
  <c r="S55" i="1"/>
  <c r="T55" i="1" s="1"/>
  <c r="Q55" i="1"/>
  <c r="Q54" i="1"/>
  <c r="S54" i="1" s="1"/>
  <c r="T54" i="1" s="1"/>
  <c r="Q53" i="1"/>
  <c r="S53" i="1" s="1"/>
  <c r="T53" i="1" s="1"/>
  <c r="S52" i="1"/>
  <c r="T52" i="1" s="1"/>
  <c r="Q52" i="1"/>
  <c r="S51" i="1"/>
  <c r="T51" i="1" s="1"/>
  <c r="Q51" i="1"/>
  <c r="Q50" i="1"/>
  <c r="S50" i="1" s="1"/>
  <c r="T50" i="1" s="1"/>
  <c r="Q49" i="1"/>
  <c r="S49" i="1" s="1"/>
  <c r="T49" i="1" s="1"/>
  <c r="S48" i="1"/>
  <c r="T48" i="1" s="1"/>
  <c r="Q48" i="1"/>
  <c r="S47" i="1"/>
  <c r="T47" i="1" s="1"/>
  <c r="Q47" i="1"/>
  <c r="Q46" i="1"/>
  <c r="S46" i="1" s="1"/>
  <c r="T46" i="1" s="1"/>
  <c r="Q45" i="1"/>
  <c r="S45" i="1" s="1"/>
  <c r="T45" i="1" s="1"/>
  <c r="S44" i="1"/>
  <c r="T44" i="1" s="1"/>
  <c r="Q44" i="1"/>
  <c r="S43" i="1"/>
  <c r="T43" i="1" s="1"/>
  <c r="Q43" i="1"/>
  <c r="Q42" i="1"/>
  <c r="S42" i="1" s="1"/>
  <c r="T42" i="1" s="1"/>
  <c r="Q41" i="1"/>
  <c r="S41" i="1" s="1"/>
  <c r="T41" i="1" s="1"/>
  <c r="S40" i="1"/>
  <c r="T40" i="1" s="1"/>
  <c r="Q40" i="1"/>
  <c r="S39" i="1"/>
  <c r="T39" i="1" s="1"/>
  <c r="Q39" i="1"/>
  <c r="Q38" i="1"/>
  <c r="S38" i="1" s="1"/>
  <c r="T38" i="1" s="1"/>
  <c r="Q37" i="1"/>
  <c r="S37" i="1" s="1"/>
  <c r="T37" i="1" s="1"/>
  <c r="Q36" i="1"/>
  <c r="S36" i="1" s="1"/>
  <c r="T36" i="1" s="1"/>
  <c r="T35" i="1"/>
  <c r="Q35" i="1"/>
  <c r="S35" i="1" s="1"/>
  <c r="Q34" i="1"/>
  <c r="S34" i="1" s="1"/>
  <c r="T34" i="1" s="1"/>
  <c r="U34" i="1" s="1"/>
  <c r="Q33" i="1"/>
  <c r="S33" i="1" s="1"/>
  <c r="T33" i="1" s="1"/>
  <c r="U33" i="1" s="1"/>
  <c r="U32" i="1"/>
  <c r="S32" i="1"/>
  <c r="T32" i="1" s="1"/>
  <c r="Q32" i="1"/>
  <c r="Q31" i="1"/>
  <c r="S31" i="1" s="1"/>
  <c r="T31" i="1" s="1"/>
  <c r="Q30" i="1"/>
  <c r="S30" i="1" s="1"/>
  <c r="T30" i="1" s="1"/>
  <c r="Q29" i="1"/>
  <c r="S29" i="1" s="1"/>
  <c r="T29" i="1" s="1"/>
  <c r="Q28" i="1"/>
  <c r="Q27" i="1"/>
  <c r="S27" i="1" s="1"/>
  <c r="T27" i="1" s="1"/>
  <c r="Q26" i="1"/>
  <c r="S26" i="1" s="1"/>
  <c r="T26" i="1" s="1"/>
  <c r="Q25" i="1"/>
  <c r="S25" i="1" s="1"/>
  <c r="T25" i="1" s="1"/>
  <c r="Q24" i="1"/>
  <c r="S24" i="1" s="1"/>
  <c r="T24" i="1" s="1"/>
  <c r="Q23" i="1"/>
  <c r="S23" i="1" s="1"/>
  <c r="T23" i="1" s="1"/>
  <c r="Q22" i="1"/>
  <c r="Q21" i="1"/>
  <c r="S21" i="1" s="1"/>
  <c r="T21" i="1" s="1"/>
  <c r="Q20" i="1"/>
  <c r="Q19" i="1"/>
  <c r="S19" i="1" s="1"/>
  <c r="T19" i="1" s="1"/>
  <c r="Q18" i="1"/>
  <c r="S18" i="1" s="1"/>
  <c r="T18" i="1" s="1"/>
  <c r="Q17" i="1"/>
  <c r="Q16" i="1"/>
  <c r="Q15" i="1"/>
  <c r="Q14" i="1"/>
  <c r="S14" i="1" s="1"/>
  <c r="T14" i="1" s="1"/>
  <c r="Q13" i="1"/>
  <c r="S13" i="1" s="1"/>
  <c r="T13" i="1" s="1"/>
  <c r="Q12" i="1"/>
  <c r="S12" i="1" s="1"/>
  <c r="T12" i="1" s="1"/>
  <c r="Q11" i="1"/>
  <c r="S11" i="1" s="1"/>
  <c r="T11" i="1" s="1"/>
  <c r="Q10" i="1"/>
  <c r="Q9" i="1"/>
  <c r="Q8" i="1"/>
  <c r="Q7" i="1"/>
  <c r="Q6" i="1"/>
  <c r="Q5" i="1"/>
  <c r="S5" i="1" s="1"/>
  <c r="T5" i="1" s="1"/>
  <c r="Q4" i="1"/>
  <c r="S4" i="1" s="1"/>
  <c r="T4" i="1" s="1"/>
  <c r="S7" i="1" l="1"/>
  <c r="T7" i="1" s="1"/>
  <c r="S8" i="1"/>
  <c r="T8" i="1" s="1"/>
  <c r="S9" i="1"/>
  <c r="T9" i="1" s="1"/>
  <c r="S16" i="1"/>
  <c r="T16" i="1" s="1"/>
  <c r="AD71" i="1"/>
  <c r="AD79" i="1"/>
  <c r="AD119" i="1"/>
  <c r="AF31" i="7"/>
  <c r="S6" i="1"/>
  <c r="T6" i="1" s="1"/>
  <c r="S20" i="1"/>
  <c r="T20" i="1" s="1"/>
  <c r="S61" i="1"/>
  <c r="T61" i="1" s="1"/>
  <c r="AF23" i="6"/>
  <c r="AF119" i="6" s="1"/>
  <c r="S15" i="1"/>
  <c r="T15" i="1" s="1"/>
  <c r="S66" i="1"/>
  <c r="T66" i="1" s="1"/>
  <c r="U35" i="1" s="1"/>
  <c r="S10" i="1"/>
  <c r="T10" i="1" s="1"/>
  <c r="S17" i="1"/>
  <c r="T17" i="1" s="1"/>
  <c r="S28" i="1"/>
  <c r="T28" i="1" s="1"/>
  <c r="AD74" i="1"/>
  <c r="AD82" i="1"/>
  <c r="AD92" i="1"/>
  <c r="AD77" i="1"/>
  <c r="AD85" i="1"/>
  <c r="AD89" i="1"/>
  <c r="AD95" i="1"/>
  <c r="Z69" i="7"/>
  <c r="F34" i="7"/>
  <c r="AD34" i="7" s="1"/>
  <c r="AI12" i="7" s="1"/>
  <c r="AI14" i="7" s="1"/>
  <c r="AF23" i="7"/>
  <c r="U24" i="1"/>
  <c r="V27" i="1" s="1"/>
  <c r="W27" i="1" s="1"/>
  <c r="X27" i="1" s="1"/>
  <c r="F27" i="1" s="1"/>
  <c r="AD27" i="1" s="1"/>
  <c r="U28" i="1"/>
  <c r="V30" i="1" s="1"/>
  <c r="W30" i="1" s="1"/>
  <c r="X30" i="1" s="1"/>
  <c r="F30" i="1" s="1"/>
  <c r="AD30" i="1" s="1"/>
  <c r="U110" i="1"/>
  <c r="V114" i="1" s="1"/>
  <c r="W114" i="1" s="1"/>
  <c r="X114" i="1" s="1"/>
  <c r="F114" i="1" s="1"/>
  <c r="AD114" i="1" s="1"/>
  <c r="V32" i="1"/>
  <c r="W32" i="1" s="1"/>
  <c r="V33" i="1"/>
  <c r="W33" i="1" s="1"/>
  <c r="V34" i="1"/>
  <c r="W34" i="1" s="1"/>
  <c r="AD88" i="1"/>
  <c r="AD90" i="1"/>
  <c r="V111" i="1"/>
  <c r="W111" i="1" s="1"/>
  <c r="X111" i="1" s="1"/>
  <c r="F111" i="1" s="1"/>
  <c r="AD111" i="1" s="1"/>
  <c r="V113" i="1"/>
  <c r="W113" i="1" s="1"/>
  <c r="X113" i="1" s="1"/>
  <c r="F113" i="1" s="1"/>
  <c r="AD113" i="1" s="1"/>
  <c r="U96" i="1"/>
  <c r="V100" i="1" s="1"/>
  <c r="W100" i="1" s="1"/>
  <c r="X100" i="1" s="1"/>
  <c r="F100" i="1" s="1"/>
  <c r="AD100" i="1" s="1"/>
  <c r="AD120" i="1"/>
  <c r="AI17" i="1" s="1"/>
  <c r="Q87" i="1"/>
  <c r="S87" i="1" s="1"/>
  <c r="AD127" i="1"/>
  <c r="V70" i="1" l="1"/>
  <c r="W70" i="1" s="1"/>
  <c r="X70" i="1" s="1"/>
  <c r="F70" i="1" s="1"/>
  <c r="AD70" i="1" s="1"/>
  <c r="V57" i="1"/>
  <c r="W57" i="1" s="1"/>
  <c r="X57" i="1" s="1"/>
  <c r="F57" i="1" s="1"/>
  <c r="AD57" i="1" s="1"/>
  <c r="V63" i="1"/>
  <c r="W63" i="1" s="1"/>
  <c r="X63" i="1" s="1"/>
  <c r="F63" i="1" s="1"/>
  <c r="AD63" i="1" s="1"/>
  <c r="V44" i="1"/>
  <c r="W44" i="1" s="1"/>
  <c r="X44" i="1" s="1"/>
  <c r="F44" i="1" s="1"/>
  <c r="AD44" i="1" s="1"/>
  <c r="V60" i="1"/>
  <c r="W60" i="1" s="1"/>
  <c r="X60" i="1" s="1"/>
  <c r="F60" i="1" s="1"/>
  <c r="AD60" i="1" s="1"/>
  <c r="V37" i="1"/>
  <c r="W37" i="1" s="1"/>
  <c r="X37" i="1" s="1"/>
  <c r="F37" i="1" s="1"/>
  <c r="AD37" i="1" s="1"/>
  <c r="V67" i="1"/>
  <c r="W67" i="1" s="1"/>
  <c r="X67" i="1" s="1"/>
  <c r="F67" i="1" s="1"/>
  <c r="AD67" i="1" s="1"/>
  <c r="V46" i="1"/>
  <c r="W46" i="1" s="1"/>
  <c r="X46" i="1" s="1"/>
  <c r="F46" i="1" s="1"/>
  <c r="AD46" i="1" s="1"/>
  <c r="V62" i="1"/>
  <c r="W62" i="1" s="1"/>
  <c r="X62" i="1" s="1"/>
  <c r="F62" i="1" s="1"/>
  <c r="AD62" i="1" s="1"/>
  <c r="V50" i="1"/>
  <c r="W50" i="1" s="1"/>
  <c r="X50" i="1" s="1"/>
  <c r="F50" i="1" s="1"/>
  <c r="AD50" i="1" s="1"/>
  <c r="V47" i="1"/>
  <c r="W47" i="1" s="1"/>
  <c r="X47" i="1" s="1"/>
  <c r="F47" i="1" s="1"/>
  <c r="AD47" i="1" s="1"/>
  <c r="V52" i="1"/>
  <c r="W52" i="1" s="1"/>
  <c r="X52" i="1" s="1"/>
  <c r="F52" i="1" s="1"/>
  <c r="AD52" i="1" s="1"/>
  <c r="V51" i="1"/>
  <c r="W51" i="1" s="1"/>
  <c r="X51" i="1" s="1"/>
  <c r="F51" i="1" s="1"/>
  <c r="AD51" i="1" s="1"/>
  <c r="V38" i="1"/>
  <c r="W38" i="1" s="1"/>
  <c r="X38" i="1" s="1"/>
  <c r="F38" i="1" s="1"/>
  <c r="AD38" i="1" s="1"/>
  <c r="V54" i="1"/>
  <c r="W54" i="1" s="1"/>
  <c r="X54" i="1" s="1"/>
  <c r="F54" i="1" s="1"/>
  <c r="AD54" i="1" s="1"/>
  <c r="V65" i="1"/>
  <c r="W65" i="1" s="1"/>
  <c r="X65" i="1" s="1"/>
  <c r="F65" i="1" s="1"/>
  <c r="AD65" i="1" s="1"/>
  <c r="V40" i="1"/>
  <c r="W40" i="1" s="1"/>
  <c r="X40" i="1" s="1"/>
  <c r="F40" i="1" s="1"/>
  <c r="AD40" i="1" s="1"/>
  <c r="V56" i="1"/>
  <c r="W56" i="1" s="1"/>
  <c r="X56" i="1" s="1"/>
  <c r="F56" i="1" s="1"/>
  <c r="AD56" i="1" s="1"/>
  <c r="V45" i="1"/>
  <c r="W45" i="1" s="1"/>
  <c r="X45" i="1" s="1"/>
  <c r="F45" i="1" s="1"/>
  <c r="AD45" i="1" s="1"/>
  <c r="V59" i="1"/>
  <c r="W59" i="1" s="1"/>
  <c r="X59" i="1" s="1"/>
  <c r="F59" i="1" s="1"/>
  <c r="AD59" i="1" s="1"/>
  <c r="V58" i="1"/>
  <c r="W58" i="1" s="1"/>
  <c r="X58" i="1" s="1"/>
  <c r="F58" i="1" s="1"/>
  <c r="AD58" i="1" s="1"/>
  <c r="V69" i="1"/>
  <c r="W69" i="1" s="1"/>
  <c r="X69" i="1" s="1"/>
  <c r="F69" i="1" s="1"/>
  <c r="AD69" i="1" s="1"/>
  <c r="V39" i="1"/>
  <c r="W39" i="1" s="1"/>
  <c r="X39" i="1" s="1"/>
  <c r="F39" i="1" s="1"/>
  <c r="AD39" i="1" s="1"/>
  <c r="V35" i="1"/>
  <c r="W35" i="1" s="1"/>
  <c r="V48" i="1"/>
  <c r="W48" i="1" s="1"/>
  <c r="X48" i="1" s="1"/>
  <c r="F48" i="1" s="1"/>
  <c r="AD48" i="1" s="1"/>
  <c r="V64" i="1"/>
  <c r="W64" i="1" s="1"/>
  <c r="X64" i="1" s="1"/>
  <c r="F64" i="1" s="1"/>
  <c r="AD64" i="1" s="1"/>
  <c r="V49" i="1"/>
  <c r="W49" i="1" s="1"/>
  <c r="X49" i="1" s="1"/>
  <c r="F49" i="1" s="1"/>
  <c r="AD49" i="1" s="1"/>
  <c r="V43" i="1"/>
  <c r="W43" i="1" s="1"/>
  <c r="X43" i="1" s="1"/>
  <c r="F43" i="1" s="1"/>
  <c r="AD43" i="1" s="1"/>
  <c r="V41" i="1"/>
  <c r="W41" i="1" s="1"/>
  <c r="X41" i="1" s="1"/>
  <c r="F41" i="1" s="1"/>
  <c r="AD41" i="1" s="1"/>
  <c r="V36" i="1"/>
  <c r="W36" i="1" s="1"/>
  <c r="X36" i="1" s="1"/>
  <c r="F36" i="1" s="1"/>
  <c r="AD36" i="1" s="1"/>
  <c r="V68" i="1"/>
  <c r="W68" i="1" s="1"/>
  <c r="X68" i="1" s="1"/>
  <c r="F68" i="1" s="1"/>
  <c r="AD68" i="1" s="1"/>
  <c r="V53" i="1"/>
  <c r="W53" i="1" s="1"/>
  <c r="X53" i="1" s="1"/>
  <c r="F53" i="1" s="1"/>
  <c r="AD53" i="1" s="1"/>
  <c r="V55" i="1"/>
  <c r="W55" i="1" s="1"/>
  <c r="X55" i="1" s="1"/>
  <c r="F55" i="1" s="1"/>
  <c r="AD55" i="1" s="1"/>
  <c r="V42" i="1"/>
  <c r="W42" i="1" s="1"/>
  <c r="X42" i="1" s="1"/>
  <c r="F42" i="1" s="1"/>
  <c r="AD42" i="1" s="1"/>
  <c r="V118" i="1"/>
  <c r="W118" i="1" s="1"/>
  <c r="X118" i="1" s="1"/>
  <c r="F118" i="1" s="1"/>
  <c r="AD118" i="1" s="1"/>
  <c r="U4" i="1"/>
  <c r="V17" i="1" s="1"/>
  <c r="W17" i="1" s="1"/>
  <c r="X17" i="1" s="1"/>
  <c r="F17" i="1" s="1"/>
  <c r="AD17" i="1" s="1"/>
  <c r="V66" i="1"/>
  <c r="W66" i="1" s="1"/>
  <c r="X66" i="1" s="1"/>
  <c r="F66" i="1" s="1"/>
  <c r="AD66" i="1" s="1"/>
  <c r="V112" i="1"/>
  <c r="W112" i="1" s="1"/>
  <c r="X112" i="1" s="1"/>
  <c r="F112" i="1" s="1"/>
  <c r="AD112" i="1" s="1"/>
  <c r="V115" i="1"/>
  <c r="W115" i="1" s="1"/>
  <c r="X115" i="1" s="1"/>
  <c r="F115" i="1" s="1"/>
  <c r="AD115" i="1" s="1"/>
  <c r="V26" i="1"/>
  <c r="W26" i="1" s="1"/>
  <c r="X26" i="1" s="1"/>
  <c r="F26" i="1" s="1"/>
  <c r="AD26" i="1" s="1"/>
  <c r="V61" i="1"/>
  <c r="W61" i="1" s="1"/>
  <c r="X61" i="1" s="1"/>
  <c r="F61" i="1" s="1"/>
  <c r="AD61" i="1" s="1"/>
  <c r="V110" i="1"/>
  <c r="W110" i="1" s="1"/>
  <c r="V117" i="1"/>
  <c r="W117" i="1" s="1"/>
  <c r="X117" i="1" s="1"/>
  <c r="F117" i="1" s="1"/>
  <c r="AD117" i="1" s="1"/>
  <c r="V31" i="1"/>
  <c r="W31" i="1" s="1"/>
  <c r="X31" i="1" s="1"/>
  <c r="F31" i="1" s="1"/>
  <c r="AD31" i="1" s="1"/>
  <c r="V116" i="1"/>
  <c r="W116" i="1" s="1"/>
  <c r="X116" i="1" s="1"/>
  <c r="F116" i="1" s="1"/>
  <c r="AD116" i="1" s="1"/>
  <c r="V29" i="1"/>
  <c r="W29" i="1" s="1"/>
  <c r="X29" i="1" s="1"/>
  <c r="F29" i="1" s="1"/>
  <c r="AD29" i="1" s="1"/>
  <c r="AJ12" i="7"/>
  <c r="AF119" i="7"/>
  <c r="AI18" i="1"/>
  <c r="AI19" i="1" s="1"/>
  <c r="AB34" i="1"/>
  <c r="X34" i="1"/>
  <c r="Z34" i="1" s="1"/>
  <c r="AB32" i="1"/>
  <c r="X32" i="1"/>
  <c r="X110" i="1"/>
  <c r="V106" i="1"/>
  <c r="W106" i="1" s="1"/>
  <c r="X106" i="1" s="1"/>
  <c r="F106" i="1" s="1"/>
  <c r="AD106" i="1" s="1"/>
  <c r="V102" i="1"/>
  <c r="W102" i="1" s="1"/>
  <c r="X102" i="1" s="1"/>
  <c r="F102" i="1" s="1"/>
  <c r="AD102" i="1" s="1"/>
  <c r="V98" i="1"/>
  <c r="W98" i="1" s="1"/>
  <c r="X98" i="1" s="1"/>
  <c r="F98" i="1" s="1"/>
  <c r="AD98" i="1" s="1"/>
  <c r="V96" i="1"/>
  <c r="W96" i="1" s="1"/>
  <c r="V107" i="1"/>
  <c r="W107" i="1" s="1"/>
  <c r="X107" i="1" s="1"/>
  <c r="F107" i="1" s="1"/>
  <c r="AD107" i="1" s="1"/>
  <c r="V103" i="1"/>
  <c r="W103" i="1" s="1"/>
  <c r="X103" i="1" s="1"/>
  <c r="F103" i="1" s="1"/>
  <c r="AD103" i="1" s="1"/>
  <c r="V99" i="1"/>
  <c r="W99" i="1" s="1"/>
  <c r="X99" i="1" s="1"/>
  <c r="F99" i="1" s="1"/>
  <c r="AD99" i="1" s="1"/>
  <c r="V25" i="1"/>
  <c r="W25" i="1" s="1"/>
  <c r="X25" i="1" s="1"/>
  <c r="F25" i="1" s="1"/>
  <c r="AD25" i="1" s="1"/>
  <c r="V5" i="1"/>
  <c r="W5" i="1" s="1"/>
  <c r="X5" i="1" s="1"/>
  <c r="F5" i="1" s="1"/>
  <c r="AD5" i="1" s="1"/>
  <c r="X35" i="1"/>
  <c r="X33" i="1"/>
  <c r="AB33" i="1"/>
  <c r="V108" i="1"/>
  <c r="W108" i="1" s="1"/>
  <c r="X108" i="1" s="1"/>
  <c r="F108" i="1" s="1"/>
  <c r="V105" i="1"/>
  <c r="W105" i="1" s="1"/>
  <c r="X105" i="1" s="1"/>
  <c r="F105" i="1" s="1"/>
  <c r="AD105" i="1" s="1"/>
  <c r="V101" i="1"/>
  <c r="W101" i="1" s="1"/>
  <c r="X101" i="1" s="1"/>
  <c r="F101" i="1" s="1"/>
  <c r="AD101" i="1" s="1"/>
  <c r="V97" i="1"/>
  <c r="W97" i="1" s="1"/>
  <c r="X97" i="1" s="1"/>
  <c r="F97" i="1" s="1"/>
  <c r="AD97" i="1" s="1"/>
  <c r="V109" i="1"/>
  <c r="W109" i="1" s="1"/>
  <c r="X109" i="1" s="1"/>
  <c r="F109" i="1" s="1"/>
  <c r="AD109" i="1" s="1"/>
  <c r="V104" i="1"/>
  <c r="W104" i="1" s="1"/>
  <c r="X104" i="1" s="1"/>
  <c r="F104" i="1" s="1"/>
  <c r="AD104" i="1" s="1"/>
  <c r="AD87" i="1"/>
  <c r="AF95" i="1" s="1"/>
  <c r="V28" i="1"/>
  <c r="W28" i="1" s="1"/>
  <c r="V24" i="1"/>
  <c r="W24" i="1" s="1"/>
  <c r="V4" i="1"/>
  <c r="W4" i="1" s="1"/>
  <c r="V19" i="1"/>
  <c r="W19" i="1" s="1"/>
  <c r="X19" i="1" s="1"/>
  <c r="F19" i="1" s="1"/>
  <c r="AD19" i="1" s="1"/>
  <c r="V14" i="1"/>
  <c r="W14" i="1" s="1"/>
  <c r="X14" i="1" s="1"/>
  <c r="F14" i="1" s="1"/>
  <c r="AD14" i="1" s="1"/>
  <c r="V11" i="1"/>
  <c r="W11" i="1" s="1"/>
  <c r="X11" i="1" s="1"/>
  <c r="F11" i="1" s="1"/>
  <c r="AD11" i="1" s="1"/>
  <c r="AB118" i="1" l="1"/>
  <c r="AB70" i="1"/>
  <c r="V9" i="1"/>
  <c r="W9" i="1" s="1"/>
  <c r="X9" i="1" s="1"/>
  <c r="F9" i="1" s="1"/>
  <c r="AD9" i="1" s="1"/>
  <c r="V10" i="1"/>
  <c r="W10" i="1" s="1"/>
  <c r="X10" i="1" s="1"/>
  <c r="F10" i="1" s="1"/>
  <c r="AD10" i="1" s="1"/>
  <c r="F121" i="1"/>
  <c r="V16" i="1"/>
  <c r="W16" i="1" s="1"/>
  <c r="X16" i="1" s="1"/>
  <c r="F16" i="1" s="1"/>
  <c r="AD16" i="1" s="1"/>
  <c r="V7" i="1"/>
  <c r="W7" i="1" s="1"/>
  <c r="X7" i="1" s="1"/>
  <c r="F7" i="1" s="1"/>
  <c r="AD7" i="1" s="1"/>
  <c r="V8" i="1"/>
  <c r="W8" i="1" s="1"/>
  <c r="X8" i="1" s="1"/>
  <c r="F8" i="1" s="1"/>
  <c r="AD8" i="1" s="1"/>
  <c r="V22" i="1"/>
  <c r="W22" i="1" s="1"/>
  <c r="X22" i="1" s="1"/>
  <c r="F22" i="1" s="1"/>
  <c r="AD22" i="1" s="1"/>
  <c r="V23" i="1"/>
  <c r="W23" i="1" s="1"/>
  <c r="X23" i="1" s="1"/>
  <c r="F23" i="1" s="1"/>
  <c r="AD23" i="1" s="1"/>
  <c r="V18" i="1"/>
  <c r="W18" i="1" s="1"/>
  <c r="X18" i="1" s="1"/>
  <c r="F18" i="1" s="1"/>
  <c r="AD18" i="1" s="1"/>
  <c r="V20" i="1"/>
  <c r="W20" i="1" s="1"/>
  <c r="X20" i="1" s="1"/>
  <c r="F20" i="1" s="1"/>
  <c r="AD20" i="1" s="1"/>
  <c r="V6" i="1"/>
  <c r="W6" i="1" s="1"/>
  <c r="X6" i="1" s="1"/>
  <c r="F6" i="1" s="1"/>
  <c r="AD6" i="1" s="1"/>
  <c r="V21" i="1"/>
  <c r="W21" i="1" s="1"/>
  <c r="X21" i="1" s="1"/>
  <c r="F21" i="1" s="1"/>
  <c r="AD21" i="1" s="1"/>
  <c r="V12" i="1"/>
  <c r="W12" i="1" s="1"/>
  <c r="X12" i="1" s="1"/>
  <c r="F12" i="1" s="1"/>
  <c r="AD12" i="1" s="1"/>
  <c r="V13" i="1"/>
  <c r="W13" i="1" s="1"/>
  <c r="X13" i="1" s="1"/>
  <c r="F13" i="1" s="1"/>
  <c r="AD13" i="1" s="1"/>
  <c r="V15" i="1"/>
  <c r="W15" i="1" s="1"/>
  <c r="X15" i="1" s="1"/>
  <c r="F15" i="1" s="1"/>
  <c r="AD15" i="1" s="1"/>
  <c r="X4" i="1"/>
  <c r="AB31" i="1"/>
  <c r="X28" i="1"/>
  <c r="Z70" i="1"/>
  <c r="F35" i="1"/>
  <c r="AD35" i="1" s="1"/>
  <c r="AB109" i="1"/>
  <c r="X96" i="1"/>
  <c r="AB27" i="1"/>
  <c r="X24" i="1"/>
  <c r="AD108" i="1"/>
  <c r="F132" i="1"/>
  <c r="Z33" i="1"/>
  <c r="F33" i="1"/>
  <c r="AD33" i="1" s="1"/>
  <c r="F34" i="1"/>
  <c r="AD34" i="1" s="1"/>
  <c r="Z118" i="1"/>
  <c r="F110" i="1"/>
  <c r="AD110" i="1" s="1"/>
  <c r="AF118" i="1" s="1"/>
  <c r="Z32" i="1"/>
  <c r="F32" i="1"/>
  <c r="AD32" i="1" s="1"/>
  <c r="AB23" i="1" l="1"/>
  <c r="AB120" i="1" s="1"/>
  <c r="AF33" i="1"/>
  <c r="AE33" i="1"/>
  <c r="F96" i="1"/>
  <c r="AD96" i="1" s="1"/>
  <c r="AF109" i="1" s="1"/>
  <c r="Z109" i="1"/>
  <c r="F130" i="1"/>
  <c r="F4" i="1"/>
  <c r="AD4" i="1" s="1"/>
  <c r="Z23" i="1"/>
  <c r="AE32" i="1"/>
  <c r="AF32" i="1"/>
  <c r="AE34" i="1"/>
  <c r="AF34" i="1"/>
  <c r="F24" i="1"/>
  <c r="AD24" i="1" s="1"/>
  <c r="AE27" i="1" s="1"/>
  <c r="Z27" i="1"/>
  <c r="F128" i="1" s="1"/>
  <c r="AD128" i="1" s="1"/>
  <c r="Z31" i="1"/>
  <c r="F129" i="1" s="1"/>
  <c r="F28" i="1"/>
  <c r="AD28" i="1" s="1"/>
  <c r="AE31" i="1" s="1"/>
  <c r="F131" i="1" l="1"/>
  <c r="AD129" i="1"/>
  <c r="AF31" i="1" s="1"/>
  <c r="AD130" i="1"/>
  <c r="F122" i="1"/>
  <c r="AF27" i="1"/>
  <c r="AE23" i="1"/>
  <c r="AF23" i="1" s="1"/>
  <c r="AI12" i="1"/>
  <c r="AI13" i="1" l="1"/>
  <c r="AI14" i="1" s="1"/>
  <c r="AJ12" i="1"/>
</calcChain>
</file>

<file path=xl/sharedStrings.xml><?xml version="1.0" encoding="utf-8"?>
<sst xmlns="http://schemas.openxmlformats.org/spreadsheetml/2006/main" count="2738" uniqueCount="664">
  <si>
    <t>Notes</t>
  </si>
  <si>
    <t>Macromolecule</t>
  </si>
  <si>
    <t>overall wt%</t>
  </si>
  <si>
    <t>composition (molar fraction)</t>
  </si>
  <si>
    <t>mmol/gDW (Calc.)</t>
  </si>
  <si>
    <t>metabolite</t>
  </si>
  <si>
    <t>location</t>
  </si>
  <si>
    <t>type</t>
  </si>
  <si>
    <t>formula</t>
  </si>
  <si>
    <t>C</t>
  </si>
  <si>
    <t>H</t>
  </si>
  <si>
    <t>N</t>
  </si>
  <si>
    <t>O</t>
  </si>
  <si>
    <t>P</t>
  </si>
  <si>
    <t>S</t>
  </si>
  <si>
    <t>MW (mg/mmol)</t>
  </si>
  <si>
    <t>MWcorr (mg/mmol)</t>
  </si>
  <si>
    <t>mg (if total 1 mmol)</t>
  </si>
  <si>
    <t>total wt (mg)</t>
  </si>
  <si>
    <t>composition (weight fraction)</t>
  </si>
  <si>
    <t>g/gDW</t>
  </si>
  <si>
    <t>mmol/gDW</t>
  </si>
  <si>
    <t>total mmols material</t>
  </si>
  <si>
    <t>class</t>
  </si>
  <si>
    <t>final wt%</t>
  </si>
  <si>
    <t>Reference</t>
  </si>
  <si>
    <t>Reactants</t>
  </si>
  <si>
    <t>Protein</t>
  </si>
  <si>
    <t>ala-L</t>
  </si>
  <si>
    <t>cytoplasm</t>
  </si>
  <si>
    <t>AA</t>
  </si>
  <si>
    <t>C3H7NO2</t>
  </si>
  <si>
    <t>h2o</t>
  </si>
  <si>
    <t>Avantika A. Shastri and John A. Morgan. Flux Balance Analysis of Photoautotrophic Metabolism. Biotechnol. Prog. 2005, 21, 1617-1626</t>
  </si>
  <si>
    <t>arg-L</t>
  </si>
  <si>
    <t>C6H15N4O2</t>
  </si>
  <si>
    <t>asn-L</t>
  </si>
  <si>
    <t>C4H8N2O3</t>
  </si>
  <si>
    <t>asp-L</t>
  </si>
  <si>
    <t>C4H6NO4</t>
  </si>
  <si>
    <t>cys-L</t>
  </si>
  <si>
    <t>C3H7NO2S</t>
  </si>
  <si>
    <t>gln-L</t>
  </si>
  <si>
    <t>C5H10N2O3</t>
  </si>
  <si>
    <t>glu-L</t>
  </si>
  <si>
    <t>C5H8NO4</t>
  </si>
  <si>
    <t>gly</t>
  </si>
  <si>
    <t>C2H5NO2</t>
  </si>
  <si>
    <t>consistency check</t>
  </si>
  <si>
    <t>difference</t>
  </si>
  <si>
    <t>his-L</t>
  </si>
  <si>
    <t>C6H9N3O2</t>
  </si>
  <si>
    <t>reactants</t>
  </si>
  <si>
    <t>ile-L</t>
  </si>
  <si>
    <t>C6H13NO2</t>
  </si>
  <si>
    <t>products</t>
  </si>
  <si>
    <t>leu-L</t>
  </si>
  <si>
    <t>lys-L</t>
  </si>
  <si>
    <t>C6H15N2O2</t>
  </si>
  <si>
    <t>met-L</t>
  </si>
  <si>
    <t>C5H11NO2S</t>
  </si>
  <si>
    <t>maintenance</t>
  </si>
  <si>
    <t>phe-L</t>
  </si>
  <si>
    <t>C9H11NO2</t>
  </si>
  <si>
    <t>pro-L</t>
  </si>
  <si>
    <t>C5H9NO2</t>
  </si>
  <si>
    <t>ser-L</t>
  </si>
  <si>
    <t>C3H7NO3</t>
  </si>
  <si>
    <t>thr-L</t>
  </si>
  <si>
    <t>C4H9NO3</t>
  </si>
  <si>
    <t>trp-L</t>
  </si>
  <si>
    <t>C11H12N2O2</t>
  </si>
  <si>
    <t>tyr-L</t>
  </si>
  <si>
    <t>C9H11NO3</t>
  </si>
  <si>
    <t>val-L</t>
  </si>
  <si>
    <t>C5H11NO2</t>
  </si>
  <si>
    <t>DNA</t>
  </si>
  <si>
    <t>datp</t>
  </si>
  <si>
    <t>C10H12N5O12P3</t>
  </si>
  <si>
    <t>ppi</t>
  </si>
  <si>
    <t xml:space="preserve"> </t>
  </si>
  <si>
    <t>dctp</t>
  </si>
  <si>
    <t>C9H12N3O13P3</t>
  </si>
  <si>
    <t>dgtp</t>
  </si>
  <si>
    <t>C10H12N5O13P3</t>
  </si>
  <si>
    <t>dttp</t>
  </si>
  <si>
    <t>C10H13N2O14P3</t>
  </si>
  <si>
    <t>RNA</t>
  </si>
  <si>
    <t>ctp</t>
  </si>
  <si>
    <t>C9H12N3O14P3</t>
  </si>
  <si>
    <t>gtp</t>
  </si>
  <si>
    <t>C10H12N5O14P3</t>
  </si>
  <si>
    <t>utp</t>
  </si>
  <si>
    <t>C9H11N2O15P3</t>
  </si>
  <si>
    <t>atp**</t>
  </si>
  <si>
    <t>glycogen</t>
  </si>
  <si>
    <t>carbohydrate</t>
  </si>
  <si>
    <t>C6H10O5</t>
  </si>
  <si>
    <t>none</t>
  </si>
  <si>
    <t>Peptido Glycan</t>
  </si>
  <si>
    <t>peptido_syn</t>
  </si>
  <si>
    <t>periplasm</t>
  </si>
  <si>
    <t>murein</t>
  </si>
  <si>
    <t>C40H62N8O21</t>
  </si>
  <si>
    <t>LPS</t>
  </si>
  <si>
    <t xml:space="preserve">lipidAds </t>
  </si>
  <si>
    <t>C68H127N2O20P</t>
  </si>
  <si>
    <t>lipid</t>
  </si>
  <si>
    <t>mgdg160[c]</t>
  </si>
  <si>
    <t xml:space="preserve">cytoplasm </t>
  </si>
  <si>
    <t>C41H78O5</t>
  </si>
  <si>
    <t xml:space="preserve">mgdg161[c] </t>
  </si>
  <si>
    <t>C41H74O5</t>
  </si>
  <si>
    <t>mgdg180[c]</t>
  </si>
  <si>
    <t>C45H82O5</t>
  </si>
  <si>
    <t>mgdg181[c]</t>
  </si>
  <si>
    <t>C45H78O5</t>
  </si>
  <si>
    <t>mgdg181:9[c]</t>
  </si>
  <si>
    <t>mgdg182:9:12[c]</t>
  </si>
  <si>
    <t>C45H74O5</t>
  </si>
  <si>
    <t>mgdg183:6:9:12[c]</t>
  </si>
  <si>
    <t>C45H70O5</t>
  </si>
  <si>
    <t>mgdg184:9:12:15[c]</t>
  </si>
  <si>
    <t>mgdg183:6:9:12:15[c]</t>
  </si>
  <si>
    <t>C45H66O5</t>
  </si>
  <si>
    <t>dgdg160[c]</t>
  </si>
  <si>
    <t xml:space="preserve">dgdg161[c] </t>
  </si>
  <si>
    <t>dgdg180[c]</t>
  </si>
  <si>
    <t>dgdg181[c]</t>
  </si>
  <si>
    <t>dgdg181:9[c]</t>
  </si>
  <si>
    <t>dgdg182:9:12[c]</t>
  </si>
  <si>
    <t>dgdg183:6:9:12[c]</t>
  </si>
  <si>
    <t>dgdg184:9:12:15[c]</t>
  </si>
  <si>
    <t>dgdg183:6:9:12:15[c]</t>
  </si>
  <si>
    <t>sqdg160[c]</t>
  </si>
  <si>
    <t>C41H79O13S</t>
  </si>
  <si>
    <t>sqdg161[c]</t>
  </si>
  <si>
    <t>C41H75O13S</t>
  </si>
  <si>
    <t>sqdg180[c]</t>
  </si>
  <si>
    <t>C45H83O13S</t>
  </si>
  <si>
    <t>sqdg181[c]</t>
  </si>
  <si>
    <t>C45H79O13S</t>
  </si>
  <si>
    <t>sqdg181:9 [c]</t>
  </si>
  <si>
    <t>sqdg182:9:12[c]</t>
  </si>
  <si>
    <t>C45H75O13S</t>
  </si>
  <si>
    <t>sqdg183:9:12:15[c]</t>
  </si>
  <si>
    <t>C45H71O13S</t>
  </si>
  <si>
    <t>sqdg184:6:9:12:15[c]</t>
  </si>
  <si>
    <t>C45H67O13S</t>
  </si>
  <si>
    <t>sqdg183:6:9:12 [c]</t>
  </si>
  <si>
    <t>pg160</t>
  </si>
  <si>
    <t>C38H74O10P1</t>
  </si>
  <si>
    <t>pg161</t>
  </si>
  <si>
    <t>C38H70O10P1</t>
  </si>
  <si>
    <t>pg180</t>
  </si>
  <si>
    <t>C42H82O10P1</t>
  </si>
  <si>
    <t>pg181</t>
  </si>
  <si>
    <t>C42H78O10P1</t>
  </si>
  <si>
    <t>pg181:9[c]</t>
  </si>
  <si>
    <t>pg181:9:12[c]</t>
  </si>
  <si>
    <t>C42H74O10P1</t>
  </si>
  <si>
    <t>pg181:9:12:15[c]</t>
  </si>
  <si>
    <t>C42H70O10P1</t>
  </si>
  <si>
    <t>pg181:6:9:12:15[c]</t>
  </si>
  <si>
    <t>C42H66O10P1</t>
  </si>
  <si>
    <t>pg181:6:9:12[c]</t>
  </si>
  <si>
    <t>Lipids</t>
  </si>
  <si>
    <t>ptrc</t>
  </si>
  <si>
    <t>polyamine</t>
  </si>
  <si>
    <t>C4H14N2</t>
  </si>
  <si>
    <t>spmd</t>
  </si>
  <si>
    <t>C7H22N3</t>
  </si>
  <si>
    <t>accoa</t>
  </si>
  <si>
    <t>cofactor</t>
  </si>
  <si>
    <t>C23H34N7O17P3S</t>
  </si>
  <si>
    <t>coa</t>
  </si>
  <si>
    <t>C21H32N7O16P3S</t>
  </si>
  <si>
    <t>succoa</t>
  </si>
  <si>
    <t>C25H35N7O19P3S</t>
  </si>
  <si>
    <t>malcoa</t>
  </si>
  <si>
    <t>C24H33N7O19P3S</t>
  </si>
  <si>
    <t>nad</t>
  </si>
  <si>
    <t>C21H26N7O14P2</t>
  </si>
  <si>
    <t>nadh</t>
  </si>
  <si>
    <t>C21H27N7O14P2</t>
  </si>
  <si>
    <t>nadp</t>
  </si>
  <si>
    <t>C21H25N7O17P3</t>
  </si>
  <si>
    <t>nadph</t>
  </si>
  <si>
    <t>C21H26N7O17P3</t>
  </si>
  <si>
    <t>fad</t>
  </si>
  <si>
    <t>C27H31N9O15P2</t>
  </si>
  <si>
    <t>thf</t>
  </si>
  <si>
    <t>C19H21N7O6</t>
  </si>
  <si>
    <t>mlthf</t>
  </si>
  <si>
    <t>C20H21N7O6</t>
  </si>
  <si>
    <t>5mthf</t>
  </si>
  <si>
    <t>C20H24N7O6</t>
  </si>
  <si>
    <t>thmpp</t>
  </si>
  <si>
    <t>C12H16N4O7P2S</t>
  </si>
  <si>
    <t>pydx5p</t>
  </si>
  <si>
    <t>C8H8NO6P</t>
  </si>
  <si>
    <t>hemeO</t>
  </si>
  <si>
    <t>C49H56FeN4O5</t>
  </si>
  <si>
    <t>pheme</t>
  </si>
  <si>
    <t>C39H30FeN4O4</t>
  </si>
  <si>
    <t>gthrd</t>
  </si>
  <si>
    <t>C10H16N3O6S</t>
  </si>
  <si>
    <t>adocbl</t>
  </si>
  <si>
    <t>C72H100CoN18O17P</t>
  </si>
  <si>
    <t>udcpdp</t>
  </si>
  <si>
    <t>C55H89O7P2</t>
  </si>
  <si>
    <t>10fthf</t>
  </si>
  <si>
    <t>C20H21N7O7</t>
  </si>
  <si>
    <t>chor</t>
  </si>
  <si>
    <t>C10H8O6</t>
  </si>
  <si>
    <t>amet</t>
  </si>
  <si>
    <t>C15H23N6O5S</t>
  </si>
  <si>
    <t>ribflv</t>
  </si>
  <si>
    <t>C17H20N4O6</t>
  </si>
  <si>
    <t>inorganic ions</t>
  </si>
  <si>
    <t>k</t>
  </si>
  <si>
    <t>K</t>
  </si>
  <si>
    <t>nh4</t>
  </si>
  <si>
    <t>H4N</t>
  </si>
  <si>
    <t>mg2</t>
  </si>
  <si>
    <t>Mg</t>
  </si>
  <si>
    <t>ca2</t>
  </si>
  <si>
    <t>Ca</t>
  </si>
  <si>
    <t>fe2</t>
  </si>
  <si>
    <t>Fe</t>
  </si>
  <si>
    <t>fe3</t>
  </si>
  <si>
    <t>cu2</t>
  </si>
  <si>
    <t>Cu</t>
  </si>
  <si>
    <t>mn2</t>
  </si>
  <si>
    <t>Mn</t>
  </si>
  <si>
    <t>mobd</t>
  </si>
  <si>
    <t>MoO4</t>
  </si>
  <si>
    <t>cobalt2</t>
  </si>
  <si>
    <t>Co</t>
  </si>
  <si>
    <t>zn2</t>
  </si>
  <si>
    <t>Zn</t>
  </si>
  <si>
    <t>so4</t>
  </si>
  <si>
    <t>O4S</t>
  </si>
  <si>
    <t>pi**</t>
  </si>
  <si>
    <t>HO4P</t>
  </si>
  <si>
    <t>na2</t>
  </si>
  <si>
    <t>Na</t>
  </si>
  <si>
    <t>Pigments</t>
  </si>
  <si>
    <t>cholphya</t>
  </si>
  <si>
    <t>C55H72MgN4O5</t>
  </si>
  <si>
    <t>bcarote</t>
  </si>
  <si>
    <t>C40H56</t>
  </si>
  <si>
    <t>zeax</t>
  </si>
  <si>
    <t>C40H56O2</t>
  </si>
  <si>
    <t>echin</t>
  </si>
  <si>
    <t>C40H54O</t>
  </si>
  <si>
    <t>atocophe</t>
  </si>
  <si>
    <t>C29H50O2</t>
  </si>
  <si>
    <t>btocophe</t>
  </si>
  <si>
    <t>C28H48O2</t>
  </si>
  <si>
    <t>gtocophe</t>
  </si>
  <si>
    <t>dtocophe</t>
  </si>
  <si>
    <t>C27H46O2</t>
  </si>
  <si>
    <t>Phot. Pigments</t>
  </si>
  <si>
    <t>maint</t>
  </si>
  <si>
    <t>C10H12N5O13P5</t>
  </si>
  <si>
    <t>h2o**</t>
  </si>
  <si>
    <t>H2O</t>
  </si>
  <si>
    <t>RNA / maint</t>
  </si>
  <si>
    <t>cyttoplasm</t>
  </si>
  <si>
    <t>AA difference / maint</t>
  </si>
  <si>
    <t xml:space="preserve">Products </t>
  </si>
  <si>
    <t>adp</t>
  </si>
  <si>
    <t>C10H12N5O10P2</t>
  </si>
  <si>
    <t>h</t>
  </si>
  <si>
    <t>sum of dNTPs</t>
  </si>
  <si>
    <t>ppi**</t>
  </si>
  <si>
    <t>HO7P2</t>
  </si>
  <si>
    <t>sum of NTPs</t>
  </si>
  <si>
    <t>sum of AA</t>
  </si>
  <si>
    <t>NT difference / dNT difference</t>
  </si>
  <si>
    <t>sum of NTPs and dNTPs</t>
  </si>
  <si>
    <t>maintenance / ions</t>
  </si>
  <si>
    <t>Maintenance</t>
  </si>
  <si>
    <t>GAM (biosynthetic + other) =</t>
  </si>
  <si>
    <t>biosynthetic costs =</t>
  </si>
  <si>
    <t>unknown GAM costs =</t>
  </si>
  <si>
    <t>[42]</t>
  </si>
  <si>
    <t>RNA (.17 in [42])</t>
  </si>
  <si>
    <t>Protein  (.51 in [42])</t>
  </si>
  <si>
    <t/>
  </si>
  <si>
    <t>DNA (.031 in [42])</t>
  </si>
  <si>
    <t>Total</t>
  </si>
  <si>
    <t>Number of U</t>
  </si>
  <si>
    <t>23.82%</t>
  </si>
  <si>
    <t>851461 bp</t>
  </si>
  <si>
    <t>Number of C</t>
  </si>
  <si>
    <t>Number of A</t>
  </si>
  <si>
    <t>23.89%</t>
  </si>
  <si>
    <t>853808 bp</t>
  </si>
  <si>
    <t>Number of G</t>
  </si>
  <si>
    <t>26.18%</t>
  </si>
  <si>
    <t>935838 bp</t>
  </si>
  <si>
    <t>Number of T</t>
  </si>
  <si>
    <t>26.09%</t>
  </si>
  <si>
    <t>932363 bp</t>
  </si>
  <si>
    <t>Molar</t>
  </si>
  <si>
    <t xml:space="preserve">Molar </t>
  </si>
  <si>
    <t>Glycogen</t>
  </si>
  <si>
    <t>mg/gDW</t>
  </si>
  <si>
    <t>%</t>
  </si>
  <si>
    <t>[43]</t>
  </si>
  <si>
    <t>Yoo SH, Spalding MH, Jane JL.</t>
  </si>
  <si>
    <t>Carbohydr Res. 2002 Nov 19;337(21-23):2195-203.</t>
  </si>
  <si>
    <t>PMID: 12433483</t>
  </si>
  <si>
    <t xml:space="preserve">Characterization of cyanobacterial glycogen isolated from the wild type and from a mutant lacking of branching enzyme.
</t>
  </si>
  <si>
    <t>molar ratio</t>
  </si>
  <si>
    <t>Ala (A)</t>
  </si>
  <si>
    <t>GCC</t>
  </si>
  <si>
    <t>3.86%</t>
  </si>
  <si>
    <t>45.64%</t>
  </si>
  <si>
    <t>Totals for Ala (A)</t>
  </si>
  <si>
    <t>8.44%</t>
  </si>
  <si>
    <t>GCA</t>
  </si>
  <si>
    <t>1.04%</t>
  </si>
  <si>
    <t>12.40%</t>
  </si>
  <si>
    <t>Totals for Arg (R)</t>
  </si>
  <si>
    <t>5.01%</t>
  </si>
  <si>
    <t>GCG</t>
  </si>
  <si>
    <t>1.55%</t>
  </si>
  <si>
    <t>18.38%</t>
  </si>
  <si>
    <t>Totals for Asn (N)</t>
  </si>
  <si>
    <t>4.03%</t>
  </si>
  <si>
    <t>GCT</t>
  </si>
  <si>
    <t>1.99%</t>
  </si>
  <si>
    <t>23.58%</t>
  </si>
  <si>
    <t>Totals for Asp (D)</t>
  </si>
  <si>
    <t>Totals for Cys (C)</t>
  </si>
  <si>
    <t>0.99%</t>
  </si>
  <si>
    <t>Arg (R)</t>
  </si>
  <si>
    <t>CGA</t>
  </si>
  <si>
    <t>0.51%</t>
  </si>
  <si>
    <t>10.30%</t>
  </si>
  <si>
    <t>Totals for Gln (Q)</t>
  </si>
  <si>
    <t>5.53%</t>
  </si>
  <si>
    <t>AGG</t>
  </si>
  <si>
    <t>0.47%</t>
  </si>
  <si>
    <t>9.38%</t>
  </si>
  <si>
    <t>Totals for Glu (E)</t>
  </si>
  <si>
    <t>6.02%</t>
  </si>
  <si>
    <t>CGT</t>
  </si>
  <si>
    <t>1.02%</t>
  </si>
  <si>
    <t>20.25%</t>
  </si>
  <si>
    <t>Totals for Gly (G)</t>
  </si>
  <si>
    <t>7.34%</t>
  </si>
  <si>
    <t>CGG</t>
  </si>
  <si>
    <t>1.35%</t>
  </si>
  <si>
    <t>26.89%</t>
  </si>
  <si>
    <t>Totals for His (H)</t>
  </si>
  <si>
    <t>1.85%</t>
  </si>
  <si>
    <t>AGA</t>
  </si>
  <si>
    <t>0.43%</t>
  </si>
  <si>
    <t>8.66%</t>
  </si>
  <si>
    <t>Totals for Ile (I)</t>
  </si>
  <si>
    <t>6.24%</t>
  </si>
  <si>
    <t>CGC</t>
  </si>
  <si>
    <t>1.23%</t>
  </si>
  <si>
    <t>24.52%</t>
  </si>
  <si>
    <t>Totals for Leu (L)</t>
  </si>
  <si>
    <t>11.34%</t>
  </si>
  <si>
    <t>Totals for Lys (K)</t>
  </si>
  <si>
    <t>4.16%</t>
  </si>
  <si>
    <t>Asn (N)</t>
  </si>
  <si>
    <t>AAC</t>
  </si>
  <si>
    <t>1.51%</t>
  </si>
  <si>
    <t>37.49%</t>
  </si>
  <si>
    <t>Totals for Met (M)</t>
  </si>
  <si>
    <t>1.95%</t>
  </si>
  <si>
    <t>AAT</t>
  </si>
  <si>
    <t>2.52%</t>
  </si>
  <si>
    <t>62.51%</t>
  </si>
  <si>
    <t>Totals for Phe (F)</t>
  </si>
  <si>
    <t>3.99%</t>
  </si>
  <si>
    <t>Totals for Pro (P)</t>
  </si>
  <si>
    <t>5.1%</t>
  </si>
  <si>
    <t>Asp (D)</t>
  </si>
  <si>
    <t>GAC</t>
  </si>
  <si>
    <t>1.79%</t>
  </si>
  <si>
    <t>35.80%</t>
  </si>
  <si>
    <t>Totals for Ser (S)</t>
  </si>
  <si>
    <t>5.77%</t>
  </si>
  <si>
    <t>GAT</t>
  </si>
  <si>
    <t>3.21%</t>
  </si>
  <si>
    <t>64.20%</t>
  </si>
  <si>
    <t>Totals for STOP</t>
  </si>
  <si>
    <t>0.3%</t>
  </si>
  <si>
    <t>Totals for Thr (T)</t>
  </si>
  <si>
    <t>5.46%</t>
  </si>
  <si>
    <t>Cys (C)</t>
  </si>
  <si>
    <t>TGC</t>
  </si>
  <si>
    <t>0.37%</t>
  </si>
  <si>
    <t>37.77%</t>
  </si>
  <si>
    <t>Totals for Trp (W)</t>
  </si>
  <si>
    <t>1.54%</t>
  </si>
  <si>
    <t>TGT</t>
  </si>
  <si>
    <t>0.62%</t>
  </si>
  <si>
    <t>62.23%</t>
  </si>
  <si>
    <t>Totals for Tyr (Y)</t>
  </si>
  <si>
    <t>2.9%</t>
  </si>
  <si>
    <t>Totals for Val (V)</t>
  </si>
  <si>
    <t>6.7%</t>
  </si>
  <si>
    <t>Gln (Q)</t>
  </si>
  <si>
    <t>CAA</t>
  </si>
  <si>
    <t>3.41%</t>
  </si>
  <si>
    <t>61.61%</t>
  </si>
  <si>
    <t>Grand Totals</t>
  </si>
  <si>
    <t>CAG</t>
  </si>
  <si>
    <t>2.12%</t>
  </si>
  <si>
    <t>38.39%</t>
  </si>
  <si>
    <t>Glu (E)</t>
  </si>
  <si>
    <t>GAG</t>
  </si>
  <si>
    <t>25.74%</t>
  </si>
  <si>
    <t>GAA</t>
  </si>
  <si>
    <t>4.47%</t>
  </si>
  <si>
    <t>74.26%</t>
  </si>
  <si>
    <t>Gly (G)</t>
  </si>
  <si>
    <t>GGA</t>
  </si>
  <si>
    <t>1.27%</t>
  </si>
  <si>
    <t>17.32%</t>
  </si>
  <si>
    <t>GGT</t>
  </si>
  <si>
    <t>27.11%</t>
  </si>
  <si>
    <t>GGG</t>
  </si>
  <si>
    <t>24.36%</t>
  </si>
  <si>
    <t>GGC</t>
  </si>
  <si>
    <t>2.29%</t>
  </si>
  <si>
    <t>31.22%</t>
  </si>
  <si>
    <t>His (H)</t>
  </si>
  <si>
    <t>CAC</t>
  </si>
  <si>
    <t>0.71%</t>
  </si>
  <si>
    <t>38.41%</t>
  </si>
  <si>
    <t>CAT</t>
  </si>
  <si>
    <t>1.14%</t>
  </si>
  <si>
    <t>61.59%</t>
  </si>
  <si>
    <t>Ile (I)</t>
  </si>
  <si>
    <t>ATT</t>
  </si>
  <si>
    <t>4.02%</t>
  </si>
  <si>
    <t>64.31%</t>
  </si>
  <si>
    <t>ATC</t>
  </si>
  <si>
    <t>1.78%</t>
  </si>
  <si>
    <t>28.53%</t>
  </si>
  <si>
    <t>ATA</t>
  </si>
  <si>
    <t>0.44%</t>
  </si>
  <si>
    <t>7.16%</t>
  </si>
  <si>
    <t>Leu (L)</t>
  </si>
  <si>
    <t>CTT</t>
  </si>
  <si>
    <t>0.98%</t>
  </si>
  <si>
    <t>8.65%</t>
  </si>
  <si>
    <t>CTG</t>
  </si>
  <si>
    <t>2.03%</t>
  </si>
  <si>
    <t>17.91%</t>
  </si>
  <si>
    <t>TTA</t>
  </si>
  <si>
    <t>2.60%</t>
  </si>
  <si>
    <t>22.91%</t>
  </si>
  <si>
    <t>CTA</t>
  </si>
  <si>
    <t>1.38%</t>
  </si>
  <si>
    <t>12.22%</t>
  </si>
  <si>
    <t>CTC</t>
  </si>
  <si>
    <t>1.40%</t>
  </si>
  <si>
    <t>12.35%</t>
  </si>
  <si>
    <t>TTG</t>
  </si>
  <si>
    <t>2.95%</t>
  </si>
  <si>
    <t>25.96%</t>
  </si>
  <si>
    <t>Lys (K)</t>
  </si>
  <si>
    <t>AAG</t>
  </si>
  <si>
    <t>29.57%</t>
  </si>
  <si>
    <t>AAA</t>
  </si>
  <si>
    <t>2.93%</t>
  </si>
  <si>
    <t>70.43%</t>
  </si>
  <si>
    <t>Met (M)</t>
  </si>
  <si>
    <t>ATG</t>
  </si>
  <si>
    <t>100.00%</t>
  </si>
  <si>
    <t>Phe (F)</t>
  </si>
  <si>
    <t>TTT</t>
  </si>
  <si>
    <t>2.94%</t>
  </si>
  <si>
    <t>73.52%</t>
  </si>
  <si>
    <t>TTC</t>
  </si>
  <si>
    <t>1.05%</t>
  </si>
  <si>
    <t>26.48%</t>
  </si>
  <si>
    <t>Pro (P)</t>
  </si>
  <si>
    <t>CCG</t>
  </si>
  <si>
    <t>0.83%</t>
  </si>
  <si>
    <t>16.35%</t>
  </si>
  <si>
    <t>CCC</t>
  </si>
  <si>
    <t>49.24%</t>
  </si>
  <si>
    <t>CCA</t>
  </si>
  <si>
    <t>0.78%</t>
  </si>
  <si>
    <t>15.34%</t>
  </si>
  <si>
    <t>CCT</t>
  </si>
  <si>
    <t>0.97%</t>
  </si>
  <si>
    <t>19.07%</t>
  </si>
  <si>
    <t>Ser (S)</t>
  </si>
  <si>
    <t>AGT</t>
  </si>
  <si>
    <t>1.50%</t>
  </si>
  <si>
    <t>25.95%</t>
  </si>
  <si>
    <t>TCA</t>
  </si>
  <si>
    <t>0.39%</t>
  </si>
  <si>
    <t>6.78%</t>
  </si>
  <si>
    <t>AGC</t>
  </si>
  <si>
    <t>1.03%</t>
  </si>
  <si>
    <t>17.84%</t>
  </si>
  <si>
    <t>TCG</t>
  </si>
  <si>
    <t>6.86%</t>
  </si>
  <si>
    <t>TCC</t>
  </si>
  <si>
    <t>1.60%</t>
  </si>
  <si>
    <t>27.71%</t>
  </si>
  <si>
    <t>TCT</t>
  </si>
  <si>
    <t>0.86%</t>
  </si>
  <si>
    <t>14.87%</t>
  </si>
  <si>
    <t>STOP</t>
  </si>
  <si>
    <t>TAG</t>
  </si>
  <si>
    <t>0.11%</t>
  </si>
  <si>
    <t>36.36%</t>
  </si>
  <si>
    <t>TGA</t>
  </si>
  <si>
    <t>0.06%</t>
  </si>
  <si>
    <t>19.82%</t>
  </si>
  <si>
    <t>TAA</t>
  </si>
  <si>
    <t>0.13%</t>
  </si>
  <si>
    <t>43.82%</t>
  </si>
  <si>
    <t>Thr (T)</t>
  </si>
  <si>
    <t>ACA</t>
  </si>
  <si>
    <t>0.65%</t>
  </si>
  <si>
    <t>12.02%</t>
  </si>
  <si>
    <t>ACT</t>
  </si>
  <si>
    <t>1.37%</t>
  </si>
  <si>
    <t>25.14%</t>
  </si>
  <si>
    <t>ACC</t>
  </si>
  <si>
    <t>2.65%</t>
  </si>
  <si>
    <t>48.42%</t>
  </si>
  <si>
    <t>ACG</t>
  </si>
  <si>
    <t>0.79%</t>
  </si>
  <si>
    <t>14.42%</t>
  </si>
  <si>
    <t>Trp (W)</t>
  </si>
  <si>
    <t>TGG</t>
  </si>
  <si>
    <t>Tyr (Y)</t>
  </si>
  <si>
    <t>TAT</t>
  </si>
  <si>
    <t>1.70%</t>
  </si>
  <si>
    <t>58.54%</t>
  </si>
  <si>
    <t>TAC</t>
  </si>
  <si>
    <t>1.20%</t>
  </si>
  <si>
    <t>41.46%</t>
  </si>
  <si>
    <t>Val (V)</t>
  </si>
  <si>
    <t>GTC</t>
  </si>
  <si>
    <t>1.12%</t>
  </si>
  <si>
    <t>16.67%</t>
  </si>
  <si>
    <t>GTG</t>
  </si>
  <si>
    <t>2.90%</t>
  </si>
  <si>
    <t>43.24%</t>
  </si>
  <si>
    <t>GTT</t>
  </si>
  <si>
    <t>1.64%</t>
  </si>
  <si>
    <t>24.49%</t>
  </si>
  <si>
    <t>GTA</t>
  </si>
  <si>
    <t>15.60%</t>
  </si>
  <si>
    <t>nº of codons</t>
  </si>
  <si>
    <t>[44]</t>
  </si>
  <si>
    <t xml:space="preserve">Physiology of the bacterial cell : a molecular approach.
</t>
  </si>
  <si>
    <t>Neidhardt FC, Ingraham JL, Schaechter M</t>
  </si>
  <si>
    <t>Sinauer Associates, Sunderland, Mass. 1990</t>
  </si>
  <si>
    <t>Peptido Glycan (.025 in [44])</t>
  </si>
  <si>
    <t>LPS (.0341 in [44])</t>
  </si>
  <si>
    <r>
      <t>gcarote</t>
    </r>
    <r>
      <rPr>
        <sz val="11"/>
        <color theme="1"/>
        <rFont val="Calibri"/>
        <family val="2"/>
      </rPr>
      <t>#</t>
    </r>
  </si>
  <si>
    <r>
      <t xml:space="preserve">Lipid composition in </t>
    </r>
    <r>
      <rPr>
        <b/>
        <i/>
        <sz val="10"/>
        <rFont val="Arial"/>
        <family val="2"/>
      </rPr>
      <t>Synechocystis sp. PCC6803</t>
    </r>
  </si>
  <si>
    <t>lipid composition:</t>
  </si>
  <si>
    <t>MGDG</t>
  </si>
  <si>
    <t>DGDG</t>
  </si>
  <si>
    <t>SQDG</t>
  </si>
  <si>
    <t>PG</t>
  </si>
  <si>
    <t>References</t>
  </si>
  <si>
    <t>mol fraction:</t>
  </si>
  <si>
    <t>38% MGDG, 26,5% DGDG,  25,5% SQDG and 10% PG.</t>
  </si>
  <si>
    <t>acyl chain length composition</t>
  </si>
  <si>
    <t>mol fraction</t>
  </si>
  <si>
    <t>Ref Value</t>
  </si>
  <si>
    <t>Normalized Value</t>
  </si>
  <si>
    <t>acyl-chain length abbrev.</t>
  </si>
  <si>
    <t>total</t>
  </si>
  <si>
    <t>total:</t>
  </si>
  <si>
    <t>[45]</t>
  </si>
  <si>
    <t>The significance of C16 fatty acids in the sn-2 positions of glycerolipids in the photosynthetic growth of Synechocystis sp. PCC6803.</t>
  </si>
  <si>
    <t>Okazaki K, Sato N, Tsuji N, Tsuzuki M, Nishida I.</t>
  </si>
  <si>
    <t>Plant Physiol. 2006 Jun;141(2):546-56.</t>
  </si>
  <si>
    <t>PMID: 16603667</t>
  </si>
  <si>
    <t>(%)</t>
  </si>
  <si>
    <t xml:space="preserve">Chlorophyll a </t>
  </si>
  <si>
    <t>Phylloquinone</t>
  </si>
  <si>
    <r>
      <rPr>
        <b/>
        <sz val="11"/>
        <color theme="1"/>
        <rFont val="Calibri"/>
        <family val="2"/>
      </rPr>
      <t>β-</t>
    </r>
    <r>
      <rPr>
        <b/>
        <sz val="11"/>
        <color theme="1"/>
        <rFont val="Calibri"/>
        <family val="2"/>
        <scheme val="minor"/>
      </rPr>
      <t>Carotenoids</t>
    </r>
  </si>
  <si>
    <t>Zeaxanthin</t>
  </si>
  <si>
    <t>Echinenone</t>
  </si>
  <si>
    <r>
      <t>Mixoxanthophyll</t>
    </r>
    <r>
      <rPr>
        <b/>
        <sz val="11"/>
        <color theme="1"/>
        <rFont val="Calibri"/>
        <family val="2"/>
      </rPr>
      <t>#</t>
    </r>
  </si>
  <si>
    <t>α-tocopherol</t>
  </si>
  <si>
    <t>β-tocopherol</t>
  </si>
  <si>
    <t>γ-tocopherol</t>
  </si>
  <si>
    <t>δ-tocopherol</t>
  </si>
  <si>
    <t>Ref</t>
  </si>
  <si>
    <t>[49]</t>
  </si>
  <si>
    <t>[48]</t>
  </si>
  <si>
    <t>[50]</t>
  </si>
  <si>
    <t>Abbr.</t>
  </si>
  <si>
    <t>Molecular formula</t>
  </si>
  <si>
    <t>mg/gDW (%)</t>
  </si>
  <si>
    <t>phyllqne</t>
  </si>
  <si>
    <t>C31H46O2</t>
  </si>
  <si>
    <t>Reversed-phase HPLC determination of chlorophyll a' and phylloquinone in Photosystem I of oxygenic photosynthetic organisms. Universal existence of one chlorophyll a' molecule in Photosystem I.</t>
  </si>
  <si>
    <t>PMID: 12755700</t>
  </si>
  <si>
    <t xml:space="preserve">A novel phytyltransferase from Synechocystis sp. PCC 6803 involved in tocopherol biosynthesis. </t>
  </si>
  <si>
    <t>PMID: 11418103 </t>
  </si>
  <si>
    <t xml:space="preserve">Increased production of zeaxanthin and other pigments by application of genetic engineering techniques to Synechocystis sp. strain PCC 6803. </t>
  </si>
  <si>
    <t>PMID: 10618204</t>
  </si>
  <si>
    <t>[53]</t>
  </si>
  <si>
    <t>Content and biosynthesis of polyamines in salt and osmotically stressed cells of Synechocystis sp. PCC 6803.</t>
  </si>
  <si>
    <t>Jantaro S, Mäenpää P, Mulo P, Incharoensakdi A.</t>
  </si>
  <si>
    <t>FEMS Microbiol Lett. 2003 Nov 7;228(1):129-35.</t>
  </si>
  <si>
    <t>PMID: 14612248</t>
  </si>
  <si>
    <t>abbrev.</t>
  </si>
  <si>
    <t>Polyamines</t>
  </si>
  <si>
    <t>Vitamins and cofactors</t>
  </si>
  <si>
    <t>hemeA_#1</t>
  </si>
  <si>
    <t>Inorganic ions</t>
  </si>
  <si>
    <t>Soluble pool</t>
  </si>
  <si>
    <t>Lipid</t>
  </si>
  <si>
    <t>Glycogen(.0341 in [43])</t>
  </si>
  <si>
    <t xml:space="preserve">   C16::0</t>
  </si>
  <si>
    <t xml:space="preserve">  C16::1</t>
  </si>
  <si>
    <t xml:space="preserve"> C18::0</t>
  </si>
  <si>
    <t xml:space="preserve">    C18::1</t>
  </si>
  <si>
    <t>C18::1:9</t>
  </si>
  <si>
    <t xml:space="preserve">   C18::2</t>
  </si>
  <si>
    <t>C18::3 (6,9,12)</t>
  </si>
  <si>
    <t>C18::3 (9,12,15)</t>
  </si>
  <si>
    <t xml:space="preserve"> C18::4</t>
  </si>
  <si>
    <t>Amino acids composition were estimated from genome information. (http://genome.kazusa.or.jp/cyanobase/Synechocystis)</t>
  </si>
  <si>
    <r>
      <rPr>
        <sz val="11"/>
        <color theme="1"/>
        <rFont val="Calibri"/>
        <family val="2"/>
      </rPr>
      <t>β-</t>
    </r>
    <r>
      <rPr>
        <sz val="11"/>
        <color theme="1"/>
        <rFont val="Calibri"/>
        <family val="2"/>
        <scheme val="minor"/>
      </rPr>
      <t>Carotenoids</t>
    </r>
  </si>
  <si>
    <r>
      <t>Mixoxanthophyll</t>
    </r>
    <r>
      <rPr>
        <sz val="11"/>
        <color theme="1"/>
        <rFont val="Calibri"/>
        <family val="2"/>
      </rPr>
      <t>#</t>
    </r>
  </si>
  <si>
    <r>
      <t>δ</t>
    </r>
    <r>
      <rPr>
        <sz val="9.5500000000000007"/>
        <color theme="1"/>
        <rFont val="Calibri"/>
        <family val="2"/>
        <scheme val="minor"/>
      </rPr>
      <t>-tocopherol</t>
    </r>
  </si>
  <si>
    <r>
      <t>C</t>
    </r>
    <r>
      <rPr>
        <sz val="11"/>
        <color theme="1"/>
        <rFont val="Calibri"/>
        <family val="2"/>
        <scheme val="minor"/>
      </rPr>
      <t>47H89O10</t>
    </r>
  </si>
  <si>
    <r>
      <t>C</t>
    </r>
    <r>
      <rPr>
        <sz val="11"/>
        <color theme="1"/>
        <rFont val="Calibri"/>
        <family val="2"/>
        <scheme val="minor"/>
      </rPr>
      <t>47H85O10</t>
    </r>
  </si>
  <si>
    <r>
      <t>C</t>
    </r>
    <r>
      <rPr>
        <sz val="11"/>
        <color theme="1"/>
        <rFont val="Calibri"/>
        <family val="2"/>
        <scheme val="minor"/>
      </rPr>
      <t>51H93O10</t>
    </r>
  </si>
  <si>
    <r>
      <t>C</t>
    </r>
    <r>
      <rPr>
        <sz val="11"/>
        <color theme="1"/>
        <rFont val="Calibri"/>
        <family val="2"/>
        <scheme val="minor"/>
      </rPr>
      <t>51H89O10</t>
    </r>
  </si>
  <si>
    <r>
      <t>C</t>
    </r>
    <r>
      <rPr>
        <sz val="11"/>
        <color theme="1"/>
        <rFont val="Calibri"/>
        <family val="2"/>
        <scheme val="minor"/>
      </rPr>
      <t>51H85O10</t>
    </r>
  </si>
  <si>
    <r>
      <t>C</t>
    </r>
    <r>
      <rPr>
        <sz val="11"/>
        <color theme="1"/>
        <rFont val="Calibri"/>
        <family val="2"/>
        <scheme val="minor"/>
      </rPr>
      <t>51H81O10</t>
    </r>
  </si>
  <si>
    <r>
      <t>C</t>
    </r>
    <r>
      <rPr>
        <sz val="11"/>
        <color theme="1"/>
        <rFont val="Calibri"/>
        <family val="2"/>
        <scheme val="minor"/>
      </rPr>
      <t>51H77O10</t>
    </r>
  </si>
  <si>
    <r>
      <t>gcarote</t>
    </r>
    <r>
      <rPr>
        <sz val="11"/>
        <color theme="1"/>
        <rFont val="Calibri"/>
        <family val="2"/>
        <scheme val="minor"/>
      </rPr>
      <t>#</t>
    </r>
  </si>
  <si>
    <t>Synechocystis sp. PCC6803 WT Biomass Objective Function</t>
  </si>
  <si>
    <t>Monogalactosyldiacylglycerol</t>
  </si>
  <si>
    <t>Digalactosyldiacylglycerol</t>
  </si>
  <si>
    <t xml:space="preserve">Sulfiquinovosyldiacylglycerol </t>
  </si>
  <si>
    <t>Phosphatidylglycerol</t>
  </si>
  <si>
    <t xml:space="preserve">Soluble Pool composition in Synechocystis sp. PCC6803 </t>
  </si>
  <si>
    <t>DNA and RNA composition were estimated from genome information. (http://genome.kazusa.or.jp/cyanobase/Synechocystis)</t>
  </si>
  <si>
    <t>difference b/w metabolite and structural component</t>
  </si>
  <si>
    <t>Total codons per amino acid</t>
  </si>
  <si>
    <t>Total estimated amino acid composition</t>
  </si>
  <si>
    <t>Phopholipds in log-phase Synechocystis sp. PCC6803 grown at 30C unther photoautotrophical condition contain about 53% 16::0, 3% 16:1, 0,1% 18::0, 2,5%  18::1, 16% 18::2, 25% 18::3 (6,9,12), 0,1% 18::3(9,12,15) and 0,7% 18::4)</t>
  </si>
  <si>
    <t>The cytoplasmic membrane contains 65 - 75% of the cellular phospholipds, the remainder being in the innter leaflet of the outer membrane.</t>
  </si>
  <si>
    <t xml:space="preserve"># γ-carotene (gcarote) was included in the biomass objetive functions intead of mixoxanthophyll since the biochemical reaction involved in mixoxanthophyll biosynthesis from γ-carotene is unknown in Synechocystis [50].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</si>
</sst>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"/>
    <numFmt numFmtId="166" formatCode="0.000E+00"/>
    <numFmt numFmtId="167" formatCode="0.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color rgb="FF000000"/>
      <name val="Courier New"/>
      <family val="3"/>
    </font>
    <font>
      <sz val="9.5500000000000007"/>
      <color theme="1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6" xfId="0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0" xfId="0" applyBorder="1"/>
    <xf numFmtId="0" fontId="0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6" fillId="13" borderId="3" xfId="0" applyFont="1" applyFill="1" applyBorder="1"/>
    <xf numFmtId="0" fontId="6" fillId="13" borderId="5" xfId="0" applyFont="1" applyFill="1" applyBorder="1"/>
    <xf numFmtId="0" fontId="6" fillId="13" borderId="9" xfId="0" applyFont="1" applyFill="1" applyBorder="1"/>
    <xf numFmtId="0" fontId="7" fillId="0" borderId="14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12" borderId="12" xfId="0" applyFont="1" applyFill="1" applyBorder="1"/>
    <xf numFmtId="0" fontId="1" fillId="12" borderId="13" xfId="0" applyFont="1" applyFill="1" applyBorder="1"/>
    <xf numFmtId="0" fontId="1" fillId="12" borderId="14" xfId="0" applyFont="1" applyFill="1" applyBorder="1"/>
    <xf numFmtId="0" fontId="7" fillId="14" borderId="12" xfId="0" applyFont="1" applyFill="1" applyBorder="1"/>
    <xf numFmtId="0" fontId="7" fillId="14" borderId="14" xfId="0" applyFont="1" applyFill="1" applyBorder="1"/>
    <xf numFmtId="0" fontId="0" fillId="0" borderId="0" xfId="0" applyAlignment="1"/>
    <xf numFmtId="0" fontId="0" fillId="0" borderId="0" xfId="0" applyFont="1" applyAlignment="1"/>
    <xf numFmtId="0" fontId="8" fillId="0" borderId="0" xfId="0" applyFont="1" applyAlignment="1"/>
    <xf numFmtId="0" fontId="0" fillId="5" borderId="12" xfId="0" applyFill="1" applyBorder="1" applyAlignment="1"/>
    <xf numFmtId="0" fontId="0" fillId="5" borderId="13" xfId="0" applyFill="1" applyBorder="1" applyAlignment="1"/>
    <xf numFmtId="0" fontId="0" fillId="5" borderId="14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15" borderId="6" xfId="0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9" fontId="1" fillId="15" borderId="6" xfId="0" applyNumberFormat="1" applyFont="1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 wrapText="1"/>
    </xf>
    <xf numFmtId="0" fontId="0" fillId="15" borderId="18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9" fontId="1" fillId="15" borderId="10" xfId="0" applyNumberFormat="1" applyFont="1" applyFill="1" applyBorder="1" applyAlignment="1">
      <alignment horizontal="center" vertical="center" wrapText="1"/>
    </xf>
    <xf numFmtId="0" fontId="0" fillId="15" borderId="19" xfId="0" applyFill="1" applyBorder="1" applyAlignment="1">
      <alignment horizontal="center" vertical="center" wrapText="1"/>
    </xf>
    <xf numFmtId="0" fontId="1" fillId="15" borderId="20" xfId="0" applyFont="1" applyFill="1" applyBorder="1" applyAlignment="1">
      <alignment horizontal="center" vertical="center" wrapText="1"/>
    </xf>
    <xf numFmtId="9" fontId="1" fillId="15" borderId="20" xfId="0" applyNumberFormat="1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1" fillId="0" borderId="12" xfId="0" applyFont="1" applyBorder="1"/>
    <xf numFmtId="0" fontId="1" fillId="3" borderId="15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9" fontId="0" fillId="3" borderId="6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9" fontId="0" fillId="3" borderId="10" xfId="0" applyNumberFormat="1" applyFont="1" applyFill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 wrapText="1"/>
    </xf>
    <xf numFmtId="9" fontId="0" fillId="3" borderId="20" xfId="0" applyNumberFormat="1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6" xfId="0" applyFont="1" applyBorder="1"/>
    <xf numFmtId="0" fontId="0" fillId="0" borderId="6" xfId="0" applyBorder="1"/>
    <xf numFmtId="0" fontId="3" fillId="0" borderId="0" xfId="0" applyFont="1" applyAlignment="1">
      <alignment horizontal="center"/>
    </xf>
    <xf numFmtId="0" fontId="2" fillId="0" borderId="19" xfId="0" applyFont="1" applyBorder="1" applyAlignment="1">
      <alignment horizontal="right"/>
    </xf>
    <xf numFmtId="165" fontId="0" fillId="0" borderId="2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20" fontId="0" fillId="0" borderId="0" xfId="0" quotePrefix="1" applyNumberFormat="1"/>
    <xf numFmtId="0" fontId="0" fillId="0" borderId="0" xfId="0" quotePrefix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0" borderId="10" xfId="0" applyNumberFormat="1" applyFill="1" applyBorder="1"/>
    <xf numFmtId="0" fontId="0" fillId="0" borderId="18" xfId="0" applyFill="1" applyBorder="1" applyAlignment="1">
      <alignment horizontal="center"/>
    </xf>
    <xf numFmtId="0" fontId="0" fillId="0" borderId="4" xfId="0" applyBorder="1"/>
    <xf numFmtId="166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0" xfId="0" applyNumberFormat="1"/>
    <xf numFmtId="0" fontId="10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1" fillId="0" borderId="0" xfId="0" applyFont="1"/>
    <xf numFmtId="0" fontId="0" fillId="0" borderId="10" xfId="0" applyBorder="1" applyAlignment="1"/>
    <xf numFmtId="0" fontId="0" fillId="0" borderId="11" xfId="0" applyBorder="1" applyAlignment="1"/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20" fontId="0" fillId="0" borderId="18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1" xfId="0" applyBorder="1"/>
    <xf numFmtId="0" fontId="0" fillId="0" borderId="18" xfId="0" applyBorder="1" applyAlignment="1"/>
    <xf numFmtId="0" fontId="1" fillId="0" borderId="18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4" borderId="10" xfId="0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Border="1" applyAlignment="1">
      <alignment horizontal="left"/>
    </xf>
    <xf numFmtId="0" fontId="8" fillId="0" borderId="0" xfId="0" applyFont="1"/>
    <xf numFmtId="0" fontId="1" fillId="16" borderId="1" xfId="0" applyFont="1" applyFill="1" applyBorder="1" applyAlignment="1">
      <alignment horizontal="center"/>
    </xf>
    <xf numFmtId="0" fontId="1" fillId="16" borderId="2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3" fillId="18" borderId="2" xfId="0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" fillId="16" borderId="1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Fill="1" applyBorder="1"/>
    <xf numFmtId="0" fontId="0" fillId="19" borderId="3" xfId="0" applyFont="1" applyFill="1" applyBorder="1"/>
    <xf numFmtId="0" fontId="1" fillId="16" borderId="13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19" borderId="5" xfId="0" applyFont="1" applyFill="1" applyBorder="1"/>
    <xf numFmtId="0" fontId="1" fillId="17" borderId="13" xfId="0" applyFont="1" applyFill="1" applyBorder="1"/>
    <xf numFmtId="0" fontId="13" fillId="18" borderId="13" xfId="0" applyFont="1" applyFill="1" applyBorder="1"/>
    <xf numFmtId="0" fontId="0" fillId="0" borderId="4" xfId="0" applyFont="1" applyFill="1" applyBorder="1"/>
    <xf numFmtId="0" fontId="13" fillId="0" borderId="13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19" borderId="9" xfId="0" applyFont="1" applyFill="1" applyBorder="1"/>
    <xf numFmtId="0" fontId="1" fillId="0" borderId="0" xfId="0" applyFont="1"/>
    <xf numFmtId="0" fontId="2" fillId="0" borderId="16" xfId="0" applyFont="1" applyBorder="1"/>
    <xf numFmtId="0" fontId="2" fillId="0" borderId="17" xfId="0" applyFont="1" applyBorder="1"/>
    <xf numFmtId="0" fontId="1" fillId="0" borderId="6" xfId="0" applyFon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0" fontId="0" fillId="0" borderId="10" xfId="0" applyNumberFormat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center"/>
    </xf>
    <xf numFmtId="10" fontId="0" fillId="0" borderId="10" xfId="0" applyNumberFormat="1" applyFill="1" applyBorder="1"/>
    <xf numFmtId="0" fontId="1" fillId="0" borderId="6" xfId="0" applyFont="1" applyFill="1" applyBorder="1" applyAlignment="1">
      <alignment horizontal="left"/>
    </xf>
    <xf numFmtId="168" fontId="1" fillId="0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10" fontId="3" fillId="0" borderId="10" xfId="0" applyNumberFormat="1" applyFont="1" applyFill="1" applyBorder="1"/>
    <xf numFmtId="0" fontId="4" fillId="0" borderId="0" xfId="0" applyNumberFormat="1" applyFont="1" applyAlignment="1"/>
    <xf numFmtId="0" fontId="3" fillId="0" borderId="20" xfId="0" applyFont="1" applyBorder="1"/>
    <xf numFmtId="10" fontId="0" fillId="0" borderId="11" xfId="0" applyNumberFormat="1" applyBorder="1"/>
    <xf numFmtId="0" fontId="1" fillId="0" borderId="2" xfId="0" applyFon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0" fillId="0" borderId="0" xfId="0" applyFont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Fill="1"/>
    <xf numFmtId="0" fontId="14" fillId="0" borderId="0" xfId="0" applyFont="1"/>
    <xf numFmtId="0" fontId="12" fillId="0" borderId="0" xfId="0" applyFont="1" applyFill="1" applyBorder="1"/>
    <xf numFmtId="0" fontId="15" fillId="0" borderId="0" xfId="0" applyFont="1" applyFill="1" applyBorder="1"/>
    <xf numFmtId="164" fontId="0" fillId="0" borderId="0" xfId="0" applyNumberFormat="1" applyFont="1"/>
    <xf numFmtId="165" fontId="0" fillId="0" borderId="0" xfId="0" applyNumberFormat="1" applyFont="1"/>
    <xf numFmtId="0" fontId="0" fillId="0" borderId="0" xfId="0" applyFont="1" applyFill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4" xfId="0" applyFont="1" applyFill="1" applyBorder="1"/>
    <xf numFmtId="0" fontId="0" fillId="2" borderId="0" xfId="0" applyFont="1" applyFill="1" applyBorder="1"/>
    <xf numFmtId="165" fontId="0" fillId="2" borderId="0" xfId="0" applyNumberFormat="1" applyFont="1" applyFill="1" applyBorder="1"/>
    <xf numFmtId="164" fontId="0" fillId="2" borderId="0" xfId="0" applyNumberFormat="1" applyFont="1" applyFill="1" applyBorder="1"/>
    <xf numFmtId="10" fontId="0" fillId="2" borderId="0" xfId="0" applyNumberFormat="1" applyFont="1" applyFill="1" applyBorder="1" applyAlignment="1">
      <alignment horizontal="right"/>
    </xf>
    <xf numFmtId="0" fontId="0" fillId="2" borderId="5" xfId="0" applyFont="1" applyFill="1" applyBorder="1"/>
    <xf numFmtId="0" fontId="0" fillId="0" borderId="6" xfId="0" applyFont="1" applyFill="1" applyBorder="1"/>
    <xf numFmtId="165" fontId="0" fillId="0" borderId="6" xfId="0" applyNumberFormat="1" applyFont="1" applyFill="1" applyBorder="1"/>
    <xf numFmtId="166" fontId="0" fillId="0" borderId="0" xfId="0" applyNumberFormat="1" applyFont="1" applyFill="1"/>
    <xf numFmtId="0" fontId="0" fillId="2" borderId="0" xfId="0" applyFont="1" applyFill="1" applyBorder="1" applyAlignment="1">
      <alignment horizontal="right"/>
    </xf>
    <xf numFmtId="165" fontId="0" fillId="0" borderId="0" xfId="0" applyNumberFormat="1" applyFont="1" applyFill="1"/>
    <xf numFmtId="0" fontId="0" fillId="3" borderId="0" xfId="0" applyFont="1" applyFill="1" applyBorder="1"/>
    <xf numFmtId="166" fontId="0" fillId="0" borderId="6" xfId="0" applyNumberFormat="1" applyFont="1" applyFill="1" applyBorder="1"/>
    <xf numFmtId="0" fontId="0" fillId="3" borderId="0" xfId="0" applyFont="1" applyFill="1"/>
    <xf numFmtId="10" fontId="0" fillId="2" borderId="5" xfId="0" applyNumberFormat="1" applyFont="1" applyFill="1" applyBorder="1"/>
    <xf numFmtId="0" fontId="0" fillId="12" borderId="4" xfId="0" applyFont="1" applyFill="1" applyBorder="1" applyAlignment="1"/>
    <xf numFmtId="0" fontId="0" fillId="12" borderId="0" xfId="0" applyFont="1" applyFill="1" applyBorder="1"/>
    <xf numFmtId="164" fontId="0" fillId="12" borderId="0" xfId="0" applyNumberFormat="1" applyFont="1" applyFill="1" applyBorder="1"/>
    <xf numFmtId="0" fontId="0" fillId="12" borderId="0" xfId="0" applyNumberFormat="1" applyFont="1" applyFill="1" applyBorder="1"/>
    <xf numFmtId="0" fontId="0" fillId="12" borderId="0" xfId="0" applyNumberFormat="1" applyFont="1" applyFill="1" applyBorder="1" applyAlignment="1">
      <alignment horizontal="center"/>
    </xf>
    <xf numFmtId="10" fontId="0" fillId="12" borderId="0" xfId="0" applyNumberFormat="1" applyFont="1" applyFill="1" applyBorder="1" applyAlignment="1">
      <alignment horizontal="right"/>
    </xf>
    <xf numFmtId="167" fontId="0" fillId="12" borderId="0" xfId="0" applyNumberFormat="1" applyFont="1" applyFill="1" applyBorder="1"/>
    <xf numFmtId="0" fontId="0" fillId="12" borderId="0" xfId="0" applyFont="1" applyFill="1" applyBorder="1" applyAlignment="1">
      <alignment horizontal="right"/>
    </xf>
    <xf numFmtId="10" fontId="0" fillId="12" borderId="5" xfId="0" applyNumberFormat="1" applyFont="1" applyFill="1" applyBorder="1"/>
    <xf numFmtId="0" fontId="0" fillId="4" borderId="4" xfId="0" applyFont="1" applyFill="1" applyBorder="1" applyAlignment="1"/>
    <xf numFmtId="0" fontId="0" fillId="4" borderId="0" xfId="0" applyFont="1" applyFill="1" applyBorder="1"/>
    <xf numFmtId="165" fontId="0" fillId="4" borderId="0" xfId="0" applyNumberFormat="1" applyFont="1" applyFill="1" applyBorder="1"/>
    <xf numFmtId="164" fontId="0" fillId="4" borderId="0" xfId="0" applyNumberFormat="1" applyFont="1" applyFill="1" applyBorder="1"/>
    <xf numFmtId="0" fontId="0" fillId="4" borderId="0" xfId="0" applyNumberFormat="1" applyFont="1" applyFill="1" applyBorder="1"/>
    <xf numFmtId="0" fontId="0" fillId="4" borderId="0" xfId="0" applyNumberFormat="1" applyFont="1" applyFill="1" applyBorder="1" applyAlignment="1">
      <alignment horizontal="center"/>
    </xf>
    <xf numFmtId="10" fontId="0" fillId="4" borderId="0" xfId="0" applyNumberFormat="1" applyFont="1" applyFill="1" applyBorder="1" applyAlignment="1">
      <alignment horizontal="right"/>
    </xf>
    <xf numFmtId="167" fontId="0" fillId="4" borderId="0" xfId="0" applyNumberFormat="1" applyFont="1" applyFill="1" applyBorder="1"/>
    <xf numFmtId="0" fontId="0" fillId="4" borderId="0" xfId="0" applyFont="1" applyFill="1" applyBorder="1" applyAlignment="1">
      <alignment horizontal="right"/>
    </xf>
    <xf numFmtId="10" fontId="0" fillId="4" borderId="5" xfId="0" applyNumberFormat="1" applyFont="1" applyFill="1" applyBorder="1"/>
    <xf numFmtId="0" fontId="0" fillId="0" borderId="4" xfId="0" applyFont="1" applyFill="1" applyBorder="1" applyAlignment="1"/>
    <xf numFmtId="164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/>
    <xf numFmtId="10" fontId="0" fillId="0" borderId="5" xfId="0" applyNumberFormat="1" applyFont="1" applyFill="1" applyBorder="1"/>
    <xf numFmtId="0" fontId="0" fillId="6" borderId="4" xfId="0" applyFont="1" applyFill="1" applyBorder="1" applyAlignment="1"/>
    <xf numFmtId="0" fontId="0" fillId="6" borderId="0" xfId="0" applyFont="1" applyFill="1" applyBorder="1"/>
    <xf numFmtId="164" fontId="0" fillId="6" borderId="0" xfId="0" applyNumberFormat="1" applyFont="1" applyFill="1" applyBorder="1"/>
    <xf numFmtId="0" fontId="0" fillId="6" borderId="0" xfId="0" applyNumberFormat="1" applyFont="1" applyFill="1" applyBorder="1"/>
    <xf numFmtId="0" fontId="0" fillId="6" borderId="0" xfId="0" applyNumberFormat="1" applyFont="1" applyFill="1" applyBorder="1" applyAlignment="1">
      <alignment horizontal="center"/>
    </xf>
    <xf numFmtId="10" fontId="0" fillId="6" borderId="0" xfId="0" applyNumberFormat="1" applyFont="1" applyFill="1" applyBorder="1" applyAlignment="1">
      <alignment horizontal="right"/>
    </xf>
    <xf numFmtId="165" fontId="0" fillId="6" borderId="0" xfId="0" applyNumberFormat="1" applyFont="1" applyFill="1" applyBorder="1"/>
    <xf numFmtId="10" fontId="0" fillId="6" borderId="5" xfId="0" applyNumberFormat="1" applyFont="1" applyFill="1" applyBorder="1"/>
    <xf numFmtId="0" fontId="0" fillId="7" borderId="4" xfId="0" applyFont="1" applyFill="1" applyBorder="1" applyAlignment="1"/>
    <xf numFmtId="0" fontId="0" fillId="7" borderId="0" xfId="0" applyFont="1" applyFill="1" applyBorder="1"/>
    <xf numFmtId="164" fontId="0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10" fontId="0" fillId="7" borderId="0" xfId="0" applyNumberFormat="1" applyFont="1" applyFill="1" applyBorder="1" applyAlignment="1">
      <alignment horizontal="right"/>
    </xf>
    <xf numFmtId="165" fontId="0" fillId="7" borderId="0" xfId="0" applyNumberFormat="1" applyFont="1" applyFill="1" applyBorder="1"/>
    <xf numFmtId="10" fontId="0" fillId="7" borderId="5" xfId="0" applyNumberFormat="1" applyFont="1" applyFill="1" applyBorder="1"/>
    <xf numFmtId="165" fontId="0" fillId="7" borderId="0" xfId="0" applyNumberFormat="1" applyFont="1" applyFill="1" applyBorder="1" applyAlignment="1">
      <alignment horizontal="center"/>
    </xf>
    <xf numFmtId="10" fontId="0" fillId="7" borderId="0" xfId="0" applyNumberFormat="1" applyFont="1" applyFill="1" applyBorder="1" applyAlignment="1">
      <alignment horizontal="center"/>
    </xf>
    <xf numFmtId="0" fontId="0" fillId="8" borderId="4" xfId="0" applyFont="1" applyFill="1" applyBorder="1" applyAlignment="1">
      <alignment horizontal="right"/>
    </xf>
    <xf numFmtId="0" fontId="0" fillId="8" borderId="0" xfId="0" applyFont="1" applyFill="1" applyBorder="1"/>
    <xf numFmtId="164" fontId="0" fillId="8" borderId="0" xfId="0" applyNumberFormat="1" applyFont="1" applyFill="1" applyBorder="1"/>
    <xf numFmtId="0" fontId="0" fillId="8" borderId="0" xfId="0" applyNumberFormat="1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10" fontId="0" fillId="8" borderId="0" xfId="0" applyNumberFormat="1" applyFont="1" applyFill="1" applyBorder="1" applyAlignment="1">
      <alignment horizontal="right"/>
    </xf>
    <xf numFmtId="165" fontId="0" fillId="8" borderId="0" xfId="0" applyNumberFormat="1" applyFont="1" applyFill="1" applyBorder="1"/>
    <xf numFmtId="10" fontId="0" fillId="8" borderId="5" xfId="0" applyNumberFormat="1" applyFont="1" applyFill="1" applyBorder="1"/>
    <xf numFmtId="165" fontId="0" fillId="8" borderId="0" xfId="0" applyNumberFormat="1" applyFont="1" applyFill="1" applyBorder="1" applyAlignment="1">
      <alignment horizontal="right"/>
    </xf>
    <xf numFmtId="0" fontId="0" fillId="8" borderId="0" xfId="0" applyNumberFormat="1" applyFont="1" applyFill="1" applyBorder="1"/>
    <xf numFmtId="0" fontId="0" fillId="0" borderId="0" xfId="0" quotePrefix="1" applyFont="1" applyFill="1"/>
    <xf numFmtId="0" fontId="0" fillId="9" borderId="0" xfId="0" applyFont="1" applyFill="1" applyBorder="1"/>
    <xf numFmtId="164" fontId="0" fillId="9" borderId="0" xfId="0" applyNumberFormat="1" applyFont="1" applyFill="1" applyBorder="1"/>
    <xf numFmtId="0" fontId="0" fillId="9" borderId="0" xfId="0" applyFont="1" applyFill="1" applyBorder="1" applyAlignment="1">
      <alignment horizontal="center"/>
    </xf>
    <xf numFmtId="10" fontId="0" fillId="9" borderId="0" xfId="0" applyNumberFormat="1" applyFont="1" applyFill="1" applyBorder="1" applyAlignment="1">
      <alignment horizontal="right"/>
    </xf>
    <xf numFmtId="165" fontId="0" fillId="9" borderId="0" xfId="0" applyNumberFormat="1" applyFont="1" applyFill="1" applyBorder="1"/>
    <xf numFmtId="0" fontId="0" fillId="9" borderId="0" xfId="0" applyFont="1" applyFill="1" applyBorder="1" applyAlignment="1">
      <alignment horizontal="right"/>
    </xf>
    <xf numFmtId="10" fontId="0" fillId="9" borderId="5" xfId="0" applyNumberFormat="1" applyFont="1" applyFill="1" applyBorder="1"/>
    <xf numFmtId="165" fontId="0" fillId="9" borderId="0" xfId="0" applyNumberFormat="1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164" fontId="0" fillId="3" borderId="0" xfId="0" applyNumberFormat="1" applyFont="1" applyFill="1" applyBorder="1"/>
    <xf numFmtId="0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0" fontId="0" fillId="3" borderId="0" xfId="0" applyNumberFormat="1" applyFont="1" applyFill="1" applyBorder="1" applyAlignment="1">
      <alignment horizontal="right"/>
    </xf>
    <xf numFmtId="165" fontId="0" fillId="3" borderId="0" xfId="0" applyNumberFormat="1" applyFont="1" applyFill="1" applyBorder="1"/>
    <xf numFmtId="10" fontId="0" fillId="3" borderId="5" xfId="0" applyNumberFormat="1" applyFont="1" applyFill="1" applyBorder="1"/>
    <xf numFmtId="165" fontId="0" fillId="3" borderId="0" xfId="0" applyNumberFormat="1" applyFont="1" applyFill="1" applyBorder="1" applyAlignment="1">
      <alignment horizontal="right"/>
    </xf>
    <xf numFmtId="0" fontId="0" fillId="3" borderId="0" xfId="0" applyNumberFormat="1" applyFont="1" applyFill="1" applyBorder="1"/>
    <xf numFmtId="0" fontId="0" fillId="9" borderId="4" xfId="0" applyFont="1" applyFill="1" applyBorder="1"/>
    <xf numFmtId="0" fontId="0" fillId="9" borderId="0" xfId="0" applyNumberFormat="1" applyFont="1" applyFill="1" applyBorder="1"/>
    <xf numFmtId="0" fontId="0" fillId="9" borderId="0" xfId="0" applyNumberFormat="1" applyFont="1" applyFill="1" applyBorder="1" applyAlignment="1">
      <alignment horizontal="center"/>
    </xf>
    <xf numFmtId="0" fontId="0" fillId="9" borderId="5" xfId="0" applyFont="1" applyFill="1" applyBorder="1"/>
    <xf numFmtId="0" fontId="0" fillId="10" borderId="4" xfId="0" applyFont="1" applyFill="1" applyBorder="1"/>
    <xf numFmtId="0" fontId="0" fillId="10" borderId="0" xfId="0" applyFont="1" applyFill="1" applyBorder="1"/>
    <xf numFmtId="164" fontId="0" fillId="10" borderId="0" xfId="0" applyNumberFormat="1" applyFont="1" applyFill="1" applyBorder="1"/>
    <xf numFmtId="0" fontId="0" fillId="10" borderId="0" xfId="0" applyNumberFormat="1" applyFont="1" applyFill="1" applyBorder="1"/>
    <xf numFmtId="0" fontId="0" fillId="10" borderId="0" xfId="0" applyNumberFormat="1" applyFont="1" applyFill="1" applyBorder="1" applyAlignment="1">
      <alignment horizontal="center"/>
    </xf>
    <xf numFmtId="165" fontId="0" fillId="10" borderId="0" xfId="0" applyNumberFormat="1" applyFont="1" applyFill="1" applyBorder="1"/>
    <xf numFmtId="0" fontId="0" fillId="10" borderId="5" xfId="0" applyFont="1" applyFill="1" applyBorder="1"/>
    <xf numFmtId="0" fontId="0" fillId="0" borderId="5" xfId="0" applyFont="1" applyFill="1" applyBorder="1"/>
    <xf numFmtId="0" fontId="0" fillId="0" borderId="0" xfId="0" applyFont="1" applyFill="1" applyBorder="1" applyAlignment="1">
      <alignment horizontal="center"/>
    </xf>
    <xf numFmtId="0" fontId="0" fillId="11" borderId="4" xfId="0" applyFont="1" applyFill="1" applyBorder="1"/>
    <xf numFmtId="0" fontId="0" fillId="11" borderId="0" xfId="0" applyFont="1" applyFill="1" applyBorder="1"/>
    <xf numFmtId="167" fontId="0" fillId="11" borderId="0" xfId="0" applyNumberFormat="1" applyFont="1" applyFill="1" applyBorder="1"/>
    <xf numFmtId="0" fontId="0" fillId="11" borderId="0" xfId="0" applyFont="1" applyFill="1" applyBorder="1" applyAlignment="1">
      <alignment horizontal="center"/>
    </xf>
    <xf numFmtId="165" fontId="0" fillId="11" borderId="0" xfId="0" applyNumberFormat="1" applyFont="1" applyFill="1" applyBorder="1"/>
    <xf numFmtId="0" fontId="0" fillId="11" borderId="5" xfId="0" applyFont="1" applyFill="1" applyBorder="1"/>
    <xf numFmtId="0" fontId="0" fillId="4" borderId="4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5" xfId="0" applyFont="1" applyFill="1" applyBorder="1"/>
    <xf numFmtId="167" fontId="0" fillId="2" borderId="0" xfId="0" applyNumberFormat="1" applyFont="1" applyFill="1" applyBorder="1"/>
    <xf numFmtId="0" fontId="0" fillId="2" borderId="0" xfId="0" applyNumberFormat="1" applyFont="1" applyFill="1" applyBorder="1"/>
    <xf numFmtId="0" fontId="0" fillId="2" borderId="0" xfId="0" applyNumberFormat="1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164" fontId="0" fillId="10" borderId="8" xfId="0" applyNumberFormat="1" applyFont="1" applyFill="1" applyBorder="1"/>
    <xf numFmtId="0" fontId="0" fillId="10" borderId="8" xfId="0" applyFont="1" applyFill="1" applyBorder="1" applyAlignment="1">
      <alignment horizontal="center"/>
    </xf>
    <xf numFmtId="165" fontId="0" fillId="10" borderId="8" xfId="0" applyNumberFormat="1" applyFont="1" applyFill="1" applyBorder="1"/>
    <xf numFmtId="0" fontId="0" fillId="10" borderId="9" xfId="0" applyFont="1" applyFill="1" applyBorder="1"/>
    <xf numFmtId="164" fontId="0" fillId="0" borderId="3" xfId="0" applyNumberFormat="1" applyFont="1" applyBorder="1"/>
    <xf numFmtId="3" fontId="0" fillId="0" borderId="0" xfId="0" applyNumberFormat="1" applyFont="1"/>
    <xf numFmtId="0" fontId="0" fillId="0" borderId="4" xfId="0" applyFont="1" applyFill="1" applyBorder="1" applyAlignment="1">
      <alignment horizontal="right"/>
    </xf>
    <xf numFmtId="165" fontId="0" fillId="0" borderId="5" xfId="0" applyNumberFormat="1" applyFont="1" applyFill="1" applyBorder="1"/>
    <xf numFmtId="10" fontId="0" fillId="0" borderId="0" xfId="0" applyNumberFormat="1" applyFont="1"/>
    <xf numFmtId="0" fontId="0" fillId="0" borderId="4" xfId="0" applyFont="1" applyBorder="1" applyAlignment="1">
      <alignment horizontal="right"/>
    </xf>
    <xf numFmtId="0" fontId="0" fillId="0" borderId="10" xfId="0" applyFont="1" applyBorder="1"/>
    <xf numFmtId="0" fontId="0" fillId="0" borderId="0" xfId="0" applyNumberFormat="1" applyFont="1"/>
    <xf numFmtId="165" fontId="0" fillId="0" borderId="21" xfId="0" applyNumberFormat="1" applyFont="1" applyBorder="1"/>
    <xf numFmtId="3" fontId="0" fillId="0" borderId="0" xfId="0" applyNumberFormat="1" applyFont="1" applyFill="1"/>
    <xf numFmtId="3" fontId="0" fillId="0" borderId="0" xfId="0" applyNumberFormat="1" applyFont="1" applyFill="1" applyBorder="1"/>
    <xf numFmtId="0" fontId="0" fillId="0" borderId="0" xfId="0" applyFont="1" applyFill="1" applyBorder="1" applyAlignment="1"/>
    <xf numFmtId="166" fontId="0" fillId="0" borderId="0" xfId="0" applyNumberFormat="1" applyFont="1" applyFill="1" applyBorder="1"/>
    <xf numFmtId="10" fontId="0" fillId="2" borderId="0" xfId="0" applyNumberFormat="1" applyFont="1" applyFill="1" applyBorder="1"/>
    <xf numFmtId="10" fontId="0" fillId="12" borderId="0" xfId="0" applyNumberFormat="1" applyFont="1" applyFill="1" applyBorder="1"/>
    <xf numFmtId="0" fontId="0" fillId="0" borderId="7" xfId="0" applyFont="1" applyBorder="1" applyAlignment="1">
      <alignment horizontal="right"/>
    </xf>
    <xf numFmtId="165" fontId="0" fillId="0" borderId="11" xfId="0" applyNumberFormat="1" applyFont="1" applyBorder="1"/>
    <xf numFmtId="0" fontId="7" fillId="0" borderId="0" xfId="0" applyFont="1" applyFill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9" fontId="6" fillId="2" borderId="0" xfId="0" quotePrefix="1" applyNumberFormat="1" applyFont="1" applyFill="1" applyBorder="1"/>
    <xf numFmtId="0" fontId="7" fillId="0" borderId="0" xfId="0" applyFont="1" applyFill="1" applyBorder="1"/>
    <xf numFmtId="0" fontId="6" fillId="2" borderId="0" xfId="0" applyFont="1" applyFill="1" applyBorder="1" applyAlignment="1">
      <alignment horizontal="right"/>
    </xf>
    <xf numFmtId="0" fontId="6" fillId="0" borderId="0" xfId="0" applyFont="1" applyFill="1" applyBorder="1"/>
    <xf numFmtId="165" fontId="6" fillId="2" borderId="0" xfId="0" applyNumberFormat="1" applyFont="1" applyFill="1" applyBorder="1"/>
    <xf numFmtId="165" fontId="6" fillId="2" borderId="0" xfId="0" applyNumberFormat="1" applyFont="1" applyFill="1" applyBorder="1" applyAlignment="1">
      <alignment horizontal="right"/>
    </xf>
    <xf numFmtId="0" fontId="6" fillId="12" borderId="0" xfId="0" applyFont="1" applyFill="1" applyBorder="1"/>
    <xf numFmtId="9" fontId="6" fillId="12" borderId="0" xfId="0" quotePrefix="1" applyNumberFormat="1" applyFont="1" applyFill="1" applyBorder="1"/>
    <xf numFmtId="167" fontId="6" fillId="12" borderId="0" xfId="0" applyNumberFormat="1" applyFont="1" applyFill="1" applyBorder="1"/>
    <xf numFmtId="165" fontId="6" fillId="12" borderId="0" xfId="0" applyNumberFormat="1" applyFont="1" applyFill="1" applyBorder="1" applyAlignment="1">
      <alignment horizontal="right"/>
    </xf>
    <xf numFmtId="0" fontId="17" fillId="0" borderId="0" xfId="0" applyFont="1" applyFill="1"/>
    <xf numFmtId="0" fontId="6" fillId="4" borderId="0" xfId="0" applyFont="1" applyFill="1" applyBorder="1"/>
    <xf numFmtId="167" fontId="6" fillId="4" borderId="0" xfId="0" applyNumberFormat="1" applyFont="1" applyFill="1" applyBorder="1"/>
    <xf numFmtId="165" fontId="6" fillId="4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0" fontId="6" fillId="6" borderId="0" xfId="0" applyFont="1" applyFill="1" applyBorder="1"/>
    <xf numFmtId="0" fontId="12" fillId="7" borderId="0" xfId="0" applyFont="1" applyFill="1" applyBorder="1"/>
    <xf numFmtId="0" fontId="6" fillId="7" borderId="0" xfId="0" applyFont="1" applyFill="1" applyBorder="1"/>
    <xf numFmtId="0" fontId="6" fillId="7" borderId="0" xfId="0" quotePrefix="1" applyFont="1" applyFill="1" applyBorder="1"/>
    <xf numFmtId="0" fontId="18" fillId="7" borderId="0" xfId="0" applyFont="1" applyFill="1" applyBorder="1" applyAlignment="1">
      <alignment wrapText="1"/>
    </xf>
    <xf numFmtId="0" fontId="6" fillId="8" borderId="0" xfId="0" applyFont="1" applyFill="1" applyBorder="1"/>
    <xf numFmtId="0" fontId="6" fillId="9" borderId="4" xfId="0" applyFont="1" applyFill="1" applyBorder="1" applyAlignment="1"/>
    <xf numFmtId="167" fontId="6" fillId="9" borderId="0" xfId="0" applyNumberFormat="1" applyFont="1" applyFill="1" applyBorder="1"/>
    <xf numFmtId="0" fontId="6" fillId="9" borderId="0" xfId="0" applyFont="1" applyFill="1" applyBorder="1"/>
    <xf numFmtId="0" fontId="6" fillId="3" borderId="0" xfId="0" applyFont="1" applyFill="1" applyBorder="1"/>
    <xf numFmtId="0" fontId="12" fillId="3" borderId="0" xfId="0" applyFont="1" applyFill="1" applyBorder="1"/>
    <xf numFmtId="0" fontId="6" fillId="10" borderId="0" xfId="0" applyFont="1" applyFill="1" applyBorder="1"/>
    <xf numFmtId="0" fontId="7" fillId="0" borderId="4" xfId="0" applyFont="1" applyFill="1" applyBorder="1"/>
    <xf numFmtId="0" fontId="6" fillId="11" borderId="0" xfId="0" applyFont="1" applyFill="1" applyBorder="1"/>
    <xf numFmtId="0" fontId="6" fillId="10" borderId="8" xfId="0" applyFont="1" applyFill="1" applyBorder="1"/>
    <xf numFmtId="0" fontId="6" fillId="0" borderId="1" xfId="0" applyFont="1" applyBorder="1"/>
    <xf numFmtId="0" fontId="6" fillId="0" borderId="0" xfId="0" applyFont="1" applyFill="1"/>
    <xf numFmtId="0" fontId="6" fillId="0" borderId="0" xfId="0" applyFont="1"/>
    <xf numFmtId="0" fontId="7" fillId="0" borderId="0" xfId="0" applyFont="1"/>
    <xf numFmtId="0" fontId="0" fillId="5" borderId="4" xfId="0" applyFont="1" applyFill="1" applyBorder="1" applyAlignment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NumberFormat="1" applyFont="1" applyFill="1" applyBorder="1"/>
    <xf numFmtId="0" fontId="0" fillId="5" borderId="0" xfId="0" applyNumberFormat="1" applyFont="1" applyFill="1" applyBorder="1" applyAlignment="1">
      <alignment horizontal="center"/>
    </xf>
    <xf numFmtId="10" fontId="0" fillId="5" borderId="0" xfId="0" applyNumberFormat="1" applyFont="1" applyFill="1" applyBorder="1" applyAlignment="1">
      <alignment horizontal="right"/>
    </xf>
    <xf numFmtId="165" fontId="0" fillId="5" borderId="0" xfId="0" applyNumberFormat="1" applyFont="1" applyFill="1" applyBorder="1"/>
    <xf numFmtId="10" fontId="0" fillId="5" borderId="5" xfId="0" applyNumberFormat="1" applyFont="1" applyFill="1" applyBorder="1"/>
    <xf numFmtId="0" fontId="7" fillId="0" borderId="6" xfId="0" applyFont="1" applyFill="1" applyBorder="1"/>
    <xf numFmtId="0" fontId="6" fillId="5" borderId="0" xfId="0" applyFont="1" applyFill="1" applyBorder="1"/>
    <xf numFmtId="165" fontId="6" fillId="5" borderId="0" xfId="0" applyNumberFormat="1" applyFont="1" applyFill="1" applyBorder="1" applyAlignment="1">
      <alignment horizontal="right"/>
    </xf>
    <xf numFmtId="0" fontId="11" fillId="0" borderId="0" xfId="0" applyFont="1" applyAlignment="1"/>
    <xf numFmtId="0" fontId="19" fillId="0" borderId="0" xfId="0" applyFont="1"/>
    <xf numFmtId="0" fontId="12" fillId="0" borderId="0" xfId="0" applyFont="1"/>
    <xf numFmtId="0" fontId="12" fillId="0" borderId="0" xfId="0" applyFont="1" applyAlignment="1"/>
    <xf numFmtId="0" fontId="6" fillId="13" borderId="1" xfId="0" applyFont="1" applyFill="1" applyBorder="1" applyAlignment="1">
      <alignment wrapText="1"/>
    </xf>
    <xf numFmtId="0" fontId="6" fillId="13" borderId="2" xfId="0" applyFont="1" applyFill="1" applyBorder="1" applyAlignment="1">
      <alignment wrapText="1"/>
    </xf>
    <xf numFmtId="0" fontId="6" fillId="13" borderId="2" xfId="0" applyFont="1" applyFill="1" applyBorder="1"/>
    <xf numFmtId="0" fontId="20" fillId="13" borderId="1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6" fillId="13" borderId="0" xfId="0" applyFont="1" applyFill="1" applyBorder="1" applyAlignment="1">
      <alignment wrapText="1"/>
    </xf>
    <xf numFmtId="0" fontId="6" fillId="13" borderId="0" xfId="0" applyFont="1" applyFill="1" applyBorder="1"/>
    <xf numFmtId="0" fontId="20" fillId="13" borderId="4" xfId="0" applyFont="1" applyFill="1" applyBorder="1" applyAlignment="1">
      <alignment wrapText="1"/>
    </xf>
    <xf numFmtId="0" fontId="6" fillId="13" borderId="7" xfId="0" applyFont="1" applyFill="1" applyBorder="1" applyAlignment="1">
      <alignment wrapText="1"/>
    </xf>
    <xf numFmtId="0" fontId="6" fillId="13" borderId="8" xfId="0" applyFont="1" applyFill="1" applyBorder="1" applyAlignment="1">
      <alignment wrapText="1"/>
    </xf>
    <xf numFmtId="0" fontId="6" fillId="13" borderId="8" xfId="0" applyFont="1" applyFill="1" applyBorder="1"/>
    <xf numFmtId="0" fontId="20" fillId="13" borderId="7" xfId="0" applyFont="1" applyFill="1" applyBorder="1" applyAlignment="1">
      <alignment wrapText="1"/>
    </xf>
    <xf numFmtId="0" fontId="14" fillId="13" borderId="1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CC"/>
      <color rgb="FF99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Islandia/Construcci&#243;n%20Modelos/hoja%20biom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biomass_WT"/>
      <sheetName val="biomass_core"/>
      <sheetName val="maintenance"/>
      <sheetName val="soluble_pool"/>
      <sheetName val="ion"/>
      <sheetName val="murein"/>
      <sheetName val="lipids"/>
    </sheetNames>
    <sheetDataSet>
      <sheetData sheetId="0"/>
      <sheetData sheetId="1"/>
      <sheetData sheetId="2"/>
      <sheetData sheetId="3"/>
      <sheetData sheetId="4">
        <row r="1">
          <cell r="F1">
            <v>0</v>
          </cell>
          <cell r="G1">
            <v>0</v>
          </cell>
          <cell r="H1">
            <v>0</v>
          </cell>
        </row>
        <row r="2">
          <cell r="F2">
            <v>0</v>
          </cell>
          <cell r="G2">
            <v>0</v>
          </cell>
          <cell r="H2">
            <v>0</v>
          </cell>
        </row>
        <row r="3">
          <cell r="F3" t="str">
            <v>abbrev.</v>
          </cell>
          <cell r="G3" t="str">
            <v>g/mol</v>
          </cell>
          <cell r="H3" t="str">
            <v>mmol/gDW</v>
          </cell>
        </row>
        <row r="4">
          <cell r="F4">
            <v>0</v>
          </cell>
          <cell r="G4">
            <v>0</v>
          </cell>
          <cell r="H4">
            <v>0</v>
          </cell>
        </row>
        <row r="5">
          <cell r="F5" t="str">
            <v>ptrc</v>
          </cell>
          <cell r="G5">
            <v>90.17</v>
          </cell>
          <cell r="H5">
            <v>3.3270489076189416E-2</v>
          </cell>
        </row>
        <row r="6">
          <cell r="F6" t="str">
            <v>spmd</v>
          </cell>
          <cell r="G6">
            <v>148.274</v>
          </cell>
          <cell r="H6">
            <v>6.744270742004667E-3</v>
          </cell>
        </row>
        <row r="7">
          <cell r="F7">
            <v>0</v>
          </cell>
          <cell r="G7">
            <v>0</v>
          </cell>
          <cell r="H7">
            <v>0</v>
          </cell>
        </row>
        <row r="8">
          <cell r="F8" t="str">
            <v>accoa</v>
          </cell>
          <cell r="G8">
            <v>805.54500000000007</v>
          </cell>
          <cell r="H8">
            <v>2.7916666666666671E-4</v>
          </cell>
        </row>
        <row r="9">
          <cell r="F9" t="str">
            <v>coa</v>
          </cell>
          <cell r="G9">
            <v>763.50800000000004</v>
          </cell>
          <cell r="H9">
            <v>1.6750000000000003E-4</v>
          </cell>
        </row>
        <row r="10">
          <cell r="F10" t="str">
            <v>succoa</v>
          </cell>
          <cell r="G10">
            <v>862.57299999999998</v>
          </cell>
          <cell r="H10">
            <v>9.8266666666666679E-5</v>
          </cell>
        </row>
        <row r="11">
          <cell r="F11" t="str">
            <v>malcoa</v>
          </cell>
          <cell r="G11">
            <v>848.54600000000005</v>
          </cell>
          <cell r="H11">
            <v>3.126666666666667E-5</v>
          </cell>
        </row>
        <row r="12">
          <cell r="F12" t="str">
            <v>nad</v>
          </cell>
          <cell r="G12">
            <v>662.42199999999991</v>
          </cell>
          <cell r="H12">
            <v>1.7866666666666671E-3</v>
          </cell>
        </row>
        <row r="13">
          <cell r="F13" t="str">
            <v>nadh</v>
          </cell>
          <cell r="G13">
            <v>663.43</v>
          </cell>
          <cell r="H13">
            <v>4.4666666666666677E-5</v>
          </cell>
        </row>
        <row r="14">
          <cell r="F14" t="str">
            <v>nadp</v>
          </cell>
          <cell r="G14">
            <v>740.38499999999999</v>
          </cell>
          <cell r="H14">
            <v>1.1166666666666669E-4</v>
          </cell>
        </row>
        <row r="15">
          <cell r="F15" t="str">
            <v>nadph</v>
          </cell>
          <cell r="G15">
            <v>741.39300000000003</v>
          </cell>
          <cell r="H15">
            <v>3.3500000000000007E-4</v>
          </cell>
        </row>
        <row r="16">
          <cell r="F16" t="str">
            <v>udcpdp</v>
          </cell>
          <cell r="G16">
            <v>924.25799999999992</v>
          </cell>
          <cell r="H16">
            <v>5.535259603675412E-5</v>
          </cell>
        </row>
        <row r="17">
          <cell r="F17" t="str">
            <v>10fthf</v>
          </cell>
          <cell r="G17">
            <v>471.42999999999995</v>
          </cell>
          <cell r="H17">
            <v>2.2333333333333339E-4</v>
          </cell>
        </row>
        <row r="18">
          <cell r="F18" t="str">
            <v>thf</v>
          </cell>
          <cell r="G18">
            <v>443.41999999999996</v>
          </cell>
          <cell r="H18">
            <v>2.2333333333333339E-4</v>
          </cell>
        </row>
        <row r="19">
          <cell r="F19" t="str">
            <v>mlthf</v>
          </cell>
          <cell r="G19">
            <v>455.43099999999993</v>
          </cell>
          <cell r="H19">
            <v>2.2333333333333339E-4</v>
          </cell>
        </row>
        <row r="20">
          <cell r="F20" t="str">
            <v>5mthf</v>
          </cell>
          <cell r="G20">
            <v>458.45499999999993</v>
          </cell>
          <cell r="H20">
            <v>2.2333333333333339E-4</v>
          </cell>
        </row>
        <row r="21">
          <cell r="F21" t="str">
            <v>chor</v>
          </cell>
          <cell r="G21">
            <v>224.16799999999998</v>
          </cell>
          <cell r="H21">
            <v>2.2333333333333339E-4</v>
          </cell>
        </row>
        <row r="22">
          <cell r="F22" t="str">
            <v>enter</v>
          </cell>
          <cell r="G22">
            <v>669.55199999999991</v>
          </cell>
          <cell r="H22">
            <v>2.2333333333333339E-4</v>
          </cell>
        </row>
        <row r="23">
          <cell r="F23" t="str">
            <v>gthrd</v>
          </cell>
          <cell r="G23">
            <v>306.31899999999996</v>
          </cell>
          <cell r="H23">
            <v>2.2333333333333339E-4</v>
          </cell>
        </row>
        <row r="24">
          <cell r="F24" t="str">
            <v>pydx5p</v>
          </cell>
          <cell r="G24">
            <v>245.12699999999998</v>
          </cell>
          <cell r="H24">
            <v>2.2333333333333339E-4</v>
          </cell>
        </row>
        <row r="25">
          <cell r="F25" t="str">
            <v>amet</v>
          </cell>
          <cell r="G25">
            <v>399.452</v>
          </cell>
          <cell r="H25">
            <v>2.2333333333333339E-4</v>
          </cell>
        </row>
        <row r="26">
          <cell r="F26" t="str">
            <v>thmpp</v>
          </cell>
          <cell r="G26">
            <v>422.29499999999996</v>
          </cell>
          <cell r="H26">
            <v>2.2333333333333339E-4</v>
          </cell>
        </row>
        <row r="27">
          <cell r="F27" t="str">
            <v>adocbl</v>
          </cell>
          <cell r="G27">
            <v>1579.6081999999997</v>
          </cell>
          <cell r="H27">
            <v>2.2333333333333339E-4</v>
          </cell>
        </row>
        <row r="28">
          <cell r="F28" t="str">
            <v>q8h2</v>
          </cell>
          <cell r="G28">
            <v>729.14299999999992</v>
          </cell>
          <cell r="H28">
            <v>2.2333333333333339E-4</v>
          </cell>
        </row>
        <row r="29">
          <cell r="F29" t="str">
            <v>2dmmql8</v>
          </cell>
          <cell r="G29">
            <v>705.12400000000002</v>
          </cell>
          <cell r="H29">
            <v>2.2333333333333339E-4</v>
          </cell>
        </row>
        <row r="30">
          <cell r="F30" t="str">
            <v>mql8</v>
          </cell>
          <cell r="G30">
            <v>719.15099999999995</v>
          </cell>
          <cell r="H30">
            <v>2.2333333333333339E-4</v>
          </cell>
        </row>
        <row r="31">
          <cell r="F31" t="str">
            <v>hemeO</v>
          </cell>
          <cell r="G31">
            <v>836.94489999999996</v>
          </cell>
          <cell r="H31">
            <v>2.2333333333333339E-4</v>
          </cell>
        </row>
        <row r="32">
          <cell r="F32" t="str">
            <v>pheme</v>
          </cell>
          <cell r="G32">
            <v>690.62689999999998</v>
          </cell>
          <cell r="H32">
            <v>2.2333333333333339E-4</v>
          </cell>
        </row>
        <row r="33">
          <cell r="F33" t="str">
            <v>sheme</v>
          </cell>
          <cell r="G33">
            <v>908.69690000000003</v>
          </cell>
          <cell r="H33">
            <v>2.2333333333333339E-4</v>
          </cell>
        </row>
        <row r="34">
          <cell r="F34" t="str">
            <v>ribflv</v>
          </cell>
          <cell r="G34">
            <v>376.36900000000003</v>
          </cell>
          <cell r="H34">
            <v>2.2333333333333339E-4</v>
          </cell>
        </row>
        <row r="35">
          <cell r="F35" t="str">
            <v>fad</v>
          </cell>
          <cell r="G35">
            <v>783.54099999999994</v>
          </cell>
          <cell r="H35">
            <v>2.2333333333333339E-4</v>
          </cell>
        </row>
        <row r="36">
          <cell r="F36">
            <v>0</v>
          </cell>
          <cell r="G36">
            <v>0</v>
          </cell>
          <cell r="H36" t="str">
            <v>Total</v>
          </cell>
        </row>
        <row r="38">
          <cell r="F38">
            <v>0</v>
          </cell>
          <cell r="G38">
            <v>0</v>
          </cell>
        </row>
        <row r="39">
          <cell r="F39">
            <v>0</v>
          </cell>
          <cell r="G39">
            <v>0</v>
          </cell>
        </row>
        <row r="40">
          <cell r="F40">
            <v>0</v>
          </cell>
          <cell r="G40">
            <v>0</v>
          </cell>
        </row>
        <row r="41">
          <cell r="F41">
            <v>0</v>
          </cell>
          <cell r="G41">
            <v>0</v>
          </cell>
        </row>
        <row r="42">
          <cell r="F42">
            <v>0</v>
          </cell>
          <cell r="G42">
            <v>0</v>
          </cell>
        </row>
        <row r="43">
          <cell r="F43">
            <v>0</v>
          </cell>
          <cell r="G43">
            <v>0</v>
          </cell>
        </row>
        <row r="44">
          <cell r="F44">
            <v>0</v>
          </cell>
          <cell r="G44">
            <v>0</v>
          </cell>
        </row>
        <row r="45">
          <cell r="F45">
            <v>0</v>
          </cell>
          <cell r="G45">
            <v>0</v>
          </cell>
          <cell r="H45">
            <v>0</v>
          </cell>
        </row>
        <row r="46">
          <cell r="F46">
            <v>0</v>
          </cell>
          <cell r="G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</row>
        <row r="48">
          <cell r="F48" t="str">
            <v>met. considered:</v>
          </cell>
          <cell r="G48" t="str">
            <v>met. considered:</v>
          </cell>
          <cell r="H48">
            <v>0</v>
          </cell>
        </row>
        <row r="49">
          <cell r="F49">
            <v>0</v>
          </cell>
          <cell r="G49">
            <v>0</v>
          </cell>
        </row>
        <row r="50">
          <cell r="F50" t="str">
            <v>5mthf</v>
          </cell>
          <cell r="G50">
            <v>0</v>
          </cell>
        </row>
        <row r="51">
          <cell r="F51">
            <v>0</v>
          </cell>
          <cell r="G51">
            <v>0</v>
          </cell>
        </row>
        <row r="52">
          <cell r="F52">
            <v>0</v>
          </cell>
          <cell r="G52">
            <v>0</v>
          </cell>
        </row>
        <row r="53">
          <cell r="F53" t="str">
            <v>succoa</v>
          </cell>
          <cell r="G53" t="str">
            <v>malcoa</v>
          </cell>
          <cell r="H53">
            <v>0</v>
          </cell>
        </row>
        <row r="54">
          <cell r="F54">
            <v>0</v>
          </cell>
          <cell r="G54">
            <v>0</v>
          </cell>
        </row>
        <row r="55">
          <cell r="F55">
            <v>0</v>
          </cell>
          <cell r="G55">
            <v>0</v>
          </cell>
        </row>
        <row r="56">
          <cell r="F56">
            <v>0</v>
          </cell>
          <cell r="G56">
            <v>0</v>
          </cell>
        </row>
        <row r="57">
          <cell r="F57">
            <v>0</v>
          </cell>
          <cell r="G57">
            <v>0</v>
          </cell>
        </row>
        <row r="58">
          <cell r="F58" t="str">
            <v>nadp</v>
          </cell>
          <cell r="G58" t="str">
            <v>nadph</v>
          </cell>
        </row>
        <row r="59">
          <cell r="F59">
            <v>0</v>
          </cell>
          <cell r="G59">
            <v>0</v>
          </cell>
        </row>
        <row r="60">
          <cell r="F60">
            <v>0</v>
          </cell>
          <cell r="G60">
            <v>0</v>
          </cell>
          <cell r="H60">
            <v>0</v>
          </cell>
        </row>
        <row r="61">
          <cell r="F61">
            <v>0</v>
          </cell>
          <cell r="G61">
            <v>0</v>
          </cell>
        </row>
        <row r="62">
          <cell r="F62">
            <v>0</v>
          </cell>
          <cell r="G62">
            <v>0</v>
          </cell>
        </row>
        <row r="63">
          <cell r="F63">
            <v>0</v>
          </cell>
          <cell r="G63">
            <v>0</v>
          </cell>
        </row>
        <row r="64">
          <cell r="F64" t="str">
            <v>mql8</v>
          </cell>
          <cell r="G64">
            <v>0</v>
          </cell>
          <cell r="H64">
            <v>0</v>
          </cell>
        </row>
        <row r="65">
          <cell r="F65" t="str">
            <v>sheme</v>
          </cell>
          <cell r="G65">
            <v>0</v>
          </cell>
          <cell r="H65">
            <v>0</v>
          </cell>
        </row>
        <row r="66">
          <cell r="F66">
            <v>0</v>
          </cell>
          <cell r="G66">
            <v>0</v>
          </cell>
          <cell r="H66">
            <v>0</v>
          </cell>
        </row>
        <row r="67">
          <cell r="F67">
            <v>0</v>
          </cell>
          <cell r="G67">
            <v>0</v>
          </cell>
          <cell r="H67">
            <v>0</v>
          </cell>
        </row>
        <row r="68">
          <cell r="F68">
            <v>0</v>
          </cell>
          <cell r="G68">
            <v>0</v>
          </cell>
          <cell r="H68">
            <v>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8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6.140625" style="162" customWidth="1"/>
    <col min="2" max="2" width="16.140625" style="8" customWidth="1"/>
    <col min="3" max="3" width="28.7109375" style="8" customWidth="1"/>
    <col min="4" max="4" width="11" style="8" customWidth="1"/>
    <col min="5" max="5" width="14.28515625" style="8" customWidth="1"/>
    <col min="6" max="6" width="11.7109375" style="166" customWidth="1"/>
    <col min="7" max="7" width="17.85546875" style="8" customWidth="1"/>
    <col min="8" max="8" width="19.5703125" style="8" bestFit="1" customWidth="1"/>
    <col min="9" max="9" width="21.85546875" style="8" bestFit="1" customWidth="1"/>
    <col min="10" max="10" width="23" style="8" customWidth="1"/>
    <col min="11" max="16" width="9.140625" style="8"/>
    <col min="17" max="17" width="14" style="8" customWidth="1"/>
    <col min="18" max="18" width="18.7109375" style="154" customWidth="1"/>
    <col min="19" max="19" width="9.7109375" style="8" customWidth="1"/>
    <col min="20" max="20" width="13.28515625" style="8" customWidth="1"/>
    <col min="21" max="21" width="10.7109375" style="8" customWidth="1"/>
    <col min="22" max="22" width="13.140625" style="8" customWidth="1"/>
    <col min="23" max="23" width="13.140625" style="167" customWidth="1"/>
    <col min="24" max="24" width="10.7109375" style="167" customWidth="1"/>
    <col min="25" max="26" width="9.140625" style="8"/>
    <col min="27" max="27" width="12.42578125" style="8" bestFit="1" customWidth="1"/>
    <col min="28" max="32" width="9.140625" style="8"/>
    <col min="33" max="34" width="9.140625" style="162"/>
    <col min="35" max="35" width="10" style="162" bestFit="1" customWidth="1"/>
    <col min="36" max="257" width="9.140625" style="162"/>
    <col min="258" max="258" width="11.42578125" style="162" customWidth="1"/>
    <col min="259" max="259" width="8.42578125" style="162" bestFit="1" customWidth="1"/>
    <col min="260" max="260" width="10.28515625" style="162" bestFit="1" customWidth="1"/>
    <col min="261" max="261" width="14.28515625" style="162" customWidth="1"/>
    <col min="262" max="262" width="10.7109375" style="162" customWidth="1"/>
    <col min="263" max="263" width="14.42578125" style="162" customWidth="1"/>
    <col min="264" max="264" width="19.5703125" style="162" bestFit="1" customWidth="1"/>
    <col min="265" max="265" width="21.85546875" style="162" bestFit="1" customWidth="1"/>
    <col min="266" max="266" width="23" style="162" customWidth="1"/>
    <col min="267" max="272" width="9.140625" style="162"/>
    <col min="273" max="273" width="14" style="162" customWidth="1"/>
    <col min="274" max="274" width="18.7109375" style="162" customWidth="1"/>
    <col min="275" max="275" width="9.7109375" style="162" customWidth="1"/>
    <col min="276" max="276" width="13.28515625" style="162" customWidth="1"/>
    <col min="277" max="277" width="10.7109375" style="162" customWidth="1"/>
    <col min="278" max="279" width="13.140625" style="162" customWidth="1"/>
    <col min="280" max="280" width="10.7109375" style="162" customWidth="1"/>
    <col min="281" max="282" width="9.140625" style="162"/>
    <col min="283" max="283" width="12.42578125" style="162" bestFit="1" customWidth="1"/>
    <col min="284" max="290" width="9.140625" style="162"/>
    <col min="291" max="291" width="10" style="162" bestFit="1" customWidth="1"/>
    <col min="292" max="513" width="9.140625" style="162"/>
    <col min="514" max="514" width="11.42578125" style="162" customWidth="1"/>
    <col min="515" max="515" width="8.42578125" style="162" bestFit="1" customWidth="1"/>
    <col min="516" max="516" width="10.28515625" style="162" bestFit="1" customWidth="1"/>
    <col min="517" max="517" width="14.28515625" style="162" customWidth="1"/>
    <col min="518" max="518" width="10.7109375" style="162" customWidth="1"/>
    <col min="519" max="519" width="14.42578125" style="162" customWidth="1"/>
    <col min="520" max="520" width="19.5703125" style="162" bestFit="1" customWidth="1"/>
    <col min="521" max="521" width="21.85546875" style="162" bestFit="1" customWidth="1"/>
    <col min="522" max="522" width="23" style="162" customWidth="1"/>
    <col min="523" max="528" width="9.140625" style="162"/>
    <col min="529" max="529" width="14" style="162" customWidth="1"/>
    <col min="530" max="530" width="18.7109375" style="162" customWidth="1"/>
    <col min="531" max="531" width="9.7109375" style="162" customWidth="1"/>
    <col min="532" max="532" width="13.28515625" style="162" customWidth="1"/>
    <col min="533" max="533" width="10.7109375" style="162" customWidth="1"/>
    <col min="534" max="535" width="13.140625" style="162" customWidth="1"/>
    <col min="536" max="536" width="10.7109375" style="162" customWidth="1"/>
    <col min="537" max="538" width="9.140625" style="162"/>
    <col min="539" max="539" width="12.42578125" style="162" bestFit="1" customWidth="1"/>
    <col min="540" max="546" width="9.140625" style="162"/>
    <col min="547" max="547" width="10" style="162" bestFit="1" customWidth="1"/>
    <col min="548" max="769" width="9.140625" style="162"/>
    <col min="770" max="770" width="11.42578125" style="162" customWidth="1"/>
    <col min="771" max="771" width="8.42578125" style="162" bestFit="1" customWidth="1"/>
    <col min="772" max="772" width="10.28515625" style="162" bestFit="1" customWidth="1"/>
    <col min="773" max="773" width="14.28515625" style="162" customWidth="1"/>
    <col min="774" max="774" width="10.7109375" style="162" customWidth="1"/>
    <col min="775" max="775" width="14.42578125" style="162" customWidth="1"/>
    <col min="776" max="776" width="19.5703125" style="162" bestFit="1" customWidth="1"/>
    <col min="777" max="777" width="21.85546875" style="162" bestFit="1" customWidth="1"/>
    <col min="778" max="778" width="23" style="162" customWidth="1"/>
    <col min="779" max="784" width="9.140625" style="162"/>
    <col min="785" max="785" width="14" style="162" customWidth="1"/>
    <col min="786" max="786" width="18.7109375" style="162" customWidth="1"/>
    <col min="787" max="787" width="9.7109375" style="162" customWidth="1"/>
    <col min="788" max="788" width="13.28515625" style="162" customWidth="1"/>
    <col min="789" max="789" width="10.7109375" style="162" customWidth="1"/>
    <col min="790" max="791" width="13.140625" style="162" customWidth="1"/>
    <col min="792" max="792" width="10.7109375" style="162" customWidth="1"/>
    <col min="793" max="794" width="9.140625" style="162"/>
    <col min="795" max="795" width="12.42578125" style="162" bestFit="1" customWidth="1"/>
    <col min="796" max="802" width="9.140625" style="162"/>
    <col min="803" max="803" width="10" style="162" bestFit="1" customWidth="1"/>
    <col min="804" max="1025" width="9.140625" style="162"/>
    <col min="1026" max="1026" width="11.42578125" style="162" customWidth="1"/>
    <col min="1027" max="1027" width="8.42578125" style="162" bestFit="1" customWidth="1"/>
    <col min="1028" max="1028" width="10.28515625" style="162" bestFit="1" customWidth="1"/>
    <col min="1029" max="1029" width="14.28515625" style="162" customWidth="1"/>
    <col min="1030" max="1030" width="10.7109375" style="162" customWidth="1"/>
    <col min="1031" max="1031" width="14.42578125" style="162" customWidth="1"/>
    <col min="1032" max="1032" width="19.5703125" style="162" bestFit="1" customWidth="1"/>
    <col min="1033" max="1033" width="21.85546875" style="162" bestFit="1" customWidth="1"/>
    <col min="1034" max="1034" width="23" style="162" customWidth="1"/>
    <col min="1035" max="1040" width="9.140625" style="162"/>
    <col min="1041" max="1041" width="14" style="162" customWidth="1"/>
    <col min="1042" max="1042" width="18.7109375" style="162" customWidth="1"/>
    <col min="1043" max="1043" width="9.7109375" style="162" customWidth="1"/>
    <col min="1044" max="1044" width="13.28515625" style="162" customWidth="1"/>
    <col min="1045" max="1045" width="10.7109375" style="162" customWidth="1"/>
    <col min="1046" max="1047" width="13.140625" style="162" customWidth="1"/>
    <col min="1048" max="1048" width="10.7109375" style="162" customWidth="1"/>
    <col min="1049" max="1050" width="9.140625" style="162"/>
    <col min="1051" max="1051" width="12.42578125" style="162" bestFit="1" customWidth="1"/>
    <col min="1052" max="1058" width="9.140625" style="162"/>
    <col min="1059" max="1059" width="10" style="162" bestFit="1" customWidth="1"/>
    <col min="1060" max="1281" width="9.140625" style="162"/>
    <col min="1282" max="1282" width="11.42578125" style="162" customWidth="1"/>
    <col min="1283" max="1283" width="8.42578125" style="162" bestFit="1" customWidth="1"/>
    <col min="1284" max="1284" width="10.28515625" style="162" bestFit="1" customWidth="1"/>
    <col min="1285" max="1285" width="14.28515625" style="162" customWidth="1"/>
    <col min="1286" max="1286" width="10.7109375" style="162" customWidth="1"/>
    <col min="1287" max="1287" width="14.42578125" style="162" customWidth="1"/>
    <col min="1288" max="1288" width="19.5703125" style="162" bestFit="1" customWidth="1"/>
    <col min="1289" max="1289" width="21.85546875" style="162" bestFit="1" customWidth="1"/>
    <col min="1290" max="1290" width="23" style="162" customWidth="1"/>
    <col min="1291" max="1296" width="9.140625" style="162"/>
    <col min="1297" max="1297" width="14" style="162" customWidth="1"/>
    <col min="1298" max="1298" width="18.7109375" style="162" customWidth="1"/>
    <col min="1299" max="1299" width="9.7109375" style="162" customWidth="1"/>
    <col min="1300" max="1300" width="13.28515625" style="162" customWidth="1"/>
    <col min="1301" max="1301" width="10.7109375" style="162" customWidth="1"/>
    <col min="1302" max="1303" width="13.140625" style="162" customWidth="1"/>
    <col min="1304" max="1304" width="10.7109375" style="162" customWidth="1"/>
    <col min="1305" max="1306" width="9.140625" style="162"/>
    <col min="1307" max="1307" width="12.42578125" style="162" bestFit="1" customWidth="1"/>
    <col min="1308" max="1314" width="9.140625" style="162"/>
    <col min="1315" max="1315" width="10" style="162" bestFit="1" customWidth="1"/>
    <col min="1316" max="1537" width="9.140625" style="162"/>
    <col min="1538" max="1538" width="11.42578125" style="162" customWidth="1"/>
    <col min="1539" max="1539" width="8.42578125" style="162" bestFit="1" customWidth="1"/>
    <col min="1540" max="1540" width="10.28515625" style="162" bestFit="1" customWidth="1"/>
    <col min="1541" max="1541" width="14.28515625" style="162" customWidth="1"/>
    <col min="1542" max="1542" width="10.7109375" style="162" customWidth="1"/>
    <col min="1543" max="1543" width="14.42578125" style="162" customWidth="1"/>
    <col min="1544" max="1544" width="19.5703125" style="162" bestFit="1" customWidth="1"/>
    <col min="1545" max="1545" width="21.85546875" style="162" bestFit="1" customWidth="1"/>
    <col min="1546" max="1546" width="23" style="162" customWidth="1"/>
    <col min="1547" max="1552" width="9.140625" style="162"/>
    <col min="1553" max="1553" width="14" style="162" customWidth="1"/>
    <col min="1554" max="1554" width="18.7109375" style="162" customWidth="1"/>
    <col min="1555" max="1555" width="9.7109375" style="162" customWidth="1"/>
    <col min="1556" max="1556" width="13.28515625" style="162" customWidth="1"/>
    <col min="1557" max="1557" width="10.7109375" style="162" customWidth="1"/>
    <col min="1558" max="1559" width="13.140625" style="162" customWidth="1"/>
    <col min="1560" max="1560" width="10.7109375" style="162" customWidth="1"/>
    <col min="1561" max="1562" width="9.140625" style="162"/>
    <col min="1563" max="1563" width="12.42578125" style="162" bestFit="1" customWidth="1"/>
    <col min="1564" max="1570" width="9.140625" style="162"/>
    <col min="1571" max="1571" width="10" style="162" bestFit="1" customWidth="1"/>
    <col min="1572" max="1793" width="9.140625" style="162"/>
    <col min="1794" max="1794" width="11.42578125" style="162" customWidth="1"/>
    <col min="1795" max="1795" width="8.42578125" style="162" bestFit="1" customWidth="1"/>
    <col min="1796" max="1796" width="10.28515625" style="162" bestFit="1" customWidth="1"/>
    <col min="1797" max="1797" width="14.28515625" style="162" customWidth="1"/>
    <col min="1798" max="1798" width="10.7109375" style="162" customWidth="1"/>
    <col min="1799" max="1799" width="14.42578125" style="162" customWidth="1"/>
    <col min="1800" max="1800" width="19.5703125" style="162" bestFit="1" customWidth="1"/>
    <col min="1801" max="1801" width="21.85546875" style="162" bestFit="1" customWidth="1"/>
    <col min="1802" max="1802" width="23" style="162" customWidth="1"/>
    <col min="1803" max="1808" width="9.140625" style="162"/>
    <col min="1809" max="1809" width="14" style="162" customWidth="1"/>
    <col min="1810" max="1810" width="18.7109375" style="162" customWidth="1"/>
    <col min="1811" max="1811" width="9.7109375" style="162" customWidth="1"/>
    <col min="1812" max="1812" width="13.28515625" style="162" customWidth="1"/>
    <col min="1813" max="1813" width="10.7109375" style="162" customWidth="1"/>
    <col min="1814" max="1815" width="13.140625" style="162" customWidth="1"/>
    <col min="1816" max="1816" width="10.7109375" style="162" customWidth="1"/>
    <col min="1817" max="1818" width="9.140625" style="162"/>
    <col min="1819" max="1819" width="12.42578125" style="162" bestFit="1" customWidth="1"/>
    <col min="1820" max="1826" width="9.140625" style="162"/>
    <col min="1827" max="1827" width="10" style="162" bestFit="1" customWidth="1"/>
    <col min="1828" max="2049" width="9.140625" style="162"/>
    <col min="2050" max="2050" width="11.42578125" style="162" customWidth="1"/>
    <col min="2051" max="2051" width="8.42578125" style="162" bestFit="1" customWidth="1"/>
    <col min="2052" max="2052" width="10.28515625" style="162" bestFit="1" customWidth="1"/>
    <col min="2053" max="2053" width="14.28515625" style="162" customWidth="1"/>
    <col min="2054" max="2054" width="10.7109375" style="162" customWidth="1"/>
    <col min="2055" max="2055" width="14.42578125" style="162" customWidth="1"/>
    <col min="2056" max="2056" width="19.5703125" style="162" bestFit="1" customWidth="1"/>
    <col min="2057" max="2057" width="21.85546875" style="162" bestFit="1" customWidth="1"/>
    <col min="2058" max="2058" width="23" style="162" customWidth="1"/>
    <col min="2059" max="2064" width="9.140625" style="162"/>
    <col min="2065" max="2065" width="14" style="162" customWidth="1"/>
    <col min="2066" max="2066" width="18.7109375" style="162" customWidth="1"/>
    <col min="2067" max="2067" width="9.7109375" style="162" customWidth="1"/>
    <col min="2068" max="2068" width="13.28515625" style="162" customWidth="1"/>
    <col min="2069" max="2069" width="10.7109375" style="162" customWidth="1"/>
    <col min="2070" max="2071" width="13.140625" style="162" customWidth="1"/>
    <col min="2072" max="2072" width="10.7109375" style="162" customWidth="1"/>
    <col min="2073" max="2074" width="9.140625" style="162"/>
    <col min="2075" max="2075" width="12.42578125" style="162" bestFit="1" customWidth="1"/>
    <col min="2076" max="2082" width="9.140625" style="162"/>
    <col min="2083" max="2083" width="10" style="162" bestFit="1" customWidth="1"/>
    <col min="2084" max="2305" width="9.140625" style="162"/>
    <col min="2306" max="2306" width="11.42578125" style="162" customWidth="1"/>
    <col min="2307" max="2307" width="8.42578125" style="162" bestFit="1" customWidth="1"/>
    <col min="2308" max="2308" width="10.28515625" style="162" bestFit="1" customWidth="1"/>
    <col min="2309" max="2309" width="14.28515625" style="162" customWidth="1"/>
    <col min="2310" max="2310" width="10.7109375" style="162" customWidth="1"/>
    <col min="2311" max="2311" width="14.42578125" style="162" customWidth="1"/>
    <col min="2312" max="2312" width="19.5703125" style="162" bestFit="1" customWidth="1"/>
    <col min="2313" max="2313" width="21.85546875" style="162" bestFit="1" customWidth="1"/>
    <col min="2314" max="2314" width="23" style="162" customWidth="1"/>
    <col min="2315" max="2320" width="9.140625" style="162"/>
    <col min="2321" max="2321" width="14" style="162" customWidth="1"/>
    <col min="2322" max="2322" width="18.7109375" style="162" customWidth="1"/>
    <col min="2323" max="2323" width="9.7109375" style="162" customWidth="1"/>
    <col min="2324" max="2324" width="13.28515625" style="162" customWidth="1"/>
    <col min="2325" max="2325" width="10.7109375" style="162" customWidth="1"/>
    <col min="2326" max="2327" width="13.140625" style="162" customWidth="1"/>
    <col min="2328" max="2328" width="10.7109375" style="162" customWidth="1"/>
    <col min="2329" max="2330" width="9.140625" style="162"/>
    <col min="2331" max="2331" width="12.42578125" style="162" bestFit="1" customWidth="1"/>
    <col min="2332" max="2338" width="9.140625" style="162"/>
    <col min="2339" max="2339" width="10" style="162" bestFit="1" customWidth="1"/>
    <col min="2340" max="2561" width="9.140625" style="162"/>
    <col min="2562" max="2562" width="11.42578125" style="162" customWidth="1"/>
    <col min="2563" max="2563" width="8.42578125" style="162" bestFit="1" customWidth="1"/>
    <col min="2564" max="2564" width="10.28515625" style="162" bestFit="1" customWidth="1"/>
    <col min="2565" max="2565" width="14.28515625" style="162" customWidth="1"/>
    <col min="2566" max="2566" width="10.7109375" style="162" customWidth="1"/>
    <col min="2567" max="2567" width="14.42578125" style="162" customWidth="1"/>
    <col min="2568" max="2568" width="19.5703125" style="162" bestFit="1" customWidth="1"/>
    <col min="2569" max="2569" width="21.85546875" style="162" bestFit="1" customWidth="1"/>
    <col min="2570" max="2570" width="23" style="162" customWidth="1"/>
    <col min="2571" max="2576" width="9.140625" style="162"/>
    <col min="2577" max="2577" width="14" style="162" customWidth="1"/>
    <col min="2578" max="2578" width="18.7109375" style="162" customWidth="1"/>
    <col min="2579" max="2579" width="9.7109375" style="162" customWidth="1"/>
    <col min="2580" max="2580" width="13.28515625" style="162" customWidth="1"/>
    <col min="2581" max="2581" width="10.7109375" style="162" customWidth="1"/>
    <col min="2582" max="2583" width="13.140625" style="162" customWidth="1"/>
    <col min="2584" max="2584" width="10.7109375" style="162" customWidth="1"/>
    <col min="2585" max="2586" width="9.140625" style="162"/>
    <col min="2587" max="2587" width="12.42578125" style="162" bestFit="1" customWidth="1"/>
    <col min="2588" max="2594" width="9.140625" style="162"/>
    <col min="2595" max="2595" width="10" style="162" bestFit="1" customWidth="1"/>
    <col min="2596" max="2817" width="9.140625" style="162"/>
    <col min="2818" max="2818" width="11.42578125" style="162" customWidth="1"/>
    <col min="2819" max="2819" width="8.42578125" style="162" bestFit="1" customWidth="1"/>
    <col min="2820" max="2820" width="10.28515625" style="162" bestFit="1" customWidth="1"/>
    <col min="2821" max="2821" width="14.28515625" style="162" customWidth="1"/>
    <col min="2822" max="2822" width="10.7109375" style="162" customWidth="1"/>
    <col min="2823" max="2823" width="14.42578125" style="162" customWidth="1"/>
    <col min="2824" max="2824" width="19.5703125" style="162" bestFit="1" customWidth="1"/>
    <col min="2825" max="2825" width="21.85546875" style="162" bestFit="1" customWidth="1"/>
    <col min="2826" max="2826" width="23" style="162" customWidth="1"/>
    <col min="2827" max="2832" width="9.140625" style="162"/>
    <col min="2833" max="2833" width="14" style="162" customWidth="1"/>
    <col min="2834" max="2834" width="18.7109375" style="162" customWidth="1"/>
    <col min="2835" max="2835" width="9.7109375" style="162" customWidth="1"/>
    <col min="2836" max="2836" width="13.28515625" style="162" customWidth="1"/>
    <col min="2837" max="2837" width="10.7109375" style="162" customWidth="1"/>
    <col min="2838" max="2839" width="13.140625" style="162" customWidth="1"/>
    <col min="2840" max="2840" width="10.7109375" style="162" customWidth="1"/>
    <col min="2841" max="2842" width="9.140625" style="162"/>
    <col min="2843" max="2843" width="12.42578125" style="162" bestFit="1" customWidth="1"/>
    <col min="2844" max="2850" width="9.140625" style="162"/>
    <col min="2851" max="2851" width="10" style="162" bestFit="1" customWidth="1"/>
    <col min="2852" max="3073" width="9.140625" style="162"/>
    <col min="3074" max="3074" width="11.42578125" style="162" customWidth="1"/>
    <col min="3075" max="3075" width="8.42578125" style="162" bestFit="1" customWidth="1"/>
    <col min="3076" max="3076" width="10.28515625" style="162" bestFit="1" customWidth="1"/>
    <col min="3077" max="3077" width="14.28515625" style="162" customWidth="1"/>
    <col min="3078" max="3078" width="10.7109375" style="162" customWidth="1"/>
    <col min="3079" max="3079" width="14.42578125" style="162" customWidth="1"/>
    <col min="3080" max="3080" width="19.5703125" style="162" bestFit="1" customWidth="1"/>
    <col min="3081" max="3081" width="21.85546875" style="162" bestFit="1" customWidth="1"/>
    <col min="3082" max="3082" width="23" style="162" customWidth="1"/>
    <col min="3083" max="3088" width="9.140625" style="162"/>
    <col min="3089" max="3089" width="14" style="162" customWidth="1"/>
    <col min="3090" max="3090" width="18.7109375" style="162" customWidth="1"/>
    <col min="3091" max="3091" width="9.7109375" style="162" customWidth="1"/>
    <col min="3092" max="3092" width="13.28515625" style="162" customWidth="1"/>
    <col min="3093" max="3093" width="10.7109375" style="162" customWidth="1"/>
    <col min="3094" max="3095" width="13.140625" style="162" customWidth="1"/>
    <col min="3096" max="3096" width="10.7109375" style="162" customWidth="1"/>
    <col min="3097" max="3098" width="9.140625" style="162"/>
    <col min="3099" max="3099" width="12.42578125" style="162" bestFit="1" customWidth="1"/>
    <col min="3100" max="3106" width="9.140625" style="162"/>
    <col min="3107" max="3107" width="10" style="162" bestFit="1" customWidth="1"/>
    <col min="3108" max="3329" width="9.140625" style="162"/>
    <col min="3330" max="3330" width="11.42578125" style="162" customWidth="1"/>
    <col min="3331" max="3331" width="8.42578125" style="162" bestFit="1" customWidth="1"/>
    <col min="3332" max="3332" width="10.28515625" style="162" bestFit="1" customWidth="1"/>
    <col min="3333" max="3333" width="14.28515625" style="162" customWidth="1"/>
    <col min="3334" max="3334" width="10.7109375" style="162" customWidth="1"/>
    <col min="3335" max="3335" width="14.42578125" style="162" customWidth="1"/>
    <col min="3336" max="3336" width="19.5703125" style="162" bestFit="1" customWidth="1"/>
    <col min="3337" max="3337" width="21.85546875" style="162" bestFit="1" customWidth="1"/>
    <col min="3338" max="3338" width="23" style="162" customWidth="1"/>
    <col min="3339" max="3344" width="9.140625" style="162"/>
    <col min="3345" max="3345" width="14" style="162" customWidth="1"/>
    <col min="3346" max="3346" width="18.7109375" style="162" customWidth="1"/>
    <col min="3347" max="3347" width="9.7109375" style="162" customWidth="1"/>
    <col min="3348" max="3348" width="13.28515625" style="162" customWidth="1"/>
    <col min="3349" max="3349" width="10.7109375" style="162" customWidth="1"/>
    <col min="3350" max="3351" width="13.140625" style="162" customWidth="1"/>
    <col min="3352" max="3352" width="10.7109375" style="162" customWidth="1"/>
    <col min="3353" max="3354" width="9.140625" style="162"/>
    <col min="3355" max="3355" width="12.42578125" style="162" bestFit="1" customWidth="1"/>
    <col min="3356" max="3362" width="9.140625" style="162"/>
    <col min="3363" max="3363" width="10" style="162" bestFit="1" customWidth="1"/>
    <col min="3364" max="3585" width="9.140625" style="162"/>
    <col min="3586" max="3586" width="11.42578125" style="162" customWidth="1"/>
    <col min="3587" max="3587" width="8.42578125" style="162" bestFit="1" customWidth="1"/>
    <col min="3588" max="3588" width="10.28515625" style="162" bestFit="1" customWidth="1"/>
    <col min="3589" max="3589" width="14.28515625" style="162" customWidth="1"/>
    <col min="3590" max="3590" width="10.7109375" style="162" customWidth="1"/>
    <col min="3591" max="3591" width="14.42578125" style="162" customWidth="1"/>
    <col min="3592" max="3592" width="19.5703125" style="162" bestFit="1" customWidth="1"/>
    <col min="3593" max="3593" width="21.85546875" style="162" bestFit="1" customWidth="1"/>
    <col min="3594" max="3594" width="23" style="162" customWidth="1"/>
    <col min="3595" max="3600" width="9.140625" style="162"/>
    <col min="3601" max="3601" width="14" style="162" customWidth="1"/>
    <col min="3602" max="3602" width="18.7109375" style="162" customWidth="1"/>
    <col min="3603" max="3603" width="9.7109375" style="162" customWidth="1"/>
    <col min="3604" max="3604" width="13.28515625" style="162" customWidth="1"/>
    <col min="3605" max="3605" width="10.7109375" style="162" customWidth="1"/>
    <col min="3606" max="3607" width="13.140625" style="162" customWidth="1"/>
    <col min="3608" max="3608" width="10.7109375" style="162" customWidth="1"/>
    <col min="3609" max="3610" width="9.140625" style="162"/>
    <col min="3611" max="3611" width="12.42578125" style="162" bestFit="1" customWidth="1"/>
    <col min="3612" max="3618" width="9.140625" style="162"/>
    <col min="3619" max="3619" width="10" style="162" bestFit="1" customWidth="1"/>
    <col min="3620" max="3841" width="9.140625" style="162"/>
    <col min="3842" max="3842" width="11.42578125" style="162" customWidth="1"/>
    <col min="3843" max="3843" width="8.42578125" style="162" bestFit="1" customWidth="1"/>
    <col min="3844" max="3844" width="10.28515625" style="162" bestFit="1" customWidth="1"/>
    <col min="3845" max="3845" width="14.28515625" style="162" customWidth="1"/>
    <col min="3846" max="3846" width="10.7109375" style="162" customWidth="1"/>
    <col min="3847" max="3847" width="14.42578125" style="162" customWidth="1"/>
    <col min="3848" max="3848" width="19.5703125" style="162" bestFit="1" customWidth="1"/>
    <col min="3849" max="3849" width="21.85546875" style="162" bestFit="1" customWidth="1"/>
    <col min="3850" max="3850" width="23" style="162" customWidth="1"/>
    <col min="3851" max="3856" width="9.140625" style="162"/>
    <col min="3857" max="3857" width="14" style="162" customWidth="1"/>
    <col min="3858" max="3858" width="18.7109375" style="162" customWidth="1"/>
    <col min="3859" max="3859" width="9.7109375" style="162" customWidth="1"/>
    <col min="3860" max="3860" width="13.28515625" style="162" customWidth="1"/>
    <col min="3861" max="3861" width="10.7109375" style="162" customWidth="1"/>
    <col min="3862" max="3863" width="13.140625" style="162" customWidth="1"/>
    <col min="3864" max="3864" width="10.7109375" style="162" customWidth="1"/>
    <col min="3865" max="3866" width="9.140625" style="162"/>
    <col min="3867" max="3867" width="12.42578125" style="162" bestFit="1" customWidth="1"/>
    <col min="3868" max="3874" width="9.140625" style="162"/>
    <col min="3875" max="3875" width="10" style="162" bestFit="1" customWidth="1"/>
    <col min="3876" max="4097" width="9.140625" style="162"/>
    <col min="4098" max="4098" width="11.42578125" style="162" customWidth="1"/>
    <col min="4099" max="4099" width="8.42578125" style="162" bestFit="1" customWidth="1"/>
    <col min="4100" max="4100" width="10.28515625" style="162" bestFit="1" customWidth="1"/>
    <col min="4101" max="4101" width="14.28515625" style="162" customWidth="1"/>
    <col min="4102" max="4102" width="10.7109375" style="162" customWidth="1"/>
    <col min="4103" max="4103" width="14.42578125" style="162" customWidth="1"/>
    <col min="4104" max="4104" width="19.5703125" style="162" bestFit="1" customWidth="1"/>
    <col min="4105" max="4105" width="21.85546875" style="162" bestFit="1" customWidth="1"/>
    <col min="4106" max="4106" width="23" style="162" customWidth="1"/>
    <col min="4107" max="4112" width="9.140625" style="162"/>
    <col min="4113" max="4113" width="14" style="162" customWidth="1"/>
    <col min="4114" max="4114" width="18.7109375" style="162" customWidth="1"/>
    <col min="4115" max="4115" width="9.7109375" style="162" customWidth="1"/>
    <col min="4116" max="4116" width="13.28515625" style="162" customWidth="1"/>
    <col min="4117" max="4117" width="10.7109375" style="162" customWidth="1"/>
    <col min="4118" max="4119" width="13.140625" style="162" customWidth="1"/>
    <col min="4120" max="4120" width="10.7109375" style="162" customWidth="1"/>
    <col min="4121" max="4122" width="9.140625" style="162"/>
    <col min="4123" max="4123" width="12.42578125" style="162" bestFit="1" customWidth="1"/>
    <col min="4124" max="4130" width="9.140625" style="162"/>
    <col min="4131" max="4131" width="10" style="162" bestFit="1" customWidth="1"/>
    <col min="4132" max="4353" width="9.140625" style="162"/>
    <col min="4354" max="4354" width="11.42578125" style="162" customWidth="1"/>
    <col min="4355" max="4355" width="8.42578125" style="162" bestFit="1" customWidth="1"/>
    <col min="4356" max="4356" width="10.28515625" style="162" bestFit="1" customWidth="1"/>
    <col min="4357" max="4357" width="14.28515625" style="162" customWidth="1"/>
    <col min="4358" max="4358" width="10.7109375" style="162" customWidth="1"/>
    <col min="4359" max="4359" width="14.42578125" style="162" customWidth="1"/>
    <col min="4360" max="4360" width="19.5703125" style="162" bestFit="1" customWidth="1"/>
    <col min="4361" max="4361" width="21.85546875" style="162" bestFit="1" customWidth="1"/>
    <col min="4362" max="4362" width="23" style="162" customWidth="1"/>
    <col min="4363" max="4368" width="9.140625" style="162"/>
    <col min="4369" max="4369" width="14" style="162" customWidth="1"/>
    <col min="4370" max="4370" width="18.7109375" style="162" customWidth="1"/>
    <col min="4371" max="4371" width="9.7109375" style="162" customWidth="1"/>
    <col min="4372" max="4372" width="13.28515625" style="162" customWidth="1"/>
    <col min="4373" max="4373" width="10.7109375" style="162" customWidth="1"/>
    <col min="4374" max="4375" width="13.140625" style="162" customWidth="1"/>
    <col min="4376" max="4376" width="10.7109375" style="162" customWidth="1"/>
    <col min="4377" max="4378" width="9.140625" style="162"/>
    <col min="4379" max="4379" width="12.42578125" style="162" bestFit="1" customWidth="1"/>
    <col min="4380" max="4386" width="9.140625" style="162"/>
    <col min="4387" max="4387" width="10" style="162" bestFit="1" customWidth="1"/>
    <col min="4388" max="4609" width="9.140625" style="162"/>
    <col min="4610" max="4610" width="11.42578125" style="162" customWidth="1"/>
    <col min="4611" max="4611" width="8.42578125" style="162" bestFit="1" customWidth="1"/>
    <col min="4612" max="4612" width="10.28515625" style="162" bestFit="1" customWidth="1"/>
    <col min="4613" max="4613" width="14.28515625" style="162" customWidth="1"/>
    <col min="4614" max="4614" width="10.7109375" style="162" customWidth="1"/>
    <col min="4615" max="4615" width="14.42578125" style="162" customWidth="1"/>
    <col min="4616" max="4616" width="19.5703125" style="162" bestFit="1" customWidth="1"/>
    <col min="4617" max="4617" width="21.85546875" style="162" bestFit="1" customWidth="1"/>
    <col min="4618" max="4618" width="23" style="162" customWidth="1"/>
    <col min="4619" max="4624" width="9.140625" style="162"/>
    <col min="4625" max="4625" width="14" style="162" customWidth="1"/>
    <col min="4626" max="4626" width="18.7109375" style="162" customWidth="1"/>
    <col min="4627" max="4627" width="9.7109375" style="162" customWidth="1"/>
    <col min="4628" max="4628" width="13.28515625" style="162" customWidth="1"/>
    <col min="4629" max="4629" width="10.7109375" style="162" customWidth="1"/>
    <col min="4630" max="4631" width="13.140625" style="162" customWidth="1"/>
    <col min="4632" max="4632" width="10.7109375" style="162" customWidth="1"/>
    <col min="4633" max="4634" width="9.140625" style="162"/>
    <col min="4635" max="4635" width="12.42578125" style="162" bestFit="1" customWidth="1"/>
    <col min="4636" max="4642" width="9.140625" style="162"/>
    <col min="4643" max="4643" width="10" style="162" bestFit="1" customWidth="1"/>
    <col min="4644" max="4865" width="9.140625" style="162"/>
    <col min="4866" max="4866" width="11.42578125" style="162" customWidth="1"/>
    <col min="4867" max="4867" width="8.42578125" style="162" bestFit="1" customWidth="1"/>
    <col min="4868" max="4868" width="10.28515625" style="162" bestFit="1" customWidth="1"/>
    <col min="4869" max="4869" width="14.28515625" style="162" customWidth="1"/>
    <col min="4870" max="4870" width="10.7109375" style="162" customWidth="1"/>
    <col min="4871" max="4871" width="14.42578125" style="162" customWidth="1"/>
    <col min="4872" max="4872" width="19.5703125" style="162" bestFit="1" customWidth="1"/>
    <col min="4873" max="4873" width="21.85546875" style="162" bestFit="1" customWidth="1"/>
    <col min="4874" max="4874" width="23" style="162" customWidth="1"/>
    <col min="4875" max="4880" width="9.140625" style="162"/>
    <col min="4881" max="4881" width="14" style="162" customWidth="1"/>
    <col min="4882" max="4882" width="18.7109375" style="162" customWidth="1"/>
    <col min="4883" max="4883" width="9.7109375" style="162" customWidth="1"/>
    <col min="4884" max="4884" width="13.28515625" style="162" customWidth="1"/>
    <col min="4885" max="4885" width="10.7109375" style="162" customWidth="1"/>
    <col min="4886" max="4887" width="13.140625" style="162" customWidth="1"/>
    <col min="4888" max="4888" width="10.7109375" style="162" customWidth="1"/>
    <col min="4889" max="4890" width="9.140625" style="162"/>
    <col min="4891" max="4891" width="12.42578125" style="162" bestFit="1" customWidth="1"/>
    <col min="4892" max="4898" width="9.140625" style="162"/>
    <col min="4899" max="4899" width="10" style="162" bestFit="1" customWidth="1"/>
    <col min="4900" max="5121" width="9.140625" style="162"/>
    <col min="5122" max="5122" width="11.42578125" style="162" customWidth="1"/>
    <col min="5123" max="5123" width="8.42578125" style="162" bestFit="1" customWidth="1"/>
    <col min="5124" max="5124" width="10.28515625" style="162" bestFit="1" customWidth="1"/>
    <col min="5125" max="5125" width="14.28515625" style="162" customWidth="1"/>
    <col min="5126" max="5126" width="10.7109375" style="162" customWidth="1"/>
    <col min="5127" max="5127" width="14.42578125" style="162" customWidth="1"/>
    <col min="5128" max="5128" width="19.5703125" style="162" bestFit="1" customWidth="1"/>
    <col min="5129" max="5129" width="21.85546875" style="162" bestFit="1" customWidth="1"/>
    <col min="5130" max="5130" width="23" style="162" customWidth="1"/>
    <col min="5131" max="5136" width="9.140625" style="162"/>
    <col min="5137" max="5137" width="14" style="162" customWidth="1"/>
    <col min="5138" max="5138" width="18.7109375" style="162" customWidth="1"/>
    <col min="5139" max="5139" width="9.7109375" style="162" customWidth="1"/>
    <col min="5140" max="5140" width="13.28515625" style="162" customWidth="1"/>
    <col min="5141" max="5141" width="10.7109375" style="162" customWidth="1"/>
    <col min="5142" max="5143" width="13.140625" style="162" customWidth="1"/>
    <col min="5144" max="5144" width="10.7109375" style="162" customWidth="1"/>
    <col min="5145" max="5146" width="9.140625" style="162"/>
    <col min="5147" max="5147" width="12.42578125" style="162" bestFit="1" customWidth="1"/>
    <col min="5148" max="5154" width="9.140625" style="162"/>
    <col min="5155" max="5155" width="10" style="162" bestFit="1" customWidth="1"/>
    <col min="5156" max="5377" width="9.140625" style="162"/>
    <col min="5378" max="5378" width="11.42578125" style="162" customWidth="1"/>
    <col min="5379" max="5379" width="8.42578125" style="162" bestFit="1" customWidth="1"/>
    <col min="5380" max="5380" width="10.28515625" style="162" bestFit="1" customWidth="1"/>
    <col min="5381" max="5381" width="14.28515625" style="162" customWidth="1"/>
    <col min="5382" max="5382" width="10.7109375" style="162" customWidth="1"/>
    <col min="5383" max="5383" width="14.42578125" style="162" customWidth="1"/>
    <col min="5384" max="5384" width="19.5703125" style="162" bestFit="1" customWidth="1"/>
    <col min="5385" max="5385" width="21.85546875" style="162" bestFit="1" customWidth="1"/>
    <col min="5386" max="5386" width="23" style="162" customWidth="1"/>
    <col min="5387" max="5392" width="9.140625" style="162"/>
    <col min="5393" max="5393" width="14" style="162" customWidth="1"/>
    <col min="5394" max="5394" width="18.7109375" style="162" customWidth="1"/>
    <col min="5395" max="5395" width="9.7109375" style="162" customWidth="1"/>
    <col min="5396" max="5396" width="13.28515625" style="162" customWidth="1"/>
    <col min="5397" max="5397" width="10.7109375" style="162" customWidth="1"/>
    <col min="5398" max="5399" width="13.140625" style="162" customWidth="1"/>
    <col min="5400" max="5400" width="10.7109375" style="162" customWidth="1"/>
    <col min="5401" max="5402" width="9.140625" style="162"/>
    <col min="5403" max="5403" width="12.42578125" style="162" bestFit="1" customWidth="1"/>
    <col min="5404" max="5410" width="9.140625" style="162"/>
    <col min="5411" max="5411" width="10" style="162" bestFit="1" customWidth="1"/>
    <col min="5412" max="5633" width="9.140625" style="162"/>
    <col min="5634" max="5634" width="11.42578125" style="162" customWidth="1"/>
    <col min="5635" max="5635" width="8.42578125" style="162" bestFit="1" customWidth="1"/>
    <col min="5636" max="5636" width="10.28515625" style="162" bestFit="1" customWidth="1"/>
    <col min="5637" max="5637" width="14.28515625" style="162" customWidth="1"/>
    <col min="5638" max="5638" width="10.7109375" style="162" customWidth="1"/>
    <col min="5639" max="5639" width="14.42578125" style="162" customWidth="1"/>
    <col min="5640" max="5640" width="19.5703125" style="162" bestFit="1" customWidth="1"/>
    <col min="5641" max="5641" width="21.85546875" style="162" bestFit="1" customWidth="1"/>
    <col min="5642" max="5642" width="23" style="162" customWidth="1"/>
    <col min="5643" max="5648" width="9.140625" style="162"/>
    <col min="5649" max="5649" width="14" style="162" customWidth="1"/>
    <col min="5650" max="5650" width="18.7109375" style="162" customWidth="1"/>
    <col min="5651" max="5651" width="9.7109375" style="162" customWidth="1"/>
    <col min="5652" max="5652" width="13.28515625" style="162" customWidth="1"/>
    <col min="5653" max="5653" width="10.7109375" style="162" customWidth="1"/>
    <col min="5654" max="5655" width="13.140625" style="162" customWidth="1"/>
    <col min="5656" max="5656" width="10.7109375" style="162" customWidth="1"/>
    <col min="5657" max="5658" width="9.140625" style="162"/>
    <col min="5659" max="5659" width="12.42578125" style="162" bestFit="1" customWidth="1"/>
    <col min="5660" max="5666" width="9.140625" style="162"/>
    <col min="5667" max="5667" width="10" style="162" bestFit="1" customWidth="1"/>
    <col min="5668" max="5889" width="9.140625" style="162"/>
    <col min="5890" max="5890" width="11.42578125" style="162" customWidth="1"/>
    <col min="5891" max="5891" width="8.42578125" style="162" bestFit="1" customWidth="1"/>
    <col min="5892" max="5892" width="10.28515625" style="162" bestFit="1" customWidth="1"/>
    <col min="5893" max="5893" width="14.28515625" style="162" customWidth="1"/>
    <col min="5894" max="5894" width="10.7109375" style="162" customWidth="1"/>
    <col min="5895" max="5895" width="14.42578125" style="162" customWidth="1"/>
    <col min="5896" max="5896" width="19.5703125" style="162" bestFit="1" customWidth="1"/>
    <col min="5897" max="5897" width="21.85546875" style="162" bestFit="1" customWidth="1"/>
    <col min="5898" max="5898" width="23" style="162" customWidth="1"/>
    <col min="5899" max="5904" width="9.140625" style="162"/>
    <col min="5905" max="5905" width="14" style="162" customWidth="1"/>
    <col min="5906" max="5906" width="18.7109375" style="162" customWidth="1"/>
    <col min="5907" max="5907" width="9.7109375" style="162" customWidth="1"/>
    <col min="5908" max="5908" width="13.28515625" style="162" customWidth="1"/>
    <col min="5909" max="5909" width="10.7109375" style="162" customWidth="1"/>
    <col min="5910" max="5911" width="13.140625" style="162" customWidth="1"/>
    <col min="5912" max="5912" width="10.7109375" style="162" customWidth="1"/>
    <col min="5913" max="5914" width="9.140625" style="162"/>
    <col min="5915" max="5915" width="12.42578125" style="162" bestFit="1" customWidth="1"/>
    <col min="5916" max="5922" width="9.140625" style="162"/>
    <col min="5923" max="5923" width="10" style="162" bestFit="1" customWidth="1"/>
    <col min="5924" max="6145" width="9.140625" style="162"/>
    <col min="6146" max="6146" width="11.42578125" style="162" customWidth="1"/>
    <col min="6147" max="6147" width="8.42578125" style="162" bestFit="1" customWidth="1"/>
    <col min="6148" max="6148" width="10.28515625" style="162" bestFit="1" customWidth="1"/>
    <col min="6149" max="6149" width="14.28515625" style="162" customWidth="1"/>
    <col min="6150" max="6150" width="10.7109375" style="162" customWidth="1"/>
    <col min="6151" max="6151" width="14.42578125" style="162" customWidth="1"/>
    <col min="6152" max="6152" width="19.5703125" style="162" bestFit="1" customWidth="1"/>
    <col min="6153" max="6153" width="21.85546875" style="162" bestFit="1" customWidth="1"/>
    <col min="6154" max="6154" width="23" style="162" customWidth="1"/>
    <col min="6155" max="6160" width="9.140625" style="162"/>
    <col min="6161" max="6161" width="14" style="162" customWidth="1"/>
    <col min="6162" max="6162" width="18.7109375" style="162" customWidth="1"/>
    <col min="6163" max="6163" width="9.7109375" style="162" customWidth="1"/>
    <col min="6164" max="6164" width="13.28515625" style="162" customWidth="1"/>
    <col min="6165" max="6165" width="10.7109375" style="162" customWidth="1"/>
    <col min="6166" max="6167" width="13.140625" style="162" customWidth="1"/>
    <col min="6168" max="6168" width="10.7109375" style="162" customWidth="1"/>
    <col min="6169" max="6170" width="9.140625" style="162"/>
    <col min="6171" max="6171" width="12.42578125" style="162" bestFit="1" customWidth="1"/>
    <col min="6172" max="6178" width="9.140625" style="162"/>
    <col min="6179" max="6179" width="10" style="162" bestFit="1" customWidth="1"/>
    <col min="6180" max="6401" width="9.140625" style="162"/>
    <col min="6402" max="6402" width="11.42578125" style="162" customWidth="1"/>
    <col min="6403" max="6403" width="8.42578125" style="162" bestFit="1" customWidth="1"/>
    <col min="6404" max="6404" width="10.28515625" style="162" bestFit="1" customWidth="1"/>
    <col min="6405" max="6405" width="14.28515625" style="162" customWidth="1"/>
    <col min="6406" max="6406" width="10.7109375" style="162" customWidth="1"/>
    <col min="6407" max="6407" width="14.42578125" style="162" customWidth="1"/>
    <col min="6408" max="6408" width="19.5703125" style="162" bestFit="1" customWidth="1"/>
    <col min="6409" max="6409" width="21.85546875" style="162" bestFit="1" customWidth="1"/>
    <col min="6410" max="6410" width="23" style="162" customWidth="1"/>
    <col min="6411" max="6416" width="9.140625" style="162"/>
    <col min="6417" max="6417" width="14" style="162" customWidth="1"/>
    <col min="6418" max="6418" width="18.7109375" style="162" customWidth="1"/>
    <col min="6419" max="6419" width="9.7109375" style="162" customWidth="1"/>
    <col min="6420" max="6420" width="13.28515625" style="162" customWidth="1"/>
    <col min="6421" max="6421" width="10.7109375" style="162" customWidth="1"/>
    <col min="6422" max="6423" width="13.140625" style="162" customWidth="1"/>
    <col min="6424" max="6424" width="10.7109375" style="162" customWidth="1"/>
    <col min="6425" max="6426" width="9.140625" style="162"/>
    <col min="6427" max="6427" width="12.42578125" style="162" bestFit="1" customWidth="1"/>
    <col min="6428" max="6434" width="9.140625" style="162"/>
    <col min="6435" max="6435" width="10" style="162" bestFit="1" customWidth="1"/>
    <col min="6436" max="6657" width="9.140625" style="162"/>
    <col min="6658" max="6658" width="11.42578125" style="162" customWidth="1"/>
    <col min="6659" max="6659" width="8.42578125" style="162" bestFit="1" customWidth="1"/>
    <col min="6660" max="6660" width="10.28515625" style="162" bestFit="1" customWidth="1"/>
    <col min="6661" max="6661" width="14.28515625" style="162" customWidth="1"/>
    <col min="6662" max="6662" width="10.7109375" style="162" customWidth="1"/>
    <col min="6663" max="6663" width="14.42578125" style="162" customWidth="1"/>
    <col min="6664" max="6664" width="19.5703125" style="162" bestFit="1" customWidth="1"/>
    <col min="6665" max="6665" width="21.85546875" style="162" bestFit="1" customWidth="1"/>
    <col min="6666" max="6666" width="23" style="162" customWidth="1"/>
    <col min="6667" max="6672" width="9.140625" style="162"/>
    <col min="6673" max="6673" width="14" style="162" customWidth="1"/>
    <col min="6674" max="6674" width="18.7109375" style="162" customWidth="1"/>
    <col min="6675" max="6675" width="9.7109375" style="162" customWidth="1"/>
    <col min="6676" max="6676" width="13.28515625" style="162" customWidth="1"/>
    <col min="6677" max="6677" width="10.7109375" style="162" customWidth="1"/>
    <col min="6678" max="6679" width="13.140625" style="162" customWidth="1"/>
    <col min="6680" max="6680" width="10.7109375" style="162" customWidth="1"/>
    <col min="6681" max="6682" width="9.140625" style="162"/>
    <col min="6683" max="6683" width="12.42578125" style="162" bestFit="1" customWidth="1"/>
    <col min="6684" max="6690" width="9.140625" style="162"/>
    <col min="6691" max="6691" width="10" style="162" bestFit="1" customWidth="1"/>
    <col min="6692" max="6913" width="9.140625" style="162"/>
    <col min="6914" max="6914" width="11.42578125" style="162" customWidth="1"/>
    <col min="6915" max="6915" width="8.42578125" style="162" bestFit="1" customWidth="1"/>
    <col min="6916" max="6916" width="10.28515625" style="162" bestFit="1" customWidth="1"/>
    <col min="6917" max="6917" width="14.28515625" style="162" customWidth="1"/>
    <col min="6918" max="6918" width="10.7109375" style="162" customWidth="1"/>
    <col min="6919" max="6919" width="14.42578125" style="162" customWidth="1"/>
    <col min="6920" max="6920" width="19.5703125" style="162" bestFit="1" customWidth="1"/>
    <col min="6921" max="6921" width="21.85546875" style="162" bestFit="1" customWidth="1"/>
    <col min="6922" max="6922" width="23" style="162" customWidth="1"/>
    <col min="6923" max="6928" width="9.140625" style="162"/>
    <col min="6929" max="6929" width="14" style="162" customWidth="1"/>
    <col min="6930" max="6930" width="18.7109375" style="162" customWidth="1"/>
    <col min="6931" max="6931" width="9.7109375" style="162" customWidth="1"/>
    <col min="6932" max="6932" width="13.28515625" style="162" customWidth="1"/>
    <col min="6933" max="6933" width="10.7109375" style="162" customWidth="1"/>
    <col min="6934" max="6935" width="13.140625" style="162" customWidth="1"/>
    <col min="6936" max="6936" width="10.7109375" style="162" customWidth="1"/>
    <col min="6937" max="6938" width="9.140625" style="162"/>
    <col min="6939" max="6939" width="12.42578125" style="162" bestFit="1" customWidth="1"/>
    <col min="6940" max="6946" width="9.140625" style="162"/>
    <col min="6947" max="6947" width="10" style="162" bestFit="1" customWidth="1"/>
    <col min="6948" max="7169" width="9.140625" style="162"/>
    <col min="7170" max="7170" width="11.42578125" style="162" customWidth="1"/>
    <col min="7171" max="7171" width="8.42578125" style="162" bestFit="1" customWidth="1"/>
    <col min="7172" max="7172" width="10.28515625" style="162" bestFit="1" customWidth="1"/>
    <col min="7173" max="7173" width="14.28515625" style="162" customWidth="1"/>
    <col min="7174" max="7174" width="10.7109375" style="162" customWidth="1"/>
    <col min="7175" max="7175" width="14.42578125" style="162" customWidth="1"/>
    <col min="7176" max="7176" width="19.5703125" style="162" bestFit="1" customWidth="1"/>
    <col min="7177" max="7177" width="21.85546875" style="162" bestFit="1" customWidth="1"/>
    <col min="7178" max="7178" width="23" style="162" customWidth="1"/>
    <col min="7179" max="7184" width="9.140625" style="162"/>
    <col min="7185" max="7185" width="14" style="162" customWidth="1"/>
    <col min="7186" max="7186" width="18.7109375" style="162" customWidth="1"/>
    <col min="7187" max="7187" width="9.7109375" style="162" customWidth="1"/>
    <col min="7188" max="7188" width="13.28515625" style="162" customWidth="1"/>
    <col min="7189" max="7189" width="10.7109375" style="162" customWidth="1"/>
    <col min="7190" max="7191" width="13.140625" style="162" customWidth="1"/>
    <col min="7192" max="7192" width="10.7109375" style="162" customWidth="1"/>
    <col min="7193" max="7194" width="9.140625" style="162"/>
    <col min="7195" max="7195" width="12.42578125" style="162" bestFit="1" customWidth="1"/>
    <col min="7196" max="7202" width="9.140625" style="162"/>
    <col min="7203" max="7203" width="10" style="162" bestFit="1" customWidth="1"/>
    <col min="7204" max="7425" width="9.140625" style="162"/>
    <col min="7426" max="7426" width="11.42578125" style="162" customWidth="1"/>
    <col min="7427" max="7427" width="8.42578125" style="162" bestFit="1" customWidth="1"/>
    <col min="7428" max="7428" width="10.28515625" style="162" bestFit="1" customWidth="1"/>
    <col min="7429" max="7429" width="14.28515625" style="162" customWidth="1"/>
    <col min="7430" max="7430" width="10.7109375" style="162" customWidth="1"/>
    <col min="7431" max="7431" width="14.42578125" style="162" customWidth="1"/>
    <col min="7432" max="7432" width="19.5703125" style="162" bestFit="1" customWidth="1"/>
    <col min="7433" max="7433" width="21.85546875" style="162" bestFit="1" customWidth="1"/>
    <col min="7434" max="7434" width="23" style="162" customWidth="1"/>
    <col min="7435" max="7440" width="9.140625" style="162"/>
    <col min="7441" max="7441" width="14" style="162" customWidth="1"/>
    <col min="7442" max="7442" width="18.7109375" style="162" customWidth="1"/>
    <col min="7443" max="7443" width="9.7109375" style="162" customWidth="1"/>
    <col min="7444" max="7444" width="13.28515625" style="162" customWidth="1"/>
    <col min="7445" max="7445" width="10.7109375" style="162" customWidth="1"/>
    <col min="7446" max="7447" width="13.140625" style="162" customWidth="1"/>
    <col min="7448" max="7448" width="10.7109375" style="162" customWidth="1"/>
    <col min="7449" max="7450" width="9.140625" style="162"/>
    <col min="7451" max="7451" width="12.42578125" style="162" bestFit="1" customWidth="1"/>
    <col min="7452" max="7458" width="9.140625" style="162"/>
    <col min="7459" max="7459" width="10" style="162" bestFit="1" customWidth="1"/>
    <col min="7460" max="7681" width="9.140625" style="162"/>
    <col min="7682" max="7682" width="11.42578125" style="162" customWidth="1"/>
    <col min="7683" max="7683" width="8.42578125" style="162" bestFit="1" customWidth="1"/>
    <col min="7684" max="7684" width="10.28515625" style="162" bestFit="1" customWidth="1"/>
    <col min="7685" max="7685" width="14.28515625" style="162" customWidth="1"/>
    <col min="7686" max="7686" width="10.7109375" style="162" customWidth="1"/>
    <col min="7687" max="7687" width="14.42578125" style="162" customWidth="1"/>
    <col min="7688" max="7688" width="19.5703125" style="162" bestFit="1" customWidth="1"/>
    <col min="7689" max="7689" width="21.85546875" style="162" bestFit="1" customWidth="1"/>
    <col min="7690" max="7690" width="23" style="162" customWidth="1"/>
    <col min="7691" max="7696" width="9.140625" style="162"/>
    <col min="7697" max="7697" width="14" style="162" customWidth="1"/>
    <col min="7698" max="7698" width="18.7109375" style="162" customWidth="1"/>
    <col min="7699" max="7699" width="9.7109375" style="162" customWidth="1"/>
    <col min="7700" max="7700" width="13.28515625" style="162" customWidth="1"/>
    <col min="7701" max="7701" width="10.7109375" style="162" customWidth="1"/>
    <col min="7702" max="7703" width="13.140625" style="162" customWidth="1"/>
    <col min="7704" max="7704" width="10.7109375" style="162" customWidth="1"/>
    <col min="7705" max="7706" width="9.140625" style="162"/>
    <col min="7707" max="7707" width="12.42578125" style="162" bestFit="1" customWidth="1"/>
    <col min="7708" max="7714" width="9.140625" style="162"/>
    <col min="7715" max="7715" width="10" style="162" bestFit="1" customWidth="1"/>
    <col min="7716" max="7937" width="9.140625" style="162"/>
    <col min="7938" max="7938" width="11.42578125" style="162" customWidth="1"/>
    <col min="7939" max="7939" width="8.42578125" style="162" bestFit="1" customWidth="1"/>
    <col min="7940" max="7940" width="10.28515625" style="162" bestFit="1" customWidth="1"/>
    <col min="7941" max="7941" width="14.28515625" style="162" customWidth="1"/>
    <col min="7942" max="7942" width="10.7109375" style="162" customWidth="1"/>
    <col min="7943" max="7943" width="14.42578125" style="162" customWidth="1"/>
    <col min="7944" max="7944" width="19.5703125" style="162" bestFit="1" customWidth="1"/>
    <col min="7945" max="7945" width="21.85546875" style="162" bestFit="1" customWidth="1"/>
    <col min="7946" max="7946" width="23" style="162" customWidth="1"/>
    <col min="7947" max="7952" width="9.140625" style="162"/>
    <col min="7953" max="7953" width="14" style="162" customWidth="1"/>
    <col min="7954" max="7954" width="18.7109375" style="162" customWidth="1"/>
    <col min="7955" max="7955" width="9.7109375" style="162" customWidth="1"/>
    <col min="7956" max="7956" width="13.28515625" style="162" customWidth="1"/>
    <col min="7957" max="7957" width="10.7109375" style="162" customWidth="1"/>
    <col min="7958" max="7959" width="13.140625" style="162" customWidth="1"/>
    <col min="7960" max="7960" width="10.7109375" style="162" customWidth="1"/>
    <col min="7961" max="7962" width="9.140625" style="162"/>
    <col min="7963" max="7963" width="12.42578125" style="162" bestFit="1" customWidth="1"/>
    <col min="7964" max="7970" width="9.140625" style="162"/>
    <col min="7971" max="7971" width="10" style="162" bestFit="1" customWidth="1"/>
    <col min="7972" max="8193" width="9.140625" style="162"/>
    <col min="8194" max="8194" width="11.42578125" style="162" customWidth="1"/>
    <col min="8195" max="8195" width="8.42578125" style="162" bestFit="1" customWidth="1"/>
    <col min="8196" max="8196" width="10.28515625" style="162" bestFit="1" customWidth="1"/>
    <col min="8197" max="8197" width="14.28515625" style="162" customWidth="1"/>
    <col min="8198" max="8198" width="10.7109375" style="162" customWidth="1"/>
    <col min="8199" max="8199" width="14.42578125" style="162" customWidth="1"/>
    <col min="8200" max="8200" width="19.5703125" style="162" bestFit="1" customWidth="1"/>
    <col min="8201" max="8201" width="21.85546875" style="162" bestFit="1" customWidth="1"/>
    <col min="8202" max="8202" width="23" style="162" customWidth="1"/>
    <col min="8203" max="8208" width="9.140625" style="162"/>
    <col min="8209" max="8209" width="14" style="162" customWidth="1"/>
    <col min="8210" max="8210" width="18.7109375" style="162" customWidth="1"/>
    <col min="8211" max="8211" width="9.7109375" style="162" customWidth="1"/>
    <col min="8212" max="8212" width="13.28515625" style="162" customWidth="1"/>
    <col min="8213" max="8213" width="10.7109375" style="162" customWidth="1"/>
    <col min="8214" max="8215" width="13.140625" style="162" customWidth="1"/>
    <col min="8216" max="8216" width="10.7109375" style="162" customWidth="1"/>
    <col min="8217" max="8218" width="9.140625" style="162"/>
    <col min="8219" max="8219" width="12.42578125" style="162" bestFit="1" customWidth="1"/>
    <col min="8220" max="8226" width="9.140625" style="162"/>
    <col min="8227" max="8227" width="10" style="162" bestFit="1" customWidth="1"/>
    <col min="8228" max="8449" width="9.140625" style="162"/>
    <col min="8450" max="8450" width="11.42578125" style="162" customWidth="1"/>
    <col min="8451" max="8451" width="8.42578125" style="162" bestFit="1" customWidth="1"/>
    <col min="8452" max="8452" width="10.28515625" style="162" bestFit="1" customWidth="1"/>
    <col min="8453" max="8453" width="14.28515625" style="162" customWidth="1"/>
    <col min="8454" max="8454" width="10.7109375" style="162" customWidth="1"/>
    <col min="8455" max="8455" width="14.42578125" style="162" customWidth="1"/>
    <col min="8456" max="8456" width="19.5703125" style="162" bestFit="1" customWidth="1"/>
    <col min="8457" max="8457" width="21.85546875" style="162" bestFit="1" customWidth="1"/>
    <col min="8458" max="8458" width="23" style="162" customWidth="1"/>
    <col min="8459" max="8464" width="9.140625" style="162"/>
    <col min="8465" max="8465" width="14" style="162" customWidth="1"/>
    <col min="8466" max="8466" width="18.7109375" style="162" customWidth="1"/>
    <col min="8467" max="8467" width="9.7109375" style="162" customWidth="1"/>
    <col min="8468" max="8468" width="13.28515625" style="162" customWidth="1"/>
    <col min="8469" max="8469" width="10.7109375" style="162" customWidth="1"/>
    <col min="8470" max="8471" width="13.140625" style="162" customWidth="1"/>
    <col min="8472" max="8472" width="10.7109375" style="162" customWidth="1"/>
    <col min="8473" max="8474" width="9.140625" style="162"/>
    <col min="8475" max="8475" width="12.42578125" style="162" bestFit="1" customWidth="1"/>
    <col min="8476" max="8482" width="9.140625" style="162"/>
    <col min="8483" max="8483" width="10" style="162" bestFit="1" customWidth="1"/>
    <col min="8484" max="8705" width="9.140625" style="162"/>
    <col min="8706" max="8706" width="11.42578125" style="162" customWidth="1"/>
    <col min="8707" max="8707" width="8.42578125" style="162" bestFit="1" customWidth="1"/>
    <col min="8708" max="8708" width="10.28515625" style="162" bestFit="1" customWidth="1"/>
    <col min="8709" max="8709" width="14.28515625" style="162" customWidth="1"/>
    <col min="8710" max="8710" width="10.7109375" style="162" customWidth="1"/>
    <col min="8711" max="8711" width="14.42578125" style="162" customWidth="1"/>
    <col min="8712" max="8712" width="19.5703125" style="162" bestFit="1" customWidth="1"/>
    <col min="8713" max="8713" width="21.85546875" style="162" bestFit="1" customWidth="1"/>
    <col min="8714" max="8714" width="23" style="162" customWidth="1"/>
    <col min="8715" max="8720" width="9.140625" style="162"/>
    <col min="8721" max="8721" width="14" style="162" customWidth="1"/>
    <col min="8722" max="8722" width="18.7109375" style="162" customWidth="1"/>
    <col min="8723" max="8723" width="9.7109375" style="162" customWidth="1"/>
    <col min="8724" max="8724" width="13.28515625" style="162" customWidth="1"/>
    <col min="8725" max="8725" width="10.7109375" style="162" customWidth="1"/>
    <col min="8726" max="8727" width="13.140625" style="162" customWidth="1"/>
    <col min="8728" max="8728" width="10.7109375" style="162" customWidth="1"/>
    <col min="8729" max="8730" width="9.140625" style="162"/>
    <col min="8731" max="8731" width="12.42578125" style="162" bestFit="1" customWidth="1"/>
    <col min="8732" max="8738" width="9.140625" style="162"/>
    <col min="8739" max="8739" width="10" style="162" bestFit="1" customWidth="1"/>
    <col min="8740" max="8961" width="9.140625" style="162"/>
    <col min="8962" max="8962" width="11.42578125" style="162" customWidth="1"/>
    <col min="8963" max="8963" width="8.42578125" style="162" bestFit="1" customWidth="1"/>
    <col min="8964" max="8964" width="10.28515625" style="162" bestFit="1" customWidth="1"/>
    <col min="8965" max="8965" width="14.28515625" style="162" customWidth="1"/>
    <col min="8966" max="8966" width="10.7109375" style="162" customWidth="1"/>
    <col min="8967" max="8967" width="14.42578125" style="162" customWidth="1"/>
    <col min="8968" max="8968" width="19.5703125" style="162" bestFit="1" customWidth="1"/>
    <col min="8969" max="8969" width="21.85546875" style="162" bestFit="1" customWidth="1"/>
    <col min="8970" max="8970" width="23" style="162" customWidth="1"/>
    <col min="8971" max="8976" width="9.140625" style="162"/>
    <col min="8977" max="8977" width="14" style="162" customWidth="1"/>
    <col min="8978" max="8978" width="18.7109375" style="162" customWidth="1"/>
    <col min="8979" max="8979" width="9.7109375" style="162" customWidth="1"/>
    <col min="8980" max="8980" width="13.28515625" style="162" customWidth="1"/>
    <col min="8981" max="8981" width="10.7109375" style="162" customWidth="1"/>
    <col min="8982" max="8983" width="13.140625" style="162" customWidth="1"/>
    <col min="8984" max="8984" width="10.7109375" style="162" customWidth="1"/>
    <col min="8985" max="8986" width="9.140625" style="162"/>
    <col min="8987" max="8987" width="12.42578125" style="162" bestFit="1" customWidth="1"/>
    <col min="8988" max="8994" width="9.140625" style="162"/>
    <col min="8995" max="8995" width="10" style="162" bestFit="1" customWidth="1"/>
    <col min="8996" max="9217" width="9.140625" style="162"/>
    <col min="9218" max="9218" width="11.42578125" style="162" customWidth="1"/>
    <col min="9219" max="9219" width="8.42578125" style="162" bestFit="1" customWidth="1"/>
    <col min="9220" max="9220" width="10.28515625" style="162" bestFit="1" customWidth="1"/>
    <col min="9221" max="9221" width="14.28515625" style="162" customWidth="1"/>
    <col min="9222" max="9222" width="10.7109375" style="162" customWidth="1"/>
    <col min="9223" max="9223" width="14.42578125" style="162" customWidth="1"/>
    <col min="9224" max="9224" width="19.5703125" style="162" bestFit="1" customWidth="1"/>
    <col min="9225" max="9225" width="21.85546875" style="162" bestFit="1" customWidth="1"/>
    <col min="9226" max="9226" width="23" style="162" customWidth="1"/>
    <col min="9227" max="9232" width="9.140625" style="162"/>
    <col min="9233" max="9233" width="14" style="162" customWidth="1"/>
    <col min="9234" max="9234" width="18.7109375" style="162" customWidth="1"/>
    <col min="9235" max="9235" width="9.7109375" style="162" customWidth="1"/>
    <col min="9236" max="9236" width="13.28515625" style="162" customWidth="1"/>
    <col min="9237" max="9237" width="10.7109375" style="162" customWidth="1"/>
    <col min="9238" max="9239" width="13.140625" style="162" customWidth="1"/>
    <col min="9240" max="9240" width="10.7109375" style="162" customWidth="1"/>
    <col min="9241" max="9242" width="9.140625" style="162"/>
    <col min="9243" max="9243" width="12.42578125" style="162" bestFit="1" customWidth="1"/>
    <col min="9244" max="9250" width="9.140625" style="162"/>
    <col min="9251" max="9251" width="10" style="162" bestFit="1" customWidth="1"/>
    <col min="9252" max="9473" width="9.140625" style="162"/>
    <col min="9474" max="9474" width="11.42578125" style="162" customWidth="1"/>
    <col min="9475" max="9475" width="8.42578125" style="162" bestFit="1" customWidth="1"/>
    <col min="9476" max="9476" width="10.28515625" style="162" bestFit="1" customWidth="1"/>
    <col min="9477" max="9477" width="14.28515625" style="162" customWidth="1"/>
    <col min="9478" max="9478" width="10.7109375" style="162" customWidth="1"/>
    <col min="9479" max="9479" width="14.42578125" style="162" customWidth="1"/>
    <col min="9480" max="9480" width="19.5703125" style="162" bestFit="1" customWidth="1"/>
    <col min="9481" max="9481" width="21.85546875" style="162" bestFit="1" customWidth="1"/>
    <col min="9482" max="9482" width="23" style="162" customWidth="1"/>
    <col min="9483" max="9488" width="9.140625" style="162"/>
    <col min="9489" max="9489" width="14" style="162" customWidth="1"/>
    <col min="9490" max="9490" width="18.7109375" style="162" customWidth="1"/>
    <col min="9491" max="9491" width="9.7109375" style="162" customWidth="1"/>
    <col min="9492" max="9492" width="13.28515625" style="162" customWidth="1"/>
    <col min="9493" max="9493" width="10.7109375" style="162" customWidth="1"/>
    <col min="9494" max="9495" width="13.140625" style="162" customWidth="1"/>
    <col min="9496" max="9496" width="10.7109375" style="162" customWidth="1"/>
    <col min="9497" max="9498" width="9.140625" style="162"/>
    <col min="9499" max="9499" width="12.42578125" style="162" bestFit="1" customWidth="1"/>
    <col min="9500" max="9506" width="9.140625" style="162"/>
    <col min="9507" max="9507" width="10" style="162" bestFit="1" customWidth="1"/>
    <col min="9508" max="9729" width="9.140625" style="162"/>
    <col min="9730" max="9730" width="11.42578125" style="162" customWidth="1"/>
    <col min="9731" max="9731" width="8.42578125" style="162" bestFit="1" customWidth="1"/>
    <col min="9732" max="9732" width="10.28515625" style="162" bestFit="1" customWidth="1"/>
    <col min="9733" max="9733" width="14.28515625" style="162" customWidth="1"/>
    <col min="9734" max="9734" width="10.7109375" style="162" customWidth="1"/>
    <col min="9735" max="9735" width="14.42578125" style="162" customWidth="1"/>
    <col min="9736" max="9736" width="19.5703125" style="162" bestFit="1" customWidth="1"/>
    <col min="9737" max="9737" width="21.85546875" style="162" bestFit="1" customWidth="1"/>
    <col min="9738" max="9738" width="23" style="162" customWidth="1"/>
    <col min="9739" max="9744" width="9.140625" style="162"/>
    <col min="9745" max="9745" width="14" style="162" customWidth="1"/>
    <col min="9746" max="9746" width="18.7109375" style="162" customWidth="1"/>
    <col min="9747" max="9747" width="9.7109375" style="162" customWidth="1"/>
    <col min="9748" max="9748" width="13.28515625" style="162" customWidth="1"/>
    <col min="9749" max="9749" width="10.7109375" style="162" customWidth="1"/>
    <col min="9750" max="9751" width="13.140625" style="162" customWidth="1"/>
    <col min="9752" max="9752" width="10.7109375" style="162" customWidth="1"/>
    <col min="9753" max="9754" width="9.140625" style="162"/>
    <col min="9755" max="9755" width="12.42578125" style="162" bestFit="1" customWidth="1"/>
    <col min="9756" max="9762" width="9.140625" style="162"/>
    <col min="9763" max="9763" width="10" style="162" bestFit="1" customWidth="1"/>
    <col min="9764" max="9985" width="9.140625" style="162"/>
    <col min="9986" max="9986" width="11.42578125" style="162" customWidth="1"/>
    <col min="9987" max="9987" width="8.42578125" style="162" bestFit="1" customWidth="1"/>
    <col min="9988" max="9988" width="10.28515625" style="162" bestFit="1" customWidth="1"/>
    <col min="9989" max="9989" width="14.28515625" style="162" customWidth="1"/>
    <col min="9990" max="9990" width="10.7109375" style="162" customWidth="1"/>
    <col min="9991" max="9991" width="14.42578125" style="162" customWidth="1"/>
    <col min="9992" max="9992" width="19.5703125" style="162" bestFit="1" customWidth="1"/>
    <col min="9993" max="9993" width="21.85546875" style="162" bestFit="1" customWidth="1"/>
    <col min="9994" max="9994" width="23" style="162" customWidth="1"/>
    <col min="9995" max="10000" width="9.140625" style="162"/>
    <col min="10001" max="10001" width="14" style="162" customWidth="1"/>
    <col min="10002" max="10002" width="18.7109375" style="162" customWidth="1"/>
    <col min="10003" max="10003" width="9.7109375" style="162" customWidth="1"/>
    <col min="10004" max="10004" width="13.28515625" style="162" customWidth="1"/>
    <col min="10005" max="10005" width="10.7109375" style="162" customWidth="1"/>
    <col min="10006" max="10007" width="13.140625" style="162" customWidth="1"/>
    <col min="10008" max="10008" width="10.7109375" style="162" customWidth="1"/>
    <col min="10009" max="10010" width="9.140625" style="162"/>
    <col min="10011" max="10011" width="12.42578125" style="162" bestFit="1" customWidth="1"/>
    <col min="10012" max="10018" width="9.140625" style="162"/>
    <col min="10019" max="10019" width="10" style="162" bestFit="1" customWidth="1"/>
    <col min="10020" max="10241" width="9.140625" style="162"/>
    <col min="10242" max="10242" width="11.42578125" style="162" customWidth="1"/>
    <col min="10243" max="10243" width="8.42578125" style="162" bestFit="1" customWidth="1"/>
    <col min="10244" max="10244" width="10.28515625" style="162" bestFit="1" customWidth="1"/>
    <col min="10245" max="10245" width="14.28515625" style="162" customWidth="1"/>
    <col min="10246" max="10246" width="10.7109375" style="162" customWidth="1"/>
    <col min="10247" max="10247" width="14.42578125" style="162" customWidth="1"/>
    <col min="10248" max="10248" width="19.5703125" style="162" bestFit="1" customWidth="1"/>
    <col min="10249" max="10249" width="21.85546875" style="162" bestFit="1" customWidth="1"/>
    <col min="10250" max="10250" width="23" style="162" customWidth="1"/>
    <col min="10251" max="10256" width="9.140625" style="162"/>
    <col min="10257" max="10257" width="14" style="162" customWidth="1"/>
    <col min="10258" max="10258" width="18.7109375" style="162" customWidth="1"/>
    <col min="10259" max="10259" width="9.7109375" style="162" customWidth="1"/>
    <col min="10260" max="10260" width="13.28515625" style="162" customWidth="1"/>
    <col min="10261" max="10261" width="10.7109375" style="162" customWidth="1"/>
    <col min="10262" max="10263" width="13.140625" style="162" customWidth="1"/>
    <col min="10264" max="10264" width="10.7109375" style="162" customWidth="1"/>
    <col min="10265" max="10266" width="9.140625" style="162"/>
    <col min="10267" max="10267" width="12.42578125" style="162" bestFit="1" customWidth="1"/>
    <col min="10268" max="10274" width="9.140625" style="162"/>
    <col min="10275" max="10275" width="10" style="162" bestFit="1" customWidth="1"/>
    <col min="10276" max="10497" width="9.140625" style="162"/>
    <col min="10498" max="10498" width="11.42578125" style="162" customWidth="1"/>
    <col min="10499" max="10499" width="8.42578125" style="162" bestFit="1" customWidth="1"/>
    <col min="10500" max="10500" width="10.28515625" style="162" bestFit="1" customWidth="1"/>
    <col min="10501" max="10501" width="14.28515625" style="162" customWidth="1"/>
    <col min="10502" max="10502" width="10.7109375" style="162" customWidth="1"/>
    <col min="10503" max="10503" width="14.42578125" style="162" customWidth="1"/>
    <col min="10504" max="10504" width="19.5703125" style="162" bestFit="1" customWidth="1"/>
    <col min="10505" max="10505" width="21.85546875" style="162" bestFit="1" customWidth="1"/>
    <col min="10506" max="10506" width="23" style="162" customWidth="1"/>
    <col min="10507" max="10512" width="9.140625" style="162"/>
    <col min="10513" max="10513" width="14" style="162" customWidth="1"/>
    <col min="10514" max="10514" width="18.7109375" style="162" customWidth="1"/>
    <col min="10515" max="10515" width="9.7109375" style="162" customWidth="1"/>
    <col min="10516" max="10516" width="13.28515625" style="162" customWidth="1"/>
    <col min="10517" max="10517" width="10.7109375" style="162" customWidth="1"/>
    <col min="10518" max="10519" width="13.140625" style="162" customWidth="1"/>
    <col min="10520" max="10520" width="10.7109375" style="162" customWidth="1"/>
    <col min="10521" max="10522" width="9.140625" style="162"/>
    <col min="10523" max="10523" width="12.42578125" style="162" bestFit="1" customWidth="1"/>
    <col min="10524" max="10530" width="9.140625" style="162"/>
    <col min="10531" max="10531" width="10" style="162" bestFit="1" customWidth="1"/>
    <col min="10532" max="10753" width="9.140625" style="162"/>
    <col min="10754" max="10754" width="11.42578125" style="162" customWidth="1"/>
    <col min="10755" max="10755" width="8.42578125" style="162" bestFit="1" customWidth="1"/>
    <col min="10756" max="10756" width="10.28515625" style="162" bestFit="1" customWidth="1"/>
    <col min="10757" max="10757" width="14.28515625" style="162" customWidth="1"/>
    <col min="10758" max="10758" width="10.7109375" style="162" customWidth="1"/>
    <col min="10759" max="10759" width="14.42578125" style="162" customWidth="1"/>
    <col min="10760" max="10760" width="19.5703125" style="162" bestFit="1" customWidth="1"/>
    <col min="10761" max="10761" width="21.85546875" style="162" bestFit="1" customWidth="1"/>
    <col min="10762" max="10762" width="23" style="162" customWidth="1"/>
    <col min="10763" max="10768" width="9.140625" style="162"/>
    <col min="10769" max="10769" width="14" style="162" customWidth="1"/>
    <col min="10770" max="10770" width="18.7109375" style="162" customWidth="1"/>
    <col min="10771" max="10771" width="9.7109375" style="162" customWidth="1"/>
    <col min="10772" max="10772" width="13.28515625" style="162" customWidth="1"/>
    <col min="10773" max="10773" width="10.7109375" style="162" customWidth="1"/>
    <col min="10774" max="10775" width="13.140625" style="162" customWidth="1"/>
    <col min="10776" max="10776" width="10.7109375" style="162" customWidth="1"/>
    <col min="10777" max="10778" width="9.140625" style="162"/>
    <col min="10779" max="10779" width="12.42578125" style="162" bestFit="1" customWidth="1"/>
    <col min="10780" max="10786" width="9.140625" style="162"/>
    <col min="10787" max="10787" width="10" style="162" bestFit="1" customWidth="1"/>
    <col min="10788" max="11009" width="9.140625" style="162"/>
    <col min="11010" max="11010" width="11.42578125" style="162" customWidth="1"/>
    <col min="11011" max="11011" width="8.42578125" style="162" bestFit="1" customWidth="1"/>
    <col min="11012" max="11012" width="10.28515625" style="162" bestFit="1" customWidth="1"/>
    <col min="11013" max="11013" width="14.28515625" style="162" customWidth="1"/>
    <col min="11014" max="11014" width="10.7109375" style="162" customWidth="1"/>
    <col min="11015" max="11015" width="14.42578125" style="162" customWidth="1"/>
    <col min="11016" max="11016" width="19.5703125" style="162" bestFit="1" customWidth="1"/>
    <col min="11017" max="11017" width="21.85546875" style="162" bestFit="1" customWidth="1"/>
    <col min="11018" max="11018" width="23" style="162" customWidth="1"/>
    <col min="11019" max="11024" width="9.140625" style="162"/>
    <col min="11025" max="11025" width="14" style="162" customWidth="1"/>
    <col min="11026" max="11026" width="18.7109375" style="162" customWidth="1"/>
    <col min="11027" max="11027" width="9.7109375" style="162" customWidth="1"/>
    <col min="11028" max="11028" width="13.28515625" style="162" customWidth="1"/>
    <col min="11029" max="11029" width="10.7109375" style="162" customWidth="1"/>
    <col min="11030" max="11031" width="13.140625" style="162" customWidth="1"/>
    <col min="11032" max="11032" width="10.7109375" style="162" customWidth="1"/>
    <col min="11033" max="11034" width="9.140625" style="162"/>
    <col min="11035" max="11035" width="12.42578125" style="162" bestFit="1" customWidth="1"/>
    <col min="11036" max="11042" width="9.140625" style="162"/>
    <col min="11043" max="11043" width="10" style="162" bestFit="1" customWidth="1"/>
    <col min="11044" max="11265" width="9.140625" style="162"/>
    <col min="11266" max="11266" width="11.42578125" style="162" customWidth="1"/>
    <col min="11267" max="11267" width="8.42578125" style="162" bestFit="1" customWidth="1"/>
    <col min="11268" max="11268" width="10.28515625" style="162" bestFit="1" customWidth="1"/>
    <col min="11269" max="11269" width="14.28515625" style="162" customWidth="1"/>
    <col min="11270" max="11270" width="10.7109375" style="162" customWidth="1"/>
    <col min="11271" max="11271" width="14.42578125" style="162" customWidth="1"/>
    <col min="11272" max="11272" width="19.5703125" style="162" bestFit="1" customWidth="1"/>
    <col min="11273" max="11273" width="21.85546875" style="162" bestFit="1" customWidth="1"/>
    <col min="11274" max="11274" width="23" style="162" customWidth="1"/>
    <col min="11275" max="11280" width="9.140625" style="162"/>
    <col min="11281" max="11281" width="14" style="162" customWidth="1"/>
    <col min="11282" max="11282" width="18.7109375" style="162" customWidth="1"/>
    <col min="11283" max="11283" width="9.7109375" style="162" customWidth="1"/>
    <col min="11284" max="11284" width="13.28515625" style="162" customWidth="1"/>
    <col min="11285" max="11285" width="10.7109375" style="162" customWidth="1"/>
    <col min="11286" max="11287" width="13.140625" style="162" customWidth="1"/>
    <col min="11288" max="11288" width="10.7109375" style="162" customWidth="1"/>
    <col min="11289" max="11290" width="9.140625" style="162"/>
    <col min="11291" max="11291" width="12.42578125" style="162" bestFit="1" customWidth="1"/>
    <col min="11292" max="11298" width="9.140625" style="162"/>
    <col min="11299" max="11299" width="10" style="162" bestFit="1" customWidth="1"/>
    <col min="11300" max="11521" width="9.140625" style="162"/>
    <col min="11522" max="11522" width="11.42578125" style="162" customWidth="1"/>
    <col min="11523" max="11523" width="8.42578125" style="162" bestFit="1" customWidth="1"/>
    <col min="11524" max="11524" width="10.28515625" style="162" bestFit="1" customWidth="1"/>
    <col min="11525" max="11525" width="14.28515625" style="162" customWidth="1"/>
    <col min="11526" max="11526" width="10.7109375" style="162" customWidth="1"/>
    <col min="11527" max="11527" width="14.42578125" style="162" customWidth="1"/>
    <col min="11528" max="11528" width="19.5703125" style="162" bestFit="1" customWidth="1"/>
    <col min="11529" max="11529" width="21.85546875" style="162" bestFit="1" customWidth="1"/>
    <col min="11530" max="11530" width="23" style="162" customWidth="1"/>
    <col min="11531" max="11536" width="9.140625" style="162"/>
    <col min="11537" max="11537" width="14" style="162" customWidth="1"/>
    <col min="11538" max="11538" width="18.7109375" style="162" customWidth="1"/>
    <col min="11539" max="11539" width="9.7109375" style="162" customWidth="1"/>
    <col min="11540" max="11540" width="13.28515625" style="162" customWidth="1"/>
    <col min="11541" max="11541" width="10.7109375" style="162" customWidth="1"/>
    <col min="11542" max="11543" width="13.140625" style="162" customWidth="1"/>
    <col min="11544" max="11544" width="10.7109375" style="162" customWidth="1"/>
    <col min="11545" max="11546" width="9.140625" style="162"/>
    <col min="11547" max="11547" width="12.42578125" style="162" bestFit="1" customWidth="1"/>
    <col min="11548" max="11554" width="9.140625" style="162"/>
    <col min="11555" max="11555" width="10" style="162" bestFit="1" customWidth="1"/>
    <col min="11556" max="11777" width="9.140625" style="162"/>
    <col min="11778" max="11778" width="11.42578125" style="162" customWidth="1"/>
    <col min="11779" max="11779" width="8.42578125" style="162" bestFit="1" customWidth="1"/>
    <col min="11780" max="11780" width="10.28515625" style="162" bestFit="1" customWidth="1"/>
    <col min="11781" max="11781" width="14.28515625" style="162" customWidth="1"/>
    <col min="11782" max="11782" width="10.7109375" style="162" customWidth="1"/>
    <col min="11783" max="11783" width="14.42578125" style="162" customWidth="1"/>
    <col min="11784" max="11784" width="19.5703125" style="162" bestFit="1" customWidth="1"/>
    <col min="11785" max="11785" width="21.85546875" style="162" bestFit="1" customWidth="1"/>
    <col min="11786" max="11786" width="23" style="162" customWidth="1"/>
    <col min="11787" max="11792" width="9.140625" style="162"/>
    <col min="11793" max="11793" width="14" style="162" customWidth="1"/>
    <col min="11794" max="11794" width="18.7109375" style="162" customWidth="1"/>
    <col min="11795" max="11795" width="9.7109375" style="162" customWidth="1"/>
    <col min="11796" max="11796" width="13.28515625" style="162" customWidth="1"/>
    <col min="11797" max="11797" width="10.7109375" style="162" customWidth="1"/>
    <col min="11798" max="11799" width="13.140625" style="162" customWidth="1"/>
    <col min="11800" max="11800" width="10.7109375" style="162" customWidth="1"/>
    <col min="11801" max="11802" width="9.140625" style="162"/>
    <col min="11803" max="11803" width="12.42578125" style="162" bestFit="1" customWidth="1"/>
    <col min="11804" max="11810" width="9.140625" style="162"/>
    <col min="11811" max="11811" width="10" style="162" bestFit="1" customWidth="1"/>
    <col min="11812" max="12033" width="9.140625" style="162"/>
    <col min="12034" max="12034" width="11.42578125" style="162" customWidth="1"/>
    <col min="12035" max="12035" width="8.42578125" style="162" bestFit="1" customWidth="1"/>
    <col min="12036" max="12036" width="10.28515625" style="162" bestFit="1" customWidth="1"/>
    <col min="12037" max="12037" width="14.28515625" style="162" customWidth="1"/>
    <col min="12038" max="12038" width="10.7109375" style="162" customWidth="1"/>
    <col min="12039" max="12039" width="14.42578125" style="162" customWidth="1"/>
    <col min="12040" max="12040" width="19.5703125" style="162" bestFit="1" customWidth="1"/>
    <col min="12041" max="12041" width="21.85546875" style="162" bestFit="1" customWidth="1"/>
    <col min="12042" max="12042" width="23" style="162" customWidth="1"/>
    <col min="12043" max="12048" width="9.140625" style="162"/>
    <col min="12049" max="12049" width="14" style="162" customWidth="1"/>
    <col min="12050" max="12050" width="18.7109375" style="162" customWidth="1"/>
    <col min="12051" max="12051" width="9.7109375" style="162" customWidth="1"/>
    <col min="12052" max="12052" width="13.28515625" style="162" customWidth="1"/>
    <col min="12053" max="12053" width="10.7109375" style="162" customWidth="1"/>
    <col min="12054" max="12055" width="13.140625" style="162" customWidth="1"/>
    <col min="12056" max="12056" width="10.7109375" style="162" customWidth="1"/>
    <col min="12057" max="12058" width="9.140625" style="162"/>
    <col min="12059" max="12059" width="12.42578125" style="162" bestFit="1" customWidth="1"/>
    <col min="12060" max="12066" width="9.140625" style="162"/>
    <col min="12067" max="12067" width="10" style="162" bestFit="1" customWidth="1"/>
    <col min="12068" max="12289" width="9.140625" style="162"/>
    <col min="12290" max="12290" width="11.42578125" style="162" customWidth="1"/>
    <col min="12291" max="12291" width="8.42578125" style="162" bestFit="1" customWidth="1"/>
    <col min="12292" max="12292" width="10.28515625" style="162" bestFit="1" customWidth="1"/>
    <col min="12293" max="12293" width="14.28515625" style="162" customWidth="1"/>
    <col min="12294" max="12294" width="10.7109375" style="162" customWidth="1"/>
    <col min="12295" max="12295" width="14.42578125" style="162" customWidth="1"/>
    <col min="12296" max="12296" width="19.5703125" style="162" bestFit="1" customWidth="1"/>
    <col min="12297" max="12297" width="21.85546875" style="162" bestFit="1" customWidth="1"/>
    <col min="12298" max="12298" width="23" style="162" customWidth="1"/>
    <col min="12299" max="12304" width="9.140625" style="162"/>
    <col min="12305" max="12305" width="14" style="162" customWidth="1"/>
    <col min="12306" max="12306" width="18.7109375" style="162" customWidth="1"/>
    <col min="12307" max="12307" width="9.7109375" style="162" customWidth="1"/>
    <col min="12308" max="12308" width="13.28515625" style="162" customWidth="1"/>
    <col min="12309" max="12309" width="10.7109375" style="162" customWidth="1"/>
    <col min="12310" max="12311" width="13.140625" style="162" customWidth="1"/>
    <col min="12312" max="12312" width="10.7109375" style="162" customWidth="1"/>
    <col min="12313" max="12314" width="9.140625" style="162"/>
    <col min="12315" max="12315" width="12.42578125" style="162" bestFit="1" customWidth="1"/>
    <col min="12316" max="12322" width="9.140625" style="162"/>
    <col min="12323" max="12323" width="10" style="162" bestFit="1" customWidth="1"/>
    <col min="12324" max="12545" width="9.140625" style="162"/>
    <col min="12546" max="12546" width="11.42578125" style="162" customWidth="1"/>
    <col min="12547" max="12547" width="8.42578125" style="162" bestFit="1" customWidth="1"/>
    <col min="12548" max="12548" width="10.28515625" style="162" bestFit="1" customWidth="1"/>
    <col min="12549" max="12549" width="14.28515625" style="162" customWidth="1"/>
    <col min="12550" max="12550" width="10.7109375" style="162" customWidth="1"/>
    <col min="12551" max="12551" width="14.42578125" style="162" customWidth="1"/>
    <col min="12552" max="12552" width="19.5703125" style="162" bestFit="1" customWidth="1"/>
    <col min="12553" max="12553" width="21.85546875" style="162" bestFit="1" customWidth="1"/>
    <col min="12554" max="12554" width="23" style="162" customWidth="1"/>
    <col min="12555" max="12560" width="9.140625" style="162"/>
    <col min="12561" max="12561" width="14" style="162" customWidth="1"/>
    <col min="12562" max="12562" width="18.7109375" style="162" customWidth="1"/>
    <col min="12563" max="12563" width="9.7109375" style="162" customWidth="1"/>
    <col min="12564" max="12564" width="13.28515625" style="162" customWidth="1"/>
    <col min="12565" max="12565" width="10.7109375" style="162" customWidth="1"/>
    <col min="12566" max="12567" width="13.140625" style="162" customWidth="1"/>
    <col min="12568" max="12568" width="10.7109375" style="162" customWidth="1"/>
    <col min="12569" max="12570" width="9.140625" style="162"/>
    <col min="12571" max="12571" width="12.42578125" style="162" bestFit="1" customWidth="1"/>
    <col min="12572" max="12578" width="9.140625" style="162"/>
    <col min="12579" max="12579" width="10" style="162" bestFit="1" customWidth="1"/>
    <col min="12580" max="12801" width="9.140625" style="162"/>
    <col min="12802" max="12802" width="11.42578125" style="162" customWidth="1"/>
    <col min="12803" max="12803" width="8.42578125" style="162" bestFit="1" customWidth="1"/>
    <col min="12804" max="12804" width="10.28515625" style="162" bestFit="1" customWidth="1"/>
    <col min="12805" max="12805" width="14.28515625" style="162" customWidth="1"/>
    <col min="12806" max="12806" width="10.7109375" style="162" customWidth="1"/>
    <col min="12807" max="12807" width="14.42578125" style="162" customWidth="1"/>
    <col min="12808" max="12808" width="19.5703125" style="162" bestFit="1" customWidth="1"/>
    <col min="12809" max="12809" width="21.85546875" style="162" bestFit="1" customWidth="1"/>
    <col min="12810" max="12810" width="23" style="162" customWidth="1"/>
    <col min="12811" max="12816" width="9.140625" style="162"/>
    <col min="12817" max="12817" width="14" style="162" customWidth="1"/>
    <col min="12818" max="12818" width="18.7109375" style="162" customWidth="1"/>
    <col min="12819" max="12819" width="9.7109375" style="162" customWidth="1"/>
    <col min="12820" max="12820" width="13.28515625" style="162" customWidth="1"/>
    <col min="12821" max="12821" width="10.7109375" style="162" customWidth="1"/>
    <col min="12822" max="12823" width="13.140625" style="162" customWidth="1"/>
    <col min="12824" max="12824" width="10.7109375" style="162" customWidth="1"/>
    <col min="12825" max="12826" width="9.140625" style="162"/>
    <col min="12827" max="12827" width="12.42578125" style="162" bestFit="1" customWidth="1"/>
    <col min="12828" max="12834" width="9.140625" style="162"/>
    <col min="12835" max="12835" width="10" style="162" bestFit="1" customWidth="1"/>
    <col min="12836" max="13057" width="9.140625" style="162"/>
    <col min="13058" max="13058" width="11.42578125" style="162" customWidth="1"/>
    <col min="13059" max="13059" width="8.42578125" style="162" bestFit="1" customWidth="1"/>
    <col min="13060" max="13060" width="10.28515625" style="162" bestFit="1" customWidth="1"/>
    <col min="13061" max="13061" width="14.28515625" style="162" customWidth="1"/>
    <col min="13062" max="13062" width="10.7109375" style="162" customWidth="1"/>
    <col min="13063" max="13063" width="14.42578125" style="162" customWidth="1"/>
    <col min="13064" max="13064" width="19.5703125" style="162" bestFit="1" customWidth="1"/>
    <col min="13065" max="13065" width="21.85546875" style="162" bestFit="1" customWidth="1"/>
    <col min="13066" max="13066" width="23" style="162" customWidth="1"/>
    <col min="13067" max="13072" width="9.140625" style="162"/>
    <col min="13073" max="13073" width="14" style="162" customWidth="1"/>
    <col min="13074" max="13074" width="18.7109375" style="162" customWidth="1"/>
    <col min="13075" max="13075" width="9.7109375" style="162" customWidth="1"/>
    <col min="13076" max="13076" width="13.28515625" style="162" customWidth="1"/>
    <col min="13077" max="13077" width="10.7109375" style="162" customWidth="1"/>
    <col min="13078" max="13079" width="13.140625" style="162" customWidth="1"/>
    <col min="13080" max="13080" width="10.7109375" style="162" customWidth="1"/>
    <col min="13081" max="13082" width="9.140625" style="162"/>
    <col min="13083" max="13083" width="12.42578125" style="162" bestFit="1" customWidth="1"/>
    <col min="13084" max="13090" width="9.140625" style="162"/>
    <col min="13091" max="13091" width="10" style="162" bestFit="1" customWidth="1"/>
    <col min="13092" max="13313" width="9.140625" style="162"/>
    <col min="13314" max="13314" width="11.42578125" style="162" customWidth="1"/>
    <col min="13315" max="13315" width="8.42578125" style="162" bestFit="1" customWidth="1"/>
    <col min="13316" max="13316" width="10.28515625" style="162" bestFit="1" customWidth="1"/>
    <col min="13317" max="13317" width="14.28515625" style="162" customWidth="1"/>
    <col min="13318" max="13318" width="10.7109375" style="162" customWidth="1"/>
    <col min="13319" max="13319" width="14.42578125" style="162" customWidth="1"/>
    <col min="13320" max="13320" width="19.5703125" style="162" bestFit="1" customWidth="1"/>
    <col min="13321" max="13321" width="21.85546875" style="162" bestFit="1" customWidth="1"/>
    <col min="13322" max="13322" width="23" style="162" customWidth="1"/>
    <col min="13323" max="13328" width="9.140625" style="162"/>
    <col min="13329" max="13329" width="14" style="162" customWidth="1"/>
    <col min="13330" max="13330" width="18.7109375" style="162" customWidth="1"/>
    <col min="13331" max="13331" width="9.7109375" style="162" customWidth="1"/>
    <col min="13332" max="13332" width="13.28515625" style="162" customWidth="1"/>
    <col min="13333" max="13333" width="10.7109375" style="162" customWidth="1"/>
    <col min="13334" max="13335" width="13.140625" style="162" customWidth="1"/>
    <col min="13336" max="13336" width="10.7109375" style="162" customWidth="1"/>
    <col min="13337" max="13338" width="9.140625" style="162"/>
    <col min="13339" max="13339" width="12.42578125" style="162" bestFit="1" customWidth="1"/>
    <col min="13340" max="13346" width="9.140625" style="162"/>
    <col min="13347" max="13347" width="10" style="162" bestFit="1" customWidth="1"/>
    <col min="13348" max="13569" width="9.140625" style="162"/>
    <col min="13570" max="13570" width="11.42578125" style="162" customWidth="1"/>
    <col min="13571" max="13571" width="8.42578125" style="162" bestFit="1" customWidth="1"/>
    <col min="13572" max="13572" width="10.28515625" style="162" bestFit="1" customWidth="1"/>
    <col min="13573" max="13573" width="14.28515625" style="162" customWidth="1"/>
    <col min="13574" max="13574" width="10.7109375" style="162" customWidth="1"/>
    <col min="13575" max="13575" width="14.42578125" style="162" customWidth="1"/>
    <col min="13576" max="13576" width="19.5703125" style="162" bestFit="1" customWidth="1"/>
    <col min="13577" max="13577" width="21.85546875" style="162" bestFit="1" customWidth="1"/>
    <col min="13578" max="13578" width="23" style="162" customWidth="1"/>
    <col min="13579" max="13584" width="9.140625" style="162"/>
    <col min="13585" max="13585" width="14" style="162" customWidth="1"/>
    <col min="13586" max="13586" width="18.7109375" style="162" customWidth="1"/>
    <col min="13587" max="13587" width="9.7109375" style="162" customWidth="1"/>
    <col min="13588" max="13588" width="13.28515625" style="162" customWidth="1"/>
    <col min="13589" max="13589" width="10.7109375" style="162" customWidth="1"/>
    <col min="13590" max="13591" width="13.140625" style="162" customWidth="1"/>
    <col min="13592" max="13592" width="10.7109375" style="162" customWidth="1"/>
    <col min="13593" max="13594" width="9.140625" style="162"/>
    <col min="13595" max="13595" width="12.42578125" style="162" bestFit="1" customWidth="1"/>
    <col min="13596" max="13602" width="9.140625" style="162"/>
    <col min="13603" max="13603" width="10" style="162" bestFit="1" customWidth="1"/>
    <col min="13604" max="13825" width="9.140625" style="162"/>
    <col min="13826" max="13826" width="11.42578125" style="162" customWidth="1"/>
    <col min="13827" max="13827" width="8.42578125" style="162" bestFit="1" customWidth="1"/>
    <col min="13828" max="13828" width="10.28515625" style="162" bestFit="1" customWidth="1"/>
    <col min="13829" max="13829" width="14.28515625" style="162" customWidth="1"/>
    <col min="13830" max="13830" width="10.7109375" style="162" customWidth="1"/>
    <col min="13831" max="13831" width="14.42578125" style="162" customWidth="1"/>
    <col min="13832" max="13832" width="19.5703125" style="162" bestFit="1" customWidth="1"/>
    <col min="13833" max="13833" width="21.85546875" style="162" bestFit="1" customWidth="1"/>
    <col min="13834" max="13834" width="23" style="162" customWidth="1"/>
    <col min="13835" max="13840" width="9.140625" style="162"/>
    <col min="13841" max="13841" width="14" style="162" customWidth="1"/>
    <col min="13842" max="13842" width="18.7109375" style="162" customWidth="1"/>
    <col min="13843" max="13843" width="9.7109375" style="162" customWidth="1"/>
    <col min="13844" max="13844" width="13.28515625" style="162" customWidth="1"/>
    <col min="13845" max="13845" width="10.7109375" style="162" customWidth="1"/>
    <col min="13846" max="13847" width="13.140625" style="162" customWidth="1"/>
    <col min="13848" max="13848" width="10.7109375" style="162" customWidth="1"/>
    <col min="13849" max="13850" width="9.140625" style="162"/>
    <col min="13851" max="13851" width="12.42578125" style="162" bestFit="1" customWidth="1"/>
    <col min="13852" max="13858" width="9.140625" style="162"/>
    <col min="13859" max="13859" width="10" style="162" bestFit="1" customWidth="1"/>
    <col min="13860" max="14081" width="9.140625" style="162"/>
    <col min="14082" max="14082" width="11.42578125" style="162" customWidth="1"/>
    <col min="14083" max="14083" width="8.42578125" style="162" bestFit="1" customWidth="1"/>
    <col min="14084" max="14084" width="10.28515625" style="162" bestFit="1" customWidth="1"/>
    <col min="14085" max="14085" width="14.28515625" style="162" customWidth="1"/>
    <col min="14086" max="14086" width="10.7109375" style="162" customWidth="1"/>
    <col min="14087" max="14087" width="14.42578125" style="162" customWidth="1"/>
    <col min="14088" max="14088" width="19.5703125" style="162" bestFit="1" customWidth="1"/>
    <col min="14089" max="14089" width="21.85546875" style="162" bestFit="1" customWidth="1"/>
    <col min="14090" max="14090" width="23" style="162" customWidth="1"/>
    <col min="14091" max="14096" width="9.140625" style="162"/>
    <col min="14097" max="14097" width="14" style="162" customWidth="1"/>
    <col min="14098" max="14098" width="18.7109375" style="162" customWidth="1"/>
    <col min="14099" max="14099" width="9.7109375" style="162" customWidth="1"/>
    <col min="14100" max="14100" width="13.28515625" style="162" customWidth="1"/>
    <col min="14101" max="14101" width="10.7109375" style="162" customWidth="1"/>
    <col min="14102" max="14103" width="13.140625" style="162" customWidth="1"/>
    <col min="14104" max="14104" width="10.7109375" style="162" customWidth="1"/>
    <col min="14105" max="14106" width="9.140625" style="162"/>
    <col min="14107" max="14107" width="12.42578125" style="162" bestFit="1" customWidth="1"/>
    <col min="14108" max="14114" width="9.140625" style="162"/>
    <col min="14115" max="14115" width="10" style="162" bestFit="1" customWidth="1"/>
    <col min="14116" max="14337" width="9.140625" style="162"/>
    <col min="14338" max="14338" width="11.42578125" style="162" customWidth="1"/>
    <col min="14339" max="14339" width="8.42578125" style="162" bestFit="1" customWidth="1"/>
    <col min="14340" max="14340" width="10.28515625" style="162" bestFit="1" customWidth="1"/>
    <col min="14341" max="14341" width="14.28515625" style="162" customWidth="1"/>
    <col min="14342" max="14342" width="10.7109375" style="162" customWidth="1"/>
    <col min="14343" max="14343" width="14.42578125" style="162" customWidth="1"/>
    <col min="14344" max="14344" width="19.5703125" style="162" bestFit="1" customWidth="1"/>
    <col min="14345" max="14345" width="21.85546875" style="162" bestFit="1" customWidth="1"/>
    <col min="14346" max="14346" width="23" style="162" customWidth="1"/>
    <col min="14347" max="14352" width="9.140625" style="162"/>
    <col min="14353" max="14353" width="14" style="162" customWidth="1"/>
    <col min="14354" max="14354" width="18.7109375" style="162" customWidth="1"/>
    <col min="14355" max="14355" width="9.7109375" style="162" customWidth="1"/>
    <col min="14356" max="14356" width="13.28515625" style="162" customWidth="1"/>
    <col min="14357" max="14357" width="10.7109375" style="162" customWidth="1"/>
    <col min="14358" max="14359" width="13.140625" style="162" customWidth="1"/>
    <col min="14360" max="14360" width="10.7109375" style="162" customWidth="1"/>
    <col min="14361" max="14362" width="9.140625" style="162"/>
    <col min="14363" max="14363" width="12.42578125" style="162" bestFit="1" customWidth="1"/>
    <col min="14364" max="14370" width="9.140625" style="162"/>
    <col min="14371" max="14371" width="10" style="162" bestFit="1" customWidth="1"/>
    <col min="14372" max="14593" width="9.140625" style="162"/>
    <col min="14594" max="14594" width="11.42578125" style="162" customWidth="1"/>
    <col min="14595" max="14595" width="8.42578125" style="162" bestFit="1" customWidth="1"/>
    <col min="14596" max="14596" width="10.28515625" style="162" bestFit="1" customWidth="1"/>
    <col min="14597" max="14597" width="14.28515625" style="162" customWidth="1"/>
    <col min="14598" max="14598" width="10.7109375" style="162" customWidth="1"/>
    <col min="14599" max="14599" width="14.42578125" style="162" customWidth="1"/>
    <col min="14600" max="14600" width="19.5703125" style="162" bestFit="1" customWidth="1"/>
    <col min="14601" max="14601" width="21.85546875" style="162" bestFit="1" customWidth="1"/>
    <col min="14602" max="14602" width="23" style="162" customWidth="1"/>
    <col min="14603" max="14608" width="9.140625" style="162"/>
    <col min="14609" max="14609" width="14" style="162" customWidth="1"/>
    <col min="14610" max="14610" width="18.7109375" style="162" customWidth="1"/>
    <col min="14611" max="14611" width="9.7109375" style="162" customWidth="1"/>
    <col min="14612" max="14612" width="13.28515625" style="162" customWidth="1"/>
    <col min="14613" max="14613" width="10.7109375" style="162" customWidth="1"/>
    <col min="14614" max="14615" width="13.140625" style="162" customWidth="1"/>
    <col min="14616" max="14616" width="10.7109375" style="162" customWidth="1"/>
    <col min="14617" max="14618" width="9.140625" style="162"/>
    <col min="14619" max="14619" width="12.42578125" style="162" bestFit="1" customWidth="1"/>
    <col min="14620" max="14626" width="9.140625" style="162"/>
    <col min="14627" max="14627" width="10" style="162" bestFit="1" customWidth="1"/>
    <col min="14628" max="14849" width="9.140625" style="162"/>
    <col min="14850" max="14850" width="11.42578125" style="162" customWidth="1"/>
    <col min="14851" max="14851" width="8.42578125" style="162" bestFit="1" customWidth="1"/>
    <col min="14852" max="14852" width="10.28515625" style="162" bestFit="1" customWidth="1"/>
    <col min="14853" max="14853" width="14.28515625" style="162" customWidth="1"/>
    <col min="14854" max="14854" width="10.7109375" style="162" customWidth="1"/>
    <col min="14855" max="14855" width="14.42578125" style="162" customWidth="1"/>
    <col min="14856" max="14856" width="19.5703125" style="162" bestFit="1" customWidth="1"/>
    <col min="14857" max="14857" width="21.85546875" style="162" bestFit="1" customWidth="1"/>
    <col min="14858" max="14858" width="23" style="162" customWidth="1"/>
    <col min="14859" max="14864" width="9.140625" style="162"/>
    <col min="14865" max="14865" width="14" style="162" customWidth="1"/>
    <col min="14866" max="14866" width="18.7109375" style="162" customWidth="1"/>
    <col min="14867" max="14867" width="9.7109375" style="162" customWidth="1"/>
    <col min="14868" max="14868" width="13.28515625" style="162" customWidth="1"/>
    <col min="14869" max="14869" width="10.7109375" style="162" customWidth="1"/>
    <col min="14870" max="14871" width="13.140625" style="162" customWidth="1"/>
    <col min="14872" max="14872" width="10.7109375" style="162" customWidth="1"/>
    <col min="14873" max="14874" width="9.140625" style="162"/>
    <col min="14875" max="14875" width="12.42578125" style="162" bestFit="1" customWidth="1"/>
    <col min="14876" max="14882" width="9.140625" style="162"/>
    <col min="14883" max="14883" width="10" style="162" bestFit="1" customWidth="1"/>
    <col min="14884" max="15105" width="9.140625" style="162"/>
    <col min="15106" max="15106" width="11.42578125" style="162" customWidth="1"/>
    <col min="15107" max="15107" width="8.42578125" style="162" bestFit="1" customWidth="1"/>
    <col min="15108" max="15108" width="10.28515625" style="162" bestFit="1" customWidth="1"/>
    <col min="15109" max="15109" width="14.28515625" style="162" customWidth="1"/>
    <col min="15110" max="15110" width="10.7109375" style="162" customWidth="1"/>
    <col min="15111" max="15111" width="14.42578125" style="162" customWidth="1"/>
    <col min="15112" max="15112" width="19.5703125" style="162" bestFit="1" customWidth="1"/>
    <col min="15113" max="15113" width="21.85546875" style="162" bestFit="1" customWidth="1"/>
    <col min="15114" max="15114" width="23" style="162" customWidth="1"/>
    <col min="15115" max="15120" width="9.140625" style="162"/>
    <col min="15121" max="15121" width="14" style="162" customWidth="1"/>
    <col min="15122" max="15122" width="18.7109375" style="162" customWidth="1"/>
    <col min="15123" max="15123" width="9.7109375" style="162" customWidth="1"/>
    <col min="15124" max="15124" width="13.28515625" style="162" customWidth="1"/>
    <col min="15125" max="15125" width="10.7109375" style="162" customWidth="1"/>
    <col min="15126" max="15127" width="13.140625" style="162" customWidth="1"/>
    <col min="15128" max="15128" width="10.7109375" style="162" customWidth="1"/>
    <col min="15129" max="15130" width="9.140625" style="162"/>
    <col min="15131" max="15131" width="12.42578125" style="162" bestFit="1" customWidth="1"/>
    <col min="15132" max="15138" width="9.140625" style="162"/>
    <col min="15139" max="15139" width="10" style="162" bestFit="1" customWidth="1"/>
    <col min="15140" max="15361" width="9.140625" style="162"/>
    <col min="15362" max="15362" width="11.42578125" style="162" customWidth="1"/>
    <col min="15363" max="15363" width="8.42578125" style="162" bestFit="1" customWidth="1"/>
    <col min="15364" max="15364" width="10.28515625" style="162" bestFit="1" customWidth="1"/>
    <col min="15365" max="15365" width="14.28515625" style="162" customWidth="1"/>
    <col min="15366" max="15366" width="10.7109375" style="162" customWidth="1"/>
    <col min="15367" max="15367" width="14.42578125" style="162" customWidth="1"/>
    <col min="15368" max="15368" width="19.5703125" style="162" bestFit="1" customWidth="1"/>
    <col min="15369" max="15369" width="21.85546875" style="162" bestFit="1" customWidth="1"/>
    <col min="15370" max="15370" width="23" style="162" customWidth="1"/>
    <col min="15371" max="15376" width="9.140625" style="162"/>
    <col min="15377" max="15377" width="14" style="162" customWidth="1"/>
    <col min="15378" max="15378" width="18.7109375" style="162" customWidth="1"/>
    <col min="15379" max="15379" width="9.7109375" style="162" customWidth="1"/>
    <col min="15380" max="15380" width="13.28515625" style="162" customWidth="1"/>
    <col min="15381" max="15381" width="10.7109375" style="162" customWidth="1"/>
    <col min="15382" max="15383" width="13.140625" style="162" customWidth="1"/>
    <col min="15384" max="15384" width="10.7109375" style="162" customWidth="1"/>
    <col min="15385" max="15386" width="9.140625" style="162"/>
    <col min="15387" max="15387" width="12.42578125" style="162" bestFit="1" customWidth="1"/>
    <col min="15388" max="15394" width="9.140625" style="162"/>
    <col min="15395" max="15395" width="10" style="162" bestFit="1" customWidth="1"/>
    <col min="15396" max="15617" width="9.140625" style="162"/>
    <col min="15618" max="15618" width="11.42578125" style="162" customWidth="1"/>
    <col min="15619" max="15619" width="8.42578125" style="162" bestFit="1" customWidth="1"/>
    <col min="15620" max="15620" width="10.28515625" style="162" bestFit="1" customWidth="1"/>
    <col min="15621" max="15621" width="14.28515625" style="162" customWidth="1"/>
    <col min="15622" max="15622" width="10.7109375" style="162" customWidth="1"/>
    <col min="15623" max="15623" width="14.42578125" style="162" customWidth="1"/>
    <col min="15624" max="15624" width="19.5703125" style="162" bestFit="1" customWidth="1"/>
    <col min="15625" max="15625" width="21.85546875" style="162" bestFit="1" customWidth="1"/>
    <col min="15626" max="15626" width="23" style="162" customWidth="1"/>
    <col min="15627" max="15632" width="9.140625" style="162"/>
    <col min="15633" max="15633" width="14" style="162" customWidth="1"/>
    <col min="15634" max="15634" width="18.7109375" style="162" customWidth="1"/>
    <col min="15635" max="15635" width="9.7109375" style="162" customWidth="1"/>
    <col min="15636" max="15636" width="13.28515625" style="162" customWidth="1"/>
    <col min="15637" max="15637" width="10.7109375" style="162" customWidth="1"/>
    <col min="15638" max="15639" width="13.140625" style="162" customWidth="1"/>
    <col min="15640" max="15640" width="10.7109375" style="162" customWidth="1"/>
    <col min="15641" max="15642" width="9.140625" style="162"/>
    <col min="15643" max="15643" width="12.42578125" style="162" bestFit="1" customWidth="1"/>
    <col min="15644" max="15650" width="9.140625" style="162"/>
    <col min="15651" max="15651" width="10" style="162" bestFit="1" customWidth="1"/>
    <col min="15652" max="15873" width="9.140625" style="162"/>
    <col min="15874" max="15874" width="11.42578125" style="162" customWidth="1"/>
    <col min="15875" max="15875" width="8.42578125" style="162" bestFit="1" customWidth="1"/>
    <col min="15876" max="15876" width="10.28515625" style="162" bestFit="1" customWidth="1"/>
    <col min="15877" max="15877" width="14.28515625" style="162" customWidth="1"/>
    <col min="15878" max="15878" width="10.7109375" style="162" customWidth="1"/>
    <col min="15879" max="15879" width="14.42578125" style="162" customWidth="1"/>
    <col min="15880" max="15880" width="19.5703125" style="162" bestFit="1" customWidth="1"/>
    <col min="15881" max="15881" width="21.85546875" style="162" bestFit="1" customWidth="1"/>
    <col min="15882" max="15882" width="23" style="162" customWidth="1"/>
    <col min="15883" max="15888" width="9.140625" style="162"/>
    <col min="15889" max="15889" width="14" style="162" customWidth="1"/>
    <col min="15890" max="15890" width="18.7109375" style="162" customWidth="1"/>
    <col min="15891" max="15891" width="9.7109375" style="162" customWidth="1"/>
    <col min="15892" max="15892" width="13.28515625" style="162" customWidth="1"/>
    <col min="15893" max="15893" width="10.7109375" style="162" customWidth="1"/>
    <col min="15894" max="15895" width="13.140625" style="162" customWidth="1"/>
    <col min="15896" max="15896" width="10.7109375" style="162" customWidth="1"/>
    <col min="15897" max="15898" width="9.140625" style="162"/>
    <col min="15899" max="15899" width="12.42578125" style="162" bestFit="1" customWidth="1"/>
    <col min="15900" max="15906" width="9.140625" style="162"/>
    <col min="15907" max="15907" width="10" style="162" bestFit="1" customWidth="1"/>
    <col min="15908" max="16129" width="9.140625" style="162"/>
    <col min="16130" max="16130" width="11.42578125" style="162" customWidth="1"/>
    <col min="16131" max="16131" width="8.42578125" style="162" bestFit="1" customWidth="1"/>
    <col min="16132" max="16132" width="10.28515625" style="162" bestFit="1" customWidth="1"/>
    <col min="16133" max="16133" width="14.28515625" style="162" customWidth="1"/>
    <col min="16134" max="16134" width="10.7109375" style="162" customWidth="1"/>
    <col min="16135" max="16135" width="14.42578125" style="162" customWidth="1"/>
    <col min="16136" max="16136" width="19.5703125" style="162" bestFit="1" customWidth="1"/>
    <col min="16137" max="16137" width="21.85546875" style="162" bestFit="1" customWidth="1"/>
    <col min="16138" max="16138" width="23" style="162" customWidth="1"/>
    <col min="16139" max="16144" width="9.140625" style="162"/>
    <col min="16145" max="16145" width="14" style="162" customWidth="1"/>
    <col min="16146" max="16146" width="18.7109375" style="162" customWidth="1"/>
    <col min="16147" max="16147" width="9.7109375" style="162" customWidth="1"/>
    <col min="16148" max="16148" width="13.28515625" style="162" customWidth="1"/>
    <col min="16149" max="16149" width="10.7109375" style="162" customWidth="1"/>
    <col min="16150" max="16151" width="13.140625" style="162" customWidth="1"/>
    <col min="16152" max="16152" width="10.7109375" style="162" customWidth="1"/>
    <col min="16153" max="16154" width="9.140625" style="162"/>
    <col min="16155" max="16155" width="12.42578125" style="162" bestFit="1" customWidth="1"/>
    <col min="16156" max="16162" width="9.140625" style="162"/>
    <col min="16163" max="16163" width="10" style="162" bestFit="1" customWidth="1"/>
    <col min="16164" max="16384" width="9.140625" style="162"/>
  </cols>
  <sheetData>
    <row r="1" spans="1:37" ht="15.75" thickBot="1" x14ac:dyDescent="0.3">
      <c r="A1" s="312" t="s">
        <v>651</v>
      </c>
    </row>
    <row r="2" spans="1:37" s="168" customFormat="1" ht="60" x14ac:dyDescent="0.25">
      <c r="B2" s="313" t="s">
        <v>0</v>
      </c>
      <c r="C2" s="169" t="s">
        <v>1</v>
      </c>
      <c r="D2" s="169" t="s">
        <v>2</v>
      </c>
      <c r="E2" s="169" t="s">
        <v>3</v>
      </c>
      <c r="F2" s="170" t="s">
        <v>4</v>
      </c>
      <c r="G2" s="169" t="s">
        <v>5</v>
      </c>
      <c r="H2" s="169" t="s">
        <v>6</v>
      </c>
      <c r="I2" s="169" t="s">
        <v>7</v>
      </c>
      <c r="J2" s="169" t="s">
        <v>8</v>
      </c>
      <c r="K2" s="169" t="s">
        <v>9</v>
      </c>
      <c r="L2" s="169" t="s">
        <v>10</v>
      </c>
      <c r="M2" s="169" t="s">
        <v>11</v>
      </c>
      <c r="N2" s="169" t="s">
        <v>12</v>
      </c>
      <c r="O2" s="169" t="s">
        <v>13</v>
      </c>
      <c r="P2" s="169" t="s">
        <v>14</v>
      </c>
      <c r="Q2" s="169" t="s">
        <v>15</v>
      </c>
      <c r="R2" s="169" t="s">
        <v>658</v>
      </c>
      <c r="S2" s="169" t="s">
        <v>16</v>
      </c>
      <c r="T2" s="169" t="s">
        <v>17</v>
      </c>
      <c r="U2" s="169" t="s">
        <v>18</v>
      </c>
      <c r="V2" s="169" t="s">
        <v>19</v>
      </c>
      <c r="W2" s="171" t="s">
        <v>20</v>
      </c>
      <c r="X2" s="171" t="s">
        <v>21</v>
      </c>
      <c r="Y2" s="314"/>
      <c r="Z2" s="314" t="s">
        <v>22</v>
      </c>
      <c r="AA2" s="314" t="s">
        <v>23</v>
      </c>
      <c r="AB2" s="169" t="s">
        <v>24</v>
      </c>
      <c r="AC2" s="169"/>
      <c r="AD2" s="169" t="s">
        <v>20</v>
      </c>
      <c r="AE2" s="169" t="s">
        <v>20</v>
      </c>
      <c r="AF2" s="172" t="s">
        <v>20</v>
      </c>
      <c r="AH2" s="315"/>
    </row>
    <row r="3" spans="1:37" s="168" customFormat="1" x14ac:dyDescent="0.25">
      <c r="B3" s="316" t="s">
        <v>26</v>
      </c>
      <c r="C3" s="173"/>
      <c r="D3" s="173"/>
      <c r="E3" s="173"/>
      <c r="F3" s="174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5"/>
      <c r="X3" s="175"/>
      <c r="Y3" s="317"/>
      <c r="Z3" s="317"/>
      <c r="AA3" s="317"/>
      <c r="AB3" s="173"/>
      <c r="AC3" s="173"/>
      <c r="AD3" s="173"/>
      <c r="AE3" s="173"/>
      <c r="AF3" s="176"/>
      <c r="AH3" s="318"/>
      <c r="AI3" s="8"/>
    </row>
    <row r="4" spans="1:37" x14ac:dyDescent="0.25">
      <c r="B4" s="177"/>
      <c r="C4" s="178" t="s">
        <v>289</v>
      </c>
      <c r="D4" s="178">
        <v>0.51</v>
      </c>
      <c r="E4" s="179">
        <v>8.4399999999999989E-2</v>
      </c>
      <c r="F4" s="180">
        <f t="shared" ref="F4:F109" si="0">X4</f>
        <v>0.39074681228502706</v>
      </c>
      <c r="G4" s="319" t="s">
        <v>28</v>
      </c>
      <c r="H4" s="319" t="s">
        <v>29</v>
      </c>
      <c r="I4" s="319" t="s">
        <v>30</v>
      </c>
      <c r="J4" s="319" t="s">
        <v>31</v>
      </c>
      <c r="K4" s="319">
        <v>3</v>
      </c>
      <c r="L4" s="319">
        <v>7</v>
      </c>
      <c r="M4" s="319">
        <v>1</v>
      </c>
      <c r="N4" s="319">
        <v>2</v>
      </c>
      <c r="O4" s="319">
        <v>0</v>
      </c>
      <c r="P4" s="319">
        <v>0</v>
      </c>
      <c r="Q4" s="319">
        <f t="shared" ref="Q4:Q67" si="1">(K4*12.011)+(L4*1.008)+(N4*15.999)+(14.007*M4)+(O4*30.974)+(P4*32.066)</f>
        <v>89.094000000000008</v>
      </c>
      <c r="R4" s="320" t="s">
        <v>32</v>
      </c>
      <c r="S4" s="319">
        <f>Q4-$Q$130</f>
        <v>71.079000000000008</v>
      </c>
      <c r="T4" s="319">
        <f t="shared" ref="T4:T70" si="2">E4*S4</f>
        <v>5.9990676000000001</v>
      </c>
      <c r="U4" s="178">
        <f>SUM(T4:T23)</f>
        <v>110.15828830000002</v>
      </c>
      <c r="V4" s="178">
        <f t="shared" ref="V4:V23" si="3">T4/$U$4</f>
        <v>5.4458613079230271E-2</v>
      </c>
      <c r="W4" s="181">
        <f>V4*$D$4</f>
        <v>2.7773892670407439E-2</v>
      </c>
      <c r="X4" s="179">
        <f t="shared" ref="X4:X67" si="4">W4/S4*1000</f>
        <v>0.39074681228502706</v>
      </c>
      <c r="Y4" s="319">
        <v>0.4991491560213569</v>
      </c>
      <c r="Z4" s="178"/>
      <c r="AA4" s="178"/>
      <c r="AB4" s="178"/>
      <c r="AC4" s="178"/>
      <c r="AD4" s="178">
        <f t="shared" ref="AD4:AD115" si="5">(F4*Q4)/1000</f>
        <v>3.48131964937222E-2</v>
      </c>
      <c r="AE4" s="178"/>
      <c r="AF4" s="182"/>
    </row>
    <row r="5" spans="1:37" x14ac:dyDescent="0.25">
      <c r="B5" s="177"/>
      <c r="C5" s="178"/>
      <c r="D5" s="321"/>
      <c r="E5" s="179">
        <v>5.0099999999999999E-2</v>
      </c>
      <c r="F5" s="180">
        <f t="shared" si="0"/>
        <v>0.23194804852464282</v>
      </c>
      <c r="G5" s="319" t="s">
        <v>34</v>
      </c>
      <c r="H5" s="319" t="s">
        <v>29</v>
      </c>
      <c r="I5" s="319" t="s">
        <v>30</v>
      </c>
      <c r="J5" s="319" t="s">
        <v>35</v>
      </c>
      <c r="K5" s="319">
        <v>6</v>
      </c>
      <c r="L5" s="319">
        <v>15</v>
      </c>
      <c r="M5" s="319">
        <v>4</v>
      </c>
      <c r="N5" s="319">
        <v>2</v>
      </c>
      <c r="O5" s="319">
        <v>0</v>
      </c>
      <c r="P5" s="319">
        <v>0</v>
      </c>
      <c r="Q5" s="319">
        <f t="shared" si="1"/>
        <v>175.21200000000002</v>
      </c>
      <c r="R5" s="320" t="s">
        <v>32</v>
      </c>
      <c r="S5" s="319">
        <f t="shared" ref="S5:S23" si="6">Q5-$Q$130</f>
        <v>157.197</v>
      </c>
      <c r="T5" s="319">
        <f t="shared" si="2"/>
        <v>7.8755696999999998</v>
      </c>
      <c r="U5" s="178"/>
      <c r="V5" s="178">
        <f t="shared" si="3"/>
        <v>7.1493210556722114E-2</v>
      </c>
      <c r="W5" s="181">
        <f t="shared" ref="W5:W23" si="7">V5*$D$4</f>
        <v>3.646153738392828E-2</v>
      </c>
      <c r="X5" s="179">
        <f t="shared" si="4"/>
        <v>0.23194804852464282</v>
      </c>
      <c r="Y5" s="319">
        <v>0.28741990336475676</v>
      </c>
      <c r="Z5" s="178"/>
      <c r="AA5" s="178"/>
      <c r="AB5" s="178"/>
      <c r="AC5" s="178"/>
      <c r="AD5" s="178">
        <f t="shared" si="5"/>
        <v>4.0640081478099721E-2</v>
      </c>
      <c r="AE5" s="178"/>
      <c r="AF5" s="182"/>
    </row>
    <row r="6" spans="1:37" x14ac:dyDescent="0.25">
      <c r="B6" s="177"/>
      <c r="C6" s="178"/>
      <c r="D6" s="178"/>
      <c r="E6" s="179">
        <v>4.0300000000000002E-2</v>
      </c>
      <c r="F6" s="180">
        <f t="shared" si="0"/>
        <v>0.18657697316453306</v>
      </c>
      <c r="G6" s="319" t="s">
        <v>36</v>
      </c>
      <c r="H6" s="319" t="s">
        <v>29</v>
      </c>
      <c r="I6" s="319" t="s">
        <v>30</v>
      </c>
      <c r="J6" s="319" t="s">
        <v>37</v>
      </c>
      <c r="K6" s="319">
        <v>4</v>
      </c>
      <c r="L6" s="319">
        <v>8</v>
      </c>
      <c r="M6" s="319">
        <v>2</v>
      </c>
      <c r="N6" s="319">
        <v>3</v>
      </c>
      <c r="O6" s="319">
        <v>0</v>
      </c>
      <c r="P6" s="319">
        <v>0</v>
      </c>
      <c r="Q6" s="319">
        <f t="shared" si="1"/>
        <v>132.119</v>
      </c>
      <c r="R6" s="320" t="s">
        <v>32</v>
      </c>
      <c r="S6" s="319">
        <f t="shared" si="6"/>
        <v>114.104</v>
      </c>
      <c r="T6" s="319">
        <f t="shared" si="2"/>
        <v>4.5983912</v>
      </c>
      <c r="U6" s="178"/>
      <c r="V6" s="178">
        <f t="shared" si="3"/>
        <v>4.1743488129344863E-2</v>
      </c>
      <c r="W6" s="181">
        <f t="shared" si="7"/>
        <v>2.1289178945965881E-2</v>
      </c>
      <c r="X6" s="179">
        <f t="shared" si="4"/>
        <v>0.18657697316453306</v>
      </c>
      <c r="Y6" s="319">
        <v>0.23423187854280889</v>
      </c>
      <c r="Z6" s="178"/>
      <c r="AA6" s="178"/>
      <c r="AB6" s="178"/>
      <c r="AC6" s="178"/>
      <c r="AD6" s="178">
        <f t="shared" si="5"/>
        <v>2.4650363117524943E-2</v>
      </c>
      <c r="AE6" s="178"/>
      <c r="AF6" s="182"/>
    </row>
    <row r="7" spans="1:37" x14ac:dyDescent="0.25">
      <c r="B7" s="177"/>
      <c r="C7" s="178"/>
      <c r="D7" s="178"/>
      <c r="E7" s="179">
        <v>0.05</v>
      </c>
      <c r="F7" s="180">
        <f t="shared" si="0"/>
        <v>0.23148507836790702</v>
      </c>
      <c r="G7" s="319" t="s">
        <v>38</v>
      </c>
      <c r="H7" s="319" t="s">
        <v>29</v>
      </c>
      <c r="I7" s="319" t="s">
        <v>30</v>
      </c>
      <c r="J7" s="319" t="s">
        <v>39</v>
      </c>
      <c r="K7" s="319">
        <v>4</v>
      </c>
      <c r="L7" s="319">
        <v>6</v>
      </c>
      <c r="M7" s="319">
        <v>1</v>
      </c>
      <c r="N7" s="319">
        <v>4</v>
      </c>
      <c r="O7" s="319">
        <v>0</v>
      </c>
      <c r="P7" s="319">
        <v>0</v>
      </c>
      <c r="Q7" s="319">
        <f t="shared" si="1"/>
        <v>132.095</v>
      </c>
      <c r="R7" s="320" t="s">
        <v>32</v>
      </c>
      <c r="S7" s="319">
        <f t="shared" si="6"/>
        <v>114.08</v>
      </c>
      <c r="T7" s="319">
        <f t="shared" si="2"/>
        <v>5.7040000000000006</v>
      </c>
      <c r="U7" s="178"/>
      <c r="V7" s="178">
        <f t="shared" si="3"/>
        <v>5.1780034784727126E-2</v>
      </c>
      <c r="W7" s="181">
        <f t="shared" si="7"/>
        <v>2.6407817740210834E-2</v>
      </c>
      <c r="X7" s="179">
        <f t="shared" si="4"/>
        <v>0.23148507836790702</v>
      </c>
      <c r="Y7" s="319">
        <v>0.23423187854280891</v>
      </c>
      <c r="Z7" s="178"/>
      <c r="AA7" s="178"/>
      <c r="AB7" s="178"/>
      <c r="AC7" s="178"/>
      <c r="AD7" s="178">
        <f t="shared" si="5"/>
        <v>3.0578021427008679E-2</v>
      </c>
      <c r="AE7" s="178"/>
      <c r="AF7" s="182"/>
    </row>
    <row r="8" spans="1:37" x14ac:dyDescent="0.25">
      <c r="B8" s="177"/>
      <c r="C8" s="178"/>
      <c r="D8" s="178"/>
      <c r="E8" s="179">
        <v>9.8999999999999991E-3</v>
      </c>
      <c r="F8" s="180">
        <f t="shared" si="0"/>
        <v>4.5834045516845584E-2</v>
      </c>
      <c r="G8" s="319" t="s">
        <v>40</v>
      </c>
      <c r="H8" s="319" t="s">
        <v>29</v>
      </c>
      <c r="I8" s="319" t="s">
        <v>30</v>
      </c>
      <c r="J8" s="319" t="s">
        <v>41</v>
      </c>
      <c r="K8" s="319">
        <v>3</v>
      </c>
      <c r="L8" s="319">
        <v>7</v>
      </c>
      <c r="M8" s="319">
        <v>1</v>
      </c>
      <c r="N8" s="319">
        <v>2</v>
      </c>
      <c r="O8" s="319">
        <v>0</v>
      </c>
      <c r="P8" s="319">
        <v>1</v>
      </c>
      <c r="Q8" s="319">
        <f t="shared" si="1"/>
        <v>121.16000000000001</v>
      </c>
      <c r="R8" s="320" t="s">
        <v>32</v>
      </c>
      <c r="S8" s="319">
        <f t="shared" si="6"/>
        <v>103.14500000000001</v>
      </c>
      <c r="T8" s="319">
        <f t="shared" si="2"/>
        <v>1.0211355</v>
      </c>
      <c r="U8" s="178"/>
      <c r="V8" s="178">
        <f t="shared" si="3"/>
        <v>9.2697110290883098E-3</v>
      </c>
      <c r="W8" s="181">
        <f t="shared" si="7"/>
        <v>4.7275526248350382E-3</v>
      </c>
      <c r="X8" s="179">
        <f t="shared" si="4"/>
        <v>4.5834045516845584E-2</v>
      </c>
      <c r="Y8" s="319">
        <v>8.8987656913643548E-2</v>
      </c>
      <c r="Z8" s="178"/>
      <c r="AA8" s="178"/>
      <c r="AB8" s="178"/>
      <c r="AC8" s="178"/>
      <c r="AD8" s="178">
        <f t="shared" si="5"/>
        <v>5.5532529548210112E-3</v>
      </c>
      <c r="AE8" s="178"/>
      <c r="AF8" s="182"/>
    </row>
    <row r="9" spans="1:37" x14ac:dyDescent="0.25">
      <c r="B9" s="177"/>
      <c r="C9" s="178"/>
      <c r="D9" s="178"/>
      <c r="E9" s="179">
        <v>5.5300000000000002E-2</v>
      </c>
      <c r="F9" s="180">
        <f t="shared" si="0"/>
        <v>0.25602249667490518</v>
      </c>
      <c r="G9" s="319" t="s">
        <v>42</v>
      </c>
      <c r="H9" s="319" t="s">
        <v>29</v>
      </c>
      <c r="I9" s="319" t="s">
        <v>30</v>
      </c>
      <c r="J9" s="319" t="s">
        <v>43</v>
      </c>
      <c r="K9" s="319">
        <v>5</v>
      </c>
      <c r="L9" s="319">
        <v>10</v>
      </c>
      <c r="M9" s="319">
        <v>2</v>
      </c>
      <c r="N9" s="319">
        <v>3</v>
      </c>
      <c r="O9" s="319">
        <v>0</v>
      </c>
      <c r="P9" s="319">
        <v>0</v>
      </c>
      <c r="Q9" s="319">
        <f t="shared" si="1"/>
        <v>146.14599999999999</v>
      </c>
      <c r="R9" s="320" t="s">
        <v>32</v>
      </c>
      <c r="S9" s="319">
        <f t="shared" si="6"/>
        <v>128.13099999999997</v>
      </c>
      <c r="T9" s="319">
        <f t="shared" si="2"/>
        <v>7.0856442999999985</v>
      </c>
      <c r="U9" s="178"/>
      <c r="V9" s="178">
        <f t="shared" si="3"/>
        <v>6.4322389257749538E-2</v>
      </c>
      <c r="W9" s="181">
        <f t="shared" si="7"/>
        <v>3.2804418521452265E-2</v>
      </c>
      <c r="X9" s="179">
        <f t="shared" si="4"/>
        <v>0.25602249667490518</v>
      </c>
      <c r="Y9" s="319">
        <v>0.25571165779782629</v>
      </c>
      <c r="Z9" s="178"/>
      <c r="AA9" s="178"/>
      <c r="AB9" s="178"/>
      <c r="AC9" s="178"/>
      <c r="AD9" s="178">
        <f t="shared" si="5"/>
        <v>3.741666379905069E-2</v>
      </c>
      <c r="AE9" s="178"/>
      <c r="AF9" s="182"/>
      <c r="AI9" s="8"/>
    </row>
    <row r="10" spans="1:37" x14ac:dyDescent="0.25">
      <c r="B10" s="177"/>
      <c r="C10" s="178"/>
      <c r="D10" s="178"/>
      <c r="E10" s="179">
        <v>6.0199999999999997E-2</v>
      </c>
      <c r="F10" s="180">
        <f t="shared" si="0"/>
        <v>0.27870803435496005</v>
      </c>
      <c r="G10" s="319" t="s">
        <v>44</v>
      </c>
      <c r="H10" s="319" t="s">
        <v>29</v>
      </c>
      <c r="I10" s="319" t="s">
        <v>30</v>
      </c>
      <c r="J10" s="319" t="s">
        <v>45</v>
      </c>
      <c r="K10" s="319">
        <v>5</v>
      </c>
      <c r="L10" s="319">
        <v>8</v>
      </c>
      <c r="M10" s="319">
        <v>1</v>
      </c>
      <c r="N10" s="319">
        <v>4</v>
      </c>
      <c r="O10" s="319">
        <v>0</v>
      </c>
      <c r="P10" s="319">
        <v>0</v>
      </c>
      <c r="Q10" s="319">
        <f t="shared" si="1"/>
        <v>146.12200000000001</v>
      </c>
      <c r="R10" s="320" t="s">
        <v>32</v>
      </c>
      <c r="S10" s="319">
        <f t="shared" si="6"/>
        <v>128.10700000000003</v>
      </c>
      <c r="T10" s="319">
        <f t="shared" si="2"/>
        <v>7.7120414000000013</v>
      </c>
      <c r="U10" s="178"/>
      <c r="V10" s="178">
        <f t="shared" si="3"/>
        <v>7.0008725798256607E-2</v>
      </c>
      <c r="W10" s="181">
        <f t="shared" si="7"/>
        <v>3.5704450157110872E-2</v>
      </c>
      <c r="X10" s="179">
        <f t="shared" si="4"/>
        <v>0.27870803435496005</v>
      </c>
      <c r="Y10" s="319">
        <v>0.25571165779782634</v>
      </c>
      <c r="Z10" s="178"/>
      <c r="AA10" s="178"/>
      <c r="AB10" s="178"/>
      <c r="AC10" s="178"/>
      <c r="AD10" s="178">
        <f t="shared" si="5"/>
        <v>4.0725375396015479E-2</v>
      </c>
      <c r="AE10" s="178"/>
      <c r="AF10" s="182"/>
    </row>
    <row r="11" spans="1:37" x14ac:dyDescent="0.25">
      <c r="B11" s="177"/>
      <c r="C11" s="178"/>
      <c r="D11" s="178"/>
      <c r="E11" s="179">
        <v>7.3399999999999993E-2</v>
      </c>
      <c r="F11" s="180">
        <f t="shared" si="0"/>
        <v>0.33982009504408739</v>
      </c>
      <c r="G11" s="319" t="s">
        <v>46</v>
      </c>
      <c r="H11" s="319" t="s">
        <v>29</v>
      </c>
      <c r="I11" s="319" t="s">
        <v>30</v>
      </c>
      <c r="J11" s="319" t="s">
        <v>47</v>
      </c>
      <c r="K11" s="319">
        <v>2</v>
      </c>
      <c r="L11" s="319">
        <v>5</v>
      </c>
      <c r="M11" s="319">
        <v>1</v>
      </c>
      <c r="N11" s="319">
        <v>2</v>
      </c>
      <c r="O11" s="319">
        <v>0</v>
      </c>
      <c r="P11" s="319">
        <v>0</v>
      </c>
      <c r="Q11" s="319">
        <f t="shared" si="1"/>
        <v>75.067000000000007</v>
      </c>
      <c r="R11" s="320" t="s">
        <v>32</v>
      </c>
      <c r="S11" s="319">
        <f t="shared" si="6"/>
        <v>57.052000000000007</v>
      </c>
      <c r="T11" s="319">
        <f t="shared" si="2"/>
        <v>4.1876167999999998</v>
      </c>
      <c r="U11" s="178"/>
      <c r="V11" s="178">
        <f t="shared" si="3"/>
        <v>3.801454129893192E-2</v>
      </c>
      <c r="W11" s="181">
        <f t="shared" si="7"/>
        <v>1.9387416062455278E-2</v>
      </c>
      <c r="X11" s="179">
        <f t="shared" si="4"/>
        <v>0.33982009504408739</v>
      </c>
      <c r="Y11" s="319">
        <v>0.5952967393533396</v>
      </c>
      <c r="Z11" s="178"/>
      <c r="AA11" s="178"/>
      <c r="AB11" s="178"/>
      <c r="AC11" s="178"/>
      <c r="AD11" s="178">
        <f t="shared" si="5"/>
        <v>2.5509275074674508E-2</v>
      </c>
      <c r="AE11" s="178"/>
      <c r="AF11" s="182"/>
      <c r="AH11" s="364" t="s">
        <v>48</v>
      </c>
      <c r="AI11" s="183"/>
      <c r="AJ11" s="183" t="s">
        <v>49</v>
      </c>
    </row>
    <row r="12" spans="1:37" x14ac:dyDescent="0.25">
      <c r="B12" s="177"/>
      <c r="C12" s="178"/>
      <c r="D12" s="178"/>
      <c r="E12" s="179">
        <v>1.8500000000000003E-2</v>
      </c>
      <c r="F12" s="180">
        <f t="shared" si="0"/>
        <v>8.56494789961256E-2</v>
      </c>
      <c r="G12" s="319" t="s">
        <v>50</v>
      </c>
      <c r="H12" s="319" t="s">
        <v>29</v>
      </c>
      <c r="I12" s="319" t="s">
        <v>30</v>
      </c>
      <c r="J12" s="319" t="s">
        <v>51</v>
      </c>
      <c r="K12" s="319">
        <v>6</v>
      </c>
      <c r="L12" s="319">
        <v>9</v>
      </c>
      <c r="M12" s="319">
        <v>3</v>
      </c>
      <c r="N12" s="319">
        <v>2</v>
      </c>
      <c r="O12" s="319">
        <v>0</v>
      </c>
      <c r="P12" s="319">
        <v>0</v>
      </c>
      <c r="Q12" s="319">
        <f t="shared" si="1"/>
        <v>155.15700000000001</v>
      </c>
      <c r="R12" s="320" t="s">
        <v>32</v>
      </c>
      <c r="S12" s="319">
        <f t="shared" si="6"/>
        <v>137.142</v>
      </c>
      <c r="T12" s="319">
        <f t="shared" si="2"/>
        <v>2.5371270000000004</v>
      </c>
      <c r="U12" s="178"/>
      <c r="V12" s="178">
        <f t="shared" si="3"/>
        <v>2.3031648722522859E-2</v>
      </c>
      <c r="W12" s="181">
        <f t="shared" si="7"/>
        <v>1.1746140848486658E-2</v>
      </c>
      <c r="X12" s="179">
        <f t="shared" si="4"/>
        <v>8.56494789961256E-2</v>
      </c>
      <c r="Y12" s="319">
        <v>9.2056196807217466E-2</v>
      </c>
      <c r="Z12" s="178"/>
      <c r="AA12" s="178"/>
      <c r="AB12" s="178"/>
      <c r="AC12" s="178"/>
      <c r="AD12" s="178">
        <f t="shared" si="5"/>
        <v>1.3289116212601862E-2</v>
      </c>
      <c r="AE12" s="178"/>
      <c r="AF12" s="182"/>
      <c r="AH12" s="183" t="s">
        <v>52</v>
      </c>
      <c r="AI12" s="184">
        <f>SUM(AD4:AD120)</f>
        <v>28.963681882127311</v>
      </c>
      <c r="AJ12" s="184">
        <f>SUM(AF:AF)</f>
        <v>0.84616735493087758</v>
      </c>
      <c r="AK12" s="185"/>
    </row>
    <row r="13" spans="1:37" x14ac:dyDescent="0.25">
      <c r="B13" s="177"/>
      <c r="C13" s="178"/>
      <c r="D13" s="178"/>
      <c r="E13" s="179">
        <v>6.2400000000000004E-2</v>
      </c>
      <c r="F13" s="180">
        <f t="shared" si="0"/>
        <v>0.288893377803148</v>
      </c>
      <c r="G13" s="319" t="s">
        <v>53</v>
      </c>
      <c r="H13" s="319" t="s">
        <v>29</v>
      </c>
      <c r="I13" s="319" t="s">
        <v>30</v>
      </c>
      <c r="J13" s="319" t="s">
        <v>54</v>
      </c>
      <c r="K13" s="319">
        <v>6</v>
      </c>
      <c r="L13" s="319">
        <v>13</v>
      </c>
      <c r="M13" s="319">
        <v>1</v>
      </c>
      <c r="N13" s="319">
        <v>2</v>
      </c>
      <c r="O13" s="319">
        <v>0</v>
      </c>
      <c r="P13" s="319">
        <v>0</v>
      </c>
      <c r="Q13" s="319">
        <f t="shared" si="1"/>
        <v>131.17500000000001</v>
      </c>
      <c r="R13" s="320" t="s">
        <v>32</v>
      </c>
      <c r="S13" s="319">
        <f t="shared" si="6"/>
        <v>113.16000000000001</v>
      </c>
      <c r="T13" s="319">
        <f t="shared" si="2"/>
        <v>7.0611840000000008</v>
      </c>
      <c r="U13" s="178"/>
      <c r="V13" s="178">
        <f t="shared" si="3"/>
        <v>6.4100342416086725E-2</v>
      </c>
      <c r="W13" s="181">
        <f t="shared" si="7"/>
        <v>3.269117463220423E-2</v>
      </c>
      <c r="X13" s="179">
        <f t="shared" si="4"/>
        <v>0.288893377803148</v>
      </c>
      <c r="Y13" s="319">
        <v>0.28230567020880026</v>
      </c>
      <c r="Z13" s="178"/>
      <c r="AA13" s="178"/>
      <c r="AB13" s="186"/>
      <c r="AC13" s="178"/>
      <c r="AD13" s="178">
        <f t="shared" si="5"/>
        <v>3.7895588833327942E-2</v>
      </c>
      <c r="AE13" s="178"/>
      <c r="AF13" s="182"/>
      <c r="AH13" s="183" t="s">
        <v>55</v>
      </c>
      <c r="AI13" s="184">
        <f>SUM(AD125:AD130)</f>
        <v>27.997427433804717</v>
      </c>
      <c r="AJ13" s="184"/>
      <c r="AK13" s="185"/>
    </row>
    <row r="14" spans="1:37" x14ac:dyDescent="0.25">
      <c r="B14" s="177"/>
      <c r="C14" s="178"/>
      <c r="D14" s="178"/>
      <c r="E14" s="179">
        <v>0.1134</v>
      </c>
      <c r="F14" s="180">
        <f t="shared" si="0"/>
        <v>0.52500815773841314</v>
      </c>
      <c r="G14" s="319" t="s">
        <v>56</v>
      </c>
      <c r="H14" s="319" t="s">
        <v>29</v>
      </c>
      <c r="I14" s="319" t="s">
        <v>30</v>
      </c>
      <c r="J14" s="319" t="s">
        <v>54</v>
      </c>
      <c r="K14" s="319">
        <v>6</v>
      </c>
      <c r="L14" s="319">
        <v>13</v>
      </c>
      <c r="M14" s="319">
        <v>1</v>
      </c>
      <c r="N14" s="319">
        <v>2</v>
      </c>
      <c r="O14" s="319">
        <v>0</v>
      </c>
      <c r="P14" s="319">
        <v>0</v>
      </c>
      <c r="Q14" s="319">
        <f t="shared" si="1"/>
        <v>131.17500000000001</v>
      </c>
      <c r="R14" s="320" t="s">
        <v>32</v>
      </c>
      <c r="S14" s="319">
        <f t="shared" si="6"/>
        <v>113.16000000000001</v>
      </c>
      <c r="T14" s="319">
        <f t="shared" si="2"/>
        <v>12.832344000000001</v>
      </c>
      <c r="U14" s="178"/>
      <c r="V14" s="178">
        <f t="shared" si="3"/>
        <v>0.11649004535231143</v>
      </c>
      <c r="W14" s="181">
        <f t="shared" si="7"/>
        <v>5.9409923129678834E-2</v>
      </c>
      <c r="X14" s="179">
        <f t="shared" si="4"/>
        <v>0.52500815773841314</v>
      </c>
      <c r="Y14" s="319">
        <v>0.43777835814987864</v>
      </c>
      <c r="Z14" s="178"/>
      <c r="AA14" s="178"/>
      <c r="AB14" s="186"/>
      <c r="AC14" s="178"/>
      <c r="AD14" s="178">
        <f t="shared" si="5"/>
        <v>6.8867945091336355E-2</v>
      </c>
      <c r="AE14" s="178"/>
      <c r="AF14" s="182"/>
      <c r="AH14" s="183" t="s">
        <v>49</v>
      </c>
      <c r="AI14" s="184">
        <f>AI12-AI13</f>
        <v>0.96625444832259433</v>
      </c>
      <c r="AJ14" s="184"/>
      <c r="AK14" s="187"/>
    </row>
    <row r="15" spans="1:37" x14ac:dyDescent="0.25">
      <c r="B15" s="177"/>
      <c r="C15" s="178"/>
      <c r="D15" s="178"/>
      <c r="E15" s="179">
        <v>4.1599999999999998E-2</v>
      </c>
      <c r="F15" s="180">
        <f t="shared" si="0"/>
        <v>0.19259558520209863</v>
      </c>
      <c r="G15" s="319" t="s">
        <v>57</v>
      </c>
      <c r="H15" s="319" t="s">
        <v>29</v>
      </c>
      <c r="I15" s="319" t="s">
        <v>30</v>
      </c>
      <c r="J15" s="319" t="s">
        <v>58</v>
      </c>
      <c r="K15" s="319">
        <v>6</v>
      </c>
      <c r="L15" s="319">
        <v>15</v>
      </c>
      <c r="M15" s="319">
        <v>2</v>
      </c>
      <c r="N15" s="319">
        <v>2</v>
      </c>
      <c r="O15" s="319">
        <v>0</v>
      </c>
      <c r="P15" s="319">
        <v>0</v>
      </c>
      <c r="Q15" s="319">
        <f t="shared" si="1"/>
        <v>147.19800000000001</v>
      </c>
      <c r="R15" s="320" t="s">
        <v>32</v>
      </c>
      <c r="S15" s="319">
        <f t="shared" si="6"/>
        <v>129.18299999999999</v>
      </c>
      <c r="T15" s="319">
        <f t="shared" si="2"/>
        <v>5.3740127999999991</v>
      </c>
      <c r="U15" s="178"/>
      <c r="V15" s="178">
        <f t="shared" si="3"/>
        <v>4.8784461731691577E-2</v>
      </c>
      <c r="W15" s="181">
        <f t="shared" si="7"/>
        <v>2.4880075483162706E-2</v>
      </c>
      <c r="X15" s="179">
        <f t="shared" si="4"/>
        <v>0.19259558520209863</v>
      </c>
      <c r="Y15" s="319">
        <v>0.33344800176836548</v>
      </c>
      <c r="Z15" s="178"/>
      <c r="AA15" s="178"/>
      <c r="AB15" s="186"/>
      <c r="AC15" s="178"/>
      <c r="AD15" s="178">
        <f t="shared" si="5"/>
        <v>2.8349684950578519E-2</v>
      </c>
      <c r="AE15" s="178"/>
      <c r="AF15" s="182"/>
      <c r="AH15" s="183"/>
      <c r="AI15" s="184"/>
      <c r="AJ15" s="184"/>
      <c r="AK15" s="185"/>
    </row>
    <row r="16" spans="1:37" x14ac:dyDescent="0.25">
      <c r="B16" s="177"/>
      <c r="C16" s="188"/>
      <c r="D16" s="188"/>
      <c r="E16" s="179">
        <v>1.95E-2</v>
      </c>
      <c r="F16" s="180">
        <f t="shared" si="0"/>
        <v>9.0279180563483746E-2</v>
      </c>
      <c r="G16" s="319" t="s">
        <v>59</v>
      </c>
      <c r="H16" s="319" t="s">
        <v>29</v>
      </c>
      <c r="I16" s="319" t="s">
        <v>30</v>
      </c>
      <c r="J16" s="319" t="s">
        <v>60</v>
      </c>
      <c r="K16" s="319">
        <v>5</v>
      </c>
      <c r="L16" s="319">
        <v>11</v>
      </c>
      <c r="M16" s="319">
        <v>1</v>
      </c>
      <c r="N16" s="319">
        <v>2</v>
      </c>
      <c r="O16" s="319">
        <v>0</v>
      </c>
      <c r="P16" s="319">
        <v>1</v>
      </c>
      <c r="Q16" s="319">
        <f t="shared" si="1"/>
        <v>149.214</v>
      </c>
      <c r="R16" s="320" t="s">
        <v>32</v>
      </c>
      <c r="S16" s="319">
        <f t="shared" si="6"/>
        <v>131.19900000000001</v>
      </c>
      <c r="T16" s="319">
        <f t="shared" si="2"/>
        <v>2.5583805000000002</v>
      </c>
      <c r="U16" s="178"/>
      <c r="V16" s="178">
        <f t="shared" si="3"/>
        <v>2.3224584726957851E-2</v>
      </c>
      <c r="W16" s="181">
        <f t="shared" si="7"/>
        <v>1.1844538210748504E-2</v>
      </c>
      <c r="X16" s="179">
        <f t="shared" si="4"/>
        <v>9.0279180563483746E-2</v>
      </c>
      <c r="Y16" s="319">
        <v>0.14933560815393054</v>
      </c>
      <c r="Z16" s="178"/>
      <c r="AA16" s="178"/>
      <c r="AB16" s="186"/>
      <c r="AC16" s="178"/>
      <c r="AD16" s="178">
        <f t="shared" si="5"/>
        <v>1.3470917648599662E-2</v>
      </c>
      <c r="AE16" s="178"/>
      <c r="AF16" s="182"/>
      <c r="AH16" s="189" t="s">
        <v>61</v>
      </c>
      <c r="AI16" s="183"/>
      <c r="AJ16" s="184"/>
    </row>
    <row r="17" spans="2:36" x14ac:dyDescent="0.25">
      <c r="B17" s="177"/>
      <c r="C17" s="188"/>
      <c r="D17" s="188"/>
      <c r="E17" s="179">
        <v>3.9900000000000005E-2</v>
      </c>
      <c r="F17" s="180">
        <f t="shared" si="0"/>
        <v>0.18472509253758981</v>
      </c>
      <c r="G17" s="319" t="s">
        <v>62</v>
      </c>
      <c r="H17" s="319" t="s">
        <v>29</v>
      </c>
      <c r="I17" s="319" t="s">
        <v>30</v>
      </c>
      <c r="J17" s="319" t="s">
        <v>63</v>
      </c>
      <c r="K17" s="319">
        <v>9</v>
      </c>
      <c r="L17" s="319">
        <v>11</v>
      </c>
      <c r="M17" s="319">
        <v>1</v>
      </c>
      <c r="N17" s="319">
        <v>2</v>
      </c>
      <c r="O17" s="319">
        <v>0</v>
      </c>
      <c r="P17" s="319">
        <v>0</v>
      </c>
      <c r="Q17" s="319">
        <f t="shared" si="1"/>
        <v>165.19199999999998</v>
      </c>
      <c r="R17" s="320" t="s">
        <v>32</v>
      </c>
      <c r="S17" s="319">
        <f t="shared" si="6"/>
        <v>147.17699999999996</v>
      </c>
      <c r="T17" s="319">
        <f t="shared" si="2"/>
        <v>5.8723622999999989</v>
      </c>
      <c r="U17" s="178"/>
      <c r="V17" s="178">
        <f t="shared" si="3"/>
        <v>5.3308401851774212E-2</v>
      </c>
      <c r="W17" s="181">
        <f t="shared" si="7"/>
        <v>2.7187284944404849E-2</v>
      </c>
      <c r="X17" s="179">
        <f t="shared" si="4"/>
        <v>0.18472509253758981</v>
      </c>
      <c r="Y17" s="319">
        <v>0.1800210070896697</v>
      </c>
      <c r="Z17" s="178"/>
      <c r="AA17" s="178"/>
      <c r="AB17" s="186"/>
      <c r="AC17" s="178"/>
      <c r="AD17" s="178">
        <f t="shared" si="5"/>
        <v>3.0515107486469531E-2</v>
      </c>
      <c r="AE17" s="178"/>
      <c r="AF17" s="182"/>
      <c r="AH17" s="189" t="s">
        <v>52</v>
      </c>
      <c r="AI17" s="183">
        <f>SUM(AD119:AD120)</f>
        <v>27.80415275</v>
      </c>
      <c r="AJ17" s="184"/>
    </row>
    <row r="18" spans="2:36" x14ac:dyDescent="0.25">
      <c r="B18" s="177"/>
      <c r="C18" s="188"/>
      <c r="D18" s="188"/>
      <c r="E18" s="179">
        <v>5.0999999999999997E-2</v>
      </c>
      <c r="F18" s="180">
        <f t="shared" si="0"/>
        <v>0.23611477993526517</v>
      </c>
      <c r="G18" s="319" t="s">
        <v>64</v>
      </c>
      <c r="H18" s="319" t="s">
        <v>29</v>
      </c>
      <c r="I18" s="319" t="s">
        <v>30</v>
      </c>
      <c r="J18" s="319" t="s">
        <v>65</v>
      </c>
      <c r="K18" s="319">
        <v>5</v>
      </c>
      <c r="L18" s="319">
        <v>9</v>
      </c>
      <c r="M18" s="319">
        <v>1</v>
      </c>
      <c r="N18" s="319">
        <v>2</v>
      </c>
      <c r="O18" s="319">
        <v>0</v>
      </c>
      <c r="P18" s="319">
        <v>0</v>
      </c>
      <c r="Q18" s="319">
        <f t="shared" si="1"/>
        <v>115.13200000000001</v>
      </c>
      <c r="R18" s="320" t="s">
        <v>32</v>
      </c>
      <c r="S18" s="319">
        <f t="shared" si="6"/>
        <v>97.117000000000004</v>
      </c>
      <c r="T18" s="319">
        <f t="shared" si="2"/>
        <v>4.9529670000000001</v>
      </c>
      <c r="U18" s="178"/>
      <c r="V18" s="178">
        <f t="shared" si="3"/>
        <v>4.4962272711712055E-2</v>
      </c>
      <c r="W18" s="181">
        <f t="shared" si="7"/>
        <v>2.2930759082973148E-2</v>
      </c>
      <c r="X18" s="179">
        <f t="shared" si="4"/>
        <v>0.23611477993526517</v>
      </c>
      <c r="Y18" s="319">
        <v>0.21479779255017409</v>
      </c>
      <c r="Z18" s="178"/>
      <c r="AA18" s="179"/>
      <c r="AB18" s="186"/>
      <c r="AC18" s="178"/>
      <c r="AD18" s="178">
        <f t="shared" si="5"/>
        <v>2.718436684350695E-2</v>
      </c>
      <c r="AE18" s="178"/>
      <c r="AF18" s="182"/>
      <c r="AH18" s="189" t="s">
        <v>55</v>
      </c>
      <c r="AI18" s="183">
        <f>SUM(AD125:AD127)</f>
        <v>27.804152750000004</v>
      </c>
      <c r="AJ18" s="184"/>
    </row>
    <row r="19" spans="2:36" x14ac:dyDescent="0.25">
      <c r="B19" s="177"/>
      <c r="C19" s="188"/>
      <c r="D19" s="188"/>
      <c r="E19" s="179">
        <v>5.7699999999999994E-2</v>
      </c>
      <c r="F19" s="180">
        <f t="shared" si="0"/>
        <v>0.26713378043656466</v>
      </c>
      <c r="G19" s="319" t="s">
        <v>66</v>
      </c>
      <c r="H19" s="319" t="s">
        <v>29</v>
      </c>
      <c r="I19" s="319" t="s">
        <v>30</v>
      </c>
      <c r="J19" s="319" t="s">
        <v>67</v>
      </c>
      <c r="K19" s="319">
        <v>3</v>
      </c>
      <c r="L19" s="319">
        <v>7</v>
      </c>
      <c r="M19" s="319">
        <v>1</v>
      </c>
      <c r="N19" s="319">
        <v>3</v>
      </c>
      <c r="O19" s="319">
        <v>0</v>
      </c>
      <c r="P19" s="319">
        <v>0</v>
      </c>
      <c r="Q19" s="319">
        <f t="shared" si="1"/>
        <v>105.093</v>
      </c>
      <c r="R19" s="320" t="s">
        <v>32</v>
      </c>
      <c r="S19" s="319">
        <f t="shared" si="6"/>
        <v>87.078000000000003</v>
      </c>
      <c r="T19" s="319">
        <f t="shared" si="2"/>
        <v>5.0244005999999999</v>
      </c>
      <c r="U19" s="178"/>
      <c r="V19" s="178">
        <f t="shared" si="3"/>
        <v>4.5610735946774866E-2</v>
      </c>
      <c r="W19" s="181">
        <f t="shared" si="7"/>
        <v>2.3261475332855181E-2</v>
      </c>
      <c r="X19" s="179">
        <f t="shared" si="4"/>
        <v>0.26713378043656466</v>
      </c>
      <c r="Y19" s="319">
        <v>0.20968355939421757</v>
      </c>
      <c r="Z19" s="178"/>
      <c r="AA19" s="178"/>
      <c r="AB19" s="186"/>
      <c r="AC19" s="178"/>
      <c r="AD19" s="178">
        <f t="shared" si="5"/>
        <v>2.8073890387419892E-2</v>
      </c>
      <c r="AE19" s="178"/>
      <c r="AF19" s="182"/>
      <c r="AH19" s="189" t="s">
        <v>49</v>
      </c>
      <c r="AI19" s="183">
        <f>AI17-AI18</f>
        <v>0</v>
      </c>
      <c r="AJ19" s="184"/>
    </row>
    <row r="20" spans="2:36" x14ac:dyDescent="0.25">
      <c r="B20" s="177"/>
      <c r="C20" s="188"/>
      <c r="D20" s="188"/>
      <c r="E20" s="190">
        <v>5.4600000000000003E-2</v>
      </c>
      <c r="F20" s="180">
        <f t="shared" si="0"/>
        <v>0.25278170557775448</v>
      </c>
      <c r="G20" s="319" t="s">
        <v>68</v>
      </c>
      <c r="H20" s="319" t="s">
        <v>29</v>
      </c>
      <c r="I20" s="319" t="s">
        <v>30</v>
      </c>
      <c r="J20" s="319" t="s">
        <v>69</v>
      </c>
      <c r="K20" s="319">
        <v>4</v>
      </c>
      <c r="L20" s="319">
        <v>9</v>
      </c>
      <c r="M20" s="319">
        <v>1</v>
      </c>
      <c r="N20" s="319">
        <v>3</v>
      </c>
      <c r="O20" s="319">
        <v>0</v>
      </c>
      <c r="P20" s="319">
        <v>0</v>
      </c>
      <c r="Q20" s="319">
        <f t="shared" si="1"/>
        <v>119.12</v>
      </c>
      <c r="R20" s="320" t="s">
        <v>32</v>
      </c>
      <c r="S20" s="319">
        <f t="shared" si="6"/>
        <v>101.105</v>
      </c>
      <c r="T20" s="319">
        <f t="shared" si="2"/>
        <v>5.5203330000000008</v>
      </c>
      <c r="U20" s="178"/>
      <c r="V20" s="178">
        <f t="shared" si="3"/>
        <v>5.0112734004782097E-2</v>
      </c>
      <c r="W20" s="181">
        <f t="shared" si="7"/>
        <v>2.5557494342438869E-2</v>
      </c>
      <c r="X20" s="179">
        <f t="shared" si="4"/>
        <v>0.25278170557775448</v>
      </c>
      <c r="Y20" s="319">
        <v>0.24650603811710453</v>
      </c>
      <c r="Z20" s="178"/>
      <c r="AA20" s="178"/>
      <c r="AB20" s="186"/>
      <c r="AC20" s="178"/>
      <c r="AD20" s="178">
        <f t="shared" si="5"/>
        <v>3.0111356768422116E-2</v>
      </c>
      <c r="AE20" s="178"/>
      <c r="AF20" s="182"/>
    </row>
    <row r="21" spans="2:36" x14ac:dyDescent="0.25">
      <c r="B21" s="177"/>
      <c r="C21" s="178"/>
      <c r="D21" s="178"/>
      <c r="E21" s="190">
        <v>1.54E-2</v>
      </c>
      <c r="F21" s="180">
        <f t="shared" si="0"/>
        <v>7.1297404137315376E-2</v>
      </c>
      <c r="G21" s="319" t="s">
        <v>70</v>
      </c>
      <c r="H21" s="319" t="s">
        <v>29</v>
      </c>
      <c r="I21" s="319" t="s">
        <v>30</v>
      </c>
      <c r="J21" s="319" t="s">
        <v>71</v>
      </c>
      <c r="K21" s="319">
        <v>11</v>
      </c>
      <c r="L21" s="319">
        <v>12</v>
      </c>
      <c r="M21" s="319">
        <v>2</v>
      </c>
      <c r="N21" s="319">
        <v>2</v>
      </c>
      <c r="O21" s="319">
        <v>0</v>
      </c>
      <c r="P21" s="319">
        <v>0</v>
      </c>
      <c r="Q21" s="319">
        <f t="shared" si="1"/>
        <v>204.22899999999998</v>
      </c>
      <c r="R21" s="320" t="s">
        <v>32</v>
      </c>
      <c r="S21" s="319">
        <f t="shared" si="6"/>
        <v>186.214</v>
      </c>
      <c r="T21" s="319">
        <f t="shared" si="2"/>
        <v>2.8676956000000002</v>
      </c>
      <c r="U21" s="178"/>
      <c r="V21" s="178">
        <f t="shared" si="3"/>
        <v>2.6032499635345183E-2</v>
      </c>
      <c r="W21" s="181">
        <f t="shared" si="7"/>
        <v>1.3276574814026044E-2</v>
      </c>
      <c r="X21" s="179">
        <f t="shared" si="4"/>
        <v>7.1297404137315376E-2</v>
      </c>
      <c r="Y21" s="319">
        <v>5.5233718084330488E-2</v>
      </c>
      <c r="Z21" s="178"/>
      <c r="AA21" s="178"/>
      <c r="AB21" s="186"/>
      <c r="AC21" s="178"/>
      <c r="AD21" s="178">
        <f t="shared" si="5"/>
        <v>1.456099754955978E-2</v>
      </c>
      <c r="AE21" s="178"/>
      <c r="AF21" s="182"/>
    </row>
    <row r="22" spans="2:36" x14ac:dyDescent="0.25">
      <c r="B22" s="177"/>
      <c r="C22" s="178"/>
      <c r="D22" s="178"/>
      <c r="E22" s="190">
        <v>2.8999999999999998E-2</v>
      </c>
      <c r="F22" s="180">
        <f t="shared" si="0"/>
        <v>0.13426134545338608</v>
      </c>
      <c r="G22" s="319" t="s">
        <v>72</v>
      </c>
      <c r="H22" s="319" t="s">
        <v>29</v>
      </c>
      <c r="I22" s="319" t="s">
        <v>30</v>
      </c>
      <c r="J22" s="319" t="s">
        <v>73</v>
      </c>
      <c r="K22" s="319">
        <v>9</v>
      </c>
      <c r="L22" s="319">
        <v>11</v>
      </c>
      <c r="M22" s="319">
        <v>1</v>
      </c>
      <c r="N22" s="319">
        <v>3</v>
      </c>
      <c r="O22" s="319">
        <v>0</v>
      </c>
      <c r="P22" s="319">
        <v>0</v>
      </c>
      <c r="Q22" s="319">
        <f t="shared" si="1"/>
        <v>181.19099999999997</v>
      </c>
      <c r="R22" s="320" t="s">
        <v>32</v>
      </c>
      <c r="S22" s="319">
        <f t="shared" si="6"/>
        <v>163.17599999999999</v>
      </c>
      <c r="T22" s="319">
        <f t="shared" si="2"/>
        <v>4.7321039999999996</v>
      </c>
      <c r="U22" s="178"/>
      <c r="V22" s="178">
        <f t="shared" si="3"/>
        <v>4.2957312364121029E-2</v>
      </c>
      <c r="W22" s="181">
        <f t="shared" si="7"/>
        <v>2.1908229305701726E-2</v>
      </c>
      <c r="X22" s="179">
        <f t="shared" si="4"/>
        <v>0.13426134545338608</v>
      </c>
      <c r="Y22" s="319">
        <v>0.13399290868606098</v>
      </c>
      <c r="Z22" s="178"/>
      <c r="AA22" s="178"/>
      <c r="AB22" s="323"/>
      <c r="AC22" s="178"/>
      <c r="AD22" s="178">
        <f t="shared" si="5"/>
        <v>2.4326947444044476E-2</v>
      </c>
      <c r="AE22" s="178"/>
      <c r="AF22" s="182"/>
      <c r="AH22" s="353"/>
    </row>
    <row r="23" spans="2:36" x14ac:dyDescent="0.25">
      <c r="B23" s="177"/>
      <c r="C23" s="178"/>
      <c r="D23" s="178"/>
      <c r="E23" s="190">
        <v>6.7000000000000004E-2</v>
      </c>
      <c r="F23" s="180">
        <f t="shared" si="0"/>
        <v>0.31019000501299543</v>
      </c>
      <c r="G23" s="319" t="s">
        <v>74</v>
      </c>
      <c r="H23" s="319" t="s">
        <v>29</v>
      </c>
      <c r="I23" s="319" t="s">
        <v>30</v>
      </c>
      <c r="J23" s="319" t="s">
        <v>75</v>
      </c>
      <c r="K23" s="319">
        <v>5</v>
      </c>
      <c r="L23" s="319">
        <v>11</v>
      </c>
      <c r="M23" s="319">
        <v>1</v>
      </c>
      <c r="N23" s="319">
        <v>2</v>
      </c>
      <c r="O23" s="319">
        <v>0</v>
      </c>
      <c r="P23" s="319">
        <v>0</v>
      </c>
      <c r="Q23" s="319">
        <f t="shared" si="1"/>
        <v>117.14800000000001</v>
      </c>
      <c r="R23" s="320" t="s">
        <v>32</v>
      </c>
      <c r="S23" s="319">
        <f t="shared" si="6"/>
        <v>99.13300000000001</v>
      </c>
      <c r="T23" s="319">
        <f t="shared" si="2"/>
        <v>6.6419110000000012</v>
      </c>
      <c r="U23" s="178"/>
      <c r="V23" s="178">
        <f t="shared" si="3"/>
        <v>6.0294246601869175E-2</v>
      </c>
      <c r="W23" s="181">
        <f t="shared" si="7"/>
        <v>3.0750065766953279E-2</v>
      </c>
      <c r="X23" s="179">
        <f t="shared" si="4"/>
        <v>0.31019000501299543</v>
      </c>
      <c r="Y23" s="319">
        <v>0.41118434573890472</v>
      </c>
      <c r="Z23" s="325">
        <f>SUM(X4:X23)</f>
        <v>4.6000714773270479</v>
      </c>
      <c r="AA23" s="319" t="s">
        <v>27</v>
      </c>
      <c r="AB23" s="326">
        <f>SUM(W4:W23)</f>
        <v>0.5099999999999999</v>
      </c>
      <c r="AC23" s="178"/>
      <c r="AD23" s="178">
        <f t="shared" si="5"/>
        <v>3.6338138707262393E-2</v>
      </c>
      <c r="AE23" s="178">
        <f>SUM(AD4:AD23)</f>
        <v>0.59287028766404681</v>
      </c>
      <c r="AF23" s="191">
        <f>AE23-AD130</f>
        <v>0.51</v>
      </c>
    </row>
    <row r="24" spans="2:36" x14ac:dyDescent="0.25">
      <c r="B24" s="192"/>
      <c r="C24" s="193" t="s">
        <v>291</v>
      </c>
      <c r="D24" s="193">
        <v>3.1E-2</v>
      </c>
      <c r="E24" s="193">
        <v>0.26090000000000002</v>
      </c>
      <c r="F24" s="194">
        <f t="shared" si="0"/>
        <v>2.6310807998758769E-2</v>
      </c>
      <c r="G24" s="193" t="s">
        <v>77</v>
      </c>
      <c r="H24" s="193" t="s">
        <v>29</v>
      </c>
      <c r="I24" s="193" t="s">
        <v>76</v>
      </c>
      <c r="J24" s="193" t="s">
        <v>78</v>
      </c>
      <c r="K24" s="193">
        <v>10</v>
      </c>
      <c r="L24" s="193">
        <v>12</v>
      </c>
      <c r="M24" s="193">
        <v>5</v>
      </c>
      <c r="N24" s="193">
        <v>12</v>
      </c>
      <c r="O24" s="193">
        <v>3</v>
      </c>
      <c r="P24" s="195">
        <v>0</v>
      </c>
      <c r="Q24" s="195">
        <f t="shared" si="1"/>
        <v>487.15099999999995</v>
      </c>
      <c r="R24" s="196" t="s">
        <v>79</v>
      </c>
      <c r="S24" s="327">
        <f>Q24-$Q$128</f>
        <v>312.20199999999994</v>
      </c>
      <c r="T24" s="327">
        <f>E24*S24</f>
        <v>81.453501799999998</v>
      </c>
      <c r="U24" s="193">
        <f>SUM(T24:T27)</f>
        <v>307.39838929999996</v>
      </c>
      <c r="V24" s="193">
        <f>T24/$U$24</f>
        <v>0.26497699609124142</v>
      </c>
      <c r="W24" s="197">
        <f>V24*$D$24</f>
        <v>8.2142868788284834E-3</v>
      </c>
      <c r="X24" s="198">
        <f t="shared" si="4"/>
        <v>2.6310807998758769E-2</v>
      </c>
      <c r="Y24" s="327"/>
      <c r="Z24" s="193"/>
      <c r="AA24" s="193"/>
      <c r="AB24" s="199"/>
      <c r="AC24" s="193"/>
      <c r="AD24" s="193">
        <f t="shared" si="5"/>
        <v>1.2817336427403332E-2</v>
      </c>
      <c r="AE24" s="193"/>
      <c r="AF24" s="200"/>
    </row>
    <row r="25" spans="2:36" x14ac:dyDescent="0.25">
      <c r="B25" s="192"/>
      <c r="C25" s="327" t="s">
        <v>80</v>
      </c>
      <c r="D25" s="328" t="s">
        <v>290</v>
      </c>
      <c r="E25" s="193">
        <v>0.2382</v>
      </c>
      <c r="F25" s="194">
        <f t="shared" si="0"/>
        <v>2.4021596264102482E-2</v>
      </c>
      <c r="G25" s="193" t="s">
        <v>81</v>
      </c>
      <c r="H25" s="193" t="s">
        <v>29</v>
      </c>
      <c r="I25" s="193" t="s">
        <v>76</v>
      </c>
      <c r="J25" s="193" t="s">
        <v>82</v>
      </c>
      <c r="K25" s="193">
        <v>9</v>
      </c>
      <c r="L25" s="193">
        <v>10</v>
      </c>
      <c r="M25" s="193">
        <v>3</v>
      </c>
      <c r="N25" s="193">
        <v>13</v>
      </c>
      <c r="O25" s="193">
        <v>3</v>
      </c>
      <c r="P25" s="195">
        <v>0</v>
      </c>
      <c r="Q25" s="195">
        <f t="shared" si="1"/>
        <v>461.10900000000004</v>
      </c>
      <c r="R25" s="196" t="s">
        <v>79</v>
      </c>
      <c r="S25" s="327">
        <f>Q25-$Q$128</f>
        <v>286.16000000000003</v>
      </c>
      <c r="T25" s="327">
        <f t="shared" si="2"/>
        <v>68.163312000000005</v>
      </c>
      <c r="U25" s="195"/>
      <c r="V25" s="193">
        <f>T25/$U$24</f>
        <v>0.22174258022372798</v>
      </c>
      <c r="W25" s="197">
        <f>V25*$D$24</f>
        <v>6.8740199869355674E-3</v>
      </c>
      <c r="X25" s="198">
        <f t="shared" si="4"/>
        <v>2.4021596264102482E-2</v>
      </c>
      <c r="Y25" s="327"/>
      <c r="Z25" s="193"/>
      <c r="AA25" s="193"/>
      <c r="AB25" s="199"/>
      <c r="AC25" s="193"/>
      <c r="AD25" s="193">
        <f t="shared" si="5"/>
        <v>1.1076574231744032E-2</v>
      </c>
      <c r="AE25" s="193"/>
      <c r="AF25" s="200"/>
    </row>
    <row r="26" spans="2:36" x14ac:dyDescent="0.25">
      <c r="B26" s="192"/>
      <c r="C26" s="327" t="s">
        <v>80</v>
      </c>
      <c r="D26" s="193"/>
      <c r="E26" s="193">
        <v>0.2389</v>
      </c>
      <c r="F26" s="194">
        <f t="shared" si="0"/>
        <v>2.4092188696448712E-2</v>
      </c>
      <c r="G26" s="193" t="s">
        <v>83</v>
      </c>
      <c r="H26" s="193" t="s">
        <v>29</v>
      </c>
      <c r="I26" s="193" t="s">
        <v>76</v>
      </c>
      <c r="J26" s="193" t="s">
        <v>84</v>
      </c>
      <c r="K26" s="193">
        <v>10</v>
      </c>
      <c r="L26" s="193">
        <v>12</v>
      </c>
      <c r="M26" s="193">
        <v>5</v>
      </c>
      <c r="N26" s="193">
        <v>13</v>
      </c>
      <c r="O26" s="193">
        <v>3</v>
      </c>
      <c r="P26" s="195">
        <v>0</v>
      </c>
      <c r="Q26" s="195">
        <f t="shared" si="1"/>
        <v>503.15</v>
      </c>
      <c r="R26" s="196" t="s">
        <v>79</v>
      </c>
      <c r="S26" s="327">
        <f>Q26-$Q$128</f>
        <v>328.20099999999996</v>
      </c>
      <c r="T26" s="327">
        <f t="shared" si="2"/>
        <v>78.40721889999999</v>
      </c>
      <c r="U26" s="195"/>
      <c r="V26" s="193">
        <f>T26/$U$24</f>
        <v>0.25506711039881169</v>
      </c>
      <c r="W26" s="197">
        <f>V26*$D$24</f>
        <v>7.9070804223631622E-3</v>
      </c>
      <c r="X26" s="198">
        <f t="shared" si="4"/>
        <v>2.4092188696448712E-2</v>
      </c>
      <c r="Y26" s="327"/>
      <c r="Z26" s="327"/>
      <c r="AA26" s="193"/>
      <c r="AB26" s="199"/>
      <c r="AC26" s="193"/>
      <c r="AD26" s="193">
        <f t="shared" si="5"/>
        <v>1.2121984742618169E-2</v>
      </c>
      <c r="AE26" s="193"/>
      <c r="AF26" s="200"/>
    </row>
    <row r="27" spans="2:36" x14ac:dyDescent="0.25">
      <c r="B27" s="192"/>
      <c r="C27" s="327" t="s">
        <v>80</v>
      </c>
      <c r="D27" s="193"/>
      <c r="E27" s="193">
        <v>0.26179999999999998</v>
      </c>
      <c r="F27" s="194">
        <f t="shared" si="0"/>
        <v>2.6401569697489632E-2</v>
      </c>
      <c r="G27" s="193" t="s">
        <v>85</v>
      </c>
      <c r="H27" s="193" t="s">
        <v>29</v>
      </c>
      <c r="I27" s="193" t="s">
        <v>76</v>
      </c>
      <c r="J27" s="193" t="s">
        <v>86</v>
      </c>
      <c r="K27" s="193">
        <v>10</v>
      </c>
      <c r="L27" s="193">
        <v>13</v>
      </c>
      <c r="M27" s="193">
        <v>2</v>
      </c>
      <c r="N27" s="193">
        <v>14</v>
      </c>
      <c r="O27" s="193">
        <v>3</v>
      </c>
      <c r="P27" s="195">
        <v>0</v>
      </c>
      <c r="Q27" s="195">
        <f t="shared" si="1"/>
        <v>478.13600000000008</v>
      </c>
      <c r="R27" s="196" t="s">
        <v>79</v>
      </c>
      <c r="S27" s="327">
        <f>Q27-$Q$128</f>
        <v>303.18700000000007</v>
      </c>
      <c r="T27" s="327">
        <f t="shared" si="2"/>
        <v>79.374356600000013</v>
      </c>
      <c r="U27" s="195"/>
      <c r="V27" s="193">
        <f>T27/$U$24</f>
        <v>0.25821331328621905</v>
      </c>
      <c r="W27" s="197">
        <f>V27*$D$24</f>
        <v>8.0046127118727911E-3</v>
      </c>
      <c r="X27" s="198">
        <f t="shared" si="4"/>
        <v>2.6401569697489632E-2</v>
      </c>
      <c r="Y27" s="327"/>
      <c r="Z27" s="329">
        <f>SUM(X24:X27)</f>
        <v>0.1008261626567996</v>
      </c>
      <c r="AA27" s="193" t="s">
        <v>76</v>
      </c>
      <c r="AB27" s="330">
        <f>SUM(W24:W27)</f>
        <v>3.1000000000000003E-2</v>
      </c>
      <c r="AC27" s="193"/>
      <c r="AD27" s="193">
        <f t="shared" si="5"/>
        <v>1.2623540928878905E-2</v>
      </c>
      <c r="AE27" s="193">
        <f>SUM(AD24:AD27)</f>
        <v>4.8639436330644444E-2</v>
      </c>
      <c r="AF27" s="200">
        <f>AE27-AD128</f>
        <v>3.100000000000001E-2</v>
      </c>
      <c r="AG27" s="331"/>
    </row>
    <row r="28" spans="2:36" x14ac:dyDescent="0.25">
      <c r="B28" s="201"/>
      <c r="C28" s="202" t="s">
        <v>288</v>
      </c>
      <c r="D28" s="202">
        <v>0.17</v>
      </c>
      <c r="E28" s="203">
        <v>0.23404469498691399</v>
      </c>
      <c r="F28" s="204">
        <f t="shared" si="0"/>
        <v>0.12409986181235766</v>
      </c>
      <c r="G28" s="202" t="s">
        <v>88</v>
      </c>
      <c r="H28" s="202" t="s">
        <v>29</v>
      </c>
      <c r="I28" s="202" t="s">
        <v>87</v>
      </c>
      <c r="J28" s="202" t="s">
        <v>89</v>
      </c>
      <c r="K28" s="202">
        <v>9</v>
      </c>
      <c r="L28" s="202">
        <v>12</v>
      </c>
      <c r="M28" s="202">
        <v>3</v>
      </c>
      <c r="N28" s="202">
        <v>14</v>
      </c>
      <c r="O28" s="202">
        <v>3</v>
      </c>
      <c r="P28" s="205">
        <v>0</v>
      </c>
      <c r="Q28" s="205">
        <f t="shared" si="1"/>
        <v>479.12400000000002</v>
      </c>
      <c r="R28" s="206" t="s">
        <v>79</v>
      </c>
      <c r="S28" s="332">
        <f>Q28-$Q$129</f>
        <v>304.17500000000001</v>
      </c>
      <c r="T28" s="332">
        <f t="shared" si="2"/>
        <v>71.190545097644559</v>
      </c>
      <c r="U28" s="202">
        <f>SUM(T28:T31)</f>
        <v>320.60952821958256</v>
      </c>
      <c r="V28" s="202">
        <f>T28/$U$28</f>
        <v>0.22204750274572876</v>
      </c>
      <c r="W28" s="207">
        <f>V28*$D$28</f>
        <v>3.7748075466773889E-2</v>
      </c>
      <c r="X28" s="208">
        <f t="shared" si="4"/>
        <v>0.12409986181235766</v>
      </c>
      <c r="Y28" s="332"/>
      <c r="Z28" s="332"/>
      <c r="AA28" s="202"/>
      <c r="AB28" s="209"/>
      <c r="AC28" s="202"/>
      <c r="AD28" s="202">
        <f t="shared" si="5"/>
        <v>5.9459222190984054E-2</v>
      </c>
      <c r="AE28" s="202"/>
      <c r="AF28" s="210"/>
    </row>
    <row r="29" spans="2:36" x14ac:dyDescent="0.25">
      <c r="B29" s="201"/>
      <c r="C29" s="202"/>
      <c r="D29" s="332"/>
      <c r="E29" s="203">
        <v>0.25005033219247003</v>
      </c>
      <c r="F29" s="204">
        <f t="shared" si="0"/>
        <v>0.13258669107178306</v>
      </c>
      <c r="G29" s="202" t="s">
        <v>90</v>
      </c>
      <c r="H29" s="202" t="s">
        <v>29</v>
      </c>
      <c r="I29" s="202" t="s">
        <v>87</v>
      </c>
      <c r="J29" s="202" t="s">
        <v>91</v>
      </c>
      <c r="K29" s="202">
        <v>10</v>
      </c>
      <c r="L29" s="202">
        <v>12</v>
      </c>
      <c r="M29" s="202">
        <v>5</v>
      </c>
      <c r="N29" s="202">
        <v>14</v>
      </c>
      <c r="O29" s="202">
        <v>3</v>
      </c>
      <c r="P29" s="205">
        <v>0</v>
      </c>
      <c r="Q29" s="205">
        <f t="shared" si="1"/>
        <v>519.149</v>
      </c>
      <c r="R29" s="206" t="s">
        <v>79</v>
      </c>
      <c r="S29" s="332">
        <f>Q29-$Q$129</f>
        <v>344.2</v>
      </c>
      <c r="T29" s="332">
        <f t="shared" si="2"/>
        <v>86.067324340648184</v>
      </c>
      <c r="U29" s="205"/>
      <c r="V29" s="202">
        <f>T29/$U$28</f>
        <v>0.26844905333475133</v>
      </c>
      <c r="W29" s="207">
        <f>V29*$D$28</f>
        <v>4.5636339066907727E-2</v>
      </c>
      <c r="X29" s="208">
        <f t="shared" si="4"/>
        <v>0.13258669107178306</v>
      </c>
      <c r="Y29" s="332"/>
      <c r="Z29" s="332"/>
      <c r="AA29" s="202"/>
      <c r="AB29" s="209"/>
      <c r="AC29" s="202"/>
      <c r="AD29" s="202">
        <f t="shared" si="5"/>
        <v>6.8832248083225092E-2</v>
      </c>
      <c r="AE29" s="202"/>
      <c r="AF29" s="210"/>
    </row>
    <row r="30" spans="2:36" x14ac:dyDescent="0.25">
      <c r="B30" s="201"/>
      <c r="C30" s="202"/>
      <c r="D30" s="202"/>
      <c r="E30" s="203">
        <v>0.259043017247165</v>
      </c>
      <c r="F30" s="204">
        <f t="shared" si="0"/>
        <v>0.13735497250055928</v>
      </c>
      <c r="G30" s="202" t="s">
        <v>92</v>
      </c>
      <c r="H30" s="202" t="s">
        <v>29</v>
      </c>
      <c r="I30" s="202" t="s">
        <v>87</v>
      </c>
      <c r="J30" s="202" t="s">
        <v>93</v>
      </c>
      <c r="K30" s="202">
        <v>9</v>
      </c>
      <c r="L30" s="202">
        <v>11</v>
      </c>
      <c r="M30" s="202">
        <v>2</v>
      </c>
      <c r="N30" s="202">
        <v>15</v>
      </c>
      <c r="O30" s="202">
        <v>3</v>
      </c>
      <c r="P30" s="205">
        <v>0</v>
      </c>
      <c r="Q30" s="205">
        <f t="shared" si="1"/>
        <v>480.10800000000006</v>
      </c>
      <c r="R30" s="206" t="s">
        <v>79</v>
      </c>
      <c r="S30" s="332">
        <f>Q30-$Q$129</f>
        <v>305.15900000000005</v>
      </c>
      <c r="T30" s="332">
        <f t="shared" si="2"/>
        <v>79.049308100127632</v>
      </c>
      <c r="U30" s="205"/>
      <c r="V30" s="202">
        <f>T30/$U$28</f>
        <v>0.24655944737234223</v>
      </c>
      <c r="W30" s="207">
        <f>V30*$D$28</f>
        <v>4.1915106053298179E-2</v>
      </c>
      <c r="X30" s="208">
        <f t="shared" si="4"/>
        <v>0.13735497250055928</v>
      </c>
      <c r="Y30" s="332"/>
      <c r="Z30" s="332"/>
      <c r="AA30" s="202"/>
      <c r="AB30" s="209"/>
      <c r="AC30" s="202"/>
      <c r="AD30" s="202">
        <f t="shared" si="5"/>
        <v>6.5945221137298518E-2</v>
      </c>
      <c r="AE30" s="202"/>
      <c r="AF30" s="210"/>
    </row>
    <row r="31" spans="2:36" x14ac:dyDescent="0.25">
      <c r="B31" s="201"/>
      <c r="C31" s="202"/>
      <c r="D31" s="202"/>
      <c r="E31" s="203">
        <v>0.25686195557345098</v>
      </c>
      <c r="F31" s="204">
        <f>X31</f>
        <v>0.13619848633313189</v>
      </c>
      <c r="G31" s="202" t="s">
        <v>94</v>
      </c>
      <c r="H31" s="202" t="s">
        <v>29</v>
      </c>
      <c r="I31" s="202" t="s">
        <v>87</v>
      </c>
      <c r="J31" s="202" t="s">
        <v>84</v>
      </c>
      <c r="K31" s="202">
        <v>10</v>
      </c>
      <c r="L31" s="202">
        <v>12</v>
      </c>
      <c r="M31" s="202">
        <v>5</v>
      </c>
      <c r="N31" s="202">
        <v>13</v>
      </c>
      <c r="O31" s="202">
        <v>3</v>
      </c>
      <c r="P31" s="205">
        <v>0</v>
      </c>
      <c r="Q31" s="205">
        <f t="shared" si="1"/>
        <v>503.15</v>
      </c>
      <c r="R31" s="206" t="s">
        <v>79</v>
      </c>
      <c r="S31" s="332">
        <f>Q31-$Q$129</f>
        <v>328.20099999999996</v>
      </c>
      <c r="T31" s="332">
        <f t="shared" si="2"/>
        <v>84.302350681162181</v>
      </c>
      <c r="U31" s="205"/>
      <c r="V31" s="202">
        <f>T31/$U$28</f>
        <v>0.26294399654717771</v>
      </c>
      <c r="W31" s="207">
        <f>V31*$D$28</f>
        <v>4.4700479413020217E-2</v>
      </c>
      <c r="X31" s="208">
        <f t="shared" si="4"/>
        <v>0.13619848633313189</v>
      </c>
      <c r="Y31" s="332"/>
      <c r="Z31" s="333">
        <f>SUM(X28:X31)</f>
        <v>0.53024001171783186</v>
      </c>
      <c r="AA31" s="202" t="s">
        <v>87</v>
      </c>
      <c r="AB31" s="334">
        <f>SUM(W28:W31)</f>
        <v>0.17</v>
      </c>
      <c r="AC31" s="202"/>
      <c r="AD31" s="202">
        <f t="shared" si="5"/>
        <v>6.8528268398515307E-2</v>
      </c>
      <c r="AE31" s="202">
        <f>SUM(AD28:AD31)</f>
        <v>0.26276495981002301</v>
      </c>
      <c r="AF31" s="210">
        <f>AE31-AD129</f>
        <v>0.17000000000000004</v>
      </c>
      <c r="AG31" s="331"/>
    </row>
    <row r="32" spans="2:36" x14ac:dyDescent="0.25">
      <c r="B32" s="356"/>
      <c r="C32" s="357" t="s">
        <v>629</v>
      </c>
      <c r="D32" s="357">
        <v>3.4099999999999998E-2</v>
      </c>
      <c r="E32" s="357">
        <v>1</v>
      </c>
      <c r="F32" s="358">
        <f>X32</f>
        <v>0.21031077888997843</v>
      </c>
      <c r="G32" s="357" t="s">
        <v>95</v>
      </c>
      <c r="H32" s="357" t="s">
        <v>29</v>
      </c>
      <c r="I32" s="357" t="s">
        <v>96</v>
      </c>
      <c r="J32" s="357" t="s">
        <v>97</v>
      </c>
      <c r="K32" s="357">
        <v>6</v>
      </c>
      <c r="L32" s="357">
        <v>10</v>
      </c>
      <c r="M32" s="357">
        <v>0</v>
      </c>
      <c r="N32" s="359">
        <v>5</v>
      </c>
      <c r="O32" s="359">
        <v>0</v>
      </c>
      <c r="P32" s="359">
        <v>0</v>
      </c>
      <c r="Q32" s="359">
        <f>(K32*12.011)+(L32*1.008)+(N32*15.999)+(14.007*M32)+(O32*30.974)+(P32*32.066)</f>
        <v>162.14100000000002</v>
      </c>
      <c r="R32" s="360" t="s">
        <v>98</v>
      </c>
      <c r="S32" s="359">
        <f t="shared" ref="S32:S70" si="8">Q32</f>
        <v>162.14100000000002</v>
      </c>
      <c r="T32" s="359">
        <f>E32*S32</f>
        <v>162.14100000000002</v>
      </c>
      <c r="U32" s="359">
        <f>T32</f>
        <v>162.14100000000002</v>
      </c>
      <c r="V32" s="359">
        <f>T32/$U$32</f>
        <v>1</v>
      </c>
      <c r="W32" s="361">
        <f>V32*$D$32</f>
        <v>3.4099999999999998E-2</v>
      </c>
      <c r="X32" s="362">
        <f>W32/S32*1000</f>
        <v>0.21031077888997843</v>
      </c>
      <c r="Y32" s="365"/>
      <c r="Z32" s="365">
        <f>X32</f>
        <v>0.21031077888997843</v>
      </c>
      <c r="AA32" s="365" t="s">
        <v>95</v>
      </c>
      <c r="AB32" s="366">
        <f>SUM(W32)</f>
        <v>3.4099999999999998E-2</v>
      </c>
      <c r="AC32" s="357"/>
      <c r="AD32" s="357">
        <f>(F32*Q32)/1000</f>
        <v>3.4099999999999991E-2</v>
      </c>
      <c r="AE32" s="357">
        <f>SUM(AD32)</f>
        <v>3.4099999999999991E-2</v>
      </c>
      <c r="AF32" s="363">
        <f>AD32</f>
        <v>3.4099999999999991E-2</v>
      </c>
      <c r="AG32" s="331"/>
    </row>
    <row r="33" spans="2:32" x14ac:dyDescent="0.25">
      <c r="B33" s="211"/>
      <c r="C33" s="125" t="s">
        <v>567</v>
      </c>
      <c r="D33" s="335">
        <v>2.5000000000000001E-2</v>
      </c>
      <c r="E33" s="125">
        <v>1</v>
      </c>
      <c r="F33" s="212">
        <f t="shared" si="0"/>
        <v>2.5227781640431459E-2</v>
      </c>
      <c r="G33" s="125" t="s">
        <v>100</v>
      </c>
      <c r="H33" s="324" t="s">
        <v>101</v>
      </c>
      <c r="I33" s="324" t="s">
        <v>102</v>
      </c>
      <c r="J33" s="125" t="s">
        <v>103</v>
      </c>
      <c r="K33" s="125">
        <v>40</v>
      </c>
      <c r="L33" s="125">
        <v>62</v>
      </c>
      <c r="M33" s="125">
        <v>8</v>
      </c>
      <c r="N33" s="213">
        <v>21</v>
      </c>
      <c r="O33" s="213">
        <v>0</v>
      </c>
      <c r="P33" s="213">
        <v>0</v>
      </c>
      <c r="Q33" s="213">
        <f t="shared" si="1"/>
        <v>990.971</v>
      </c>
      <c r="R33" s="214" t="s">
        <v>98</v>
      </c>
      <c r="S33" s="213">
        <f t="shared" si="8"/>
        <v>990.971</v>
      </c>
      <c r="T33" s="213">
        <f t="shared" si="2"/>
        <v>990.971</v>
      </c>
      <c r="U33" s="125">
        <f>SUM(T33:T33)</f>
        <v>990.971</v>
      </c>
      <c r="V33" s="213">
        <f>T33/$U$33</f>
        <v>1</v>
      </c>
      <c r="W33" s="215">
        <f>V33*$D$33</f>
        <v>2.5000000000000001E-2</v>
      </c>
      <c r="X33" s="216">
        <f t="shared" si="4"/>
        <v>2.5227781640431459E-2</v>
      </c>
      <c r="Y33" s="324"/>
      <c r="Z33" s="216">
        <f>X33</f>
        <v>2.5227781640431459E-2</v>
      </c>
      <c r="AA33" s="125" t="s">
        <v>99</v>
      </c>
      <c r="AB33" s="215">
        <f>SUM(W33)</f>
        <v>2.5000000000000001E-2</v>
      </c>
      <c r="AC33" s="125"/>
      <c r="AD33" s="125">
        <f t="shared" si="5"/>
        <v>2.5000000000000005E-2</v>
      </c>
      <c r="AE33" s="125">
        <f>SUM(AD33)</f>
        <v>2.5000000000000005E-2</v>
      </c>
      <c r="AF33" s="217">
        <f>AD33</f>
        <v>2.5000000000000005E-2</v>
      </c>
    </row>
    <row r="34" spans="2:32" x14ac:dyDescent="0.25">
      <c r="B34" s="218"/>
      <c r="C34" s="219" t="s">
        <v>568</v>
      </c>
      <c r="D34" s="336">
        <v>3.4000000000000002E-2</v>
      </c>
      <c r="E34" s="219">
        <v>1</v>
      </c>
      <c r="F34" s="220">
        <f>X33</f>
        <v>2.5227781640431459E-2</v>
      </c>
      <c r="G34" s="219" t="s">
        <v>105</v>
      </c>
      <c r="H34" s="337" t="s">
        <v>29</v>
      </c>
      <c r="I34" s="337" t="s">
        <v>104</v>
      </c>
      <c r="J34" s="219" t="s">
        <v>106</v>
      </c>
      <c r="K34" s="219">
        <v>68</v>
      </c>
      <c r="L34" s="219">
        <v>127</v>
      </c>
      <c r="M34" s="219">
        <v>2</v>
      </c>
      <c r="N34" s="221">
        <v>20</v>
      </c>
      <c r="O34" s="221"/>
      <c r="P34" s="221">
        <v>1</v>
      </c>
      <c r="Q34" s="221">
        <f t="shared" si="1"/>
        <v>1324.8239999999998</v>
      </c>
      <c r="R34" s="222" t="s">
        <v>98</v>
      </c>
      <c r="S34" s="221">
        <f t="shared" si="8"/>
        <v>1324.8239999999998</v>
      </c>
      <c r="T34" s="221">
        <f t="shared" si="2"/>
        <v>1324.8239999999998</v>
      </c>
      <c r="U34" s="219">
        <f>SUM(T34:T34)</f>
        <v>1324.8239999999998</v>
      </c>
      <c r="V34" s="221">
        <f>T34/$U$34</f>
        <v>1</v>
      </c>
      <c r="W34" s="223">
        <f>V34*$D$34</f>
        <v>3.4000000000000002E-2</v>
      </c>
      <c r="X34" s="224">
        <f t="shared" si="4"/>
        <v>2.5663786284064908E-2</v>
      </c>
      <c r="Y34" s="337"/>
      <c r="Z34" s="224">
        <f>X34</f>
        <v>2.5663786284064908E-2</v>
      </c>
      <c r="AA34" s="219" t="s">
        <v>104</v>
      </c>
      <c r="AB34" s="223">
        <f>SUM(W34)</f>
        <v>3.4000000000000002E-2</v>
      </c>
      <c r="AC34" s="219"/>
      <c r="AD34" s="219">
        <f t="shared" si="5"/>
        <v>3.3422370584002964E-2</v>
      </c>
      <c r="AE34" s="219">
        <f>SUM(AD34)</f>
        <v>3.3422370584002964E-2</v>
      </c>
      <c r="AF34" s="225">
        <f>AD34</f>
        <v>3.3422370584002964E-2</v>
      </c>
    </row>
    <row r="35" spans="2:32" x14ac:dyDescent="0.25">
      <c r="B35" s="226"/>
      <c r="C35" s="227" t="s">
        <v>628</v>
      </c>
      <c r="D35" s="227">
        <v>0.12</v>
      </c>
      <c r="E35" s="227">
        <v>0.19912000000000002</v>
      </c>
      <c r="F35" s="228">
        <f t="shared" si="0"/>
        <v>3.0328736912493118E-2</v>
      </c>
      <c r="G35" s="227" t="s">
        <v>108</v>
      </c>
      <c r="H35" s="227" t="s">
        <v>109</v>
      </c>
      <c r="I35" s="227" t="s">
        <v>107</v>
      </c>
      <c r="J35" s="227" t="s">
        <v>110</v>
      </c>
      <c r="K35" s="227">
        <v>41</v>
      </c>
      <c r="L35" s="227">
        <v>78</v>
      </c>
      <c r="M35" s="227">
        <v>0</v>
      </c>
      <c r="N35" s="227">
        <v>5</v>
      </c>
      <c r="O35" s="227">
        <v>0</v>
      </c>
      <c r="P35" s="227">
        <v>0</v>
      </c>
      <c r="Q35" s="227">
        <f t="shared" si="1"/>
        <v>651.06999999999994</v>
      </c>
      <c r="R35" s="229" t="s">
        <v>98</v>
      </c>
      <c r="S35" s="229">
        <f t="shared" si="8"/>
        <v>651.06999999999994</v>
      </c>
      <c r="T35" s="229">
        <f t="shared" si="2"/>
        <v>129.64105839999999</v>
      </c>
      <c r="U35" s="229">
        <f>SUM(T35:T70)</f>
        <v>787.84685524300016</v>
      </c>
      <c r="V35" s="229">
        <f t="shared" ref="V35:V70" si="9">T35/$U$35</f>
        <v>0.16455108951347411</v>
      </c>
      <c r="W35" s="230">
        <f t="shared" ref="W35:W70" si="10">V35*$D$35</f>
        <v>1.9746130741616894E-2</v>
      </c>
      <c r="X35" s="231">
        <f t="shared" si="4"/>
        <v>3.0328736912493118E-2</v>
      </c>
      <c r="Y35" s="229"/>
      <c r="Z35" s="229"/>
      <c r="AA35" s="229"/>
      <c r="AB35" s="229"/>
      <c r="AC35" s="227"/>
      <c r="AD35" s="227">
        <f t="shared" si="5"/>
        <v>1.974613074161689E-2</v>
      </c>
      <c r="AE35" s="227"/>
      <c r="AF35" s="232"/>
    </row>
    <row r="36" spans="2:32" x14ac:dyDescent="0.25">
      <c r="B36" s="226"/>
      <c r="C36" s="227"/>
      <c r="D36" s="227"/>
      <c r="E36" s="227">
        <v>1.159E-2</v>
      </c>
      <c r="F36" s="228">
        <f t="shared" si="0"/>
        <v>1.7653177019676335E-3</v>
      </c>
      <c r="G36" s="227" t="s">
        <v>111</v>
      </c>
      <c r="H36" s="227" t="s">
        <v>109</v>
      </c>
      <c r="I36" s="227" t="s">
        <v>107</v>
      </c>
      <c r="J36" s="227" t="s">
        <v>112</v>
      </c>
      <c r="K36" s="227">
        <v>41</v>
      </c>
      <c r="L36" s="227">
        <v>74</v>
      </c>
      <c r="M36" s="227">
        <v>0</v>
      </c>
      <c r="N36" s="227">
        <v>5</v>
      </c>
      <c r="O36" s="227">
        <v>0</v>
      </c>
      <c r="P36" s="227">
        <v>0</v>
      </c>
      <c r="Q36" s="227">
        <f t="shared" si="1"/>
        <v>647.03800000000001</v>
      </c>
      <c r="R36" s="229" t="s">
        <v>98</v>
      </c>
      <c r="S36" s="229">
        <f t="shared" si="8"/>
        <v>647.03800000000001</v>
      </c>
      <c r="T36" s="229">
        <f t="shared" si="2"/>
        <v>7.4991704199999996</v>
      </c>
      <c r="U36" s="229"/>
      <c r="V36" s="229">
        <f t="shared" si="9"/>
        <v>9.5185636270477807E-3</v>
      </c>
      <c r="W36" s="230">
        <f t="shared" si="10"/>
        <v>1.1422276352457336E-3</v>
      </c>
      <c r="X36" s="231">
        <f t="shared" si="4"/>
        <v>1.7653177019676335E-3</v>
      </c>
      <c r="Y36" s="229"/>
      <c r="Z36" s="229"/>
      <c r="AA36" s="229"/>
      <c r="AB36" s="229"/>
      <c r="AC36" s="227"/>
      <c r="AD36" s="227">
        <f t="shared" si="5"/>
        <v>1.1422276352457336E-3</v>
      </c>
      <c r="AE36" s="227"/>
      <c r="AF36" s="232"/>
    </row>
    <row r="37" spans="2:32" x14ac:dyDescent="0.25">
      <c r="B37" s="226"/>
      <c r="C37" s="227"/>
      <c r="D37" s="227"/>
      <c r="E37" s="227">
        <v>5.13E-4</v>
      </c>
      <c r="F37" s="228">
        <f t="shared" si="0"/>
        <v>7.8137013037911653E-5</v>
      </c>
      <c r="G37" s="227" t="s">
        <v>113</v>
      </c>
      <c r="H37" s="227" t="s">
        <v>109</v>
      </c>
      <c r="I37" s="227" t="s">
        <v>107</v>
      </c>
      <c r="J37" s="227" t="s">
        <v>114</v>
      </c>
      <c r="K37" s="227">
        <v>45</v>
      </c>
      <c r="L37" s="227">
        <v>82</v>
      </c>
      <c r="M37" s="227">
        <v>0</v>
      </c>
      <c r="N37" s="227">
        <v>5</v>
      </c>
      <c r="O37" s="227">
        <v>0</v>
      </c>
      <c r="P37" s="227">
        <v>0</v>
      </c>
      <c r="Q37" s="227">
        <f t="shared" si="1"/>
        <v>703.14600000000007</v>
      </c>
      <c r="R37" s="229" t="s">
        <v>98</v>
      </c>
      <c r="S37" s="229">
        <f t="shared" si="8"/>
        <v>703.14600000000007</v>
      </c>
      <c r="T37" s="229">
        <f t="shared" si="2"/>
        <v>0.36071389800000003</v>
      </c>
      <c r="U37" s="229"/>
      <c r="V37" s="229">
        <f t="shared" si="9"/>
        <v>4.5784773474629527E-4</v>
      </c>
      <c r="W37" s="230">
        <f t="shared" si="10"/>
        <v>5.4941728169555429E-5</v>
      </c>
      <c r="X37" s="231">
        <f t="shared" si="4"/>
        <v>7.8137013037911653E-5</v>
      </c>
      <c r="Y37" s="229"/>
      <c r="Z37" s="229"/>
      <c r="AA37" s="229"/>
      <c r="AB37" s="229"/>
      <c r="AC37" s="227"/>
      <c r="AD37" s="227">
        <f t="shared" si="5"/>
        <v>5.4941728169555436E-5</v>
      </c>
      <c r="AE37" s="227"/>
      <c r="AF37" s="232"/>
    </row>
    <row r="38" spans="2:32" x14ac:dyDescent="0.25">
      <c r="B38" s="226"/>
      <c r="C38" s="227"/>
      <c r="D38" s="227"/>
      <c r="E38" s="227">
        <v>4.7499999999999999E-3</v>
      </c>
      <c r="F38" s="228">
        <f t="shared" si="0"/>
        <v>7.2349086146214481E-4</v>
      </c>
      <c r="G38" s="227" t="s">
        <v>115</v>
      </c>
      <c r="H38" s="227" t="s">
        <v>109</v>
      </c>
      <c r="I38" s="227" t="s">
        <v>107</v>
      </c>
      <c r="J38" s="227" t="s">
        <v>116</v>
      </c>
      <c r="K38" s="227">
        <v>45</v>
      </c>
      <c r="L38" s="227">
        <v>78</v>
      </c>
      <c r="M38" s="227">
        <v>0</v>
      </c>
      <c r="N38" s="227">
        <v>5</v>
      </c>
      <c r="O38" s="227">
        <v>0</v>
      </c>
      <c r="P38" s="227">
        <v>0</v>
      </c>
      <c r="Q38" s="227">
        <f t="shared" si="1"/>
        <v>699.11400000000003</v>
      </c>
      <c r="R38" s="229" t="s">
        <v>98</v>
      </c>
      <c r="S38" s="229">
        <f t="shared" si="8"/>
        <v>699.11400000000003</v>
      </c>
      <c r="T38" s="229">
        <f t="shared" si="2"/>
        <v>3.3207914999999999</v>
      </c>
      <c r="U38" s="229"/>
      <c r="V38" s="229">
        <f t="shared" si="9"/>
        <v>4.2150215843353833E-3</v>
      </c>
      <c r="W38" s="230">
        <f t="shared" si="10"/>
        <v>5.0580259012024593E-4</v>
      </c>
      <c r="X38" s="231">
        <f t="shared" si="4"/>
        <v>7.2349086146214481E-4</v>
      </c>
      <c r="Y38" s="229"/>
      <c r="Z38" s="229"/>
      <c r="AA38" s="229"/>
      <c r="AB38" s="229"/>
      <c r="AC38" s="227"/>
      <c r="AD38" s="227">
        <f t="shared" si="5"/>
        <v>5.0580259012024593E-4</v>
      </c>
      <c r="AE38" s="227"/>
      <c r="AF38" s="232"/>
    </row>
    <row r="39" spans="2:32" x14ac:dyDescent="0.25">
      <c r="B39" s="226"/>
      <c r="C39" s="227"/>
      <c r="D39" s="227"/>
      <c r="E39" s="227">
        <v>4.7499999999999999E-3</v>
      </c>
      <c r="F39" s="228">
        <f t="shared" si="0"/>
        <v>7.2349086146214481E-4</v>
      </c>
      <c r="G39" s="227" t="s">
        <v>117</v>
      </c>
      <c r="H39" s="227" t="s">
        <v>109</v>
      </c>
      <c r="I39" s="227" t="s">
        <v>107</v>
      </c>
      <c r="J39" s="227" t="s">
        <v>116</v>
      </c>
      <c r="K39" s="227">
        <v>45</v>
      </c>
      <c r="L39" s="227">
        <v>78</v>
      </c>
      <c r="M39" s="227">
        <v>0</v>
      </c>
      <c r="N39" s="227">
        <v>5</v>
      </c>
      <c r="O39" s="227">
        <v>0</v>
      </c>
      <c r="P39" s="227">
        <v>0</v>
      </c>
      <c r="Q39" s="227">
        <f t="shared" si="1"/>
        <v>699.11400000000003</v>
      </c>
      <c r="R39" s="229" t="s">
        <v>98</v>
      </c>
      <c r="S39" s="229">
        <f t="shared" si="8"/>
        <v>699.11400000000003</v>
      </c>
      <c r="T39" s="229">
        <f t="shared" si="2"/>
        <v>3.3207914999999999</v>
      </c>
      <c r="U39" s="229"/>
      <c r="V39" s="229">
        <f t="shared" si="9"/>
        <v>4.2150215843353833E-3</v>
      </c>
      <c r="W39" s="230">
        <f t="shared" si="10"/>
        <v>5.0580259012024593E-4</v>
      </c>
      <c r="X39" s="231">
        <f t="shared" si="4"/>
        <v>7.2349086146214481E-4</v>
      </c>
      <c r="Y39" s="229"/>
      <c r="Z39" s="229"/>
      <c r="AA39" s="229"/>
      <c r="AB39" s="229"/>
      <c r="AC39" s="227"/>
      <c r="AD39" s="227">
        <f t="shared" si="5"/>
        <v>5.0580259012024593E-4</v>
      </c>
      <c r="AE39" s="227"/>
      <c r="AF39" s="232"/>
    </row>
    <row r="40" spans="2:32" x14ac:dyDescent="0.25">
      <c r="B40" s="226"/>
      <c r="C40" s="227"/>
      <c r="D40" s="227"/>
      <c r="E40" s="227">
        <v>6.3403000000000001E-2</v>
      </c>
      <c r="F40" s="228">
        <f t="shared" si="0"/>
        <v>9.6571560187967091E-3</v>
      </c>
      <c r="G40" s="227" t="s">
        <v>118</v>
      </c>
      <c r="H40" s="227" t="s">
        <v>109</v>
      </c>
      <c r="I40" s="227" t="s">
        <v>107</v>
      </c>
      <c r="J40" s="227" t="s">
        <v>119</v>
      </c>
      <c r="K40" s="227">
        <v>45</v>
      </c>
      <c r="L40" s="227">
        <v>74</v>
      </c>
      <c r="M40" s="227">
        <v>0</v>
      </c>
      <c r="N40" s="227">
        <v>5</v>
      </c>
      <c r="O40" s="227">
        <v>0</v>
      </c>
      <c r="P40" s="227">
        <v>0</v>
      </c>
      <c r="Q40" s="227">
        <f t="shared" si="1"/>
        <v>695.08199999999999</v>
      </c>
      <c r="R40" s="229" t="s">
        <v>98</v>
      </c>
      <c r="S40" s="229">
        <f t="shared" si="8"/>
        <v>695.08199999999999</v>
      </c>
      <c r="T40" s="229">
        <f t="shared" si="2"/>
        <v>44.070284045999998</v>
      </c>
      <c r="U40" s="229"/>
      <c r="V40" s="229">
        <f t="shared" si="9"/>
        <v>5.5937627665477122E-2</v>
      </c>
      <c r="W40" s="230">
        <f t="shared" si="10"/>
        <v>6.712515319857254E-3</v>
      </c>
      <c r="X40" s="231">
        <f t="shared" si="4"/>
        <v>9.6571560187967091E-3</v>
      </c>
      <c r="Y40" s="229"/>
      <c r="Z40" s="229"/>
      <c r="AA40" s="229"/>
      <c r="AB40" s="229"/>
      <c r="AC40" s="227"/>
      <c r="AD40" s="227">
        <f t="shared" si="5"/>
        <v>6.712515319857254E-3</v>
      </c>
      <c r="AE40" s="227"/>
      <c r="AF40" s="232"/>
    </row>
    <row r="41" spans="2:32" x14ac:dyDescent="0.25">
      <c r="B41" s="226"/>
      <c r="C41" s="227"/>
      <c r="D41" s="227"/>
      <c r="E41" s="227">
        <v>9.4524999999999998E-2</v>
      </c>
      <c r="F41" s="228">
        <f t="shared" si="0"/>
        <v>1.4397468143096684E-2</v>
      </c>
      <c r="G41" s="227" t="s">
        <v>120</v>
      </c>
      <c r="H41" s="227" t="s">
        <v>109</v>
      </c>
      <c r="I41" s="227" t="s">
        <v>107</v>
      </c>
      <c r="J41" s="227" t="s">
        <v>121</v>
      </c>
      <c r="K41" s="227">
        <v>45</v>
      </c>
      <c r="L41" s="227">
        <v>70</v>
      </c>
      <c r="M41" s="227">
        <v>0</v>
      </c>
      <c r="N41" s="227">
        <v>5</v>
      </c>
      <c r="O41" s="227">
        <v>0</v>
      </c>
      <c r="P41" s="227">
        <v>0</v>
      </c>
      <c r="Q41" s="227">
        <f t="shared" si="1"/>
        <v>691.05000000000007</v>
      </c>
      <c r="R41" s="229" t="s">
        <v>98</v>
      </c>
      <c r="S41" s="229">
        <f t="shared" si="8"/>
        <v>691.05000000000007</v>
      </c>
      <c r="T41" s="229">
        <f t="shared" si="2"/>
        <v>65.321501250000011</v>
      </c>
      <c r="U41" s="229"/>
      <c r="V41" s="229">
        <f t="shared" si="9"/>
        <v>8.2911419669058045E-2</v>
      </c>
      <c r="W41" s="230">
        <f t="shared" si="10"/>
        <v>9.9493703602869642E-3</v>
      </c>
      <c r="X41" s="231">
        <f t="shared" si="4"/>
        <v>1.4397468143096684E-2</v>
      </c>
      <c r="Y41" s="229"/>
      <c r="Z41" s="229"/>
      <c r="AA41" s="229"/>
      <c r="AB41" s="229"/>
      <c r="AC41" s="227"/>
      <c r="AD41" s="227">
        <f t="shared" si="5"/>
        <v>9.9493703602869642E-3</v>
      </c>
      <c r="AE41" s="227"/>
      <c r="AF41" s="232"/>
    </row>
    <row r="42" spans="2:32" x14ac:dyDescent="0.25">
      <c r="B42" s="226"/>
      <c r="C42" s="227"/>
      <c r="D42" s="227"/>
      <c r="E42" s="227">
        <v>4.75E-4</v>
      </c>
      <c r="F42" s="228">
        <f t="shared" si="0"/>
        <v>7.2349086146214505E-5</v>
      </c>
      <c r="G42" s="227" t="s">
        <v>122</v>
      </c>
      <c r="H42" s="227" t="s">
        <v>109</v>
      </c>
      <c r="I42" s="227" t="s">
        <v>107</v>
      </c>
      <c r="J42" s="227" t="s">
        <v>121</v>
      </c>
      <c r="K42" s="227">
        <v>45</v>
      </c>
      <c r="L42" s="227">
        <v>70</v>
      </c>
      <c r="M42" s="227">
        <v>0</v>
      </c>
      <c r="N42" s="227">
        <v>5</v>
      </c>
      <c r="O42" s="227">
        <v>0</v>
      </c>
      <c r="P42" s="227">
        <v>0</v>
      </c>
      <c r="Q42" s="227">
        <f t="shared" si="1"/>
        <v>691.05000000000007</v>
      </c>
      <c r="R42" s="229" t="s">
        <v>98</v>
      </c>
      <c r="S42" s="229">
        <f t="shared" si="8"/>
        <v>691.05000000000007</v>
      </c>
      <c r="T42" s="229">
        <f t="shared" si="2"/>
        <v>0.32824875000000003</v>
      </c>
      <c r="U42" s="229"/>
      <c r="V42" s="229">
        <f t="shared" si="9"/>
        <v>4.1664029984451279E-4</v>
      </c>
      <c r="W42" s="230">
        <f t="shared" si="10"/>
        <v>4.9996835981341532E-5</v>
      </c>
      <c r="X42" s="231">
        <f t="shared" si="4"/>
        <v>7.2349086146214505E-5</v>
      </c>
      <c r="Y42" s="229"/>
      <c r="Z42" s="229"/>
      <c r="AA42" s="229"/>
      <c r="AB42" s="229"/>
      <c r="AC42" s="227"/>
      <c r="AD42" s="227">
        <f t="shared" si="5"/>
        <v>4.9996835981341539E-5</v>
      </c>
      <c r="AE42" s="227"/>
      <c r="AF42" s="232"/>
    </row>
    <row r="43" spans="2:32" x14ac:dyDescent="0.25">
      <c r="B43" s="226"/>
      <c r="C43" s="227"/>
      <c r="D43" s="227"/>
      <c r="E43" s="227">
        <v>2.8500000000000001E-3</v>
      </c>
      <c r="F43" s="228">
        <f t="shared" si="0"/>
        <v>4.3409451687728695E-4</v>
      </c>
      <c r="G43" s="227" t="s">
        <v>123</v>
      </c>
      <c r="H43" s="227" t="s">
        <v>109</v>
      </c>
      <c r="I43" s="227" t="s">
        <v>107</v>
      </c>
      <c r="J43" s="227" t="s">
        <v>124</v>
      </c>
      <c r="K43" s="227">
        <v>45</v>
      </c>
      <c r="L43" s="227">
        <v>66</v>
      </c>
      <c r="M43" s="227">
        <v>0</v>
      </c>
      <c r="N43" s="227">
        <v>5</v>
      </c>
      <c r="O43" s="227">
        <v>0</v>
      </c>
      <c r="P43" s="227">
        <v>0</v>
      </c>
      <c r="Q43" s="227">
        <f t="shared" si="1"/>
        <v>687.01800000000003</v>
      </c>
      <c r="R43" s="229" t="s">
        <v>98</v>
      </c>
      <c r="S43" s="229">
        <f t="shared" si="8"/>
        <v>687.01800000000003</v>
      </c>
      <c r="T43" s="229">
        <f t="shared" si="2"/>
        <v>1.9580013000000001</v>
      </c>
      <c r="U43" s="229"/>
      <c r="V43" s="229">
        <f t="shared" si="9"/>
        <v>2.4852562232999995E-3</v>
      </c>
      <c r="W43" s="230">
        <f t="shared" si="10"/>
        <v>2.9823074679599995E-4</v>
      </c>
      <c r="X43" s="231">
        <f t="shared" si="4"/>
        <v>4.3409451687728695E-4</v>
      </c>
      <c r="Y43" s="229"/>
      <c r="Z43" s="229"/>
      <c r="AA43" s="229"/>
      <c r="AB43" s="229"/>
      <c r="AC43" s="227"/>
      <c r="AD43" s="227">
        <f t="shared" si="5"/>
        <v>2.982307467959999E-4</v>
      </c>
      <c r="AE43" s="227"/>
      <c r="AF43" s="232"/>
    </row>
    <row r="44" spans="2:32" x14ac:dyDescent="0.25">
      <c r="B44" s="226"/>
      <c r="C44" s="227"/>
      <c r="D44" s="227"/>
      <c r="E44" s="227">
        <v>0.13634250000000003</v>
      </c>
      <c r="F44" s="228">
        <f>X44</f>
        <v>2.0766853216611054E-2</v>
      </c>
      <c r="G44" s="227" t="s">
        <v>125</v>
      </c>
      <c r="H44" s="227" t="s">
        <v>109</v>
      </c>
      <c r="I44" s="227" t="s">
        <v>107</v>
      </c>
      <c r="J44" s="338" t="s">
        <v>643</v>
      </c>
      <c r="K44" s="227">
        <v>47</v>
      </c>
      <c r="L44" s="227">
        <v>89</v>
      </c>
      <c r="M44" s="227">
        <v>0</v>
      </c>
      <c r="N44" s="227">
        <v>10</v>
      </c>
      <c r="O44" s="227">
        <v>0</v>
      </c>
      <c r="P44" s="227">
        <v>0</v>
      </c>
      <c r="Q44" s="227">
        <f t="shared" si="1"/>
        <v>814.21899999999994</v>
      </c>
      <c r="R44" s="229" t="s">
        <v>98</v>
      </c>
      <c r="S44" s="229">
        <f t="shared" si="8"/>
        <v>814.21899999999994</v>
      </c>
      <c r="T44" s="229">
        <f t="shared" si="2"/>
        <v>111.01265400750002</v>
      </c>
      <c r="U44" s="229"/>
      <c r="V44" s="229">
        <f t="shared" si="9"/>
        <v>0.14090638715979864</v>
      </c>
      <c r="W44" s="230">
        <f t="shared" si="10"/>
        <v>1.6908766459175835E-2</v>
      </c>
      <c r="X44" s="231">
        <f t="shared" si="4"/>
        <v>2.0766853216611054E-2</v>
      </c>
      <c r="Y44" s="229"/>
      <c r="Z44" s="229"/>
      <c r="AA44" s="229"/>
      <c r="AB44" s="229"/>
      <c r="AC44" s="227"/>
      <c r="AD44" s="227">
        <f t="shared" si="5"/>
        <v>1.6908766459175835E-2</v>
      </c>
      <c r="AE44" s="227"/>
      <c r="AF44" s="232"/>
    </row>
    <row r="45" spans="2:32" x14ac:dyDescent="0.25">
      <c r="B45" s="226"/>
      <c r="C45" s="227"/>
      <c r="D45" s="227"/>
      <c r="E45" s="227">
        <v>1.0070000000000003E-2</v>
      </c>
      <c r="F45" s="228">
        <f t="shared" si="0"/>
        <v>1.5338006262997474E-3</v>
      </c>
      <c r="G45" s="227" t="s">
        <v>126</v>
      </c>
      <c r="H45" s="227" t="s">
        <v>109</v>
      </c>
      <c r="I45" s="227" t="s">
        <v>107</v>
      </c>
      <c r="J45" s="338" t="s">
        <v>644</v>
      </c>
      <c r="K45" s="227">
        <v>47</v>
      </c>
      <c r="L45" s="227">
        <v>85</v>
      </c>
      <c r="M45" s="227">
        <v>0</v>
      </c>
      <c r="N45" s="227">
        <v>10</v>
      </c>
      <c r="O45" s="227">
        <v>0</v>
      </c>
      <c r="P45" s="227">
        <v>0</v>
      </c>
      <c r="Q45" s="227">
        <f t="shared" si="1"/>
        <v>810.1869999999999</v>
      </c>
      <c r="R45" s="229" t="s">
        <v>98</v>
      </c>
      <c r="S45" s="229">
        <f t="shared" si="8"/>
        <v>810.1869999999999</v>
      </c>
      <c r="T45" s="229">
        <f t="shared" si="2"/>
        <v>8.1585830900000005</v>
      </c>
      <c r="U45" s="229"/>
      <c r="V45" s="229">
        <f t="shared" si="9"/>
        <v>1.0355544400165945E-2</v>
      </c>
      <c r="W45" s="230">
        <f t="shared" si="10"/>
        <v>1.2426653280199133E-3</v>
      </c>
      <c r="X45" s="231">
        <f t="shared" si="4"/>
        <v>1.5338006262997474E-3</v>
      </c>
      <c r="Y45" s="229"/>
      <c r="Z45" s="229"/>
      <c r="AA45" s="229"/>
      <c r="AB45" s="229"/>
      <c r="AC45" s="227"/>
      <c r="AD45" s="227">
        <f t="shared" si="5"/>
        <v>1.2426653280199133E-3</v>
      </c>
      <c r="AE45" s="227"/>
      <c r="AF45" s="232"/>
    </row>
    <row r="46" spans="2:32" x14ac:dyDescent="0.25">
      <c r="B46" s="226"/>
      <c r="C46" s="227"/>
      <c r="D46" s="227"/>
      <c r="E46" s="227">
        <v>2.3320000000000003E-3</v>
      </c>
      <c r="F46" s="228">
        <f t="shared" si="0"/>
        <v>3.5519593451152051E-4</v>
      </c>
      <c r="G46" s="227" t="s">
        <v>127</v>
      </c>
      <c r="H46" s="227" t="s">
        <v>109</v>
      </c>
      <c r="I46" s="227" t="s">
        <v>107</v>
      </c>
      <c r="J46" s="338" t="s">
        <v>645</v>
      </c>
      <c r="K46" s="227">
        <v>51</v>
      </c>
      <c r="L46" s="227">
        <v>93</v>
      </c>
      <c r="M46" s="227">
        <v>0</v>
      </c>
      <c r="N46" s="227">
        <v>10</v>
      </c>
      <c r="O46" s="227">
        <v>0</v>
      </c>
      <c r="P46" s="227">
        <v>0</v>
      </c>
      <c r="Q46" s="227">
        <f t="shared" si="1"/>
        <v>866.29499999999996</v>
      </c>
      <c r="R46" s="229" t="s">
        <v>98</v>
      </c>
      <c r="S46" s="229">
        <f t="shared" si="8"/>
        <v>866.29499999999996</v>
      </c>
      <c r="T46" s="229">
        <f t="shared" si="2"/>
        <v>2.0201999400000004</v>
      </c>
      <c r="U46" s="229"/>
      <c r="V46" s="229">
        <f t="shared" si="9"/>
        <v>2.5642038507304806E-3</v>
      </c>
      <c r="W46" s="230">
        <f t="shared" si="10"/>
        <v>3.0770446208765764E-4</v>
      </c>
      <c r="X46" s="231">
        <f t="shared" si="4"/>
        <v>3.5519593451152051E-4</v>
      </c>
      <c r="Y46" s="229"/>
      <c r="Z46" s="229"/>
      <c r="AA46" s="229"/>
      <c r="AB46" s="229"/>
      <c r="AC46" s="227"/>
      <c r="AD46" s="227">
        <f t="shared" si="5"/>
        <v>3.077044620876577E-4</v>
      </c>
      <c r="AE46" s="227"/>
      <c r="AF46" s="232"/>
    </row>
    <row r="47" spans="2:32" x14ac:dyDescent="0.25">
      <c r="B47" s="226"/>
      <c r="C47" s="227"/>
      <c r="D47" s="227"/>
      <c r="E47" s="227">
        <v>3.0475000000000003E-3</v>
      </c>
      <c r="F47" s="228">
        <f t="shared" si="0"/>
        <v>4.6417650532755509E-4</v>
      </c>
      <c r="G47" s="227" t="s">
        <v>128</v>
      </c>
      <c r="H47" s="227" t="s">
        <v>109</v>
      </c>
      <c r="I47" s="227" t="s">
        <v>107</v>
      </c>
      <c r="J47" s="338" t="s">
        <v>646</v>
      </c>
      <c r="K47" s="227">
        <v>51</v>
      </c>
      <c r="L47" s="227">
        <v>89</v>
      </c>
      <c r="M47" s="227">
        <v>0</v>
      </c>
      <c r="N47" s="227">
        <v>10</v>
      </c>
      <c r="O47" s="227">
        <v>0</v>
      </c>
      <c r="P47" s="227">
        <v>0</v>
      </c>
      <c r="Q47" s="227">
        <f t="shared" si="1"/>
        <v>862.26299999999992</v>
      </c>
      <c r="R47" s="229" t="s">
        <v>98</v>
      </c>
      <c r="S47" s="229">
        <f t="shared" si="8"/>
        <v>862.26299999999992</v>
      </c>
      <c r="T47" s="229">
        <f t="shared" si="2"/>
        <v>2.6277464925</v>
      </c>
      <c r="U47" s="229"/>
      <c r="V47" s="229">
        <f t="shared" si="9"/>
        <v>3.3353518834437802E-3</v>
      </c>
      <c r="W47" s="230">
        <f t="shared" si="10"/>
        <v>4.0024222601325361E-4</v>
      </c>
      <c r="X47" s="231">
        <f t="shared" si="4"/>
        <v>4.6417650532755509E-4</v>
      </c>
      <c r="Y47" s="229"/>
      <c r="Z47" s="229"/>
      <c r="AA47" s="229"/>
      <c r="AB47" s="229"/>
      <c r="AC47" s="227"/>
      <c r="AD47" s="227">
        <f t="shared" si="5"/>
        <v>4.0024222601325361E-4</v>
      </c>
      <c r="AE47" s="227"/>
      <c r="AF47" s="232"/>
    </row>
    <row r="48" spans="2:32" x14ac:dyDescent="0.25">
      <c r="B48" s="226"/>
      <c r="C48" s="227"/>
      <c r="D48" s="227"/>
      <c r="E48" s="227">
        <v>3.0475000000000003E-3</v>
      </c>
      <c r="F48" s="228">
        <f t="shared" si="0"/>
        <v>4.6417650532755509E-4</v>
      </c>
      <c r="G48" s="227" t="s">
        <v>129</v>
      </c>
      <c r="H48" s="227" t="s">
        <v>109</v>
      </c>
      <c r="I48" s="227" t="s">
        <v>107</v>
      </c>
      <c r="J48" s="338" t="s">
        <v>646</v>
      </c>
      <c r="K48" s="227">
        <v>51</v>
      </c>
      <c r="L48" s="227">
        <v>89</v>
      </c>
      <c r="M48" s="227">
        <v>0</v>
      </c>
      <c r="N48" s="227">
        <v>10</v>
      </c>
      <c r="O48" s="227">
        <v>0</v>
      </c>
      <c r="P48" s="227">
        <v>0</v>
      </c>
      <c r="Q48" s="227">
        <f t="shared" si="1"/>
        <v>862.26299999999992</v>
      </c>
      <c r="R48" s="229" t="s">
        <v>98</v>
      </c>
      <c r="S48" s="229">
        <f t="shared" si="8"/>
        <v>862.26299999999992</v>
      </c>
      <c r="T48" s="229">
        <f t="shared" si="2"/>
        <v>2.6277464925</v>
      </c>
      <c r="U48" s="229"/>
      <c r="V48" s="229">
        <f t="shared" si="9"/>
        <v>3.3353518834437802E-3</v>
      </c>
      <c r="W48" s="230">
        <f t="shared" si="10"/>
        <v>4.0024222601325361E-4</v>
      </c>
      <c r="X48" s="231">
        <f t="shared" si="4"/>
        <v>4.6417650532755509E-4</v>
      </c>
      <c r="Y48" s="229"/>
      <c r="Z48" s="229"/>
      <c r="AA48" s="229"/>
      <c r="AB48" s="229"/>
      <c r="AC48" s="227"/>
      <c r="AD48" s="227">
        <f t="shared" si="5"/>
        <v>4.0024222601325361E-4</v>
      </c>
      <c r="AE48" s="227"/>
      <c r="AF48" s="232"/>
    </row>
    <row r="49" spans="2:32" x14ac:dyDescent="0.25">
      <c r="B49" s="226"/>
      <c r="C49" s="227"/>
      <c r="D49" s="227"/>
      <c r="E49" s="227">
        <v>3.4807749999999998E-2</v>
      </c>
      <c r="F49" s="228">
        <f t="shared" si="0"/>
        <v>5.3017029543282052E-3</v>
      </c>
      <c r="G49" s="227" t="s">
        <v>130</v>
      </c>
      <c r="H49" s="227" t="s">
        <v>109</v>
      </c>
      <c r="I49" s="227" t="s">
        <v>107</v>
      </c>
      <c r="J49" s="338" t="s">
        <v>647</v>
      </c>
      <c r="K49" s="227">
        <v>51</v>
      </c>
      <c r="L49" s="227">
        <v>85</v>
      </c>
      <c r="M49" s="227">
        <v>0</v>
      </c>
      <c r="N49" s="227">
        <v>10</v>
      </c>
      <c r="O49" s="227">
        <v>0</v>
      </c>
      <c r="P49" s="227">
        <v>0</v>
      </c>
      <c r="Q49" s="227">
        <f t="shared" si="1"/>
        <v>858.23099999999999</v>
      </c>
      <c r="R49" s="229" t="s">
        <v>98</v>
      </c>
      <c r="S49" s="229">
        <f t="shared" si="8"/>
        <v>858.23099999999999</v>
      </c>
      <c r="T49" s="229">
        <f t="shared" si="2"/>
        <v>29.873090090249999</v>
      </c>
      <c r="U49" s="229"/>
      <c r="V49" s="229">
        <f t="shared" si="9"/>
        <v>3.7917381901633747E-2</v>
      </c>
      <c r="W49" s="230">
        <f t="shared" si="10"/>
        <v>4.5500858281960497E-3</v>
      </c>
      <c r="X49" s="231">
        <f t="shared" si="4"/>
        <v>5.3017029543282052E-3</v>
      </c>
      <c r="Y49" s="229"/>
      <c r="Z49" s="229"/>
      <c r="AA49" s="229"/>
      <c r="AB49" s="229"/>
      <c r="AC49" s="227"/>
      <c r="AD49" s="227">
        <f t="shared" si="5"/>
        <v>4.5500858281960497E-3</v>
      </c>
      <c r="AE49" s="227"/>
      <c r="AF49" s="232"/>
    </row>
    <row r="50" spans="2:32" x14ac:dyDescent="0.25">
      <c r="B50" s="226"/>
      <c r="C50" s="227"/>
      <c r="D50" s="227"/>
      <c r="E50" s="227">
        <v>7.57105E-2</v>
      </c>
      <c r="F50" s="228">
        <f t="shared" si="0"/>
        <v>1.1531758919311519E-2</v>
      </c>
      <c r="G50" s="227" t="s">
        <v>131</v>
      </c>
      <c r="H50" s="227" t="s">
        <v>109</v>
      </c>
      <c r="I50" s="227" t="s">
        <v>107</v>
      </c>
      <c r="J50" s="338" t="s">
        <v>648</v>
      </c>
      <c r="K50" s="227">
        <v>51</v>
      </c>
      <c r="L50" s="227">
        <v>81</v>
      </c>
      <c r="M50" s="227">
        <v>0</v>
      </c>
      <c r="N50" s="227">
        <v>10</v>
      </c>
      <c r="O50" s="227">
        <v>0</v>
      </c>
      <c r="P50" s="227">
        <v>0</v>
      </c>
      <c r="Q50" s="227">
        <f t="shared" si="1"/>
        <v>854.19899999999996</v>
      </c>
      <c r="R50" s="229" t="s">
        <v>98</v>
      </c>
      <c r="S50" s="229">
        <f t="shared" si="8"/>
        <v>854.19899999999996</v>
      </c>
      <c r="T50" s="229">
        <f t="shared" si="2"/>
        <v>64.671833389499994</v>
      </c>
      <c r="U50" s="229"/>
      <c r="V50" s="229">
        <f t="shared" si="9"/>
        <v>8.2086807809308174E-2</v>
      </c>
      <c r="W50" s="230">
        <f t="shared" si="10"/>
        <v>9.8504169371169802E-3</v>
      </c>
      <c r="X50" s="231">
        <f t="shared" si="4"/>
        <v>1.1531758919311519E-2</v>
      </c>
      <c r="Y50" s="229"/>
      <c r="Z50" s="229"/>
      <c r="AA50" s="229"/>
      <c r="AB50" s="229"/>
      <c r="AC50" s="227"/>
      <c r="AD50" s="227">
        <f t="shared" si="5"/>
        <v>9.8504169371169785E-3</v>
      </c>
      <c r="AE50" s="227"/>
      <c r="AF50" s="232"/>
    </row>
    <row r="51" spans="2:32" x14ac:dyDescent="0.25">
      <c r="B51" s="226"/>
      <c r="C51" s="227"/>
      <c r="D51" s="227"/>
      <c r="E51" s="229">
        <v>9.9375000000000006E-4</v>
      </c>
      <c r="F51" s="228">
        <f t="shared" si="0"/>
        <v>1.513619039111593E-4</v>
      </c>
      <c r="G51" s="227" t="s">
        <v>132</v>
      </c>
      <c r="H51" s="227" t="s">
        <v>109</v>
      </c>
      <c r="I51" s="227" t="s">
        <v>107</v>
      </c>
      <c r="J51" s="338" t="s">
        <v>648</v>
      </c>
      <c r="K51" s="227">
        <v>51</v>
      </c>
      <c r="L51" s="227">
        <v>81</v>
      </c>
      <c r="M51" s="227">
        <v>0</v>
      </c>
      <c r="N51" s="227">
        <v>10</v>
      </c>
      <c r="O51" s="227">
        <v>0</v>
      </c>
      <c r="P51" s="227">
        <v>0</v>
      </c>
      <c r="Q51" s="227">
        <f t="shared" si="1"/>
        <v>854.19899999999996</v>
      </c>
      <c r="R51" s="229" t="s">
        <v>98</v>
      </c>
      <c r="S51" s="229">
        <f t="shared" si="8"/>
        <v>854.19899999999996</v>
      </c>
      <c r="T51" s="229">
        <f t="shared" si="2"/>
        <v>0.84886025625000006</v>
      </c>
      <c r="U51" s="229"/>
      <c r="V51" s="229">
        <f t="shared" si="9"/>
        <v>1.077443224658403E-3</v>
      </c>
      <c r="W51" s="230">
        <f t="shared" si="10"/>
        <v>1.2929318695900836E-4</v>
      </c>
      <c r="X51" s="231">
        <f t="shared" si="4"/>
        <v>1.513619039111593E-4</v>
      </c>
      <c r="Y51" s="229"/>
      <c r="Z51" s="229"/>
      <c r="AA51" s="229"/>
      <c r="AB51" s="229"/>
      <c r="AC51" s="227"/>
      <c r="AD51" s="227">
        <f t="shared" si="5"/>
        <v>1.2929318695900836E-4</v>
      </c>
      <c r="AE51" s="227"/>
      <c r="AF51" s="232"/>
    </row>
    <row r="52" spans="2:32" x14ac:dyDescent="0.25">
      <c r="B52" s="226"/>
      <c r="C52" s="227"/>
      <c r="D52" s="227"/>
      <c r="E52" s="227">
        <v>4.1075E-3</v>
      </c>
      <c r="F52" s="228">
        <f t="shared" si="0"/>
        <v>6.2562920283279163E-4</v>
      </c>
      <c r="G52" s="227" t="s">
        <v>133</v>
      </c>
      <c r="H52" s="227" t="s">
        <v>109</v>
      </c>
      <c r="I52" s="227" t="s">
        <v>107</v>
      </c>
      <c r="J52" s="338" t="s">
        <v>649</v>
      </c>
      <c r="K52" s="227">
        <v>51</v>
      </c>
      <c r="L52" s="227">
        <v>77</v>
      </c>
      <c r="M52" s="227">
        <v>0</v>
      </c>
      <c r="N52" s="227">
        <v>10</v>
      </c>
      <c r="O52" s="227">
        <v>0</v>
      </c>
      <c r="P52" s="227">
        <v>0</v>
      </c>
      <c r="Q52" s="227">
        <f t="shared" si="1"/>
        <v>850.16699999999992</v>
      </c>
      <c r="R52" s="229" t="s">
        <v>98</v>
      </c>
      <c r="S52" s="229">
        <f t="shared" si="8"/>
        <v>850.16699999999992</v>
      </c>
      <c r="T52" s="229">
        <f t="shared" si="2"/>
        <v>3.4920609524999997</v>
      </c>
      <c r="U52" s="229"/>
      <c r="V52" s="229">
        <f t="shared" si="9"/>
        <v>4.4324108540395495E-3</v>
      </c>
      <c r="W52" s="230">
        <f t="shared" si="10"/>
        <v>5.3188930248474593E-4</v>
      </c>
      <c r="X52" s="231">
        <f t="shared" si="4"/>
        <v>6.2562920283279163E-4</v>
      </c>
      <c r="Y52" s="229"/>
      <c r="Z52" s="229"/>
      <c r="AA52" s="229"/>
      <c r="AB52" s="229"/>
      <c r="AC52" s="227"/>
      <c r="AD52" s="227">
        <f t="shared" si="5"/>
        <v>5.3188930248474582E-4</v>
      </c>
      <c r="AE52" s="227"/>
      <c r="AF52" s="232"/>
    </row>
    <row r="53" spans="2:32" x14ac:dyDescent="0.25">
      <c r="B53" s="226"/>
      <c r="C53" s="227"/>
      <c r="D53" s="227"/>
      <c r="E53" s="227">
        <v>0.15682499999999999</v>
      </c>
      <c r="F53" s="228">
        <f t="shared" si="0"/>
        <v>2.3886621968168608E-2</v>
      </c>
      <c r="G53" s="227" t="s">
        <v>134</v>
      </c>
      <c r="H53" s="227" t="s">
        <v>109</v>
      </c>
      <c r="I53" s="227" t="s">
        <v>107</v>
      </c>
      <c r="J53" s="338" t="s">
        <v>135</v>
      </c>
      <c r="K53" s="227">
        <v>41</v>
      </c>
      <c r="L53" s="227">
        <v>79</v>
      </c>
      <c r="M53" s="227">
        <v>0</v>
      </c>
      <c r="N53" s="227">
        <v>13</v>
      </c>
      <c r="O53" s="227">
        <v>0</v>
      </c>
      <c r="P53" s="227">
        <v>1</v>
      </c>
      <c r="Q53" s="227">
        <f t="shared" si="1"/>
        <v>812.13599999999997</v>
      </c>
      <c r="R53" s="229" t="s">
        <v>98</v>
      </c>
      <c r="S53" s="229">
        <f t="shared" si="8"/>
        <v>812.13599999999997</v>
      </c>
      <c r="T53" s="229">
        <f t="shared" si="2"/>
        <v>127.36322819999999</v>
      </c>
      <c r="U53" s="229"/>
      <c r="V53" s="229">
        <f t="shared" si="9"/>
        <v>0.1616598801561715</v>
      </c>
      <c r="W53" s="230">
        <f t="shared" si="10"/>
        <v>1.9399185618740579E-2</v>
      </c>
      <c r="X53" s="231">
        <f t="shared" si="4"/>
        <v>2.3886621968168608E-2</v>
      </c>
      <c r="Y53" s="229"/>
      <c r="Z53" s="229"/>
      <c r="AA53" s="229"/>
      <c r="AB53" s="229"/>
      <c r="AC53" s="227"/>
      <c r="AD53" s="227">
        <f t="shared" si="5"/>
        <v>1.9399185618740582E-2</v>
      </c>
      <c r="AE53" s="227"/>
      <c r="AF53" s="232"/>
    </row>
    <row r="54" spans="2:32" x14ac:dyDescent="0.25">
      <c r="B54" s="226"/>
      <c r="C54" s="227"/>
      <c r="D54" s="227"/>
      <c r="E54" s="227">
        <v>1.8117750000000002E-2</v>
      </c>
      <c r="F54" s="228">
        <f t="shared" si="0"/>
        <v>2.7595845379485848E-3</v>
      </c>
      <c r="G54" s="338" t="s">
        <v>136</v>
      </c>
      <c r="H54" s="227" t="s">
        <v>109</v>
      </c>
      <c r="I54" s="227" t="s">
        <v>107</v>
      </c>
      <c r="J54" s="338" t="s">
        <v>137</v>
      </c>
      <c r="K54" s="227">
        <v>41</v>
      </c>
      <c r="L54" s="227">
        <v>75</v>
      </c>
      <c r="M54" s="227">
        <v>0</v>
      </c>
      <c r="N54" s="227">
        <v>13</v>
      </c>
      <c r="O54" s="227">
        <v>0</v>
      </c>
      <c r="P54" s="227">
        <v>1</v>
      </c>
      <c r="Q54" s="227">
        <f t="shared" si="1"/>
        <v>808.10399999999993</v>
      </c>
      <c r="R54" s="229" t="s">
        <v>98</v>
      </c>
      <c r="S54" s="229">
        <f t="shared" si="8"/>
        <v>808.10399999999993</v>
      </c>
      <c r="T54" s="229">
        <f t="shared" si="2"/>
        <v>14.641026246000001</v>
      </c>
      <c r="U54" s="229"/>
      <c r="V54" s="229">
        <f t="shared" si="9"/>
        <v>1.858359419545336E-2</v>
      </c>
      <c r="W54" s="230">
        <f t="shared" si="10"/>
        <v>2.230031303454403E-3</v>
      </c>
      <c r="X54" s="231">
        <f t="shared" si="4"/>
        <v>2.7595845379485848E-3</v>
      </c>
      <c r="Y54" s="229"/>
      <c r="Z54" s="229"/>
      <c r="AA54" s="229"/>
      <c r="AB54" s="229"/>
      <c r="AC54" s="227"/>
      <c r="AD54" s="227">
        <f t="shared" si="5"/>
        <v>2.2300313034544026E-3</v>
      </c>
      <c r="AE54" s="227"/>
      <c r="AF54" s="232"/>
    </row>
    <row r="55" spans="2:32" x14ac:dyDescent="0.25">
      <c r="B55" s="226"/>
      <c r="C55" s="227"/>
      <c r="D55" s="227"/>
      <c r="E55" s="227">
        <v>3.4425000000000002E-3</v>
      </c>
      <c r="F55" s="228">
        <f t="shared" si="0"/>
        <v>5.2434048222809143E-4</v>
      </c>
      <c r="G55" s="338" t="s">
        <v>138</v>
      </c>
      <c r="H55" s="227" t="s">
        <v>109</v>
      </c>
      <c r="I55" s="227" t="s">
        <v>107</v>
      </c>
      <c r="J55" s="338" t="s">
        <v>139</v>
      </c>
      <c r="K55" s="227">
        <v>45</v>
      </c>
      <c r="L55" s="227">
        <v>83</v>
      </c>
      <c r="M55" s="227">
        <v>0</v>
      </c>
      <c r="N55" s="227">
        <v>13</v>
      </c>
      <c r="O55" s="227">
        <v>0</v>
      </c>
      <c r="P55" s="227">
        <v>1</v>
      </c>
      <c r="Q55" s="227">
        <f t="shared" si="1"/>
        <v>864.21199999999999</v>
      </c>
      <c r="R55" s="229" t="s">
        <v>98</v>
      </c>
      <c r="S55" s="229">
        <f t="shared" si="8"/>
        <v>864.21199999999999</v>
      </c>
      <c r="T55" s="229">
        <f t="shared" si="2"/>
        <v>2.9750498100000002</v>
      </c>
      <c r="U55" s="229"/>
      <c r="V55" s="229">
        <f t="shared" si="9"/>
        <v>3.7761778068941946E-3</v>
      </c>
      <c r="W55" s="230">
        <f t="shared" si="10"/>
        <v>4.5314133682730336E-4</v>
      </c>
      <c r="X55" s="231">
        <f t="shared" si="4"/>
        <v>5.2434048222809143E-4</v>
      </c>
      <c r="Y55" s="229"/>
      <c r="Z55" s="229"/>
      <c r="AA55" s="229"/>
      <c r="AB55" s="229"/>
      <c r="AC55" s="227"/>
      <c r="AD55" s="227">
        <f t="shared" si="5"/>
        <v>4.5314133682730336E-4</v>
      </c>
      <c r="AE55" s="227"/>
      <c r="AF55" s="232"/>
    </row>
    <row r="56" spans="2:32" x14ac:dyDescent="0.25">
      <c r="B56" s="226"/>
      <c r="C56" s="227"/>
      <c r="D56" s="227"/>
      <c r="E56" s="227">
        <v>2.0145E-2</v>
      </c>
      <c r="F56" s="228">
        <f t="shared" si="0"/>
        <v>3.0683628219273494E-3</v>
      </c>
      <c r="G56" s="338" t="s">
        <v>140</v>
      </c>
      <c r="H56" s="227" t="s">
        <v>109</v>
      </c>
      <c r="I56" s="227" t="s">
        <v>107</v>
      </c>
      <c r="J56" s="338" t="s">
        <v>141</v>
      </c>
      <c r="K56" s="227">
        <v>45</v>
      </c>
      <c r="L56" s="227">
        <v>79</v>
      </c>
      <c r="M56" s="227">
        <v>0</v>
      </c>
      <c r="N56" s="227">
        <v>13</v>
      </c>
      <c r="O56" s="227">
        <v>0</v>
      </c>
      <c r="P56" s="227">
        <v>1</v>
      </c>
      <c r="Q56" s="227">
        <f t="shared" si="1"/>
        <v>860.18</v>
      </c>
      <c r="R56" s="229" t="s">
        <v>98</v>
      </c>
      <c r="S56" s="229">
        <f t="shared" si="8"/>
        <v>860.18</v>
      </c>
      <c r="T56" s="229">
        <f t="shared" si="2"/>
        <v>17.328326099999998</v>
      </c>
      <c r="U56" s="229"/>
      <c r="V56" s="229">
        <f t="shared" si="9"/>
        <v>2.1994536101378893E-2</v>
      </c>
      <c r="W56" s="230">
        <f t="shared" si="10"/>
        <v>2.6393443321654671E-3</v>
      </c>
      <c r="X56" s="231">
        <f t="shared" si="4"/>
        <v>3.0683628219273494E-3</v>
      </c>
      <c r="Y56" s="229"/>
      <c r="Z56" s="229"/>
      <c r="AA56" s="229"/>
      <c r="AB56" s="229"/>
      <c r="AC56" s="227"/>
      <c r="AD56" s="227">
        <f t="shared" si="5"/>
        <v>2.6393443321654671E-3</v>
      </c>
      <c r="AE56" s="227"/>
      <c r="AF56" s="232"/>
    </row>
    <row r="57" spans="2:32" x14ac:dyDescent="0.25">
      <c r="B57" s="226"/>
      <c r="C57" s="227"/>
      <c r="D57" s="227"/>
      <c r="E57" s="227">
        <v>2.0145E-2</v>
      </c>
      <c r="F57" s="228">
        <f t="shared" si="0"/>
        <v>3.0683628219273494E-3</v>
      </c>
      <c r="G57" s="338" t="s">
        <v>142</v>
      </c>
      <c r="H57" s="227" t="s">
        <v>109</v>
      </c>
      <c r="I57" s="227" t="s">
        <v>107</v>
      </c>
      <c r="J57" s="338" t="s">
        <v>141</v>
      </c>
      <c r="K57" s="227">
        <v>45</v>
      </c>
      <c r="L57" s="227">
        <v>79</v>
      </c>
      <c r="M57" s="227">
        <v>0</v>
      </c>
      <c r="N57" s="227">
        <v>13</v>
      </c>
      <c r="O57" s="227">
        <v>0</v>
      </c>
      <c r="P57" s="227">
        <v>1</v>
      </c>
      <c r="Q57" s="227">
        <f t="shared" si="1"/>
        <v>860.18</v>
      </c>
      <c r="R57" s="229" t="s">
        <v>98</v>
      </c>
      <c r="S57" s="229">
        <f t="shared" si="8"/>
        <v>860.18</v>
      </c>
      <c r="T57" s="229">
        <f t="shared" si="2"/>
        <v>17.328326099999998</v>
      </c>
      <c r="U57" s="229"/>
      <c r="V57" s="229">
        <f t="shared" si="9"/>
        <v>2.1994536101378893E-2</v>
      </c>
      <c r="W57" s="230">
        <f t="shared" si="10"/>
        <v>2.6393443321654671E-3</v>
      </c>
      <c r="X57" s="231">
        <f t="shared" si="4"/>
        <v>3.0683628219273494E-3</v>
      </c>
      <c r="Y57" s="229"/>
      <c r="Z57" s="229"/>
      <c r="AA57" s="229"/>
      <c r="AB57" s="229"/>
      <c r="AC57" s="227"/>
      <c r="AD57" s="227">
        <f t="shared" si="5"/>
        <v>2.6393443321654671E-3</v>
      </c>
      <c r="AE57" s="227"/>
      <c r="AF57" s="232"/>
    </row>
    <row r="58" spans="2:32" x14ac:dyDescent="0.25">
      <c r="B58" s="226"/>
      <c r="C58" s="227"/>
      <c r="D58" s="227"/>
      <c r="E58" s="227">
        <v>5.355E-2</v>
      </c>
      <c r="F58" s="228">
        <f t="shared" si="0"/>
        <v>8.1564075013258672E-3</v>
      </c>
      <c r="G58" s="338" t="s">
        <v>143</v>
      </c>
      <c r="H58" s="227" t="s">
        <v>109</v>
      </c>
      <c r="I58" s="227" t="s">
        <v>107</v>
      </c>
      <c r="J58" s="338" t="s">
        <v>144</v>
      </c>
      <c r="K58" s="227">
        <v>45</v>
      </c>
      <c r="L58" s="227">
        <v>75</v>
      </c>
      <c r="M58" s="227">
        <v>0</v>
      </c>
      <c r="N58" s="227">
        <v>13</v>
      </c>
      <c r="O58" s="227">
        <v>0</v>
      </c>
      <c r="P58" s="227">
        <v>1</v>
      </c>
      <c r="Q58" s="227">
        <f t="shared" si="1"/>
        <v>856.14800000000002</v>
      </c>
      <c r="R58" s="229" t="s">
        <v>98</v>
      </c>
      <c r="S58" s="229">
        <f t="shared" si="8"/>
        <v>856.14800000000002</v>
      </c>
      <c r="T58" s="229">
        <f t="shared" si="2"/>
        <v>45.846725400000004</v>
      </c>
      <c r="U58" s="229"/>
      <c r="V58" s="229">
        <f t="shared" si="9"/>
        <v>5.8192433078709485E-2</v>
      </c>
      <c r="W58" s="230">
        <f t="shared" si="10"/>
        <v>6.9830919694451382E-3</v>
      </c>
      <c r="X58" s="231">
        <f t="shared" si="4"/>
        <v>8.1564075013258672E-3</v>
      </c>
      <c r="Y58" s="229"/>
      <c r="Z58" s="229"/>
      <c r="AA58" s="229"/>
      <c r="AB58" s="229"/>
      <c r="AC58" s="227"/>
      <c r="AD58" s="227">
        <f t="shared" si="5"/>
        <v>6.9830919694451382E-3</v>
      </c>
      <c r="AE58" s="227"/>
      <c r="AF58" s="232"/>
    </row>
    <row r="59" spans="2:32" x14ac:dyDescent="0.25">
      <c r="B59" s="226"/>
      <c r="C59" s="227"/>
      <c r="D59" s="227"/>
      <c r="E59" s="227">
        <v>2.2950000000000002E-3</v>
      </c>
      <c r="F59" s="228">
        <f t="shared" si="0"/>
        <v>3.4956032148539425E-4</v>
      </c>
      <c r="G59" s="338" t="s">
        <v>145</v>
      </c>
      <c r="H59" s="227" t="s">
        <v>109</v>
      </c>
      <c r="I59" s="227" t="s">
        <v>107</v>
      </c>
      <c r="J59" s="338" t="s">
        <v>146</v>
      </c>
      <c r="K59" s="227">
        <v>45</v>
      </c>
      <c r="L59" s="227">
        <v>71</v>
      </c>
      <c r="M59" s="227">
        <v>0</v>
      </c>
      <c r="N59" s="227">
        <v>13</v>
      </c>
      <c r="O59" s="227">
        <v>0</v>
      </c>
      <c r="P59" s="227">
        <v>1</v>
      </c>
      <c r="Q59" s="227">
        <f t="shared" si="1"/>
        <v>852.11599999999999</v>
      </c>
      <c r="R59" s="229" t="s">
        <v>98</v>
      </c>
      <c r="S59" s="229">
        <f t="shared" si="8"/>
        <v>852.11599999999999</v>
      </c>
      <c r="T59" s="229">
        <f t="shared" si="2"/>
        <v>1.9556062200000002</v>
      </c>
      <c r="U59" s="229"/>
      <c r="V59" s="229">
        <f t="shared" si="9"/>
        <v>2.4822161908570686E-3</v>
      </c>
      <c r="W59" s="230">
        <f t="shared" si="10"/>
        <v>2.9786594290284822E-4</v>
      </c>
      <c r="X59" s="231">
        <f t="shared" si="4"/>
        <v>3.4956032148539425E-4</v>
      </c>
      <c r="Y59" s="229"/>
      <c r="Z59" s="229"/>
      <c r="AA59" s="229"/>
      <c r="AB59" s="229"/>
      <c r="AC59" s="227"/>
      <c r="AD59" s="227">
        <f t="shared" si="5"/>
        <v>2.9786594290284816E-4</v>
      </c>
      <c r="AE59" s="227"/>
      <c r="AF59" s="232"/>
    </row>
    <row r="60" spans="2:32" x14ac:dyDescent="0.25">
      <c r="B60" s="226"/>
      <c r="C60" s="227"/>
      <c r="D60" s="227"/>
      <c r="E60" s="227">
        <v>0</v>
      </c>
      <c r="F60" s="228">
        <f t="shared" si="0"/>
        <v>0</v>
      </c>
      <c r="G60" s="338" t="s">
        <v>147</v>
      </c>
      <c r="H60" s="227" t="s">
        <v>109</v>
      </c>
      <c r="I60" s="227" t="s">
        <v>107</v>
      </c>
      <c r="J60" s="338" t="s">
        <v>148</v>
      </c>
      <c r="K60" s="227">
        <v>45</v>
      </c>
      <c r="L60" s="227">
        <v>67</v>
      </c>
      <c r="M60" s="227">
        <v>0</v>
      </c>
      <c r="N60" s="227">
        <v>13</v>
      </c>
      <c r="O60" s="227">
        <v>0</v>
      </c>
      <c r="P60" s="227">
        <v>1</v>
      </c>
      <c r="Q60" s="227">
        <f t="shared" si="1"/>
        <v>848.08399999999995</v>
      </c>
      <c r="R60" s="229" t="s">
        <v>98</v>
      </c>
      <c r="S60" s="229">
        <f t="shared" si="8"/>
        <v>848.08399999999995</v>
      </c>
      <c r="T60" s="229">
        <f t="shared" si="2"/>
        <v>0</v>
      </c>
      <c r="U60" s="229"/>
      <c r="V60" s="229">
        <f t="shared" si="9"/>
        <v>0</v>
      </c>
      <c r="W60" s="230">
        <f t="shared" si="10"/>
        <v>0</v>
      </c>
      <c r="X60" s="231">
        <f t="shared" si="4"/>
        <v>0</v>
      </c>
      <c r="Y60" s="229"/>
      <c r="Z60" s="229"/>
      <c r="AA60" s="229"/>
      <c r="AB60" s="229"/>
      <c r="AC60" s="227"/>
      <c r="AD60" s="227">
        <f t="shared" si="5"/>
        <v>0</v>
      </c>
      <c r="AE60" s="227"/>
      <c r="AF60" s="232"/>
    </row>
    <row r="61" spans="2:32" x14ac:dyDescent="0.25">
      <c r="B61" s="226"/>
      <c r="C61" s="227"/>
      <c r="D61" s="227"/>
      <c r="E61" s="227">
        <v>1.6575000000000001E-3</v>
      </c>
      <c r="F61" s="228">
        <f t="shared" si="0"/>
        <v>2.5246023218389589E-4</v>
      </c>
      <c r="G61" s="338" t="s">
        <v>149</v>
      </c>
      <c r="H61" s="227" t="s">
        <v>109</v>
      </c>
      <c r="I61" s="227" t="s">
        <v>107</v>
      </c>
      <c r="J61" s="338" t="s">
        <v>146</v>
      </c>
      <c r="K61" s="227">
        <v>45</v>
      </c>
      <c r="L61" s="227">
        <v>71</v>
      </c>
      <c r="M61" s="227">
        <v>0</v>
      </c>
      <c r="N61" s="227">
        <v>13</v>
      </c>
      <c r="O61" s="227">
        <v>0</v>
      </c>
      <c r="P61" s="227">
        <v>1</v>
      </c>
      <c r="Q61" s="227">
        <f t="shared" si="1"/>
        <v>852.11599999999999</v>
      </c>
      <c r="R61" s="229" t="s">
        <v>98</v>
      </c>
      <c r="S61" s="229">
        <f t="shared" si="8"/>
        <v>852.11599999999999</v>
      </c>
      <c r="T61" s="229">
        <f t="shared" si="2"/>
        <v>1.4123822700000002</v>
      </c>
      <c r="U61" s="229"/>
      <c r="V61" s="229">
        <f t="shared" si="9"/>
        <v>1.7927116933967719E-3</v>
      </c>
      <c r="W61" s="230">
        <f t="shared" si="10"/>
        <v>2.1512540320761263E-4</v>
      </c>
      <c r="X61" s="231">
        <f t="shared" si="4"/>
        <v>2.5246023218389589E-4</v>
      </c>
      <c r="Y61" s="229"/>
      <c r="Z61" s="229"/>
      <c r="AA61" s="229"/>
      <c r="AB61" s="229"/>
      <c r="AC61" s="227"/>
      <c r="AD61" s="227">
        <f t="shared" si="5"/>
        <v>2.1512540320761265E-4</v>
      </c>
      <c r="AE61" s="227"/>
      <c r="AF61" s="232"/>
    </row>
    <row r="62" spans="2:32" x14ac:dyDescent="0.25">
      <c r="B62" s="226"/>
      <c r="C62" s="227"/>
      <c r="D62" s="227"/>
      <c r="E62" s="227">
        <v>5.2500000000000005E-2</v>
      </c>
      <c r="F62" s="228">
        <f t="shared" si="0"/>
        <v>7.9964779424763401E-3</v>
      </c>
      <c r="G62" s="227" t="s">
        <v>150</v>
      </c>
      <c r="H62" s="227" t="s">
        <v>109</v>
      </c>
      <c r="I62" s="227" t="s">
        <v>107</v>
      </c>
      <c r="J62" s="227" t="s">
        <v>151</v>
      </c>
      <c r="K62" s="227">
        <v>38</v>
      </c>
      <c r="L62" s="227">
        <v>74</v>
      </c>
      <c r="M62" s="227">
        <v>0</v>
      </c>
      <c r="N62" s="227">
        <v>10</v>
      </c>
      <c r="O62" s="227">
        <v>1</v>
      </c>
      <c r="P62" s="227">
        <v>0</v>
      </c>
      <c r="Q62" s="227">
        <f t="shared" si="1"/>
        <v>721.97400000000005</v>
      </c>
      <c r="R62" s="229" t="s">
        <v>98</v>
      </c>
      <c r="S62" s="229">
        <f t="shared" si="8"/>
        <v>721.97400000000005</v>
      </c>
      <c r="T62" s="229">
        <f t="shared" si="2"/>
        <v>37.903635000000008</v>
      </c>
      <c r="U62" s="229"/>
      <c r="V62" s="229">
        <f t="shared" si="9"/>
        <v>4.8110409717011783E-2</v>
      </c>
      <c r="W62" s="230">
        <f t="shared" si="10"/>
        <v>5.7732491660414135E-3</v>
      </c>
      <c r="X62" s="231">
        <f t="shared" si="4"/>
        <v>7.9964779424763401E-3</v>
      </c>
      <c r="Y62" s="229"/>
      <c r="Z62" s="229"/>
      <c r="AA62" s="229"/>
      <c r="AB62" s="229"/>
      <c r="AC62" s="227"/>
      <c r="AD62" s="227">
        <f t="shared" si="5"/>
        <v>5.7732491660414135E-3</v>
      </c>
      <c r="AE62" s="227"/>
      <c r="AF62" s="232"/>
    </row>
    <row r="63" spans="2:32" x14ac:dyDescent="0.25">
      <c r="B63" s="226"/>
      <c r="C63" s="227"/>
      <c r="D63" s="227"/>
      <c r="E63" s="227">
        <v>8.9499999999999996E-4</v>
      </c>
      <c r="F63" s="228">
        <f t="shared" si="0"/>
        <v>1.3632090968602521E-4</v>
      </c>
      <c r="G63" s="227" t="s">
        <v>152</v>
      </c>
      <c r="H63" s="227" t="s">
        <v>109</v>
      </c>
      <c r="I63" s="227" t="s">
        <v>107</v>
      </c>
      <c r="J63" s="227" t="s">
        <v>153</v>
      </c>
      <c r="K63" s="227">
        <v>38</v>
      </c>
      <c r="L63" s="227">
        <v>70</v>
      </c>
      <c r="M63" s="227">
        <v>0</v>
      </c>
      <c r="N63" s="227">
        <v>10</v>
      </c>
      <c r="O63" s="227">
        <v>1</v>
      </c>
      <c r="P63" s="227">
        <v>0</v>
      </c>
      <c r="Q63" s="227">
        <f t="shared" si="1"/>
        <v>717.94200000000001</v>
      </c>
      <c r="R63" s="229" t="s">
        <v>98</v>
      </c>
      <c r="S63" s="229">
        <f t="shared" si="8"/>
        <v>717.94200000000001</v>
      </c>
      <c r="T63" s="229">
        <f t="shared" si="2"/>
        <v>0.64255808999999997</v>
      </c>
      <c r="U63" s="229"/>
      <c r="V63" s="229">
        <f t="shared" si="9"/>
        <v>8.1558755451503588E-4</v>
      </c>
      <c r="W63" s="230">
        <f t="shared" si="10"/>
        <v>9.7870506541804307E-5</v>
      </c>
      <c r="X63" s="231">
        <f t="shared" si="4"/>
        <v>1.3632090968602521E-4</v>
      </c>
      <c r="Y63" s="229"/>
      <c r="Z63" s="229"/>
      <c r="AA63" s="229"/>
      <c r="AB63" s="229"/>
      <c r="AC63" s="227"/>
      <c r="AD63" s="227">
        <f t="shared" si="5"/>
        <v>9.7870506541804307E-5</v>
      </c>
      <c r="AE63" s="227"/>
      <c r="AF63" s="232"/>
    </row>
    <row r="64" spans="2:32" x14ac:dyDescent="0.25">
      <c r="B64" s="226"/>
      <c r="C64" s="227"/>
      <c r="D64" s="227"/>
      <c r="E64" s="227">
        <v>1.8000000000000004E-3</v>
      </c>
      <c r="F64" s="228">
        <f t="shared" si="0"/>
        <v>2.7416495802776023E-4</v>
      </c>
      <c r="G64" s="227" t="s">
        <v>154</v>
      </c>
      <c r="H64" s="227" t="s">
        <v>109</v>
      </c>
      <c r="I64" s="227" t="s">
        <v>107</v>
      </c>
      <c r="J64" s="227" t="s">
        <v>155</v>
      </c>
      <c r="K64" s="227">
        <v>42</v>
      </c>
      <c r="L64" s="227">
        <v>82</v>
      </c>
      <c r="M64" s="227">
        <v>0</v>
      </c>
      <c r="N64" s="227">
        <v>10</v>
      </c>
      <c r="O64" s="227">
        <v>1</v>
      </c>
      <c r="P64" s="227">
        <v>0</v>
      </c>
      <c r="Q64" s="227">
        <f t="shared" si="1"/>
        <v>778.08199999999999</v>
      </c>
      <c r="R64" s="229" t="s">
        <v>98</v>
      </c>
      <c r="S64" s="229">
        <f t="shared" si="8"/>
        <v>778.08199999999999</v>
      </c>
      <c r="T64" s="229">
        <f t="shared" si="2"/>
        <v>1.4005476000000003</v>
      </c>
      <c r="U64" s="229"/>
      <c r="V64" s="229">
        <f t="shared" si="9"/>
        <v>1.7776901572679647E-3</v>
      </c>
      <c r="W64" s="230">
        <f t="shared" si="10"/>
        <v>2.1332281887215574E-4</v>
      </c>
      <c r="X64" s="231">
        <f t="shared" si="4"/>
        <v>2.7416495802776023E-4</v>
      </c>
      <c r="Y64" s="229"/>
      <c r="Z64" s="229"/>
      <c r="AA64" s="229"/>
      <c r="AB64" s="229"/>
      <c r="AC64" s="227"/>
      <c r="AD64" s="227">
        <f t="shared" si="5"/>
        <v>2.1332281887215574E-4</v>
      </c>
      <c r="AE64" s="227"/>
      <c r="AF64" s="232"/>
    </row>
    <row r="65" spans="2:32" x14ac:dyDescent="0.25">
      <c r="B65" s="226"/>
      <c r="C65" s="339"/>
      <c r="D65" s="340"/>
      <c r="E65" s="339">
        <v>3.3500000000000005E-3</v>
      </c>
      <c r="F65" s="228">
        <f t="shared" si="0"/>
        <v>5.1025144966277607E-4</v>
      </c>
      <c r="G65" s="227" t="s">
        <v>156</v>
      </c>
      <c r="H65" s="227" t="s">
        <v>109</v>
      </c>
      <c r="I65" s="227" t="s">
        <v>107</v>
      </c>
      <c r="J65" s="227" t="s">
        <v>157</v>
      </c>
      <c r="K65" s="227">
        <v>42</v>
      </c>
      <c r="L65" s="227">
        <v>78</v>
      </c>
      <c r="M65" s="227">
        <v>0</v>
      </c>
      <c r="N65" s="227">
        <v>10</v>
      </c>
      <c r="O65" s="227">
        <v>1</v>
      </c>
      <c r="P65" s="227">
        <v>0</v>
      </c>
      <c r="Q65" s="227">
        <f t="shared" si="1"/>
        <v>774.05000000000007</v>
      </c>
      <c r="R65" s="229" t="s">
        <v>98</v>
      </c>
      <c r="S65" s="229">
        <f t="shared" si="8"/>
        <v>774.05000000000007</v>
      </c>
      <c r="T65" s="229">
        <f t="shared" si="2"/>
        <v>2.5930675000000005</v>
      </c>
      <c r="U65" s="229"/>
      <c r="V65" s="229">
        <f t="shared" si="9"/>
        <v>3.2913344550955983E-3</v>
      </c>
      <c r="W65" s="230">
        <f t="shared" si="10"/>
        <v>3.9496013461147179E-4</v>
      </c>
      <c r="X65" s="231">
        <f t="shared" si="4"/>
        <v>5.1025144966277607E-4</v>
      </c>
      <c r="Y65" s="229"/>
      <c r="Z65" s="229"/>
      <c r="AA65" s="229"/>
      <c r="AB65" s="229"/>
      <c r="AC65" s="227"/>
      <c r="AD65" s="227">
        <f t="shared" si="5"/>
        <v>3.9496013461147184E-4</v>
      </c>
      <c r="AE65" s="227"/>
      <c r="AF65" s="232"/>
    </row>
    <row r="66" spans="2:32" x14ac:dyDescent="0.25">
      <c r="B66" s="226"/>
      <c r="C66" s="339"/>
      <c r="D66" s="227"/>
      <c r="E66" s="339">
        <v>3.3500000000000005E-3</v>
      </c>
      <c r="F66" s="228">
        <f t="shared" si="0"/>
        <v>5.1025144966277607E-4</v>
      </c>
      <c r="G66" s="227" t="s">
        <v>158</v>
      </c>
      <c r="H66" s="227" t="s">
        <v>109</v>
      </c>
      <c r="I66" s="227" t="s">
        <v>107</v>
      </c>
      <c r="J66" s="341" t="s">
        <v>157</v>
      </c>
      <c r="K66" s="227">
        <v>42</v>
      </c>
      <c r="L66" s="227">
        <v>78</v>
      </c>
      <c r="M66" s="227">
        <v>0</v>
      </c>
      <c r="N66" s="227">
        <v>10</v>
      </c>
      <c r="O66" s="227">
        <v>1</v>
      </c>
      <c r="P66" s="227">
        <v>0</v>
      </c>
      <c r="Q66" s="227">
        <f t="shared" si="1"/>
        <v>774.05000000000007</v>
      </c>
      <c r="R66" s="229" t="s">
        <v>98</v>
      </c>
      <c r="S66" s="229">
        <f t="shared" si="8"/>
        <v>774.05000000000007</v>
      </c>
      <c r="T66" s="229">
        <f t="shared" si="2"/>
        <v>2.5930675000000005</v>
      </c>
      <c r="U66" s="229"/>
      <c r="V66" s="229">
        <f t="shared" si="9"/>
        <v>3.2913344550955983E-3</v>
      </c>
      <c r="W66" s="230">
        <f t="shared" si="10"/>
        <v>3.9496013461147179E-4</v>
      </c>
      <c r="X66" s="231">
        <f t="shared" si="4"/>
        <v>5.1025144966277607E-4</v>
      </c>
      <c r="Y66" s="229"/>
      <c r="Z66" s="229"/>
      <c r="AA66" s="229"/>
      <c r="AB66" s="229"/>
      <c r="AC66" s="227"/>
      <c r="AD66" s="227">
        <f t="shared" si="5"/>
        <v>3.9496013461147184E-4</v>
      </c>
      <c r="AE66" s="227"/>
      <c r="AF66" s="232"/>
    </row>
    <row r="67" spans="2:32" x14ac:dyDescent="0.25">
      <c r="B67" s="226"/>
      <c r="C67" s="339"/>
      <c r="D67" s="227"/>
      <c r="E67" s="339">
        <v>3.4023999999999999E-2</v>
      </c>
      <c r="F67" s="228">
        <f t="shared" si="0"/>
        <v>5.1823269621869509E-3</v>
      </c>
      <c r="G67" s="227" t="s">
        <v>159</v>
      </c>
      <c r="H67" s="227" t="s">
        <v>109</v>
      </c>
      <c r="I67" s="227" t="s">
        <v>107</v>
      </c>
      <c r="J67" s="341" t="s">
        <v>160</v>
      </c>
      <c r="K67" s="227">
        <v>42</v>
      </c>
      <c r="L67" s="227">
        <v>74</v>
      </c>
      <c r="M67" s="227">
        <v>0</v>
      </c>
      <c r="N67" s="227">
        <v>10</v>
      </c>
      <c r="O67" s="227">
        <v>1</v>
      </c>
      <c r="P67" s="227">
        <v>0</v>
      </c>
      <c r="Q67" s="227">
        <f t="shared" si="1"/>
        <v>770.01800000000003</v>
      </c>
      <c r="R67" s="229" t="s">
        <v>98</v>
      </c>
      <c r="S67" s="229">
        <f t="shared" si="8"/>
        <v>770.01800000000003</v>
      </c>
      <c r="T67" s="229">
        <f t="shared" si="2"/>
        <v>26.199092432</v>
      </c>
      <c r="U67" s="229"/>
      <c r="V67" s="229">
        <f t="shared" si="9"/>
        <v>3.3254042023077267E-2</v>
      </c>
      <c r="W67" s="230">
        <f t="shared" si="10"/>
        <v>3.9904850427692718E-3</v>
      </c>
      <c r="X67" s="231">
        <f t="shared" si="4"/>
        <v>5.1823269621869509E-3</v>
      </c>
      <c r="Y67" s="229"/>
      <c r="Z67" s="229"/>
      <c r="AA67" s="229"/>
      <c r="AB67" s="229"/>
      <c r="AC67" s="227"/>
      <c r="AD67" s="227">
        <f t="shared" si="5"/>
        <v>3.9904850427692718E-3</v>
      </c>
      <c r="AE67" s="227"/>
      <c r="AF67" s="232"/>
    </row>
    <row r="68" spans="2:32" x14ac:dyDescent="0.25">
      <c r="B68" s="226"/>
      <c r="C68" s="339"/>
      <c r="D68" s="227"/>
      <c r="E68" s="339">
        <v>8.5000000000000006E-3</v>
      </c>
      <c r="F68" s="228">
        <f t="shared" si="0"/>
        <v>1.294667857353312E-3</v>
      </c>
      <c r="G68" s="227" t="s">
        <v>161</v>
      </c>
      <c r="H68" s="227" t="s">
        <v>109</v>
      </c>
      <c r="I68" s="227" t="s">
        <v>107</v>
      </c>
      <c r="J68" s="341" t="s">
        <v>162</v>
      </c>
      <c r="K68" s="227">
        <v>42</v>
      </c>
      <c r="L68" s="227">
        <v>70</v>
      </c>
      <c r="M68" s="227">
        <v>0</v>
      </c>
      <c r="N68" s="227">
        <v>10</v>
      </c>
      <c r="O68" s="227">
        <v>1</v>
      </c>
      <c r="P68" s="227">
        <v>0</v>
      </c>
      <c r="Q68" s="227">
        <f t="shared" ref="Q68:Q70" si="11">(K68*12.011)+(L68*1.008)+(N68*15.999)+(14.007*M68)+(O68*30.974)+(P68*32.066)</f>
        <v>765.98599999999999</v>
      </c>
      <c r="R68" s="229" t="s">
        <v>98</v>
      </c>
      <c r="S68" s="229">
        <f t="shared" si="8"/>
        <v>765.98599999999999</v>
      </c>
      <c r="T68" s="229">
        <f t="shared" si="2"/>
        <v>6.5108810000000004</v>
      </c>
      <c r="U68" s="229"/>
      <c r="V68" s="229">
        <f t="shared" si="9"/>
        <v>8.2641454448552851E-3</v>
      </c>
      <c r="W68" s="230">
        <f t="shared" si="10"/>
        <v>9.916974533826341E-4</v>
      </c>
      <c r="X68" s="231">
        <f t="shared" ref="X68:X70" si="12">W68/S68*1000</f>
        <v>1.294667857353312E-3</v>
      </c>
      <c r="Y68" s="229"/>
      <c r="Z68" s="229"/>
      <c r="AA68" s="229"/>
      <c r="AB68" s="229"/>
      <c r="AC68" s="227"/>
      <c r="AD68" s="227">
        <f t="shared" si="5"/>
        <v>9.916974533826341E-4</v>
      </c>
      <c r="AE68" s="227"/>
      <c r="AF68" s="232"/>
    </row>
    <row r="69" spans="2:32" x14ac:dyDescent="0.25">
      <c r="B69" s="226"/>
      <c r="C69" s="339"/>
      <c r="D69" s="227"/>
      <c r="E69" s="339">
        <v>0</v>
      </c>
      <c r="F69" s="228">
        <f t="shared" si="0"/>
        <v>0</v>
      </c>
      <c r="G69" s="227" t="s">
        <v>163</v>
      </c>
      <c r="H69" s="227" t="s">
        <v>109</v>
      </c>
      <c r="I69" s="227" t="s">
        <v>107</v>
      </c>
      <c r="J69" s="341" t="s">
        <v>164</v>
      </c>
      <c r="K69" s="227">
        <v>42</v>
      </c>
      <c r="L69" s="227">
        <v>66</v>
      </c>
      <c r="M69" s="227">
        <v>0</v>
      </c>
      <c r="N69" s="227">
        <v>10</v>
      </c>
      <c r="O69" s="227">
        <v>1</v>
      </c>
      <c r="P69" s="227">
        <v>0</v>
      </c>
      <c r="Q69" s="227">
        <f t="shared" si="11"/>
        <v>761.95400000000006</v>
      </c>
      <c r="R69" s="229" t="s">
        <v>98</v>
      </c>
      <c r="S69" s="229">
        <f t="shared" si="8"/>
        <v>761.95400000000006</v>
      </c>
      <c r="T69" s="229">
        <f t="shared" si="2"/>
        <v>0</v>
      </c>
      <c r="U69" s="229"/>
      <c r="V69" s="229">
        <f t="shared" si="9"/>
        <v>0</v>
      </c>
      <c r="W69" s="230">
        <f t="shared" si="10"/>
        <v>0</v>
      </c>
      <c r="X69" s="231">
        <f t="shared" si="12"/>
        <v>0</v>
      </c>
      <c r="Y69" s="229"/>
      <c r="Z69" s="229"/>
      <c r="AA69" s="229"/>
      <c r="AB69" s="229"/>
      <c r="AC69" s="227"/>
      <c r="AD69" s="227">
        <f t="shared" si="5"/>
        <v>0</v>
      </c>
      <c r="AE69" s="227"/>
      <c r="AF69" s="232"/>
    </row>
    <row r="70" spans="2:32" x14ac:dyDescent="0.25">
      <c r="B70" s="226"/>
      <c r="C70" s="339"/>
      <c r="D70" s="227"/>
      <c r="E70" s="339">
        <v>0</v>
      </c>
      <c r="F70" s="228">
        <f t="shared" si="0"/>
        <v>0</v>
      </c>
      <c r="G70" s="227" t="s">
        <v>165</v>
      </c>
      <c r="H70" s="227" t="s">
        <v>109</v>
      </c>
      <c r="I70" s="227" t="s">
        <v>107</v>
      </c>
      <c r="J70" s="341" t="s">
        <v>162</v>
      </c>
      <c r="K70" s="227">
        <v>42</v>
      </c>
      <c r="L70" s="227">
        <v>70</v>
      </c>
      <c r="M70" s="227">
        <v>0</v>
      </c>
      <c r="N70" s="227">
        <v>10</v>
      </c>
      <c r="O70" s="227">
        <v>1</v>
      </c>
      <c r="P70" s="227">
        <v>0</v>
      </c>
      <c r="Q70" s="227">
        <f t="shared" si="11"/>
        <v>765.98599999999999</v>
      </c>
      <c r="R70" s="229" t="s">
        <v>98</v>
      </c>
      <c r="S70" s="229">
        <f t="shared" si="8"/>
        <v>765.98599999999999</v>
      </c>
      <c r="T70" s="229">
        <f t="shared" si="2"/>
        <v>0</v>
      </c>
      <c r="U70" s="229"/>
      <c r="V70" s="229">
        <f t="shared" si="9"/>
        <v>0</v>
      </c>
      <c r="W70" s="230">
        <f t="shared" si="10"/>
        <v>0</v>
      </c>
      <c r="X70" s="231">
        <f t="shared" si="12"/>
        <v>0</v>
      </c>
      <c r="Y70" s="229"/>
      <c r="Z70" s="233">
        <f>SUM(X35:X70)</f>
        <v>0.15734505910005203</v>
      </c>
      <c r="AA70" s="229" t="s">
        <v>166</v>
      </c>
      <c r="AB70" s="234">
        <f>SUM(W35:W70)</f>
        <v>0.11999999999999997</v>
      </c>
      <c r="AC70" s="227"/>
      <c r="AD70" s="227">
        <f t="shared" si="5"/>
        <v>0</v>
      </c>
      <c r="AE70" s="227"/>
      <c r="AF70" s="232"/>
    </row>
    <row r="71" spans="2:32" x14ac:dyDescent="0.25">
      <c r="B71" s="235"/>
      <c r="C71" s="236" t="s">
        <v>627</v>
      </c>
      <c r="D71" s="236">
        <v>2.9000000000000001E-2</v>
      </c>
      <c r="E71" s="236"/>
      <c r="F71" s="237">
        <f>VLOOKUP(G71,[1]soluble_pool!F:H,3,0)</f>
        <v>3.3270489076189416E-2</v>
      </c>
      <c r="G71" s="236" t="s">
        <v>167</v>
      </c>
      <c r="H71" s="236" t="s">
        <v>29</v>
      </c>
      <c r="I71" s="236" t="s">
        <v>168</v>
      </c>
      <c r="J71" s="236" t="s">
        <v>169</v>
      </c>
      <c r="K71" s="236">
        <v>4</v>
      </c>
      <c r="L71" s="236">
        <v>14</v>
      </c>
      <c r="M71" s="236">
        <v>2</v>
      </c>
      <c r="N71" s="236">
        <v>0</v>
      </c>
      <c r="O71" s="236">
        <v>0</v>
      </c>
      <c r="P71" s="236">
        <v>0</v>
      </c>
      <c r="Q71" s="236">
        <f>(K71*12.011)+(L71*1.008)+(N71*15.999)+(14.007*M71)+(O71*30.974)+(P71*32.066)</f>
        <v>90.17</v>
      </c>
      <c r="R71" s="238" t="s">
        <v>98</v>
      </c>
      <c r="S71" s="239">
        <f>Q71</f>
        <v>90.17</v>
      </c>
      <c r="T71" s="239"/>
      <c r="U71" s="239"/>
      <c r="V71" s="239"/>
      <c r="W71" s="240"/>
      <c r="X71" s="241"/>
      <c r="Y71" s="342"/>
      <c r="Z71" s="236"/>
      <c r="AA71" s="236"/>
      <c r="AB71" s="236"/>
      <c r="AC71" s="236"/>
      <c r="AD71" s="236">
        <f t="shared" si="5"/>
        <v>2.9999999999999996E-3</v>
      </c>
      <c r="AE71" s="236"/>
      <c r="AF71" s="242"/>
    </row>
    <row r="72" spans="2:32" x14ac:dyDescent="0.25">
      <c r="B72" s="235"/>
      <c r="C72" s="236"/>
      <c r="D72" s="236"/>
      <c r="E72" s="236"/>
      <c r="F72" s="237">
        <f>VLOOKUP(G72,[1]soluble_pool!F:H,3,0)</f>
        <v>6.744270742004667E-3</v>
      </c>
      <c r="G72" s="236" t="s">
        <v>170</v>
      </c>
      <c r="H72" s="236" t="s">
        <v>29</v>
      </c>
      <c r="I72" s="236" t="s">
        <v>168</v>
      </c>
      <c r="J72" s="236" t="s">
        <v>171</v>
      </c>
      <c r="K72" s="236">
        <v>7</v>
      </c>
      <c r="L72" s="236">
        <v>22</v>
      </c>
      <c r="M72" s="236">
        <v>3</v>
      </c>
      <c r="N72" s="236">
        <v>0</v>
      </c>
      <c r="O72" s="236">
        <v>0</v>
      </c>
      <c r="P72" s="236">
        <v>0</v>
      </c>
      <c r="Q72" s="236">
        <f>(K72*12.011)+(L72*1.008)+(N72*15.999)+(14.007*M72)+(O72*30.974)+(P72*32.066)</f>
        <v>148.274</v>
      </c>
      <c r="R72" s="238" t="s">
        <v>98</v>
      </c>
      <c r="S72" s="239">
        <f>Q72</f>
        <v>148.274</v>
      </c>
      <c r="T72" s="236"/>
      <c r="U72" s="236"/>
      <c r="V72" s="239"/>
      <c r="W72" s="240"/>
      <c r="X72" s="241"/>
      <c r="Y72" s="342"/>
      <c r="Z72" s="243"/>
      <c r="AA72" s="239"/>
      <c r="AB72" s="240"/>
      <c r="AC72" s="236"/>
      <c r="AD72" s="236">
        <f t="shared" si="5"/>
        <v>1E-3</v>
      </c>
      <c r="AE72" s="236"/>
      <c r="AF72" s="242"/>
    </row>
    <row r="73" spans="2:32" x14ac:dyDescent="0.25">
      <c r="B73" s="235"/>
      <c r="C73" s="236"/>
      <c r="D73" s="236"/>
      <c r="E73" s="236"/>
      <c r="F73" s="237">
        <f>VLOOKUP(G73,[1]soluble_pool!F:H,3,0)</f>
        <v>2.7916666666666671E-4</v>
      </c>
      <c r="G73" s="236" t="s">
        <v>172</v>
      </c>
      <c r="H73" s="236" t="s">
        <v>29</v>
      </c>
      <c r="I73" s="236" t="s">
        <v>173</v>
      </c>
      <c r="J73" s="236" t="s">
        <v>174</v>
      </c>
      <c r="K73" s="236">
        <v>23</v>
      </c>
      <c r="L73" s="236">
        <v>34</v>
      </c>
      <c r="M73" s="236">
        <v>7</v>
      </c>
      <c r="N73" s="244">
        <v>17</v>
      </c>
      <c r="O73" s="244">
        <v>3</v>
      </c>
      <c r="P73" s="244">
        <v>1</v>
      </c>
      <c r="Q73" s="244">
        <f>(K73*12.011)+(L73*1.008)+(N73*15.999)+(14.007*M73)+(O73*30.974)+(P73*32.066)</f>
        <v>805.54500000000007</v>
      </c>
      <c r="R73" s="238" t="s">
        <v>98</v>
      </c>
      <c r="S73" s="239">
        <f t="shared" ref="S73:S95" si="13">Q73</f>
        <v>805.54500000000007</v>
      </c>
      <c r="T73" s="244"/>
      <c r="U73" s="244"/>
      <c r="V73" s="244"/>
      <c r="W73" s="342"/>
      <c r="X73" s="241"/>
      <c r="Y73" s="342"/>
      <c r="Z73" s="236"/>
      <c r="AA73" s="236"/>
      <c r="AB73" s="236"/>
      <c r="AC73" s="236"/>
      <c r="AD73" s="236">
        <f t="shared" si="5"/>
        <v>2.2488131250000007E-4</v>
      </c>
      <c r="AE73" s="236"/>
      <c r="AF73" s="242"/>
    </row>
    <row r="74" spans="2:32" x14ac:dyDescent="0.25">
      <c r="B74" s="235"/>
      <c r="C74" s="236"/>
      <c r="D74" s="236"/>
      <c r="E74" s="236"/>
      <c r="F74" s="237">
        <f>VLOOKUP(G74,[1]soluble_pool!F:H,3,0)</f>
        <v>1.6750000000000003E-4</v>
      </c>
      <c r="G74" s="236" t="s">
        <v>175</v>
      </c>
      <c r="H74" s="236" t="s">
        <v>29</v>
      </c>
      <c r="I74" s="236" t="s">
        <v>173</v>
      </c>
      <c r="J74" s="236" t="s">
        <v>176</v>
      </c>
      <c r="K74" s="236">
        <v>21</v>
      </c>
      <c r="L74" s="236">
        <v>32</v>
      </c>
      <c r="M74" s="236">
        <v>7</v>
      </c>
      <c r="N74" s="244">
        <v>16</v>
      </c>
      <c r="O74" s="244">
        <v>3</v>
      </c>
      <c r="P74" s="244">
        <v>1</v>
      </c>
      <c r="Q74" s="244">
        <f t="shared" ref="Q74:Q86" si="14">(K74*12.011)+(L74*1.008)+(N74*15.999)+(14.007*M74)+(O74*30.974)+(P74*32.066)</f>
        <v>763.50800000000004</v>
      </c>
      <c r="R74" s="238" t="s">
        <v>98</v>
      </c>
      <c r="S74" s="239">
        <f t="shared" si="13"/>
        <v>763.50800000000004</v>
      </c>
      <c r="T74" s="244"/>
      <c r="U74" s="244"/>
      <c r="V74" s="244"/>
      <c r="W74" s="342"/>
      <c r="X74" s="241"/>
      <c r="Y74" s="342"/>
      <c r="Z74" s="236"/>
      <c r="AA74" s="236"/>
      <c r="AB74" s="236"/>
      <c r="AC74" s="236"/>
      <c r="AD74" s="236">
        <f t="shared" si="5"/>
        <v>1.2788759000000003E-4</v>
      </c>
      <c r="AE74" s="236"/>
      <c r="AF74" s="242"/>
    </row>
    <row r="75" spans="2:32" x14ac:dyDescent="0.25">
      <c r="B75" s="235"/>
      <c r="C75" s="236"/>
      <c r="D75" s="236"/>
      <c r="E75" s="236"/>
      <c r="F75" s="237">
        <f>VLOOKUP(G75,[1]soluble_pool!F:H,3,0)</f>
        <v>9.8266666666666679E-5</v>
      </c>
      <c r="G75" s="236" t="s">
        <v>177</v>
      </c>
      <c r="H75" s="236" t="s">
        <v>29</v>
      </c>
      <c r="I75" s="236" t="s">
        <v>173</v>
      </c>
      <c r="J75" s="236" t="s">
        <v>178</v>
      </c>
      <c r="K75" s="236">
        <v>25</v>
      </c>
      <c r="L75" s="236">
        <v>35</v>
      </c>
      <c r="M75" s="236">
        <v>7</v>
      </c>
      <c r="N75" s="244">
        <v>19</v>
      </c>
      <c r="O75" s="244">
        <v>3</v>
      </c>
      <c r="P75" s="244">
        <v>1</v>
      </c>
      <c r="Q75" s="244">
        <f t="shared" si="14"/>
        <v>862.57299999999998</v>
      </c>
      <c r="R75" s="238" t="s">
        <v>98</v>
      </c>
      <c r="S75" s="239">
        <f t="shared" si="13"/>
        <v>862.57299999999998</v>
      </c>
      <c r="T75" s="244"/>
      <c r="U75" s="244"/>
      <c r="V75" s="244"/>
      <c r="W75" s="342"/>
      <c r="X75" s="241"/>
      <c r="Y75" s="342"/>
      <c r="Z75" s="236"/>
      <c r="AA75" s="236"/>
      <c r="AB75" s="236"/>
      <c r="AC75" s="236"/>
      <c r="AD75" s="236">
        <f t="shared" si="5"/>
        <v>8.4762173466666676E-5</v>
      </c>
      <c r="AE75" s="236"/>
      <c r="AF75" s="242"/>
    </row>
    <row r="76" spans="2:32" x14ac:dyDescent="0.25">
      <c r="B76" s="235"/>
      <c r="C76" s="236"/>
      <c r="D76" s="236"/>
      <c r="E76" s="236"/>
      <c r="F76" s="237">
        <f>VLOOKUP(G76,[1]soluble_pool!F:H,3,0)</f>
        <v>3.126666666666667E-5</v>
      </c>
      <c r="G76" s="236" t="s">
        <v>179</v>
      </c>
      <c r="H76" s="236" t="s">
        <v>29</v>
      </c>
      <c r="I76" s="236" t="s">
        <v>173</v>
      </c>
      <c r="J76" s="236" t="s">
        <v>180</v>
      </c>
      <c r="K76" s="236">
        <v>24</v>
      </c>
      <c r="L76" s="236">
        <v>33</v>
      </c>
      <c r="M76" s="236">
        <v>7</v>
      </c>
      <c r="N76" s="244">
        <v>19</v>
      </c>
      <c r="O76" s="244">
        <v>3</v>
      </c>
      <c r="P76" s="244">
        <v>1</v>
      </c>
      <c r="Q76" s="244">
        <f t="shared" si="14"/>
        <v>848.54600000000005</v>
      </c>
      <c r="R76" s="238" t="s">
        <v>98</v>
      </c>
      <c r="S76" s="239">
        <f t="shared" si="13"/>
        <v>848.54600000000005</v>
      </c>
      <c r="T76" s="244"/>
      <c r="U76" s="244"/>
      <c r="V76" s="244"/>
      <c r="W76" s="342"/>
      <c r="X76" s="241"/>
      <c r="Y76" s="342"/>
      <c r="Z76" s="236"/>
      <c r="AA76" s="236"/>
      <c r="AB76" s="236"/>
      <c r="AC76" s="236"/>
      <c r="AD76" s="236">
        <f t="shared" si="5"/>
        <v>2.6531204933333338E-5</v>
      </c>
      <c r="AE76" s="236"/>
      <c r="AF76" s="242"/>
    </row>
    <row r="77" spans="2:32" x14ac:dyDescent="0.25">
      <c r="B77" s="235"/>
      <c r="C77" s="236"/>
      <c r="D77" s="236"/>
      <c r="E77" s="236"/>
      <c r="F77" s="237">
        <f>VLOOKUP(G77,[1]soluble_pool!F:H,3,0)</f>
        <v>1.7866666666666671E-3</v>
      </c>
      <c r="G77" s="236" t="s">
        <v>181</v>
      </c>
      <c r="H77" s="236" t="s">
        <v>29</v>
      </c>
      <c r="I77" s="236" t="s">
        <v>173</v>
      </c>
      <c r="J77" s="236" t="s">
        <v>182</v>
      </c>
      <c r="K77" s="236">
        <v>21</v>
      </c>
      <c r="L77" s="236">
        <v>26</v>
      </c>
      <c r="M77" s="236">
        <v>7</v>
      </c>
      <c r="N77" s="244">
        <v>14</v>
      </c>
      <c r="O77" s="244">
        <v>2</v>
      </c>
      <c r="P77" s="244">
        <v>0</v>
      </c>
      <c r="Q77" s="244">
        <f t="shared" si="14"/>
        <v>662.42199999999991</v>
      </c>
      <c r="R77" s="238" t="s">
        <v>98</v>
      </c>
      <c r="S77" s="239">
        <f>Q77</f>
        <v>662.42199999999991</v>
      </c>
      <c r="T77" s="244"/>
      <c r="U77" s="244"/>
      <c r="V77" s="244"/>
      <c r="W77" s="342"/>
      <c r="X77" s="241"/>
      <c r="Y77" s="342"/>
      <c r="Z77" s="236"/>
      <c r="AA77" s="236"/>
      <c r="AB77" s="236"/>
      <c r="AC77" s="236"/>
      <c r="AD77" s="236">
        <f t="shared" si="5"/>
        <v>1.1835273066666666E-3</v>
      </c>
      <c r="AE77" s="236"/>
      <c r="AF77" s="242"/>
    </row>
    <row r="78" spans="2:32" x14ac:dyDescent="0.25">
      <c r="B78" s="235"/>
      <c r="C78" s="236"/>
      <c r="D78" s="236"/>
      <c r="E78" s="236"/>
      <c r="F78" s="237">
        <f>VLOOKUP(G78,[1]soluble_pool!F:H,3,0)</f>
        <v>4.4666666666666677E-5</v>
      </c>
      <c r="G78" s="236" t="s">
        <v>183</v>
      </c>
      <c r="H78" s="236" t="s">
        <v>29</v>
      </c>
      <c r="I78" s="236" t="s">
        <v>173</v>
      </c>
      <c r="J78" s="236" t="s">
        <v>184</v>
      </c>
      <c r="K78" s="236">
        <v>21</v>
      </c>
      <c r="L78" s="236">
        <v>27</v>
      </c>
      <c r="M78" s="236">
        <v>7</v>
      </c>
      <c r="N78" s="244">
        <v>14</v>
      </c>
      <c r="O78" s="244">
        <v>2</v>
      </c>
      <c r="P78" s="244">
        <v>0</v>
      </c>
      <c r="Q78" s="244">
        <f t="shared" si="14"/>
        <v>663.43</v>
      </c>
      <c r="R78" s="238" t="s">
        <v>98</v>
      </c>
      <c r="S78" s="239">
        <f>Q78</f>
        <v>663.43</v>
      </c>
      <c r="T78" s="244"/>
      <c r="U78" s="244"/>
      <c r="V78" s="244"/>
      <c r="W78" s="342"/>
      <c r="X78" s="241"/>
      <c r="Y78" s="342"/>
      <c r="Z78" s="236"/>
      <c r="AA78" s="236"/>
      <c r="AB78" s="236"/>
      <c r="AC78" s="236"/>
      <c r="AD78" s="236">
        <f t="shared" si="5"/>
        <v>2.9633206666666672E-5</v>
      </c>
      <c r="AE78" s="236"/>
      <c r="AF78" s="242"/>
    </row>
    <row r="79" spans="2:32" x14ac:dyDescent="0.25">
      <c r="B79" s="235"/>
      <c r="C79" s="236"/>
      <c r="D79" s="236"/>
      <c r="E79" s="236"/>
      <c r="F79" s="237">
        <f>VLOOKUP(G79,[1]soluble_pool!F:H,3,0)</f>
        <v>1.1166666666666669E-4</v>
      </c>
      <c r="G79" s="236" t="s">
        <v>185</v>
      </c>
      <c r="H79" s="236" t="s">
        <v>29</v>
      </c>
      <c r="I79" s="236" t="s">
        <v>173</v>
      </c>
      <c r="J79" s="236" t="s">
        <v>186</v>
      </c>
      <c r="K79" s="236">
        <v>21</v>
      </c>
      <c r="L79" s="236">
        <v>25</v>
      </c>
      <c r="M79" s="236">
        <v>7</v>
      </c>
      <c r="N79" s="244">
        <v>17</v>
      </c>
      <c r="O79" s="244">
        <v>3</v>
      </c>
      <c r="P79" s="244">
        <v>0</v>
      </c>
      <c r="Q79" s="244">
        <f t="shared" si="14"/>
        <v>740.38499999999999</v>
      </c>
      <c r="R79" s="238" t="s">
        <v>98</v>
      </c>
      <c r="S79" s="239">
        <f>Q79</f>
        <v>740.38499999999999</v>
      </c>
      <c r="T79" s="244"/>
      <c r="U79" s="244"/>
      <c r="V79" s="244"/>
      <c r="W79" s="342"/>
      <c r="X79" s="241"/>
      <c r="Y79" s="342"/>
      <c r="Z79" s="236"/>
      <c r="AA79" s="236"/>
      <c r="AB79" s="236"/>
      <c r="AC79" s="236"/>
      <c r="AD79" s="236">
        <f t="shared" si="5"/>
        <v>8.2676325000000022E-5</v>
      </c>
      <c r="AE79" s="236"/>
      <c r="AF79" s="242"/>
    </row>
    <row r="80" spans="2:32" x14ac:dyDescent="0.25">
      <c r="B80" s="235"/>
      <c r="C80" s="236"/>
      <c r="D80" s="236"/>
      <c r="E80" s="236"/>
      <c r="F80" s="237">
        <f>VLOOKUP(G80,[1]soluble_pool!F:H,3,0)</f>
        <v>3.3500000000000007E-4</v>
      </c>
      <c r="G80" s="236" t="s">
        <v>187</v>
      </c>
      <c r="H80" s="236" t="s">
        <v>29</v>
      </c>
      <c r="I80" s="236" t="s">
        <v>173</v>
      </c>
      <c r="J80" s="236" t="s">
        <v>188</v>
      </c>
      <c r="K80" s="236">
        <v>21</v>
      </c>
      <c r="L80" s="236">
        <v>26</v>
      </c>
      <c r="M80" s="236">
        <v>7</v>
      </c>
      <c r="N80" s="244">
        <v>17</v>
      </c>
      <c r="O80" s="244">
        <v>3</v>
      </c>
      <c r="P80" s="244">
        <v>0</v>
      </c>
      <c r="Q80" s="244">
        <f t="shared" si="14"/>
        <v>741.39300000000003</v>
      </c>
      <c r="R80" s="238" t="s">
        <v>98</v>
      </c>
      <c r="S80" s="239">
        <f>Q80</f>
        <v>741.39300000000003</v>
      </c>
      <c r="T80" s="244"/>
      <c r="U80" s="244"/>
      <c r="V80" s="244"/>
      <c r="W80" s="342"/>
      <c r="X80" s="241"/>
      <c r="Y80" s="342"/>
      <c r="Z80" s="236"/>
      <c r="AA80" s="236"/>
      <c r="AB80" s="236"/>
      <c r="AC80" s="236"/>
      <c r="AD80" s="236">
        <f t="shared" si="5"/>
        <v>2.4836665500000007E-4</v>
      </c>
      <c r="AE80" s="236"/>
      <c r="AF80" s="242"/>
    </row>
    <row r="81" spans="2:33" x14ac:dyDescent="0.25">
      <c r="B81" s="235"/>
      <c r="C81" s="236"/>
      <c r="D81" s="236"/>
      <c r="E81" s="236"/>
      <c r="F81" s="237">
        <f>VLOOKUP(G81,[1]soluble_pool!F:H,3,0)</f>
        <v>2.2333333333333339E-4</v>
      </c>
      <c r="G81" s="236" t="s">
        <v>189</v>
      </c>
      <c r="H81" s="236" t="s">
        <v>29</v>
      </c>
      <c r="I81" s="236" t="s">
        <v>173</v>
      </c>
      <c r="J81" s="236" t="s">
        <v>190</v>
      </c>
      <c r="K81" s="236">
        <v>27</v>
      </c>
      <c r="L81" s="236">
        <v>31</v>
      </c>
      <c r="M81" s="236">
        <v>9</v>
      </c>
      <c r="N81" s="244">
        <v>15</v>
      </c>
      <c r="O81" s="244">
        <v>2</v>
      </c>
      <c r="P81" s="244">
        <v>0</v>
      </c>
      <c r="Q81" s="244">
        <f t="shared" si="14"/>
        <v>783.54099999999994</v>
      </c>
      <c r="R81" s="238" t="s">
        <v>98</v>
      </c>
      <c r="S81" s="239">
        <f t="shared" si="13"/>
        <v>783.54099999999994</v>
      </c>
      <c r="T81" s="244"/>
      <c r="U81" s="244"/>
      <c r="V81" s="244"/>
      <c r="W81" s="342"/>
      <c r="X81" s="241"/>
      <c r="Y81" s="342"/>
      <c r="Z81" s="236"/>
      <c r="AA81" s="236"/>
      <c r="AB81" s="236"/>
      <c r="AC81" s="236"/>
      <c r="AD81" s="236">
        <f t="shared" si="5"/>
        <v>1.7499082333333334E-4</v>
      </c>
      <c r="AE81" s="236"/>
      <c r="AF81" s="242"/>
    </row>
    <row r="82" spans="2:33" x14ac:dyDescent="0.25">
      <c r="B82" s="235"/>
      <c r="C82" s="236"/>
      <c r="D82" s="236"/>
      <c r="E82" s="236"/>
      <c r="F82" s="237">
        <f>VLOOKUP(G82,[1]soluble_pool!F:H,3,0)</f>
        <v>2.2333333333333339E-4</v>
      </c>
      <c r="G82" s="236" t="s">
        <v>191</v>
      </c>
      <c r="H82" s="236" t="s">
        <v>29</v>
      </c>
      <c r="I82" s="236" t="s">
        <v>173</v>
      </c>
      <c r="J82" s="236" t="s">
        <v>192</v>
      </c>
      <c r="K82" s="236">
        <v>19</v>
      </c>
      <c r="L82" s="236">
        <v>21</v>
      </c>
      <c r="M82" s="236">
        <v>7</v>
      </c>
      <c r="N82" s="244">
        <v>6</v>
      </c>
      <c r="O82" s="244">
        <v>0</v>
      </c>
      <c r="P82" s="244">
        <v>0</v>
      </c>
      <c r="Q82" s="244">
        <f t="shared" si="14"/>
        <v>443.41999999999996</v>
      </c>
      <c r="R82" s="238" t="s">
        <v>98</v>
      </c>
      <c r="S82" s="239">
        <f t="shared" si="13"/>
        <v>443.41999999999996</v>
      </c>
      <c r="T82" s="244"/>
      <c r="U82" s="244"/>
      <c r="V82" s="244"/>
      <c r="W82" s="342"/>
      <c r="X82" s="241"/>
      <c r="Y82" s="342"/>
      <c r="Z82" s="236"/>
      <c r="AA82" s="236"/>
      <c r="AB82" s="236"/>
      <c r="AC82" s="236"/>
      <c r="AD82" s="236">
        <f t="shared" si="5"/>
        <v>9.9030466666666673E-5</v>
      </c>
      <c r="AE82" s="236"/>
      <c r="AF82" s="242"/>
    </row>
    <row r="83" spans="2:33" x14ac:dyDescent="0.25">
      <c r="B83" s="235"/>
      <c r="C83" s="236"/>
      <c r="D83" s="236"/>
      <c r="E83" s="236"/>
      <c r="F83" s="237">
        <f>VLOOKUP(G83,[1]soluble_pool!F:H,3,0)</f>
        <v>2.2333333333333339E-4</v>
      </c>
      <c r="G83" s="236" t="s">
        <v>193</v>
      </c>
      <c r="H83" s="236" t="s">
        <v>29</v>
      </c>
      <c r="I83" s="236" t="s">
        <v>173</v>
      </c>
      <c r="J83" s="236" t="s">
        <v>194</v>
      </c>
      <c r="K83" s="236">
        <v>20</v>
      </c>
      <c r="L83" s="236">
        <v>21</v>
      </c>
      <c r="M83" s="236">
        <v>7</v>
      </c>
      <c r="N83" s="244">
        <v>6</v>
      </c>
      <c r="O83" s="244">
        <v>0</v>
      </c>
      <c r="P83" s="244">
        <v>0</v>
      </c>
      <c r="Q83" s="244">
        <f t="shared" si="14"/>
        <v>455.43099999999993</v>
      </c>
      <c r="R83" s="238" t="s">
        <v>98</v>
      </c>
      <c r="S83" s="239">
        <f>Q83</f>
        <v>455.43099999999993</v>
      </c>
      <c r="T83" s="244"/>
      <c r="U83" s="244"/>
      <c r="V83" s="244"/>
      <c r="W83" s="342"/>
      <c r="X83" s="241"/>
      <c r="Y83" s="342"/>
      <c r="Z83" s="236"/>
      <c r="AA83" s="236"/>
      <c r="AB83" s="236"/>
      <c r="AC83" s="236"/>
      <c r="AD83" s="236">
        <f t="shared" si="5"/>
        <v>1.0171292333333334E-4</v>
      </c>
      <c r="AE83" s="236"/>
      <c r="AF83" s="242"/>
    </row>
    <row r="84" spans="2:33" x14ac:dyDescent="0.25">
      <c r="B84" s="235"/>
      <c r="C84" s="236"/>
      <c r="D84" s="236"/>
      <c r="E84" s="236"/>
      <c r="F84" s="237">
        <f>VLOOKUP(G84,[1]soluble_pool!F:H,3,0)</f>
        <v>2.2333333333333339E-4</v>
      </c>
      <c r="G84" s="236" t="s">
        <v>195</v>
      </c>
      <c r="H84" s="236" t="s">
        <v>29</v>
      </c>
      <c r="I84" s="236" t="s">
        <v>173</v>
      </c>
      <c r="J84" s="236" t="s">
        <v>196</v>
      </c>
      <c r="K84" s="236">
        <v>20</v>
      </c>
      <c r="L84" s="236">
        <v>24</v>
      </c>
      <c r="M84" s="236">
        <v>7</v>
      </c>
      <c r="N84" s="244">
        <v>6</v>
      </c>
      <c r="O84" s="244">
        <v>0</v>
      </c>
      <c r="P84" s="244">
        <v>0</v>
      </c>
      <c r="Q84" s="244">
        <f t="shared" si="14"/>
        <v>458.45499999999993</v>
      </c>
      <c r="R84" s="238" t="s">
        <v>98</v>
      </c>
      <c r="S84" s="239">
        <f>Q84</f>
        <v>458.45499999999993</v>
      </c>
      <c r="T84" s="244"/>
      <c r="U84" s="244"/>
      <c r="V84" s="244"/>
      <c r="W84" s="342"/>
      <c r="X84" s="241"/>
      <c r="Y84" s="342"/>
      <c r="Z84" s="236"/>
      <c r="AA84" s="236"/>
      <c r="AB84" s="236"/>
      <c r="AC84" s="236"/>
      <c r="AD84" s="236">
        <f t="shared" si="5"/>
        <v>1.0238828333333334E-4</v>
      </c>
      <c r="AE84" s="236"/>
      <c r="AF84" s="242"/>
    </row>
    <row r="85" spans="2:33" x14ac:dyDescent="0.25">
      <c r="B85" s="235"/>
      <c r="C85" s="236"/>
      <c r="D85" s="236"/>
      <c r="E85" s="236"/>
      <c r="F85" s="237">
        <f>VLOOKUP(G85,[1]soluble_pool!F:H,3,0)</f>
        <v>2.2333333333333339E-4</v>
      </c>
      <c r="G85" s="236" t="s">
        <v>197</v>
      </c>
      <c r="H85" s="236" t="s">
        <v>29</v>
      </c>
      <c r="I85" s="236" t="s">
        <v>173</v>
      </c>
      <c r="J85" s="236" t="s">
        <v>198</v>
      </c>
      <c r="K85" s="236">
        <v>12</v>
      </c>
      <c r="L85" s="236">
        <v>16</v>
      </c>
      <c r="M85" s="236">
        <v>4</v>
      </c>
      <c r="N85" s="244">
        <v>7</v>
      </c>
      <c r="O85" s="244">
        <v>2</v>
      </c>
      <c r="P85" s="244">
        <v>1</v>
      </c>
      <c r="Q85" s="244">
        <f t="shared" si="14"/>
        <v>422.29499999999996</v>
      </c>
      <c r="R85" s="238" t="s">
        <v>98</v>
      </c>
      <c r="S85" s="239">
        <f t="shared" si="13"/>
        <v>422.29499999999996</v>
      </c>
      <c r="T85" s="244"/>
      <c r="U85" s="244"/>
      <c r="V85" s="244"/>
      <c r="W85" s="342"/>
      <c r="X85" s="241"/>
      <c r="Y85" s="342"/>
      <c r="Z85" s="236"/>
      <c r="AA85" s="236"/>
      <c r="AB85" s="236"/>
      <c r="AC85" s="236"/>
      <c r="AD85" s="236">
        <f t="shared" si="5"/>
        <v>9.4312550000000012E-5</v>
      </c>
      <c r="AE85" s="236"/>
      <c r="AF85" s="242"/>
    </row>
    <row r="86" spans="2:33" x14ac:dyDescent="0.25">
      <c r="B86" s="235"/>
      <c r="C86" s="236"/>
      <c r="D86" s="236"/>
      <c r="E86" s="236"/>
      <c r="F86" s="237">
        <f>VLOOKUP(G86,[1]soluble_pool!F:H,3,0)</f>
        <v>2.2333333333333339E-4</v>
      </c>
      <c r="G86" s="236" t="s">
        <v>199</v>
      </c>
      <c r="H86" s="236" t="s">
        <v>29</v>
      </c>
      <c r="I86" s="236" t="s">
        <v>173</v>
      </c>
      <c r="J86" s="236" t="s">
        <v>200</v>
      </c>
      <c r="K86" s="236">
        <v>8</v>
      </c>
      <c r="L86" s="236">
        <v>8</v>
      </c>
      <c r="M86" s="236">
        <v>1</v>
      </c>
      <c r="N86" s="244">
        <v>6</v>
      </c>
      <c r="O86" s="244">
        <v>1</v>
      </c>
      <c r="P86" s="244">
        <v>0</v>
      </c>
      <c r="Q86" s="244">
        <f t="shared" si="14"/>
        <v>245.12699999999998</v>
      </c>
      <c r="R86" s="238" t="s">
        <v>98</v>
      </c>
      <c r="S86" s="239">
        <f t="shared" si="13"/>
        <v>245.12699999999998</v>
      </c>
      <c r="T86" s="244"/>
      <c r="U86" s="244"/>
      <c r="V86" s="244"/>
      <c r="W86" s="342"/>
      <c r="X86" s="241"/>
      <c r="Y86" s="342"/>
      <c r="Z86" s="236"/>
      <c r="AA86" s="236"/>
      <c r="AB86" s="236"/>
      <c r="AC86" s="236"/>
      <c r="AD86" s="236">
        <f t="shared" si="5"/>
        <v>5.4745030000000007E-5</v>
      </c>
      <c r="AE86" s="236"/>
      <c r="AF86" s="242"/>
    </row>
    <row r="87" spans="2:33" x14ac:dyDescent="0.25">
      <c r="B87" s="235"/>
      <c r="C87" s="236"/>
      <c r="D87" s="236"/>
      <c r="E87" s="236"/>
      <c r="F87" s="237">
        <f>VLOOKUP(G87,[1]soluble_pool!F:H,3,0)</f>
        <v>2.2333333333333339E-4</v>
      </c>
      <c r="G87" s="236" t="s">
        <v>201</v>
      </c>
      <c r="H87" s="236" t="s">
        <v>29</v>
      </c>
      <c r="I87" s="236" t="s">
        <v>173</v>
      </c>
      <c r="J87" s="236" t="s">
        <v>202</v>
      </c>
      <c r="K87" s="236">
        <v>49</v>
      </c>
      <c r="L87" s="236">
        <v>56</v>
      </c>
      <c r="M87" s="236">
        <v>4</v>
      </c>
      <c r="N87" s="244">
        <v>5</v>
      </c>
      <c r="O87" s="244">
        <v>0</v>
      </c>
      <c r="P87" s="244">
        <v>0</v>
      </c>
      <c r="Q87" s="244">
        <f>(K87*12.011)+(L87*1.008)+(N87*15.999)+(14.007*M87)+(O87*30.974)+(P87*32.066)+Q61</f>
        <v>1633.126</v>
      </c>
      <c r="R87" s="238" t="s">
        <v>98</v>
      </c>
      <c r="S87" s="239">
        <f t="shared" si="13"/>
        <v>1633.126</v>
      </c>
      <c r="T87" s="244"/>
      <c r="U87" s="244"/>
      <c r="V87" s="244"/>
      <c r="W87" s="342"/>
      <c r="X87" s="241"/>
      <c r="Y87" s="342"/>
      <c r="Z87" s="236"/>
      <c r="AA87" s="236"/>
      <c r="AB87" s="236"/>
      <c r="AC87" s="236"/>
      <c r="AD87" s="236">
        <f t="shared" si="5"/>
        <v>3.6473147333333339E-4</v>
      </c>
      <c r="AE87" s="236"/>
      <c r="AF87" s="242"/>
    </row>
    <row r="88" spans="2:33" x14ac:dyDescent="0.25">
      <c r="B88" s="235"/>
      <c r="C88" s="236"/>
      <c r="D88" s="236"/>
      <c r="E88" s="236"/>
      <c r="F88" s="237">
        <f>VLOOKUP(G88,[1]soluble_pool!F:H,3,0)</f>
        <v>2.2333333333333339E-4</v>
      </c>
      <c r="G88" s="236" t="s">
        <v>203</v>
      </c>
      <c r="H88" s="236" t="s">
        <v>29</v>
      </c>
      <c r="I88" s="236" t="s">
        <v>173</v>
      </c>
      <c r="J88" s="236" t="s">
        <v>204</v>
      </c>
      <c r="K88" s="236">
        <v>39</v>
      </c>
      <c r="L88" s="236">
        <v>30</v>
      </c>
      <c r="M88" s="236">
        <v>4</v>
      </c>
      <c r="N88" s="244">
        <v>5</v>
      </c>
      <c r="O88" s="244">
        <v>0</v>
      </c>
      <c r="P88" s="244">
        <v>0</v>
      </c>
      <c r="Q88" s="244">
        <f>(K88*12.011)+(L88*1.008)+(N88*15.999)+(14.007*M88)+(O88*30.974)+(P88*32.066)+Q61</f>
        <v>1486.808</v>
      </c>
      <c r="R88" s="238" t="s">
        <v>98</v>
      </c>
      <c r="S88" s="239">
        <f>Q88</f>
        <v>1486.808</v>
      </c>
      <c r="T88" s="244"/>
      <c r="U88" s="244"/>
      <c r="V88" s="244"/>
      <c r="W88" s="342"/>
      <c r="X88" s="241"/>
      <c r="Y88" s="342"/>
      <c r="Z88" s="236"/>
      <c r="AA88" s="236"/>
      <c r="AB88" s="236"/>
      <c r="AC88" s="236"/>
      <c r="AD88" s="236">
        <f t="shared" si="5"/>
        <v>3.3205378666666672E-4</v>
      </c>
      <c r="AE88" s="236"/>
      <c r="AF88" s="242"/>
    </row>
    <row r="89" spans="2:33" x14ac:dyDescent="0.25">
      <c r="B89" s="235"/>
      <c r="C89" s="236"/>
      <c r="D89" s="236"/>
      <c r="E89" s="236"/>
      <c r="F89" s="237">
        <f>VLOOKUP(G89,[1]soluble_pool!F:H,3,0)</f>
        <v>2.2333333333333339E-4</v>
      </c>
      <c r="G89" s="236" t="s">
        <v>205</v>
      </c>
      <c r="H89" s="236" t="s">
        <v>29</v>
      </c>
      <c r="I89" s="236" t="s">
        <v>173</v>
      </c>
      <c r="J89" s="236" t="s">
        <v>206</v>
      </c>
      <c r="K89" s="236">
        <v>10</v>
      </c>
      <c r="L89" s="236">
        <v>16</v>
      </c>
      <c r="M89" s="236">
        <v>3</v>
      </c>
      <c r="N89" s="244">
        <v>6</v>
      </c>
      <c r="O89" s="244">
        <v>0</v>
      </c>
      <c r="P89" s="244">
        <v>1</v>
      </c>
      <c r="Q89" s="244">
        <f>(K89*12.011)+(L89*1.008)+(N89*15.999)+(14.007*M89)+(O89*30.974)+(P89*32.066)</f>
        <v>306.31899999999996</v>
      </c>
      <c r="R89" s="238" t="s">
        <v>98</v>
      </c>
      <c r="S89" s="239">
        <f t="shared" si="13"/>
        <v>306.31899999999996</v>
      </c>
      <c r="T89" s="244"/>
      <c r="U89" s="244"/>
      <c r="V89" s="244"/>
      <c r="W89" s="342"/>
      <c r="X89" s="241"/>
      <c r="Y89" s="342"/>
      <c r="Z89" s="236"/>
      <c r="AA89" s="236"/>
      <c r="AB89" s="236"/>
      <c r="AC89" s="236"/>
      <c r="AD89" s="236">
        <f t="shared" si="5"/>
        <v>6.8411243333333348E-5</v>
      </c>
      <c r="AE89" s="236"/>
      <c r="AF89" s="242"/>
    </row>
    <row r="90" spans="2:33" x14ac:dyDescent="0.25">
      <c r="B90" s="235"/>
      <c r="C90" s="236"/>
      <c r="D90" s="236"/>
      <c r="E90" s="236"/>
      <c r="F90" s="237">
        <f>VLOOKUP(G90,[1]soluble_pool!F:H,3,0)</f>
        <v>2.2333333333333339E-4</v>
      </c>
      <c r="G90" s="236" t="s">
        <v>207</v>
      </c>
      <c r="H90" s="236" t="s">
        <v>29</v>
      </c>
      <c r="I90" s="236" t="s">
        <v>173</v>
      </c>
      <c r="J90" s="236" t="s">
        <v>208</v>
      </c>
      <c r="K90" s="236">
        <v>72</v>
      </c>
      <c r="L90" s="236">
        <v>100</v>
      </c>
      <c r="M90" s="236">
        <v>18</v>
      </c>
      <c r="N90" s="244">
        <v>17</v>
      </c>
      <c r="O90" s="244">
        <v>1</v>
      </c>
      <c r="P90" s="244">
        <v>0</v>
      </c>
      <c r="Q90" s="244">
        <f>(K90*12.011)+(L90*1.008)+(N90*15.999)+(14.007*M90)+(O90*30.974)+(P90*32.066)+Q66</f>
        <v>2294.7249999999999</v>
      </c>
      <c r="R90" s="238" t="s">
        <v>98</v>
      </c>
      <c r="S90" s="239">
        <f t="shared" si="13"/>
        <v>2294.7249999999999</v>
      </c>
      <c r="T90" s="244"/>
      <c r="U90" s="244"/>
      <c r="V90" s="244"/>
      <c r="W90" s="342"/>
      <c r="X90" s="241"/>
      <c r="Y90" s="342"/>
      <c r="Z90" s="236"/>
      <c r="AA90" s="236"/>
      <c r="AB90" s="236"/>
      <c r="AC90" s="236"/>
      <c r="AD90" s="236">
        <f t="shared" si="5"/>
        <v>5.1248858333333342E-4</v>
      </c>
      <c r="AE90" s="236"/>
      <c r="AF90" s="242"/>
    </row>
    <row r="91" spans="2:33" x14ac:dyDescent="0.25">
      <c r="B91" s="235"/>
      <c r="C91" s="236"/>
      <c r="D91" s="236"/>
      <c r="E91" s="236"/>
      <c r="F91" s="237">
        <f>VLOOKUP(G91,[1]soluble_pool!F:H,3,0)</f>
        <v>5.535259603675412E-5</v>
      </c>
      <c r="G91" s="236" t="s">
        <v>209</v>
      </c>
      <c r="H91" s="236" t="s">
        <v>29</v>
      </c>
      <c r="I91" s="236" t="s">
        <v>173</v>
      </c>
      <c r="J91" s="236" t="s">
        <v>210</v>
      </c>
      <c r="K91" s="236">
        <v>55</v>
      </c>
      <c r="L91" s="236">
        <v>89</v>
      </c>
      <c r="M91" s="236">
        <v>0</v>
      </c>
      <c r="N91" s="244">
        <v>7</v>
      </c>
      <c r="O91" s="244">
        <v>2</v>
      </c>
      <c r="P91" s="244">
        <v>0</v>
      </c>
      <c r="Q91" s="244">
        <f>(K91*12.011)+(L91*1.008)+(N91*15.999)+(14.007*M91)+(O91*30.974)+(P91*32.066)</f>
        <v>924.25799999999992</v>
      </c>
      <c r="R91" s="238" t="s">
        <v>98</v>
      </c>
      <c r="S91" s="239">
        <f t="shared" si="13"/>
        <v>924.25799999999992</v>
      </c>
      <c r="T91" s="244"/>
      <c r="U91" s="244"/>
      <c r="V91" s="244"/>
      <c r="W91" s="342"/>
      <c r="X91" s="241"/>
      <c r="Y91" s="342"/>
      <c r="Z91" s="236"/>
      <c r="AA91" s="236"/>
      <c r="AB91" s="236"/>
      <c r="AC91" s="236"/>
      <c r="AD91" s="236">
        <f t="shared" si="5"/>
        <v>5.1160079707738285E-5</v>
      </c>
      <c r="AE91" s="236"/>
      <c r="AF91" s="242"/>
    </row>
    <row r="92" spans="2:33" x14ac:dyDescent="0.25">
      <c r="B92" s="235"/>
      <c r="C92" s="236"/>
      <c r="D92" s="236"/>
      <c r="E92" s="236"/>
      <c r="F92" s="237">
        <f>VLOOKUP(G92,[1]soluble_pool!F:H,3,0)</f>
        <v>2.2333333333333339E-4</v>
      </c>
      <c r="G92" s="236" t="s">
        <v>211</v>
      </c>
      <c r="H92" s="236" t="s">
        <v>29</v>
      </c>
      <c r="I92" s="236" t="s">
        <v>173</v>
      </c>
      <c r="J92" s="236" t="s">
        <v>212</v>
      </c>
      <c r="K92" s="236">
        <v>20</v>
      </c>
      <c r="L92" s="236">
        <v>21</v>
      </c>
      <c r="M92" s="236">
        <v>7</v>
      </c>
      <c r="N92" s="244">
        <v>7</v>
      </c>
      <c r="O92" s="244">
        <v>0</v>
      </c>
      <c r="P92" s="244">
        <v>0</v>
      </c>
      <c r="Q92" s="244">
        <f>(K92*12.011)+(L92*1.008)+(N92*15.999)+(14.007*M92)+(O92*30.974)+(P92*32.066)</f>
        <v>471.42999999999995</v>
      </c>
      <c r="R92" s="238" t="s">
        <v>98</v>
      </c>
      <c r="S92" s="239">
        <f t="shared" si="13"/>
        <v>471.42999999999995</v>
      </c>
      <c r="T92" s="244"/>
      <c r="U92" s="244"/>
      <c r="V92" s="244"/>
      <c r="W92" s="342"/>
      <c r="X92" s="241"/>
      <c r="Y92" s="342"/>
      <c r="Z92" s="236"/>
      <c r="AA92" s="236"/>
      <c r="AB92" s="236"/>
      <c r="AC92" s="236"/>
      <c r="AD92" s="236">
        <f t="shared" si="5"/>
        <v>1.0528603333333335E-4</v>
      </c>
      <c r="AE92" s="236"/>
      <c r="AF92" s="242"/>
    </row>
    <row r="93" spans="2:33" x14ac:dyDescent="0.25">
      <c r="B93" s="235"/>
      <c r="C93" s="236"/>
      <c r="D93" s="236"/>
      <c r="E93" s="236"/>
      <c r="F93" s="237">
        <f>VLOOKUP(G93,[1]soluble_pool!F:H,3,0)</f>
        <v>2.2333333333333339E-4</v>
      </c>
      <c r="G93" s="236" t="s">
        <v>213</v>
      </c>
      <c r="H93" s="236" t="s">
        <v>29</v>
      </c>
      <c r="I93" s="236" t="s">
        <v>173</v>
      </c>
      <c r="J93" s="236" t="s">
        <v>214</v>
      </c>
      <c r="K93" s="236">
        <v>10</v>
      </c>
      <c r="L93" s="236">
        <v>8</v>
      </c>
      <c r="M93" s="236">
        <v>0</v>
      </c>
      <c r="N93" s="244">
        <v>6</v>
      </c>
      <c r="O93" s="244">
        <v>0</v>
      </c>
      <c r="P93" s="244">
        <v>0</v>
      </c>
      <c r="Q93" s="244">
        <f>(K93*12.011)+(L93*1.008)+(N93*15.999)+(14.007*M93)+(O93*30.974)+(P93*32.066)</f>
        <v>224.16799999999998</v>
      </c>
      <c r="R93" s="238" t="s">
        <v>98</v>
      </c>
      <c r="S93" s="239">
        <f t="shared" si="13"/>
        <v>224.16799999999998</v>
      </c>
      <c r="T93" s="244"/>
      <c r="U93" s="244"/>
      <c r="V93" s="244"/>
      <c r="W93" s="342"/>
      <c r="X93" s="241"/>
      <c r="Y93" s="342"/>
      <c r="Z93" s="236"/>
      <c r="AA93" s="236"/>
      <c r="AB93" s="236"/>
      <c r="AC93" s="236"/>
      <c r="AD93" s="236">
        <f t="shared" si="5"/>
        <v>5.0064186666666676E-5</v>
      </c>
      <c r="AE93" s="236"/>
      <c r="AF93" s="242"/>
    </row>
    <row r="94" spans="2:33" x14ac:dyDescent="0.25">
      <c r="B94" s="235"/>
      <c r="C94" s="236"/>
      <c r="D94" s="236"/>
      <c r="E94" s="236"/>
      <c r="F94" s="237">
        <f>VLOOKUP(G94,[1]soluble_pool!F:H,3,0)</f>
        <v>2.2333333333333339E-4</v>
      </c>
      <c r="G94" s="236" t="s">
        <v>215</v>
      </c>
      <c r="H94" s="236" t="s">
        <v>29</v>
      </c>
      <c r="I94" s="236" t="s">
        <v>173</v>
      </c>
      <c r="J94" s="236" t="s">
        <v>216</v>
      </c>
      <c r="K94" s="236">
        <v>15</v>
      </c>
      <c r="L94" s="236">
        <v>23</v>
      </c>
      <c r="M94" s="236">
        <v>6</v>
      </c>
      <c r="N94" s="244">
        <v>5</v>
      </c>
      <c r="O94" s="244">
        <v>0</v>
      </c>
      <c r="P94" s="244">
        <v>1</v>
      </c>
      <c r="Q94" s="244">
        <f>(K94*12.011)+(L94*1.008)+(N94*15.999)+(14.007*M94)+(O94*30.974)+(P94*32.066)</f>
        <v>399.452</v>
      </c>
      <c r="R94" s="238" t="s">
        <v>98</v>
      </c>
      <c r="S94" s="239">
        <f t="shared" si="13"/>
        <v>399.452</v>
      </c>
      <c r="T94" s="244"/>
      <c r="U94" s="244"/>
      <c r="V94" s="244"/>
      <c r="W94" s="342"/>
      <c r="X94" s="241"/>
      <c r="Y94" s="342"/>
      <c r="Z94" s="236"/>
      <c r="AA94" s="236"/>
      <c r="AB94" s="236"/>
      <c r="AC94" s="236"/>
      <c r="AD94" s="236">
        <f t="shared" si="5"/>
        <v>8.9210946666666696E-5</v>
      </c>
      <c r="AE94" s="236"/>
      <c r="AF94" s="242"/>
    </row>
    <row r="95" spans="2:33" x14ac:dyDescent="0.25">
      <c r="B95" s="235"/>
      <c r="C95" s="236"/>
      <c r="D95" s="236"/>
      <c r="E95" s="236"/>
      <c r="F95" s="237">
        <f>VLOOKUP(G95,[1]soluble_pool!F:H,3,0)</f>
        <v>2.2333333333333339E-4</v>
      </c>
      <c r="G95" s="236" t="s">
        <v>217</v>
      </c>
      <c r="H95" s="236" t="s">
        <v>29</v>
      </c>
      <c r="I95" s="236" t="s">
        <v>173</v>
      </c>
      <c r="J95" s="236" t="s">
        <v>218</v>
      </c>
      <c r="K95" s="236">
        <v>17</v>
      </c>
      <c r="L95" s="236">
        <v>20</v>
      </c>
      <c r="M95" s="236">
        <v>4</v>
      </c>
      <c r="N95" s="244">
        <v>6</v>
      </c>
      <c r="O95" s="244">
        <v>0</v>
      </c>
      <c r="P95" s="244">
        <v>0</v>
      </c>
      <c r="Q95" s="244">
        <f>(K95*12.011)+(L95*1.008)+(N95*15.999)+(14.007*M95)+(O95*30.974)+(P95*32.066)</f>
        <v>376.36900000000003</v>
      </c>
      <c r="R95" s="238" t="s">
        <v>98</v>
      </c>
      <c r="S95" s="239">
        <f t="shared" si="13"/>
        <v>376.36900000000003</v>
      </c>
      <c r="T95" s="244"/>
      <c r="U95" s="244"/>
      <c r="V95" s="244"/>
      <c r="W95" s="342"/>
      <c r="X95" s="241"/>
      <c r="Y95" s="342"/>
      <c r="Z95" s="236"/>
      <c r="AA95" s="236"/>
      <c r="AB95" s="236"/>
      <c r="AC95" s="236"/>
      <c r="AD95" s="236">
        <f t="shared" si="5"/>
        <v>8.4055743333333357E-5</v>
      </c>
      <c r="AE95" s="236"/>
      <c r="AF95" s="242">
        <f>SUM(AD71:AD95)</f>
        <v>8.2929079272744087E-3</v>
      </c>
      <c r="AG95" s="245"/>
    </row>
    <row r="96" spans="2:33" x14ac:dyDescent="0.25">
      <c r="B96" s="343"/>
      <c r="C96" s="246" t="s">
        <v>626</v>
      </c>
      <c r="D96" s="246">
        <v>0.01</v>
      </c>
      <c r="E96" s="344">
        <v>0.7142857142857143</v>
      </c>
      <c r="F96" s="247">
        <f t="shared" si="0"/>
        <v>0.17040011423623658</v>
      </c>
      <c r="G96" s="246" t="s">
        <v>220</v>
      </c>
      <c r="H96" s="246" t="s">
        <v>29</v>
      </c>
      <c r="I96" s="246" t="s">
        <v>219</v>
      </c>
      <c r="J96" s="246" t="s">
        <v>221</v>
      </c>
      <c r="K96" s="246"/>
      <c r="L96" s="246"/>
      <c r="M96" s="246"/>
      <c r="N96" s="246"/>
      <c r="O96" s="246"/>
      <c r="P96" s="246"/>
      <c r="Q96" s="246">
        <v>38.963700000000003</v>
      </c>
      <c r="R96" s="248" t="s">
        <v>98</v>
      </c>
      <c r="S96" s="248">
        <f>Q96</f>
        <v>38.963700000000003</v>
      </c>
      <c r="T96" s="248">
        <f t="shared" ref="T96:T118" si="15">E96*S96</f>
        <v>27.831214285714289</v>
      </c>
      <c r="U96" s="248">
        <f>SUM(T96:T109)</f>
        <v>41.91814761904763</v>
      </c>
      <c r="V96" s="248">
        <f>T96/$U$96</f>
        <v>0.66394189310664509</v>
      </c>
      <c r="W96" s="249">
        <f>V96*$D$96</f>
        <v>6.6394189310664507E-3</v>
      </c>
      <c r="X96" s="250">
        <f>W96/S96*1000</f>
        <v>0.17040011423623658</v>
      </c>
      <c r="Y96" s="248"/>
      <c r="Z96" s="251"/>
      <c r="AA96" s="246"/>
      <c r="AB96" s="246"/>
      <c r="AC96" s="246"/>
      <c r="AD96" s="246">
        <f t="shared" si="5"/>
        <v>6.6394189310664516E-3</v>
      </c>
      <c r="AE96" s="246"/>
      <c r="AF96" s="252"/>
    </row>
    <row r="97" spans="2:32" x14ac:dyDescent="0.25">
      <c r="B97" s="343"/>
      <c r="C97" s="345" t="s">
        <v>80</v>
      </c>
      <c r="D97" s="246"/>
      <c r="E97" s="344">
        <v>4.7619047619047616E-2</v>
      </c>
      <c r="F97" s="247">
        <f t="shared" si="0"/>
        <v>1.1360007615749101E-2</v>
      </c>
      <c r="G97" s="246" t="s">
        <v>222</v>
      </c>
      <c r="H97" s="246" t="s">
        <v>29</v>
      </c>
      <c r="I97" s="246" t="s">
        <v>219</v>
      </c>
      <c r="J97" s="246" t="s">
        <v>223</v>
      </c>
      <c r="K97" s="246">
        <v>0</v>
      </c>
      <c r="L97" s="246">
        <v>4</v>
      </c>
      <c r="M97" s="246">
        <v>1</v>
      </c>
      <c r="N97" s="246">
        <v>0</v>
      </c>
      <c r="O97" s="246">
        <v>0</v>
      </c>
      <c r="P97" s="246">
        <v>0</v>
      </c>
      <c r="Q97" s="246">
        <f>(K97*12.011)+(L97*1.008)+(N97*15.999)+(14.007*M97)+(O97*30.974)+(P97*32.066)</f>
        <v>18.039000000000001</v>
      </c>
      <c r="R97" s="248" t="s">
        <v>98</v>
      </c>
      <c r="S97" s="248">
        <f t="shared" ref="S97:S118" si="16">Q97</f>
        <v>18.039000000000001</v>
      </c>
      <c r="T97" s="248">
        <f t="shared" si="15"/>
        <v>0.85899999999999999</v>
      </c>
      <c r="U97" s="248"/>
      <c r="V97" s="248">
        <f t="shared" ref="V97:V109" si="17">T97/$U$96</f>
        <v>2.0492317738049805E-2</v>
      </c>
      <c r="W97" s="249">
        <f t="shared" ref="W97:W109" si="18">V97*$D$96</f>
        <v>2.0492317738049804E-4</v>
      </c>
      <c r="X97" s="250">
        <f t="shared" ref="X97:X118" si="19">W97/S97*1000</f>
        <v>1.1360007615749101E-2</v>
      </c>
      <c r="Y97" s="248"/>
      <c r="Z97" s="251"/>
      <c r="AA97" s="248"/>
      <c r="AB97" s="251"/>
      <c r="AC97" s="246"/>
      <c r="AD97" s="246">
        <f t="shared" si="5"/>
        <v>2.0492317738049807E-4</v>
      </c>
      <c r="AE97" s="246"/>
      <c r="AF97" s="252"/>
    </row>
    <row r="98" spans="2:32" x14ac:dyDescent="0.25">
      <c r="B98" s="343"/>
      <c r="C98" s="345" t="s">
        <v>80</v>
      </c>
      <c r="D98" s="246"/>
      <c r="E98" s="344">
        <v>3.1746031746031744E-2</v>
      </c>
      <c r="F98" s="247">
        <f t="shared" si="0"/>
        <v>7.5733384104994007E-3</v>
      </c>
      <c r="G98" s="246" t="s">
        <v>224</v>
      </c>
      <c r="H98" s="246" t="s">
        <v>29</v>
      </c>
      <c r="I98" s="246" t="s">
        <v>219</v>
      </c>
      <c r="J98" s="246" t="s">
        <v>225</v>
      </c>
      <c r="K98" s="246"/>
      <c r="L98" s="246"/>
      <c r="M98" s="246"/>
      <c r="N98" s="246"/>
      <c r="O98" s="246"/>
      <c r="P98" s="246"/>
      <c r="Q98" s="246">
        <v>23.984999999999999</v>
      </c>
      <c r="R98" s="248" t="s">
        <v>98</v>
      </c>
      <c r="S98" s="248">
        <f t="shared" si="16"/>
        <v>23.984999999999999</v>
      </c>
      <c r="T98" s="248">
        <f t="shared" si="15"/>
        <v>0.76142857142857134</v>
      </c>
      <c r="U98" s="248"/>
      <c r="V98" s="248">
        <f t="shared" si="17"/>
        <v>1.8164652177582813E-2</v>
      </c>
      <c r="W98" s="249">
        <f t="shared" si="18"/>
        <v>1.8164652177582813E-4</v>
      </c>
      <c r="X98" s="250">
        <f t="shared" si="19"/>
        <v>7.5733384104994007E-3</v>
      </c>
      <c r="Y98" s="248"/>
      <c r="Z98" s="251"/>
      <c r="AA98" s="248"/>
      <c r="AB98" s="251"/>
      <c r="AC98" s="246"/>
      <c r="AD98" s="246">
        <f t="shared" si="5"/>
        <v>1.8164652177582813E-4</v>
      </c>
      <c r="AE98" s="246"/>
      <c r="AF98" s="252"/>
    </row>
    <row r="99" spans="2:32" x14ac:dyDescent="0.25">
      <c r="B99" s="343"/>
      <c r="C99" s="345" t="s">
        <v>80</v>
      </c>
      <c r="D99" s="246"/>
      <c r="E99" s="344">
        <v>1.9047619047619049E-2</v>
      </c>
      <c r="F99" s="247">
        <f t="shared" si="0"/>
        <v>4.5440030462996417E-3</v>
      </c>
      <c r="G99" s="246" t="s">
        <v>226</v>
      </c>
      <c r="H99" s="246" t="s">
        <v>29</v>
      </c>
      <c r="I99" s="246" t="s">
        <v>219</v>
      </c>
      <c r="J99" s="246" t="s">
        <v>227</v>
      </c>
      <c r="K99" s="246"/>
      <c r="L99" s="246"/>
      <c r="M99" s="246"/>
      <c r="N99" s="246"/>
      <c r="O99" s="246"/>
      <c r="P99" s="246"/>
      <c r="Q99" s="246">
        <v>39.962600000000002</v>
      </c>
      <c r="R99" s="248" t="s">
        <v>98</v>
      </c>
      <c r="S99" s="248">
        <f t="shared" si="16"/>
        <v>39.962600000000002</v>
      </c>
      <c r="T99" s="248">
        <f t="shared" si="15"/>
        <v>0.76119238095238106</v>
      </c>
      <c r="U99" s="248"/>
      <c r="V99" s="248">
        <f t="shared" si="17"/>
        <v>1.8159017613805405E-2</v>
      </c>
      <c r="W99" s="249">
        <f t="shared" si="18"/>
        <v>1.8159017613805407E-4</v>
      </c>
      <c r="X99" s="250">
        <f t="shared" si="19"/>
        <v>4.5440030462996417E-3</v>
      </c>
      <c r="Y99" s="248"/>
      <c r="Z99" s="251"/>
      <c r="AA99" s="248"/>
      <c r="AB99" s="251"/>
      <c r="AC99" s="246"/>
      <c r="AD99" s="246">
        <f t="shared" si="5"/>
        <v>1.8159017613805407E-4</v>
      </c>
      <c r="AE99" s="246"/>
      <c r="AF99" s="252"/>
    </row>
    <row r="100" spans="2:32" x14ac:dyDescent="0.25">
      <c r="B100" s="343"/>
      <c r="C100" s="345" t="s">
        <v>80</v>
      </c>
      <c r="D100" s="246"/>
      <c r="E100" s="344">
        <v>2.8571428571428571E-2</v>
      </c>
      <c r="F100" s="247">
        <f t="shared" si="0"/>
        <v>6.8160045694494612E-3</v>
      </c>
      <c r="G100" s="246" t="s">
        <v>228</v>
      </c>
      <c r="H100" s="246" t="s">
        <v>29</v>
      </c>
      <c r="I100" s="246" t="s">
        <v>219</v>
      </c>
      <c r="J100" s="246" t="s">
        <v>229</v>
      </c>
      <c r="K100" s="246"/>
      <c r="L100" s="246"/>
      <c r="M100" s="246"/>
      <c r="N100" s="246"/>
      <c r="O100" s="246"/>
      <c r="P100" s="246"/>
      <c r="Q100" s="246">
        <v>55.934899999999999</v>
      </c>
      <c r="R100" s="248" t="s">
        <v>98</v>
      </c>
      <c r="S100" s="248">
        <f t="shared" si="16"/>
        <v>55.934899999999999</v>
      </c>
      <c r="T100" s="248">
        <f t="shared" si="15"/>
        <v>1.5981399999999999</v>
      </c>
      <c r="U100" s="248"/>
      <c r="V100" s="248">
        <f t="shared" si="17"/>
        <v>3.8125253399169869E-2</v>
      </c>
      <c r="W100" s="249">
        <f t="shared" si="18"/>
        <v>3.8125253399169868E-4</v>
      </c>
      <c r="X100" s="250">
        <f t="shared" si="19"/>
        <v>6.8160045694494612E-3</v>
      </c>
      <c r="Y100" s="248"/>
      <c r="Z100" s="251"/>
      <c r="AA100" s="248"/>
      <c r="AB100" s="251"/>
      <c r="AC100" s="246"/>
      <c r="AD100" s="246">
        <f t="shared" si="5"/>
        <v>3.8125253399169868E-4</v>
      </c>
      <c r="AE100" s="246"/>
      <c r="AF100" s="252"/>
    </row>
    <row r="101" spans="2:32" x14ac:dyDescent="0.25">
      <c r="B101" s="343"/>
      <c r="C101" s="345" t="s">
        <v>80</v>
      </c>
      <c r="D101" s="246"/>
      <c r="E101" s="344">
        <v>2.8571428571428571E-2</v>
      </c>
      <c r="F101" s="247">
        <f t="shared" si="0"/>
        <v>6.8160045694494612E-3</v>
      </c>
      <c r="G101" s="246" t="s">
        <v>230</v>
      </c>
      <c r="H101" s="246" t="s">
        <v>29</v>
      </c>
      <c r="I101" s="246" t="s">
        <v>219</v>
      </c>
      <c r="J101" s="246" t="s">
        <v>229</v>
      </c>
      <c r="K101" s="246"/>
      <c r="L101" s="246"/>
      <c r="M101" s="246"/>
      <c r="N101" s="246"/>
      <c r="O101" s="246"/>
      <c r="P101" s="246"/>
      <c r="Q101" s="246">
        <v>55.934899999999999</v>
      </c>
      <c r="R101" s="248" t="s">
        <v>98</v>
      </c>
      <c r="S101" s="248">
        <f t="shared" si="16"/>
        <v>55.934899999999999</v>
      </c>
      <c r="T101" s="248">
        <f t="shared" si="15"/>
        <v>1.5981399999999999</v>
      </c>
      <c r="U101" s="248"/>
      <c r="V101" s="248">
        <f t="shared" si="17"/>
        <v>3.8125253399169869E-2</v>
      </c>
      <c r="W101" s="249">
        <f t="shared" si="18"/>
        <v>3.8125253399169868E-4</v>
      </c>
      <c r="X101" s="250">
        <f t="shared" si="19"/>
        <v>6.8160045694494612E-3</v>
      </c>
      <c r="Y101" s="248"/>
      <c r="Z101" s="251"/>
      <c r="AA101" s="248"/>
      <c r="AB101" s="251"/>
      <c r="AC101" s="246"/>
      <c r="AD101" s="246">
        <f t="shared" si="5"/>
        <v>3.8125253399169868E-4</v>
      </c>
      <c r="AE101" s="246"/>
      <c r="AF101" s="252"/>
    </row>
    <row r="102" spans="2:32" x14ac:dyDescent="0.25">
      <c r="B102" s="343"/>
      <c r="C102" s="345" t="s">
        <v>80</v>
      </c>
      <c r="D102" s="246"/>
      <c r="E102" s="344">
        <v>1.2698412698412698E-2</v>
      </c>
      <c r="F102" s="247">
        <f t="shared" si="0"/>
        <v>3.0293353641997608E-3</v>
      </c>
      <c r="G102" s="246" t="s">
        <v>231</v>
      </c>
      <c r="H102" s="246" t="s">
        <v>29</v>
      </c>
      <c r="I102" s="246" t="s">
        <v>219</v>
      </c>
      <c r="J102" s="246" t="s">
        <v>232</v>
      </c>
      <c r="K102" s="246"/>
      <c r="L102" s="246"/>
      <c r="M102" s="246"/>
      <c r="N102" s="246"/>
      <c r="O102" s="246"/>
      <c r="P102" s="246"/>
      <c r="Q102" s="246">
        <v>63.545999999999999</v>
      </c>
      <c r="R102" s="248" t="s">
        <v>98</v>
      </c>
      <c r="S102" s="248">
        <f t="shared" si="16"/>
        <v>63.545999999999999</v>
      </c>
      <c r="T102" s="248">
        <f t="shared" si="15"/>
        <v>0.80693333333333328</v>
      </c>
      <c r="U102" s="248"/>
      <c r="V102" s="248">
        <f>T102/$U$96</f>
        <v>1.92502145053438E-2</v>
      </c>
      <c r="W102" s="249">
        <f t="shared" si="18"/>
        <v>1.9250214505343801E-4</v>
      </c>
      <c r="X102" s="250">
        <f>W102/S102*1000</f>
        <v>3.0293353641997608E-3</v>
      </c>
      <c r="Y102" s="248"/>
      <c r="Z102" s="251"/>
      <c r="AA102" s="248"/>
      <c r="AB102" s="251"/>
      <c r="AC102" s="246"/>
      <c r="AD102" s="246">
        <f t="shared" si="5"/>
        <v>1.9250214505343798E-4</v>
      </c>
      <c r="AE102" s="246"/>
      <c r="AF102" s="252"/>
    </row>
    <row r="103" spans="2:32" x14ac:dyDescent="0.25">
      <c r="B103" s="343"/>
      <c r="C103" s="345" t="s">
        <v>80</v>
      </c>
      <c r="D103" s="246"/>
      <c r="E103" s="344">
        <v>1.2698412698412698E-2</v>
      </c>
      <c r="F103" s="247">
        <f t="shared" si="0"/>
        <v>3.0293353641997604E-3</v>
      </c>
      <c r="G103" s="246" t="s">
        <v>233</v>
      </c>
      <c r="H103" s="246" t="s">
        <v>29</v>
      </c>
      <c r="I103" s="246" t="s">
        <v>219</v>
      </c>
      <c r="J103" s="246" t="s">
        <v>234</v>
      </c>
      <c r="K103" s="246"/>
      <c r="L103" s="246"/>
      <c r="M103" s="246"/>
      <c r="N103" s="246"/>
      <c r="O103" s="246"/>
      <c r="P103" s="246"/>
      <c r="Q103" s="246">
        <v>54.938000000000002</v>
      </c>
      <c r="R103" s="248" t="s">
        <v>98</v>
      </c>
      <c r="S103" s="248">
        <f t="shared" si="16"/>
        <v>54.938000000000002</v>
      </c>
      <c r="T103" s="248">
        <f t="shared" si="15"/>
        <v>0.69762539682539682</v>
      </c>
      <c r="U103" s="248"/>
      <c r="V103" s="248">
        <f t="shared" si="17"/>
        <v>1.6642562623840645E-2</v>
      </c>
      <c r="W103" s="249">
        <f t="shared" si="18"/>
        <v>1.6642562623840645E-4</v>
      </c>
      <c r="X103" s="250">
        <f t="shared" si="19"/>
        <v>3.0293353641997604E-3</v>
      </c>
      <c r="Y103" s="248"/>
      <c r="Z103" s="251"/>
      <c r="AA103" s="248"/>
      <c r="AB103" s="251"/>
      <c r="AC103" s="246"/>
      <c r="AD103" s="246">
        <f t="shared" si="5"/>
        <v>1.6642562623840645E-4</v>
      </c>
      <c r="AE103" s="246"/>
      <c r="AF103" s="252"/>
    </row>
    <row r="104" spans="2:32" x14ac:dyDescent="0.25">
      <c r="B104" s="343"/>
      <c r="C104" s="345" t="s">
        <v>80</v>
      </c>
      <c r="D104" s="246"/>
      <c r="E104" s="344">
        <v>1.2698412698412698E-2</v>
      </c>
      <c r="F104" s="247">
        <f t="shared" si="0"/>
        <v>3.0293353641997608E-3</v>
      </c>
      <c r="G104" s="246" t="s">
        <v>235</v>
      </c>
      <c r="H104" s="246" t="s">
        <v>29</v>
      </c>
      <c r="I104" s="246" t="s">
        <v>219</v>
      </c>
      <c r="J104" s="246" t="s">
        <v>236</v>
      </c>
      <c r="K104" s="246"/>
      <c r="L104" s="246"/>
      <c r="M104" s="246"/>
      <c r="N104" s="246"/>
      <c r="O104" s="246"/>
      <c r="P104" s="246"/>
      <c r="Q104" s="246">
        <v>159.94</v>
      </c>
      <c r="R104" s="248" t="s">
        <v>98</v>
      </c>
      <c r="S104" s="248">
        <f t="shared" si="16"/>
        <v>159.94</v>
      </c>
      <c r="T104" s="248">
        <f t="shared" si="15"/>
        <v>2.0309841269841269</v>
      </c>
      <c r="U104" s="248"/>
      <c r="V104" s="248">
        <f>T104/$U$96</f>
        <v>4.8451189815010967E-2</v>
      </c>
      <c r="W104" s="249">
        <f t="shared" si="18"/>
        <v>4.845118981501097E-4</v>
      </c>
      <c r="X104" s="250">
        <f t="shared" si="19"/>
        <v>3.0293353641997608E-3</v>
      </c>
      <c r="Y104" s="248"/>
      <c r="Z104" s="251"/>
      <c r="AA104" s="248"/>
      <c r="AB104" s="251"/>
      <c r="AC104" s="246"/>
      <c r="AD104" s="246">
        <f t="shared" si="5"/>
        <v>4.8451189815010976E-4</v>
      </c>
      <c r="AE104" s="246"/>
      <c r="AF104" s="252"/>
    </row>
    <row r="105" spans="2:32" x14ac:dyDescent="0.25">
      <c r="B105" s="343"/>
      <c r="C105" s="345" t="s">
        <v>80</v>
      </c>
      <c r="D105" s="246"/>
      <c r="E105" s="344">
        <v>1.2698412698412698E-2</v>
      </c>
      <c r="F105" s="247">
        <f t="shared" si="0"/>
        <v>3.0293353641997612E-3</v>
      </c>
      <c r="G105" s="246" t="s">
        <v>237</v>
      </c>
      <c r="H105" s="246" t="s">
        <v>29</v>
      </c>
      <c r="I105" s="246" t="s">
        <v>219</v>
      </c>
      <c r="J105" s="246" t="s">
        <v>238</v>
      </c>
      <c r="K105" s="246"/>
      <c r="L105" s="246"/>
      <c r="M105" s="246"/>
      <c r="N105" s="246"/>
      <c r="O105" s="246"/>
      <c r="P105" s="246"/>
      <c r="Q105" s="246">
        <v>58.933199999999999</v>
      </c>
      <c r="R105" s="248" t="s">
        <v>98</v>
      </c>
      <c r="S105" s="248">
        <f t="shared" si="16"/>
        <v>58.933199999999999</v>
      </c>
      <c r="T105" s="248">
        <f t="shared" si="15"/>
        <v>0.74835809523809527</v>
      </c>
      <c r="U105" s="248"/>
      <c r="V105" s="248">
        <f t="shared" si="17"/>
        <v>1.7852842688545735E-2</v>
      </c>
      <c r="W105" s="249">
        <f t="shared" si="18"/>
        <v>1.7852842688545736E-4</v>
      </c>
      <c r="X105" s="250">
        <f t="shared" si="19"/>
        <v>3.0293353641997612E-3</v>
      </c>
      <c r="Y105" s="248"/>
      <c r="Z105" s="251"/>
      <c r="AA105" s="248"/>
      <c r="AB105" s="251"/>
      <c r="AC105" s="246"/>
      <c r="AD105" s="246">
        <f t="shared" si="5"/>
        <v>1.7852842688545736E-4</v>
      </c>
      <c r="AE105" s="246"/>
      <c r="AF105" s="252"/>
    </row>
    <row r="106" spans="2:32" x14ac:dyDescent="0.25">
      <c r="B106" s="343"/>
      <c r="C106" s="345" t="s">
        <v>80</v>
      </c>
      <c r="D106" s="246"/>
      <c r="E106" s="344">
        <v>1.2698412698412698E-2</v>
      </c>
      <c r="F106" s="247">
        <f t="shared" si="0"/>
        <v>3.0293353641997608E-3</v>
      </c>
      <c r="G106" s="246" t="s">
        <v>239</v>
      </c>
      <c r="H106" s="246" t="s">
        <v>29</v>
      </c>
      <c r="I106" s="246" t="s">
        <v>219</v>
      </c>
      <c r="J106" s="246" t="s">
        <v>240</v>
      </c>
      <c r="K106" s="246"/>
      <c r="L106" s="246"/>
      <c r="M106" s="246"/>
      <c r="N106" s="246"/>
      <c r="O106" s="246"/>
      <c r="P106" s="246"/>
      <c r="Q106" s="246">
        <v>63.929099999999998</v>
      </c>
      <c r="R106" s="248" t="s">
        <v>98</v>
      </c>
      <c r="S106" s="248">
        <f t="shared" si="16"/>
        <v>63.929099999999998</v>
      </c>
      <c r="T106" s="248">
        <f t="shared" si="15"/>
        <v>0.81179809523809521</v>
      </c>
      <c r="U106" s="248"/>
      <c r="V106" s="248">
        <f t="shared" si="17"/>
        <v>1.9366268343146292E-2</v>
      </c>
      <c r="W106" s="249">
        <f t="shared" si="18"/>
        <v>1.9366268343146292E-4</v>
      </c>
      <c r="X106" s="250">
        <f t="shared" si="19"/>
        <v>3.0293353641997608E-3</v>
      </c>
      <c r="Y106" s="248"/>
      <c r="Z106" s="251"/>
      <c r="AA106" s="248"/>
      <c r="AB106" s="251"/>
      <c r="AC106" s="246"/>
      <c r="AD106" s="246">
        <f t="shared" si="5"/>
        <v>1.9366268343146292E-4</v>
      </c>
      <c r="AE106" s="246"/>
      <c r="AF106" s="252"/>
    </row>
    <row r="107" spans="2:32" x14ac:dyDescent="0.25">
      <c r="B107" s="343"/>
      <c r="C107" s="345" t="s">
        <v>80</v>
      </c>
      <c r="D107" s="246"/>
      <c r="E107" s="344">
        <v>1.5873015873015872E-2</v>
      </c>
      <c r="F107" s="247">
        <f t="shared" si="0"/>
        <v>3.7866692052497008E-3</v>
      </c>
      <c r="G107" s="246" t="s">
        <v>241</v>
      </c>
      <c r="H107" s="246" t="s">
        <v>29</v>
      </c>
      <c r="I107" s="246" t="s">
        <v>219</v>
      </c>
      <c r="J107" s="246" t="s">
        <v>242</v>
      </c>
      <c r="K107" s="246">
        <v>0</v>
      </c>
      <c r="L107" s="246">
        <v>0</v>
      </c>
      <c r="M107" s="246">
        <v>0</v>
      </c>
      <c r="N107" s="246">
        <v>4</v>
      </c>
      <c r="O107" s="246">
        <v>0</v>
      </c>
      <c r="P107" s="246">
        <v>1</v>
      </c>
      <c r="Q107" s="246">
        <f>(K107*12.011)+(L107*1.008)+(N107*15.999)+(14.007*M107)+(O107*30.974)+(P107*32.066)</f>
        <v>96.062000000000012</v>
      </c>
      <c r="R107" s="248" t="s">
        <v>98</v>
      </c>
      <c r="S107" s="248">
        <f t="shared" si="16"/>
        <v>96.062000000000012</v>
      </c>
      <c r="T107" s="248">
        <f t="shared" si="15"/>
        <v>1.5247936507936508</v>
      </c>
      <c r="U107" s="248"/>
      <c r="V107" s="248">
        <f t="shared" si="17"/>
        <v>3.6375501719469676E-2</v>
      </c>
      <c r="W107" s="249">
        <f t="shared" si="18"/>
        <v>3.6375501719469679E-4</v>
      </c>
      <c r="X107" s="250">
        <f t="shared" si="19"/>
        <v>3.7866692052497008E-3</v>
      </c>
      <c r="Y107" s="248"/>
      <c r="Z107" s="251"/>
      <c r="AA107" s="248"/>
      <c r="AB107" s="251"/>
      <c r="AC107" s="246"/>
      <c r="AD107" s="246">
        <f t="shared" si="5"/>
        <v>3.6375501719469684E-4</v>
      </c>
      <c r="AE107" s="246"/>
      <c r="AF107" s="252"/>
    </row>
    <row r="108" spans="2:32" x14ac:dyDescent="0.25">
      <c r="B108" s="343"/>
      <c r="C108" s="345" t="s">
        <v>80</v>
      </c>
      <c r="D108" s="246"/>
      <c r="E108" s="344">
        <v>1.5873015873015872E-2</v>
      </c>
      <c r="F108" s="247">
        <f t="shared" si="0"/>
        <v>3.7866692052497008E-3</v>
      </c>
      <c r="G108" s="246" t="s">
        <v>243</v>
      </c>
      <c r="H108" s="246" t="s">
        <v>29</v>
      </c>
      <c r="I108" s="246" t="s">
        <v>219</v>
      </c>
      <c r="J108" s="246" t="s">
        <v>244</v>
      </c>
      <c r="K108" s="246">
        <v>0</v>
      </c>
      <c r="L108" s="246">
        <v>1</v>
      </c>
      <c r="M108" s="246">
        <v>0</v>
      </c>
      <c r="N108" s="246">
        <v>4</v>
      </c>
      <c r="O108" s="246">
        <v>1</v>
      </c>
      <c r="P108" s="246">
        <v>0</v>
      </c>
      <c r="Q108" s="246">
        <f>(K108*12.011)+(L108*1.008)+(N108*15.999)+(14.007*M108)+(O108*30.974)+(P108*32.066)</f>
        <v>95.978000000000009</v>
      </c>
      <c r="R108" s="248" t="s">
        <v>98</v>
      </c>
      <c r="S108" s="248">
        <f t="shared" si="16"/>
        <v>95.978000000000009</v>
      </c>
      <c r="T108" s="248">
        <f t="shared" si="15"/>
        <v>1.5234603174603174</v>
      </c>
      <c r="U108" s="248"/>
      <c r="V108" s="248">
        <f t="shared" si="17"/>
        <v>3.6343693698145579E-2</v>
      </c>
      <c r="W108" s="249">
        <f t="shared" si="18"/>
        <v>3.6343693698145582E-4</v>
      </c>
      <c r="X108" s="250">
        <f t="shared" si="19"/>
        <v>3.7866692052497008E-3</v>
      </c>
      <c r="Y108" s="248"/>
      <c r="Z108" s="251"/>
      <c r="AA108" s="248"/>
      <c r="AB108" s="251"/>
      <c r="AC108" s="246"/>
      <c r="AD108" s="246">
        <f t="shared" si="5"/>
        <v>3.6343693698145577E-4</v>
      </c>
      <c r="AE108" s="246"/>
      <c r="AF108" s="252"/>
    </row>
    <row r="109" spans="2:32" x14ac:dyDescent="0.25">
      <c r="B109" s="343"/>
      <c r="C109" s="345"/>
      <c r="D109" s="246"/>
      <c r="E109" s="344">
        <v>1.5873015873015872E-2</v>
      </c>
      <c r="F109" s="247">
        <f t="shared" si="0"/>
        <v>3.7866692052497004E-3</v>
      </c>
      <c r="G109" s="246" t="s">
        <v>245</v>
      </c>
      <c r="H109" s="246" t="s">
        <v>29</v>
      </c>
      <c r="I109" s="246" t="s">
        <v>219</v>
      </c>
      <c r="J109" s="246" t="s">
        <v>246</v>
      </c>
      <c r="K109" s="246"/>
      <c r="L109" s="246"/>
      <c r="M109" s="246"/>
      <c r="N109" s="246"/>
      <c r="O109" s="246"/>
      <c r="P109" s="246"/>
      <c r="Q109" s="246">
        <v>23</v>
      </c>
      <c r="R109" s="248" t="s">
        <v>98</v>
      </c>
      <c r="S109" s="248">
        <f t="shared" si="16"/>
        <v>23</v>
      </c>
      <c r="T109" s="248">
        <f t="shared" si="15"/>
        <v>0.36507936507936506</v>
      </c>
      <c r="U109" s="248"/>
      <c r="V109" s="248">
        <f t="shared" si="17"/>
        <v>8.7093391720743114E-3</v>
      </c>
      <c r="W109" s="249">
        <f t="shared" si="18"/>
        <v>8.709339172074311E-5</v>
      </c>
      <c r="X109" s="250">
        <f t="shared" si="19"/>
        <v>3.7866692052497004E-3</v>
      </c>
      <c r="Y109" s="248"/>
      <c r="Z109" s="253">
        <f>SUM(X96:X108)</f>
        <v>0.2302294876791818</v>
      </c>
      <c r="AA109" s="248" t="s">
        <v>219</v>
      </c>
      <c r="AB109" s="249">
        <f>SUM(W96:W108)</f>
        <v>9.9129066082792559E-3</v>
      </c>
      <c r="AC109" s="246"/>
      <c r="AD109" s="246">
        <f t="shared" si="5"/>
        <v>8.709339172074311E-5</v>
      </c>
      <c r="AE109" s="246"/>
      <c r="AF109" s="252">
        <f>SUM(AD96:AD108)</f>
        <v>9.9129066082792577E-3</v>
      </c>
    </row>
    <row r="110" spans="2:32" x14ac:dyDescent="0.25">
      <c r="B110" s="254"/>
      <c r="C110" s="188" t="s">
        <v>247</v>
      </c>
      <c r="D110" s="188">
        <v>2.4439169811320754E-2</v>
      </c>
      <c r="E110" s="190">
        <v>0.65877877963072373</v>
      </c>
      <c r="F110" s="255">
        <f>X110</f>
        <v>2.0214273613150448E-2</v>
      </c>
      <c r="G110" s="190" t="s">
        <v>248</v>
      </c>
      <c r="H110" s="188" t="s">
        <v>29</v>
      </c>
      <c r="I110" s="188" t="s">
        <v>247</v>
      </c>
      <c r="J110" s="190" t="s">
        <v>249</v>
      </c>
      <c r="K110" s="188">
        <v>55</v>
      </c>
      <c r="L110" s="188">
        <v>72</v>
      </c>
      <c r="M110" s="188">
        <v>4</v>
      </c>
      <c r="N110" s="188">
        <v>5</v>
      </c>
      <c r="O110" s="188">
        <v>0</v>
      </c>
      <c r="P110" s="188">
        <v>0</v>
      </c>
      <c r="Q110" s="188">
        <f>(K110*12.011)+(L110*1.008)+(N110*15.999)+(14.007*M110)+(O110*30.974)+(P110*32.066)+55</f>
        <v>924.20399999999995</v>
      </c>
      <c r="R110" s="256" t="s">
        <v>98</v>
      </c>
      <c r="S110" s="257">
        <f t="shared" si="16"/>
        <v>924.20399999999995</v>
      </c>
      <c r="T110" s="257">
        <f t="shared" si="15"/>
        <v>608.84598324983335</v>
      </c>
      <c r="U110" s="188">
        <f>SUM(T110:T118)</f>
        <v>796.46722764334265</v>
      </c>
      <c r="V110" s="257">
        <f>T110/$U$110</f>
        <v>0.76443318961326312</v>
      </c>
      <c r="W110" s="258">
        <f>V110*$D$110</f>
        <v>1.8682112530368094E-2</v>
      </c>
      <c r="X110" s="259">
        <f t="shared" si="19"/>
        <v>2.0214273613150448E-2</v>
      </c>
      <c r="Y110" s="346"/>
      <c r="Z110" s="188"/>
      <c r="AA110" s="188"/>
      <c r="AB110" s="188"/>
      <c r="AC110" s="188"/>
      <c r="AD110" s="188">
        <f t="shared" si="5"/>
        <v>1.8682112530368094E-2</v>
      </c>
      <c r="AE110" s="188"/>
      <c r="AF110" s="260"/>
    </row>
    <row r="111" spans="2:32" x14ac:dyDescent="0.25">
      <c r="B111" s="254"/>
      <c r="C111" s="188"/>
      <c r="D111" s="188"/>
      <c r="E111" s="190">
        <v>0.10638663521986844</v>
      </c>
      <c r="F111" s="255">
        <f t="shared" ref="F111:F118" si="20">X111</f>
        <v>3.2644168567820598E-3</v>
      </c>
      <c r="G111" s="190" t="s">
        <v>250</v>
      </c>
      <c r="H111" s="188" t="s">
        <v>29</v>
      </c>
      <c r="I111" s="188" t="s">
        <v>247</v>
      </c>
      <c r="J111" s="347" t="s">
        <v>251</v>
      </c>
      <c r="K111" s="188">
        <v>40</v>
      </c>
      <c r="L111" s="188">
        <v>56</v>
      </c>
      <c r="M111" s="188">
        <v>0</v>
      </c>
      <c r="N111" s="188">
        <v>0</v>
      </c>
      <c r="O111" s="188">
        <v>0</v>
      </c>
      <c r="P111" s="188">
        <v>0</v>
      </c>
      <c r="Q111" s="188">
        <f>(K111*12.011)+(L111*1.008)+(N111*15.999)+(14.007*M111)+(O111*30.974)+(P111*32.066)</f>
        <v>536.88799999999992</v>
      </c>
      <c r="R111" s="256" t="s">
        <v>98</v>
      </c>
      <c r="S111" s="257">
        <f t="shared" si="16"/>
        <v>536.88799999999992</v>
      </c>
      <c r="T111" s="257">
        <f t="shared" si="15"/>
        <v>57.117707809924717</v>
      </c>
      <c r="U111" s="188"/>
      <c r="V111" s="257">
        <f t="shared" ref="V111:V118" si="21">T111/$U$110</f>
        <v>7.171382051579149E-2</v>
      </c>
      <c r="W111" s="258">
        <f t="shared" ref="W111:W118" si="22">V111*$D$110</f>
        <v>1.7526262374040064E-3</v>
      </c>
      <c r="X111" s="259">
        <f t="shared" si="19"/>
        <v>3.2644168567820598E-3</v>
      </c>
      <c r="Y111" s="346"/>
      <c r="Z111" s="261"/>
      <c r="AA111" s="257"/>
      <c r="AB111" s="258"/>
      <c r="AC111" s="188"/>
      <c r="AD111" s="188">
        <f t="shared" si="5"/>
        <v>1.7526262374040061E-3</v>
      </c>
      <c r="AE111" s="188"/>
      <c r="AF111" s="260"/>
    </row>
    <row r="112" spans="2:32" x14ac:dyDescent="0.25">
      <c r="B112" s="254"/>
      <c r="C112" s="188"/>
      <c r="D112" s="188"/>
      <c r="E112" s="190">
        <v>9.0328275186680754E-2</v>
      </c>
      <c r="F112" s="255">
        <f t="shared" si="20"/>
        <v>2.771674689720617E-3</v>
      </c>
      <c r="G112" s="190" t="s">
        <v>252</v>
      </c>
      <c r="H112" s="188" t="s">
        <v>29</v>
      </c>
      <c r="I112" s="188" t="s">
        <v>247</v>
      </c>
      <c r="J112" s="190" t="s">
        <v>253</v>
      </c>
      <c r="K112" s="188">
        <v>40</v>
      </c>
      <c r="L112" s="188">
        <v>56</v>
      </c>
      <c r="M112" s="188">
        <v>0</v>
      </c>
      <c r="N112" s="262">
        <v>2</v>
      </c>
      <c r="O112" s="262">
        <v>0</v>
      </c>
      <c r="P112" s="262">
        <v>0</v>
      </c>
      <c r="Q112" s="262">
        <f>(K112*12.011)+(L112*1.008)+(N112*15.999)+(14.007*M112)+(O112*30.974)+(P112*32.066)</f>
        <v>568.88599999999997</v>
      </c>
      <c r="R112" s="256" t="s">
        <v>98</v>
      </c>
      <c r="S112" s="257">
        <f t="shared" si="16"/>
        <v>568.88599999999997</v>
      </c>
      <c r="T112" s="257">
        <f t="shared" si="15"/>
        <v>51.386491157850067</v>
      </c>
      <c r="U112" s="262"/>
      <c r="V112" s="257">
        <f t="shared" si="21"/>
        <v>6.4518023308877306E-2</v>
      </c>
      <c r="W112" s="258">
        <f t="shared" si="22"/>
        <v>1.576766927536403E-3</v>
      </c>
      <c r="X112" s="259">
        <f t="shared" si="19"/>
        <v>2.771674689720617E-3</v>
      </c>
      <c r="Y112" s="346"/>
      <c r="Z112" s="188"/>
      <c r="AA112" s="188"/>
      <c r="AB112" s="188"/>
      <c r="AC112" s="188"/>
      <c r="AD112" s="188">
        <f t="shared" si="5"/>
        <v>1.576766927536403E-3</v>
      </c>
      <c r="AE112" s="188"/>
      <c r="AF112" s="260"/>
    </row>
    <row r="113" spans="2:32" x14ac:dyDescent="0.25">
      <c r="B113" s="254"/>
      <c r="C113" s="188"/>
      <c r="D113" s="188"/>
      <c r="E113" s="190">
        <v>7.8284505161789975E-2</v>
      </c>
      <c r="F113" s="255">
        <f t="shared" si="20"/>
        <v>2.4021180644245338E-3</v>
      </c>
      <c r="G113" s="190" t="s">
        <v>254</v>
      </c>
      <c r="H113" s="188" t="s">
        <v>29</v>
      </c>
      <c r="I113" s="188" t="s">
        <v>247</v>
      </c>
      <c r="J113" s="190" t="s">
        <v>255</v>
      </c>
      <c r="K113" s="188">
        <v>40</v>
      </c>
      <c r="L113" s="188">
        <v>54</v>
      </c>
      <c r="M113" s="188">
        <v>0</v>
      </c>
      <c r="N113" s="262">
        <v>1</v>
      </c>
      <c r="O113" s="262">
        <v>0</v>
      </c>
      <c r="P113" s="262">
        <v>0</v>
      </c>
      <c r="Q113" s="262">
        <f t="shared" ref="Q113:Q118" si="23">(K113*12.011)+(L113*1.008)+(N113*15.999)+(14.007*M113)+(O113*30.974)+(P113*32.066)</f>
        <v>550.87099999999998</v>
      </c>
      <c r="R113" s="256" t="s">
        <v>98</v>
      </c>
      <c r="S113" s="257">
        <f t="shared" si="16"/>
        <v>550.87099999999998</v>
      </c>
      <c r="T113" s="257">
        <f t="shared" si="15"/>
        <v>43.124663642980401</v>
      </c>
      <c r="U113" s="262"/>
      <c r="V113" s="257">
        <f t="shared" si="21"/>
        <v>5.4144931701184305E-2</v>
      </c>
      <c r="W113" s="258">
        <f t="shared" si="22"/>
        <v>1.3232571802676075E-3</v>
      </c>
      <c r="X113" s="259">
        <f t="shared" si="19"/>
        <v>2.4021180644245338E-3</v>
      </c>
      <c r="Y113" s="346"/>
      <c r="Z113" s="188"/>
      <c r="AA113" s="188"/>
      <c r="AB113" s="188"/>
      <c r="AC113" s="188"/>
      <c r="AD113" s="188">
        <f t="shared" si="5"/>
        <v>1.3232571802676075E-3</v>
      </c>
      <c r="AE113" s="188"/>
      <c r="AF113" s="260"/>
    </row>
    <row r="114" spans="2:32" x14ac:dyDescent="0.25">
      <c r="B114" s="254"/>
      <c r="C114" s="188"/>
      <c r="D114" s="188"/>
      <c r="E114" s="190">
        <v>5.018237510371152E-2</v>
      </c>
      <c r="F114" s="255">
        <f t="shared" si="20"/>
        <v>1.5398192720670091E-3</v>
      </c>
      <c r="G114" s="190" t="s">
        <v>650</v>
      </c>
      <c r="H114" s="188" t="s">
        <v>29</v>
      </c>
      <c r="I114" s="188" t="s">
        <v>247</v>
      </c>
      <c r="J114" s="190" t="s">
        <v>251</v>
      </c>
      <c r="K114" s="188">
        <v>40</v>
      </c>
      <c r="L114" s="188">
        <v>56</v>
      </c>
      <c r="M114" s="188">
        <v>0</v>
      </c>
      <c r="N114" s="262">
        <v>0</v>
      </c>
      <c r="O114" s="262">
        <v>0</v>
      </c>
      <c r="P114" s="262">
        <v>0</v>
      </c>
      <c r="Q114" s="262">
        <f t="shared" si="23"/>
        <v>536.88799999999992</v>
      </c>
      <c r="R114" s="256" t="s">
        <v>98</v>
      </c>
      <c r="S114" s="257">
        <f t="shared" si="16"/>
        <v>536.88799999999992</v>
      </c>
      <c r="T114" s="257">
        <f t="shared" si="15"/>
        <v>26.942315004681465</v>
      </c>
      <c r="U114" s="262"/>
      <c r="V114" s="257">
        <f t="shared" si="21"/>
        <v>3.3827273828203525E-2</v>
      </c>
      <c r="W114" s="258">
        <f t="shared" si="22"/>
        <v>8.2671048934151222E-4</v>
      </c>
      <c r="X114" s="259">
        <f t="shared" si="19"/>
        <v>1.5398192720670091E-3</v>
      </c>
      <c r="Y114" s="346"/>
      <c r="Z114" s="188"/>
      <c r="AA114" s="188"/>
      <c r="AB114" s="188"/>
      <c r="AC114" s="188"/>
      <c r="AD114" s="188">
        <f t="shared" si="5"/>
        <v>8.2671048934151222E-4</v>
      </c>
      <c r="AE114" s="188"/>
      <c r="AF114" s="260"/>
    </row>
    <row r="115" spans="2:32" x14ac:dyDescent="0.25">
      <c r="B115" s="254"/>
      <c r="C115" s="188"/>
      <c r="D115" s="188"/>
      <c r="E115" s="190">
        <v>8.1835873246052654E-3</v>
      </c>
      <c r="F115" s="255">
        <f t="shared" si="20"/>
        <v>2.5110898898323536E-4</v>
      </c>
      <c r="G115" s="188" t="s">
        <v>256</v>
      </c>
      <c r="H115" s="188" t="s">
        <v>29</v>
      </c>
      <c r="I115" s="188" t="s">
        <v>247</v>
      </c>
      <c r="J115" s="347" t="s">
        <v>257</v>
      </c>
      <c r="K115" s="188">
        <v>29</v>
      </c>
      <c r="L115" s="188">
        <v>50</v>
      </c>
      <c r="M115" s="188">
        <v>0</v>
      </c>
      <c r="N115" s="262">
        <v>2</v>
      </c>
      <c r="O115" s="262">
        <v>0</v>
      </c>
      <c r="P115" s="262">
        <v>0</v>
      </c>
      <c r="Q115" s="262">
        <f t="shared" si="23"/>
        <v>430.71699999999993</v>
      </c>
      <c r="R115" s="256" t="s">
        <v>98</v>
      </c>
      <c r="S115" s="257">
        <f t="shared" si="16"/>
        <v>430.71699999999993</v>
      </c>
      <c r="T115" s="257">
        <f t="shared" si="15"/>
        <v>3.5248101816920054</v>
      </c>
      <c r="U115" s="262"/>
      <c r="V115" s="257">
        <f t="shared" si="21"/>
        <v>4.4255558287332472E-3</v>
      </c>
      <c r="W115" s="258">
        <f t="shared" si="22"/>
        <v>1.0815691040789218E-4</v>
      </c>
      <c r="X115" s="259">
        <f t="shared" si="19"/>
        <v>2.5110898898323536E-4</v>
      </c>
      <c r="Y115" s="346"/>
      <c r="Z115" s="188"/>
      <c r="AA115" s="188"/>
      <c r="AB115" s="188"/>
      <c r="AC115" s="188"/>
      <c r="AD115" s="188">
        <f t="shared" si="5"/>
        <v>1.0815691040789217E-4</v>
      </c>
      <c r="AE115" s="188"/>
      <c r="AF115" s="260"/>
    </row>
    <row r="116" spans="2:32" x14ac:dyDescent="0.25">
      <c r="B116" s="254"/>
      <c r="C116" s="188"/>
      <c r="D116" s="188"/>
      <c r="E116" s="190">
        <v>4.5009730285328954E-4</v>
      </c>
      <c r="F116" s="255">
        <f t="shared" si="20"/>
        <v>1.3810994394077944E-5</v>
      </c>
      <c r="G116" s="188" t="s">
        <v>258</v>
      </c>
      <c r="H116" s="188" t="s">
        <v>29</v>
      </c>
      <c r="I116" s="188" t="s">
        <v>247</v>
      </c>
      <c r="J116" s="347" t="s">
        <v>259</v>
      </c>
      <c r="K116" s="188">
        <v>28</v>
      </c>
      <c r="L116" s="188">
        <v>48</v>
      </c>
      <c r="M116" s="188">
        <v>0</v>
      </c>
      <c r="N116" s="262">
        <v>2</v>
      </c>
      <c r="O116" s="262">
        <v>0</v>
      </c>
      <c r="P116" s="262">
        <v>0</v>
      </c>
      <c r="Q116" s="262">
        <f t="shared" si="23"/>
        <v>416.69</v>
      </c>
      <c r="R116" s="256" t="s">
        <v>98</v>
      </c>
      <c r="S116" s="257">
        <f t="shared" si="16"/>
        <v>416.69</v>
      </c>
      <c r="T116" s="257">
        <f t="shared" si="15"/>
        <v>0.1875510451259372</v>
      </c>
      <c r="U116" s="262"/>
      <c r="V116" s="257">
        <f t="shared" si="21"/>
        <v>2.3547867208658383E-4</v>
      </c>
      <c r="W116" s="258">
        <f t="shared" si="22"/>
        <v>5.7549032540683385E-6</v>
      </c>
      <c r="X116" s="259">
        <f t="shared" si="19"/>
        <v>1.3810994394077944E-5</v>
      </c>
      <c r="Y116" s="346"/>
      <c r="Z116" s="188"/>
      <c r="AA116" s="188"/>
      <c r="AB116" s="188"/>
      <c r="AC116" s="188"/>
      <c r="AD116" s="188">
        <f>(F116*Q116)/1000</f>
        <v>5.7549032540683385E-6</v>
      </c>
      <c r="AE116" s="188"/>
      <c r="AF116" s="260"/>
    </row>
    <row r="117" spans="2:32" x14ac:dyDescent="0.25">
      <c r="B117" s="254"/>
      <c r="C117" s="188"/>
      <c r="D117" s="188"/>
      <c r="E117" s="190">
        <v>4.5009730285328954E-4</v>
      </c>
      <c r="F117" s="255">
        <f t="shared" si="20"/>
        <v>1.3810994394077944E-5</v>
      </c>
      <c r="G117" s="188" t="s">
        <v>260</v>
      </c>
      <c r="H117" s="188" t="s">
        <v>29</v>
      </c>
      <c r="I117" s="188" t="s">
        <v>247</v>
      </c>
      <c r="J117" s="347" t="s">
        <v>259</v>
      </c>
      <c r="K117" s="188">
        <v>28</v>
      </c>
      <c r="L117" s="188">
        <v>48</v>
      </c>
      <c r="M117" s="188">
        <v>0</v>
      </c>
      <c r="N117" s="262">
        <v>2</v>
      </c>
      <c r="O117" s="262">
        <v>0</v>
      </c>
      <c r="P117" s="262">
        <v>0</v>
      </c>
      <c r="Q117" s="262">
        <f t="shared" si="23"/>
        <v>416.69</v>
      </c>
      <c r="R117" s="256" t="s">
        <v>98</v>
      </c>
      <c r="S117" s="257">
        <f t="shared" si="16"/>
        <v>416.69</v>
      </c>
      <c r="T117" s="257">
        <f t="shared" si="15"/>
        <v>0.1875510451259372</v>
      </c>
      <c r="U117" s="262"/>
      <c r="V117" s="257">
        <f t="shared" si="21"/>
        <v>2.3547867208658383E-4</v>
      </c>
      <c r="W117" s="258">
        <f t="shared" si="22"/>
        <v>5.7549032540683385E-6</v>
      </c>
      <c r="X117" s="259">
        <f t="shared" si="19"/>
        <v>1.3810994394077944E-5</v>
      </c>
      <c r="Y117" s="346"/>
      <c r="Z117" s="188"/>
      <c r="AA117" s="188"/>
      <c r="AB117" s="188"/>
      <c r="AC117" s="188"/>
      <c r="AD117" s="188">
        <f>(F117*Q117)/1000</f>
        <v>5.7549032540683385E-6</v>
      </c>
      <c r="AE117" s="188"/>
      <c r="AF117" s="260"/>
    </row>
    <row r="118" spans="2:32" x14ac:dyDescent="0.25">
      <c r="B118" s="254"/>
      <c r="C118" s="188"/>
      <c r="D118" s="188"/>
      <c r="E118" s="190">
        <v>6.9560492259144752E-3</v>
      </c>
      <c r="F118" s="255">
        <f t="shared" si="20"/>
        <v>2.1344264063575012E-4</v>
      </c>
      <c r="G118" s="188" t="s">
        <v>261</v>
      </c>
      <c r="H118" s="188" t="s">
        <v>29</v>
      </c>
      <c r="I118" s="188" t="s">
        <v>247</v>
      </c>
      <c r="J118" s="347" t="s">
        <v>262</v>
      </c>
      <c r="K118" s="188">
        <v>21</v>
      </c>
      <c r="L118" s="188">
        <v>25</v>
      </c>
      <c r="M118" s="188">
        <v>7</v>
      </c>
      <c r="N118" s="262">
        <v>17</v>
      </c>
      <c r="O118" s="262">
        <v>3</v>
      </c>
      <c r="P118" s="262">
        <v>0</v>
      </c>
      <c r="Q118" s="262">
        <f t="shared" si="23"/>
        <v>740.38499999999999</v>
      </c>
      <c r="R118" s="256" t="s">
        <v>98</v>
      </c>
      <c r="S118" s="257">
        <f t="shared" si="16"/>
        <v>740.38499999999999</v>
      </c>
      <c r="T118" s="257">
        <f t="shared" si="15"/>
        <v>5.1501545061286889</v>
      </c>
      <c r="U118" s="262"/>
      <c r="V118" s="257">
        <f t="shared" si="21"/>
        <v>6.4662478597737405E-3</v>
      </c>
      <c r="W118" s="258">
        <f t="shared" si="22"/>
        <v>1.5802972948709984E-4</v>
      </c>
      <c r="X118" s="259">
        <f t="shared" si="19"/>
        <v>2.1344264063575012E-4</v>
      </c>
      <c r="Y118" s="346"/>
      <c r="Z118" s="261">
        <f>SUM(X110:X118)</f>
        <v>3.0684476114551808E-2</v>
      </c>
      <c r="AA118" s="257" t="s">
        <v>263</v>
      </c>
      <c r="AB118" s="258">
        <f>SUM(W110:W118)</f>
        <v>2.4439169811320754E-2</v>
      </c>
      <c r="AC118" s="188"/>
      <c r="AD118" s="188">
        <f>(F118*Q118)/1000</f>
        <v>1.5802972948709984E-4</v>
      </c>
      <c r="AE118" s="188"/>
      <c r="AF118" s="252">
        <f>SUM(AD110:AD118)</f>
        <v>2.4439169811320754E-2</v>
      </c>
    </row>
    <row r="119" spans="2:32" x14ac:dyDescent="0.25">
      <c r="B119" s="263" t="s">
        <v>61</v>
      </c>
      <c r="C119" s="246"/>
      <c r="D119" s="246"/>
      <c r="E119" s="246">
        <v>1</v>
      </c>
      <c r="F119" s="247">
        <f>D135</f>
        <v>53.35</v>
      </c>
      <c r="G119" s="246" t="s">
        <v>94</v>
      </c>
      <c r="H119" s="246" t="s">
        <v>29</v>
      </c>
      <c r="I119" s="246" t="s">
        <v>264</v>
      </c>
      <c r="J119" s="246" t="s">
        <v>265</v>
      </c>
      <c r="K119" s="246">
        <v>10</v>
      </c>
      <c r="L119" s="246">
        <v>12</v>
      </c>
      <c r="M119" s="246">
        <v>5</v>
      </c>
      <c r="N119" s="246">
        <v>13</v>
      </c>
      <c r="O119" s="246">
        <v>3</v>
      </c>
      <c r="P119" s="264">
        <v>0</v>
      </c>
      <c r="Q119" s="264">
        <f>(K119*12.011)+(L119*1.008)+(N119*15.999)+(14.007*M119)+(O119*30.974)+(P119*32.066)</f>
        <v>503.15</v>
      </c>
      <c r="R119" s="265"/>
      <c r="S119" s="264"/>
      <c r="T119" s="264"/>
      <c r="U119" s="264"/>
      <c r="V119" s="264"/>
      <c r="W119" s="345"/>
      <c r="X119" s="250"/>
      <c r="Y119" s="345"/>
      <c r="Z119" s="246"/>
      <c r="AA119" s="246"/>
      <c r="AB119" s="246"/>
      <c r="AC119" s="246"/>
      <c r="AD119" s="246">
        <f>(F119*Q119)/1000</f>
        <v>26.843052499999999</v>
      </c>
      <c r="AE119" s="246"/>
      <c r="AF119" s="266"/>
    </row>
    <row r="120" spans="2:32" x14ac:dyDescent="0.25">
      <c r="B120" s="263" t="s">
        <v>61</v>
      </c>
      <c r="C120" s="246"/>
      <c r="D120" s="246"/>
      <c r="E120" s="246">
        <v>1</v>
      </c>
      <c r="F120" s="247">
        <f>D135</f>
        <v>53.35</v>
      </c>
      <c r="G120" s="246" t="s">
        <v>266</v>
      </c>
      <c r="H120" s="246" t="s">
        <v>29</v>
      </c>
      <c r="I120" s="246" t="s">
        <v>264</v>
      </c>
      <c r="J120" s="246" t="s">
        <v>267</v>
      </c>
      <c r="K120" s="246">
        <v>0</v>
      </c>
      <c r="L120" s="246">
        <v>2</v>
      </c>
      <c r="M120" s="246">
        <v>0</v>
      </c>
      <c r="N120" s="264">
        <v>1</v>
      </c>
      <c r="O120" s="264">
        <v>0</v>
      </c>
      <c r="P120" s="264">
        <v>0</v>
      </c>
      <c r="Q120" s="264">
        <f>(K120*12.011)+(L120*1.008)+(N120*15.999)+(14.007*M120)+(O120*30.974)+(P120*32.066)</f>
        <v>18.015000000000001</v>
      </c>
      <c r="R120" s="265"/>
      <c r="S120" s="264"/>
      <c r="T120" s="264"/>
      <c r="U120" s="264"/>
      <c r="V120" s="264"/>
      <c r="W120" s="345"/>
      <c r="X120" s="250"/>
      <c r="Y120" s="345"/>
      <c r="Z120" s="246"/>
      <c r="AA120" s="246"/>
      <c r="AB120" s="246">
        <f>SUM(AB4:AB119)</f>
        <v>0.95845207641960006</v>
      </c>
      <c r="AC120" s="246"/>
      <c r="AD120" s="246">
        <f>(F120*Q120)/1000</f>
        <v>0.9611002500000001</v>
      </c>
      <c r="AE120" s="246"/>
      <c r="AF120" s="266"/>
    </row>
    <row r="121" spans="2:32" x14ac:dyDescent="0.25">
      <c r="B121" s="267" t="s">
        <v>268</v>
      </c>
      <c r="C121" s="268"/>
      <c r="D121" s="268"/>
      <c r="E121" s="268"/>
      <c r="F121" s="269">
        <f>F119+F31</f>
        <v>53.48619848633313</v>
      </c>
      <c r="G121" s="268" t="s">
        <v>94</v>
      </c>
      <c r="H121" s="268" t="s">
        <v>269</v>
      </c>
      <c r="I121" s="268"/>
      <c r="J121" s="268"/>
      <c r="K121" s="268"/>
      <c r="L121" s="268"/>
      <c r="M121" s="268"/>
      <c r="N121" s="270"/>
      <c r="O121" s="270"/>
      <c r="P121" s="270"/>
      <c r="Q121" s="270"/>
      <c r="R121" s="271"/>
      <c r="S121" s="270"/>
      <c r="T121" s="270"/>
      <c r="U121" s="270"/>
      <c r="V121" s="270"/>
      <c r="W121" s="348"/>
      <c r="X121" s="272"/>
      <c r="Y121" s="348"/>
      <c r="Z121" s="268"/>
      <c r="AA121" s="268"/>
      <c r="AB121" s="268"/>
      <c r="AC121" s="268"/>
      <c r="AD121" s="268"/>
      <c r="AE121" s="268"/>
      <c r="AF121" s="273"/>
    </row>
    <row r="122" spans="2:32" x14ac:dyDescent="0.25">
      <c r="B122" s="267" t="s">
        <v>270</v>
      </c>
      <c r="C122" s="268"/>
      <c r="D122" s="268"/>
      <c r="E122" s="268"/>
      <c r="F122" s="269">
        <f>F120-F130</f>
        <v>48.749928522672953</v>
      </c>
      <c r="G122" s="268" t="s">
        <v>266</v>
      </c>
      <c r="H122" s="268" t="s">
        <v>269</v>
      </c>
      <c r="I122" s="268"/>
      <c r="J122" s="268"/>
      <c r="K122" s="268"/>
      <c r="L122" s="268"/>
      <c r="M122" s="268"/>
      <c r="N122" s="270"/>
      <c r="O122" s="270"/>
      <c r="P122" s="270"/>
      <c r="Q122" s="270"/>
      <c r="R122" s="271"/>
      <c r="S122" s="270"/>
      <c r="T122" s="270"/>
      <c r="U122" s="270"/>
      <c r="V122" s="270"/>
      <c r="W122" s="348"/>
      <c r="X122" s="272"/>
      <c r="Y122" s="348"/>
      <c r="Z122" s="268"/>
      <c r="AA122" s="268"/>
      <c r="AB122" s="268"/>
      <c r="AC122" s="268"/>
      <c r="AD122" s="268"/>
      <c r="AE122" s="268"/>
      <c r="AF122" s="273"/>
    </row>
    <row r="123" spans="2:32" s="125" customFormat="1" x14ac:dyDescent="0.25">
      <c r="B123" s="129"/>
      <c r="F123" s="212"/>
      <c r="N123" s="213"/>
      <c r="O123" s="213"/>
      <c r="P123" s="213"/>
      <c r="Q123" s="213"/>
      <c r="R123" s="214"/>
      <c r="S123" s="213"/>
      <c r="T123" s="213"/>
      <c r="U123" s="213"/>
      <c r="V123" s="213"/>
      <c r="W123" s="324"/>
      <c r="X123" s="216"/>
      <c r="Y123" s="324"/>
      <c r="AF123" s="274"/>
    </row>
    <row r="124" spans="2:32" x14ac:dyDescent="0.25">
      <c r="B124" s="349" t="s">
        <v>271</v>
      </c>
      <c r="C124" s="125"/>
      <c r="D124" s="125"/>
      <c r="E124" s="125"/>
      <c r="F124" s="212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275"/>
      <c r="S124" s="125"/>
      <c r="T124" s="125"/>
      <c r="U124" s="125"/>
      <c r="V124" s="125"/>
      <c r="W124" s="324"/>
      <c r="X124" s="216"/>
      <c r="Y124" s="125"/>
      <c r="Z124" s="125"/>
      <c r="AA124" s="125"/>
      <c r="AB124" s="125"/>
      <c r="AC124" s="125"/>
      <c r="AD124" s="125"/>
      <c r="AE124" s="125"/>
      <c r="AF124" s="274"/>
    </row>
    <row r="125" spans="2:32" x14ac:dyDescent="0.25">
      <c r="B125" s="263" t="s">
        <v>61</v>
      </c>
      <c r="C125" s="246"/>
      <c r="D125" s="246"/>
      <c r="E125" s="246">
        <v>1</v>
      </c>
      <c r="F125" s="247">
        <f>D135</f>
        <v>53.35</v>
      </c>
      <c r="G125" s="246" t="s">
        <v>272</v>
      </c>
      <c r="H125" s="246" t="s">
        <v>29</v>
      </c>
      <c r="I125" s="246" t="s">
        <v>264</v>
      </c>
      <c r="J125" s="246" t="s">
        <v>273</v>
      </c>
      <c r="K125" s="246">
        <v>10</v>
      </c>
      <c r="L125" s="246">
        <v>12</v>
      </c>
      <c r="M125" s="246">
        <v>5</v>
      </c>
      <c r="N125" s="246">
        <v>10</v>
      </c>
      <c r="O125" s="246">
        <v>2</v>
      </c>
      <c r="P125" s="246">
        <v>0</v>
      </c>
      <c r="Q125" s="246">
        <f t="shared" ref="Q125:Q130" si="24">(K125*12.011)+(L125*1.008)+(N125*15.999)+(14.007*M125)+(O125*30.974)+(P125*32.066)</f>
        <v>424.17899999999997</v>
      </c>
      <c r="R125" s="248"/>
      <c r="S125" s="246"/>
      <c r="T125" s="246"/>
      <c r="U125" s="246"/>
      <c r="V125" s="246"/>
      <c r="W125" s="345"/>
      <c r="X125" s="250"/>
      <c r="Y125" s="345"/>
      <c r="Z125" s="246"/>
      <c r="AA125" s="246"/>
      <c r="AB125" s="246"/>
      <c r="AC125" s="246"/>
      <c r="AD125" s="246">
        <f t="shared" ref="AD125:AD130" si="25">(F125*Q125)/1000</f>
        <v>22.62994965</v>
      </c>
      <c r="AE125" s="246"/>
      <c r="AF125" s="266"/>
    </row>
    <row r="126" spans="2:32" x14ac:dyDescent="0.25">
      <c r="B126" s="263" t="s">
        <v>61</v>
      </c>
      <c r="C126" s="246"/>
      <c r="D126" s="246"/>
      <c r="E126" s="246">
        <v>1</v>
      </c>
      <c r="F126" s="247">
        <f>D135</f>
        <v>53.35</v>
      </c>
      <c r="G126" s="246" t="s">
        <v>274</v>
      </c>
      <c r="H126" s="246" t="s">
        <v>29</v>
      </c>
      <c r="I126" s="246" t="s">
        <v>264</v>
      </c>
      <c r="J126" s="246" t="s">
        <v>10</v>
      </c>
      <c r="K126" s="246">
        <v>0</v>
      </c>
      <c r="L126" s="246">
        <v>1</v>
      </c>
      <c r="M126" s="246">
        <v>0</v>
      </c>
      <c r="N126" s="246">
        <v>0</v>
      </c>
      <c r="O126" s="246">
        <v>0</v>
      </c>
      <c r="P126" s="246">
        <v>0</v>
      </c>
      <c r="Q126" s="246">
        <f t="shared" si="24"/>
        <v>1.008</v>
      </c>
      <c r="R126" s="248"/>
      <c r="S126" s="246"/>
      <c r="T126" s="246"/>
      <c r="U126" s="246"/>
      <c r="V126" s="246"/>
      <c r="W126" s="345"/>
      <c r="X126" s="250"/>
      <c r="Y126" s="345"/>
      <c r="Z126" s="246"/>
      <c r="AA126" s="246"/>
      <c r="AB126" s="246"/>
      <c r="AC126" s="246"/>
      <c r="AD126" s="246">
        <f t="shared" si="25"/>
        <v>5.37768E-2</v>
      </c>
      <c r="AE126" s="246"/>
      <c r="AF126" s="266"/>
    </row>
    <row r="127" spans="2:32" x14ac:dyDescent="0.25">
      <c r="B127" s="263" t="s">
        <v>61</v>
      </c>
      <c r="C127" s="246"/>
      <c r="D127" s="246"/>
      <c r="E127" s="246">
        <v>1</v>
      </c>
      <c r="F127" s="247">
        <f>D135</f>
        <v>53.35</v>
      </c>
      <c r="G127" s="246" t="s">
        <v>243</v>
      </c>
      <c r="H127" s="246" t="s">
        <v>29</v>
      </c>
      <c r="I127" s="246" t="s">
        <v>264</v>
      </c>
      <c r="J127" s="246" t="s">
        <v>244</v>
      </c>
      <c r="K127" s="246">
        <v>0</v>
      </c>
      <c r="L127" s="246">
        <v>1</v>
      </c>
      <c r="M127" s="246">
        <v>0</v>
      </c>
      <c r="N127" s="246">
        <v>4</v>
      </c>
      <c r="O127" s="246">
        <v>1</v>
      </c>
      <c r="P127" s="246">
        <v>0</v>
      </c>
      <c r="Q127" s="246">
        <f t="shared" si="24"/>
        <v>95.978000000000009</v>
      </c>
      <c r="R127" s="248"/>
      <c r="S127" s="246"/>
      <c r="T127" s="246"/>
      <c r="U127" s="246"/>
      <c r="V127" s="246"/>
      <c r="W127" s="345"/>
      <c r="X127" s="250"/>
      <c r="Y127" s="345"/>
      <c r="Z127" s="246"/>
      <c r="AA127" s="246"/>
      <c r="AB127" s="246"/>
      <c r="AC127" s="246"/>
      <c r="AD127" s="246">
        <f t="shared" si="25"/>
        <v>5.120426300000001</v>
      </c>
      <c r="AE127" s="246"/>
      <c r="AF127" s="266"/>
    </row>
    <row r="128" spans="2:32" x14ac:dyDescent="0.25">
      <c r="B128" s="276" t="s">
        <v>275</v>
      </c>
      <c r="C128" s="277"/>
      <c r="D128" s="277"/>
      <c r="E128" s="277"/>
      <c r="F128" s="278">
        <f>Z27</f>
        <v>0.1008261626567996</v>
      </c>
      <c r="G128" s="277" t="s">
        <v>276</v>
      </c>
      <c r="H128" s="277" t="s">
        <v>29</v>
      </c>
      <c r="I128" s="277" t="s">
        <v>275</v>
      </c>
      <c r="J128" s="277" t="s">
        <v>277</v>
      </c>
      <c r="K128" s="277">
        <v>0</v>
      </c>
      <c r="L128" s="277">
        <v>1</v>
      </c>
      <c r="M128" s="277">
        <v>0</v>
      </c>
      <c r="N128" s="277">
        <v>7</v>
      </c>
      <c r="O128" s="277">
        <v>2</v>
      </c>
      <c r="P128" s="277">
        <v>0</v>
      </c>
      <c r="Q128" s="277">
        <f t="shared" si="24"/>
        <v>174.94900000000001</v>
      </c>
      <c r="R128" s="279"/>
      <c r="S128" s="277"/>
      <c r="T128" s="277"/>
      <c r="U128" s="277"/>
      <c r="V128" s="277"/>
      <c r="W128" s="350"/>
      <c r="X128" s="280"/>
      <c r="Y128" s="350"/>
      <c r="Z128" s="277"/>
      <c r="AA128" s="277"/>
      <c r="AB128" s="277"/>
      <c r="AC128" s="277"/>
      <c r="AD128" s="277">
        <f t="shared" si="25"/>
        <v>1.7639436330644433E-2</v>
      </c>
      <c r="AE128" s="277"/>
      <c r="AF128" s="281"/>
    </row>
    <row r="129" spans="2:32" x14ac:dyDescent="0.25">
      <c r="B129" s="282" t="s">
        <v>278</v>
      </c>
      <c r="C129" s="202"/>
      <c r="D129" s="202"/>
      <c r="E129" s="202"/>
      <c r="F129" s="208">
        <f>Z31</f>
        <v>0.53024001171783186</v>
      </c>
      <c r="G129" s="202" t="s">
        <v>276</v>
      </c>
      <c r="H129" s="202" t="s">
        <v>29</v>
      </c>
      <c r="I129" s="202" t="s">
        <v>278</v>
      </c>
      <c r="J129" s="202" t="s">
        <v>277</v>
      </c>
      <c r="K129" s="202">
        <v>0</v>
      </c>
      <c r="L129" s="202">
        <v>1</v>
      </c>
      <c r="M129" s="202">
        <v>0</v>
      </c>
      <c r="N129" s="202">
        <v>7</v>
      </c>
      <c r="O129" s="202">
        <v>2</v>
      </c>
      <c r="P129" s="202">
        <v>0</v>
      </c>
      <c r="Q129" s="202">
        <f>(K129*12.011)+(L129*1.008)+(N129*15.999)+(14.007*M129)+(O129*30.974)+(P129*32.066)</f>
        <v>174.94900000000001</v>
      </c>
      <c r="R129" s="283"/>
      <c r="S129" s="202"/>
      <c r="T129" s="202"/>
      <c r="U129" s="202"/>
      <c r="V129" s="202"/>
      <c r="W129" s="332"/>
      <c r="X129" s="203"/>
      <c r="Y129" s="332"/>
      <c r="Z129" s="202"/>
      <c r="AA129" s="202"/>
      <c r="AB129" s="202"/>
      <c r="AC129" s="202"/>
      <c r="AD129" s="202">
        <f t="shared" si="25"/>
        <v>9.2764959810022973E-2</v>
      </c>
      <c r="AE129" s="202"/>
      <c r="AF129" s="284"/>
    </row>
    <row r="130" spans="2:32" x14ac:dyDescent="0.25">
      <c r="B130" s="177" t="s">
        <v>279</v>
      </c>
      <c r="C130" s="178"/>
      <c r="D130" s="178"/>
      <c r="E130" s="178"/>
      <c r="F130" s="285">
        <f>SUM(X4:X23)</f>
        <v>4.6000714773270479</v>
      </c>
      <c r="G130" s="178" t="s">
        <v>266</v>
      </c>
      <c r="H130" s="178" t="s">
        <v>29</v>
      </c>
      <c r="I130" s="178" t="s">
        <v>279</v>
      </c>
      <c r="J130" s="178" t="s">
        <v>267</v>
      </c>
      <c r="K130" s="178">
        <v>0</v>
      </c>
      <c r="L130" s="178">
        <v>2</v>
      </c>
      <c r="M130" s="178">
        <v>0</v>
      </c>
      <c r="N130" s="286">
        <v>1</v>
      </c>
      <c r="O130" s="286">
        <v>0</v>
      </c>
      <c r="P130" s="286">
        <v>0</v>
      </c>
      <c r="Q130" s="286">
        <f t="shared" si="24"/>
        <v>18.015000000000001</v>
      </c>
      <c r="R130" s="287"/>
      <c r="S130" s="286"/>
      <c r="T130" s="286"/>
      <c r="U130" s="286"/>
      <c r="V130" s="286"/>
      <c r="W130" s="319"/>
      <c r="X130" s="179"/>
      <c r="Y130" s="319"/>
      <c r="Z130" s="178"/>
      <c r="AA130" s="178"/>
      <c r="AB130" s="178"/>
      <c r="AC130" s="178"/>
      <c r="AD130" s="178">
        <f t="shared" si="25"/>
        <v>8.2870287664046777E-2</v>
      </c>
      <c r="AE130" s="178"/>
      <c r="AF130" s="182"/>
    </row>
    <row r="131" spans="2:32" x14ac:dyDescent="0.25">
      <c r="B131" s="267" t="s">
        <v>280</v>
      </c>
      <c r="C131" s="268"/>
      <c r="D131" s="268"/>
      <c r="E131" s="268"/>
      <c r="F131" s="269">
        <f>F129+F128</f>
        <v>0.63106617437463142</v>
      </c>
      <c r="G131" s="268" t="s">
        <v>276</v>
      </c>
      <c r="H131" s="268" t="s">
        <v>29</v>
      </c>
      <c r="I131" s="268" t="s">
        <v>281</v>
      </c>
      <c r="J131" s="268" t="s">
        <v>244</v>
      </c>
      <c r="K131" s="268">
        <v>0</v>
      </c>
      <c r="L131" s="268">
        <v>1</v>
      </c>
      <c r="M131" s="268">
        <v>0</v>
      </c>
      <c r="N131" s="268">
        <v>4</v>
      </c>
      <c r="O131" s="268">
        <v>1</v>
      </c>
      <c r="P131" s="268">
        <v>0</v>
      </c>
      <c r="Q131" s="268">
        <f>(K131*12.011)+(L131*1.008)+(N131*15.999)+(14.007*M131)+(O131*30.974)+(P131*32.066)</f>
        <v>95.978000000000009</v>
      </c>
      <c r="R131" s="288"/>
      <c r="S131" s="268"/>
      <c r="T131" s="268"/>
      <c r="U131" s="268"/>
      <c r="V131" s="268"/>
      <c r="W131" s="348"/>
      <c r="X131" s="272"/>
      <c r="Y131" s="348"/>
      <c r="Z131" s="268"/>
      <c r="AA131" s="268"/>
      <c r="AB131" s="268"/>
      <c r="AC131" s="268"/>
      <c r="AD131" s="268"/>
      <c r="AE131" s="268"/>
      <c r="AF131" s="273"/>
    </row>
    <row r="132" spans="2:32" ht="15.75" thickBot="1" x14ac:dyDescent="0.3">
      <c r="B132" s="289" t="s">
        <v>282</v>
      </c>
      <c r="C132" s="290"/>
      <c r="D132" s="290"/>
      <c r="E132" s="290"/>
      <c r="F132" s="291">
        <f>F127-F108</f>
        <v>53.346213330794754</v>
      </c>
      <c r="G132" s="290" t="s">
        <v>243</v>
      </c>
      <c r="H132" s="290" t="s">
        <v>29</v>
      </c>
      <c r="I132" s="290" t="s">
        <v>219</v>
      </c>
      <c r="J132" s="290" t="s">
        <v>244</v>
      </c>
      <c r="K132" s="290">
        <v>0</v>
      </c>
      <c r="L132" s="290">
        <v>1</v>
      </c>
      <c r="M132" s="290">
        <v>0</v>
      </c>
      <c r="N132" s="290">
        <v>4</v>
      </c>
      <c r="O132" s="290">
        <v>1</v>
      </c>
      <c r="P132" s="290">
        <v>0</v>
      </c>
      <c r="Q132" s="290">
        <v>95.978000000000009</v>
      </c>
      <c r="R132" s="292"/>
      <c r="S132" s="290"/>
      <c r="T132" s="290"/>
      <c r="U132" s="290"/>
      <c r="V132" s="290"/>
      <c r="W132" s="351"/>
      <c r="X132" s="293"/>
      <c r="Y132" s="351"/>
      <c r="Z132" s="290"/>
      <c r="AA132" s="290"/>
      <c r="AB132" s="290"/>
      <c r="AC132" s="290"/>
      <c r="AD132" s="290"/>
      <c r="AE132" s="290"/>
      <c r="AF132" s="294"/>
    </row>
    <row r="133" spans="2:32" ht="15.75" thickBot="1" x14ac:dyDescent="0.3"/>
    <row r="134" spans="2:32" x14ac:dyDescent="0.25">
      <c r="C134" s="352" t="s">
        <v>283</v>
      </c>
      <c r="D134" s="295"/>
      <c r="G134" s="162"/>
      <c r="H134" s="10" t="s">
        <v>576</v>
      </c>
    </row>
    <row r="135" spans="2:32" x14ac:dyDescent="0.25">
      <c r="C135" s="297" t="s">
        <v>284</v>
      </c>
      <c r="D135" s="298">
        <v>53.35</v>
      </c>
      <c r="G135" s="296"/>
      <c r="H135" s="162" t="s">
        <v>287</v>
      </c>
      <c r="I135" s="162" t="s">
        <v>33</v>
      </c>
      <c r="J135" s="162"/>
      <c r="K135" s="162"/>
      <c r="L135" s="162"/>
      <c r="M135" s="162"/>
      <c r="N135" s="162"/>
      <c r="O135" s="162"/>
      <c r="P135" s="162"/>
      <c r="Q135" s="162"/>
      <c r="R135" s="162"/>
    </row>
    <row r="136" spans="2:32" x14ac:dyDescent="0.25">
      <c r="C136" s="300" t="s">
        <v>285</v>
      </c>
      <c r="D136" s="301">
        <v>20.243605651821401</v>
      </c>
      <c r="G136" s="162"/>
      <c r="H136" s="25" t="s">
        <v>311</v>
      </c>
      <c r="I136" s="25" t="s">
        <v>315</v>
      </c>
      <c r="J136" s="26" t="s">
        <v>312</v>
      </c>
      <c r="K136" s="26" t="s">
        <v>313</v>
      </c>
      <c r="L136" s="27" t="s">
        <v>314</v>
      </c>
      <c r="S136" s="162"/>
      <c r="T136" s="162"/>
      <c r="U136" s="162"/>
      <c r="AF136" s="299"/>
    </row>
    <row r="137" spans="2:32" ht="15.75" thickBot="1" x14ac:dyDescent="0.3">
      <c r="C137" s="310" t="s">
        <v>286</v>
      </c>
      <c r="D137" s="311">
        <f>D135-D136</f>
        <v>33.106394348178597</v>
      </c>
      <c r="G137" s="162"/>
      <c r="H137" s="25" t="s">
        <v>563</v>
      </c>
      <c r="I137" s="25" t="s">
        <v>564</v>
      </c>
      <c r="J137" s="25" t="s">
        <v>565</v>
      </c>
      <c r="K137" s="25" t="s">
        <v>566</v>
      </c>
      <c r="L137"/>
      <c r="M137"/>
      <c r="N137"/>
    </row>
    <row r="138" spans="2:32" x14ac:dyDescent="0.25">
      <c r="G138" s="353"/>
    </row>
    <row r="139" spans="2:32" x14ac:dyDescent="0.25">
      <c r="G139" s="162"/>
      <c r="H139" s="296"/>
    </row>
    <row r="140" spans="2:32" x14ac:dyDescent="0.25">
      <c r="B140" s="354"/>
      <c r="G140" s="162"/>
      <c r="H140" s="296"/>
    </row>
    <row r="141" spans="2:32" x14ac:dyDescent="0.25">
      <c r="B141" s="355"/>
      <c r="C141" s="355"/>
      <c r="G141" s="162"/>
    </row>
    <row r="142" spans="2:32" x14ac:dyDescent="0.25">
      <c r="C142" s="302"/>
      <c r="G142" s="162"/>
    </row>
    <row r="146" spans="3:7" x14ac:dyDescent="0.25">
      <c r="G146" s="162"/>
    </row>
    <row r="147" spans="3:7" x14ac:dyDescent="0.25">
      <c r="G147" s="162"/>
    </row>
    <row r="148" spans="3:7" x14ac:dyDescent="0.25">
      <c r="C148" s="302"/>
      <c r="G148" s="1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topLeftCell="Q1" workbookViewId="0">
      <pane ySplit="1" topLeftCell="A2" activePane="bottomLeft" state="frozen"/>
      <selection pane="bottomLeft" activeCell="X22" sqref="X22"/>
    </sheetView>
  </sheetViews>
  <sheetFormatPr defaultColWidth="9.140625" defaultRowHeight="15" x14ac:dyDescent="0.25"/>
  <cols>
    <col min="1" max="1" width="6.140625" style="162" customWidth="1"/>
    <col min="2" max="2" width="16.140625" style="8" customWidth="1"/>
    <col min="3" max="3" width="18.7109375" style="8" customWidth="1"/>
    <col min="4" max="4" width="11" style="8" customWidth="1"/>
    <col min="5" max="5" width="14.28515625" style="8" customWidth="1"/>
    <col min="6" max="6" width="10.7109375" style="166" customWidth="1"/>
    <col min="7" max="7" width="17.85546875" style="8" customWidth="1"/>
    <col min="8" max="8" width="19.5703125" style="8" bestFit="1" customWidth="1"/>
    <col min="9" max="9" width="21.85546875" style="8" bestFit="1" customWidth="1"/>
    <col min="10" max="10" width="23" style="8" customWidth="1"/>
    <col min="11" max="16" width="9.140625" style="8"/>
    <col min="17" max="17" width="14" style="8" customWidth="1"/>
    <col min="18" max="18" width="18.7109375" style="154" customWidth="1"/>
    <col min="19" max="19" width="9.7109375" style="8" customWidth="1"/>
    <col min="20" max="20" width="13.28515625" style="8" customWidth="1"/>
    <col min="21" max="21" width="10.7109375" style="8" customWidth="1"/>
    <col min="22" max="22" width="13.140625" style="8" customWidth="1"/>
    <col min="23" max="23" width="13.140625" style="167" customWidth="1"/>
    <col min="24" max="24" width="10.7109375" style="167" customWidth="1"/>
    <col min="25" max="26" width="9.140625" style="8"/>
    <col min="27" max="27" width="12.42578125" style="8" bestFit="1" customWidth="1"/>
    <col min="28" max="32" width="9.140625" style="8"/>
    <col min="33" max="34" width="9.140625" style="162"/>
    <col min="35" max="35" width="10" style="162" bestFit="1" customWidth="1"/>
    <col min="36" max="257" width="9.140625" style="162"/>
    <col min="258" max="258" width="11.42578125" style="162" customWidth="1"/>
    <col min="259" max="259" width="8.42578125" style="162" bestFit="1" customWidth="1"/>
    <col min="260" max="260" width="10.28515625" style="162" bestFit="1" customWidth="1"/>
    <col min="261" max="261" width="14.28515625" style="162" customWidth="1"/>
    <col min="262" max="262" width="10.7109375" style="162" customWidth="1"/>
    <col min="263" max="263" width="14.42578125" style="162" customWidth="1"/>
    <col min="264" max="264" width="19.5703125" style="162" bestFit="1" customWidth="1"/>
    <col min="265" max="265" width="21.85546875" style="162" bestFit="1" customWidth="1"/>
    <col min="266" max="266" width="23" style="162" customWidth="1"/>
    <col min="267" max="272" width="9.140625" style="162"/>
    <col min="273" max="273" width="14" style="162" customWidth="1"/>
    <col min="274" max="274" width="18.7109375" style="162" customWidth="1"/>
    <col min="275" max="275" width="9.7109375" style="162" customWidth="1"/>
    <col min="276" max="276" width="13.28515625" style="162" customWidth="1"/>
    <col min="277" max="277" width="10.7109375" style="162" customWidth="1"/>
    <col min="278" max="279" width="13.140625" style="162" customWidth="1"/>
    <col min="280" max="280" width="10.7109375" style="162" customWidth="1"/>
    <col min="281" max="282" width="9.140625" style="162"/>
    <col min="283" max="283" width="12.42578125" style="162" bestFit="1" customWidth="1"/>
    <col min="284" max="290" width="9.140625" style="162"/>
    <col min="291" max="291" width="10" style="162" bestFit="1" customWidth="1"/>
    <col min="292" max="513" width="9.140625" style="162"/>
    <col min="514" max="514" width="11.42578125" style="162" customWidth="1"/>
    <col min="515" max="515" width="8.42578125" style="162" bestFit="1" customWidth="1"/>
    <col min="516" max="516" width="10.28515625" style="162" bestFit="1" customWidth="1"/>
    <col min="517" max="517" width="14.28515625" style="162" customWidth="1"/>
    <col min="518" max="518" width="10.7109375" style="162" customWidth="1"/>
    <col min="519" max="519" width="14.42578125" style="162" customWidth="1"/>
    <col min="520" max="520" width="19.5703125" style="162" bestFit="1" customWidth="1"/>
    <col min="521" max="521" width="21.85546875" style="162" bestFit="1" customWidth="1"/>
    <col min="522" max="522" width="23" style="162" customWidth="1"/>
    <col min="523" max="528" width="9.140625" style="162"/>
    <col min="529" max="529" width="14" style="162" customWidth="1"/>
    <col min="530" max="530" width="18.7109375" style="162" customWidth="1"/>
    <col min="531" max="531" width="9.7109375" style="162" customWidth="1"/>
    <col min="532" max="532" width="13.28515625" style="162" customWidth="1"/>
    <col min="533" max="533" width="10.7109375" style="162" customWidth="1"/>
    <col min="534" max="535" width="13.140625" style="162" customWidth="1"/>
    <col min="536" max="536" width="10.7109375" style="162" customWidth="1"/>
    <col min="537" max="538" width="9.140625" style="162"/>
    <col min="539" max="539" width="12.42578125" style="162" bestFit="1" customWidth="1"/>
    <col min="540" max="546" width="9.140625" style="162"/>
    <col min="547" max="547" width="10" style="162" bestFit="1" customWidth="1"/>
    <col min="548" max="769" width="9.140625" style="162"/>
    <col min="770" max="770" width="11.42578125" style="162" customWidth="1"/>
    <col min="771" max="771" width="8.42578125" style="162" bestFit="1" customWidth="1"/>
    <col min="772" max="772" width="10.28515625" style="162" bestFit="1" customWidth="1"/>
    <col min="773" max="773" width="14.28515625" style="162" customWidth="1"/>
    <col min="774" max="774" width="10.7109375" style="162" customWidth="1"/>
    <col min="775" max="775" width="14.42578125" style="162" customWidth="1"/>
    <col min="776" max="776" width="19.5703125" style="162" bestFit="1" customWidth="1"/>
    <col min="777" max="777" width="21.85546875" style="162" bestFit="1" customWidth="1"/>
    <col min="778" max="778" width="23" style="162" customWidth="1"/>
    <col min="779" max="784" width="9.140625" style="162"/>
    <col min="785" max="785" width="14" style="162" customWidth="1"/>
    <col min="786" max="786" width="18.7109375" style="162" customWidth="1"/>
    <col min="787" max="787" width="9.7109375" style="162" customWidth="1"/>
    <col min="788" max="788" width="13.28515625" style="162" customWidth="1"/>
    <col min="789" max="789" width="10.7109375" style="162" customWidth="1"/>
    <col min="790" max="791" width="13.140625" style="162" customWidth="1"/>
    <col min="792" max="792" width="10.7109375" style="162" customWidth="1"/>
    <col min="793" max="794" width="9.140625" style="162"/>
    <col min="795" max="795" width="12.42578125" style="162" bestFit="1" customWidth="1"/>
    <col min="796" max="802" width="9.140625" style="162"/>
    <col min="803" max="803" width="10" style="162" bestFit="1" customWidth="1"/>
    <col min="804" max="1025" width="9.140625" style="162"/>
    <col min="1026" max="1026" width="11.42578125" style="162" customWidth="1"/>
    <col min="1027" max="1027" width="8.42578125" style="162" bestFit="1" customWidth="1"/>
    <col min="1028" max="1028" width="10.28515625" style="162" bestFit="1" customWidth="1"/>
    <col min="1029" max="1029" width="14.28515625" style="162" customWidth="1"/>
    <col min="1030" max="1030" width="10.7109375" style="162" customWidth="1"/>
    <col min="1031" max="1031" width="14.42578125" style="162" customWidth="1"/>
    <col min="1032" max="1032" width="19.5703125" style="162" bestFit="1" customWidth="1"/>
    <col min="1033" max="1033" width="21.85546875" style="162" bestFit="1" customWidth="1"/>
    <col min="1034" max="1034" width="23" style="162" customWidth="1"/>
    <col min="1035" max="1040" width="9.140625" style="162"/>
    <col min="1041" max="1041" width="14" style="162" customWidth="1"/>
    <col min="1042" max="1042" width="18.7109375" style="162" customWidth="1"/>
    <col min="1043" max="1043" width="9.7109375" style="162" customWidth="1"/>
    <col min="1044" max="1044" width="13.28515625" style="162" customWidth="1"/>
    <col min="1045" max="1045" width="10.7109375" style="162" customWidth="1"/>
    <col min="1046" max="1047" width="13.140625" style="162" customWidth="1"/>
    <col min="1048" max="1048" width="10.7109375" style="162" customWidth="1"/>
    <col min="1049" max="1050" width="9.140625" style="162"/>
    <col min="1051" max="1051" width="12.42578125" style="162" bestFit="1" customWidth="1"/>
    <col min="1052" max="1058" width="9.140625" style="162"/>
    <col min="1059" max="1059" width="10" style="162" bestFit="1" customWidth="1"/>
    <col min="1060" max="1281" width="9.140625" style="162"/>
    <col min="1282" max="1282" width="11.42578125" style="162" customWidth="1"/>
    <col min="1283" max="1283" width="8.42578125" style="162" bestFit="1" customWidth="1"/>
    <col min="1284" max="1284" width="10.28515625" style="162" bestFit="1" customWidth="1"/>
    <col min="1285" max="1285" width="14.28515625" style="162" customWidth="1"/>
    <col min="1286" max="1286" width="10.7109375" style="162" customWidth="1"/>
    <col min="1287" max="1287" width="14.42578125" style="162" customWidth="1"/>
    <col min="1288" max="1288" width="19.5703125" style="162" bestFit="1" customWidth="1"/>
    <col min="1289" max="1289" width="21.85546875" style="162" bestFit="1" customWidth="1"/>
    <col min="1290" max="1290" width="23" style="162" customWidth="1"/>
    <col min="1291" max="1296" width="9.140625" style="162"/>
    <col min="1297" max="1297" width="14" style="162" customWidth="1"/>
    <col min="1298" max="1298" width="18.7109375" style="162" customWidth="1"/>
    <col min="1299" max="1299" width="9.7109375" style="162" customWidth="1"/>
    <col min="1300" max="1300" width="13.28515625" style="162" customWidth="1"/>
    <col min="1301" max="1301" width="10.7109375" style="162" customWidth="1"/>
    <col min="1302" max="1303" width="13.140625" style="162" customWidth="1"/>
    <col min="1304" max="1304" width="10.7109375" style="162" customWidth="1"/>
    <col min="1305" max="1306" width="9.140625" style="162"/>
    <col min="1307" max="1307" width="12.42578125" style="162" bestFit="1" customWidth="1"/>
    <col min="1308" max="1314" width="9.140625" style="162"/>
    <col min="1315" max="1315" width="10" style="162" bestFit="1" customWidth="1"/>
    <col min="1316" max="1537" width="9.140625" style="162"/>
    <col min="1538" max="1538" width="11.42578125" style="162" customWidth="1"/>
    <col min="1539" max="1539" width="8.42578125" style="162" bestFit="1" customWidth="1"/>
    <col min="1540" max="1540" width="10.28515625" style="162" bestFit="1" customWidth="1"/>
    <col min="1541" max="1541" width="14.28515625" style="162" customWidth="1"/>
    <col min="1542" max="1542" width="10.7109375" style="162" customWidth="1"/>
    <col min="1543" max="1543" width="14.42578125" style="162" customWidth="1"/>
    <col min="1544" max="1544" width="19.5703125" style="162" bestFit="1" customWidth="1"/>
    <col min="1545" max="1545" width="21.85546875" style="162" bestFit="1" customWidth="1"/>
    <col min="1546" max="1546" width="23" style="162" customWidth="1"/>
    <col min="1547" max="1552" width="9.140625" style="162"/>
    <col min="1553" max="1553" width="14" style="162" customWidth="1"/>
    <col min="1554" max="1554" width="18.7109375" style="162" customWidth="1"/>
    <col min="1555" max="1555" width="9.7109375" style="162" customWidth="1"/>
    <col min="1556" max="1556" width="13.28515625" style="162" customWidth="1"/>
    <col min="1557" max="1557" width="10.7109375" style="162" customWidth="1"/>
    <col min="1558" max="1559" width="13.140625" style="162" customWidth="1"/>
    <col min="1560" max="1560" width="10.7109375" style="162" customWidth="1"/>
    <col min="1561" max="1562" width="9.140625" style="162"/>
    <col min="1563" max="1563" width="12.42578125" style="162" bestFit="1" customWidth="1"/>
    <col min="1564" max="1570" width="9.140625" style="162"/>
    <col min="1571" max="1571" width="10" style="162" bestFit="1" customWidth="1"/>
    <col min="1572" max="1793" width="9.140625" style="162"/>
    <col min="1794" max="1794" width="11.42578125" style="162" customWidth="1"/>
    <col min="1795" max="1795" width="8.42578125" style="162" bestFit="1" customWidth="1"/>
    <col min="1796" max="1796" width="10.28515625" style="162" bestFit="1" customWidth="1"/>
    <col min="1797" max="1797" width="14.28515625" style="162" customWidth="1"/>
    <col min="1798" max="1798" width="10.7109375" style="162" customWidth="1"/>
    <col min="1799" max="1799" width="14.42578125" style="162" customWidth="1"/>
    <col min="1800" max="1800" width="19.5703125" style="162" bestFit="1" customWidth="1"/>
    <col min="1801" max="1801" width="21.85546875" style="162" bestFit="1" customWidth="1"/>
    <col min="1802" max="1802" width="23" style="162" customWidth="1"/>
    <col min="1803" max="1808" width="9.140625" style="162"/>
    <col min="1809" max="1809" width="14" style="162" customWidth="1"/>
    <col min="1810" max="1810" width="18.7109375" style="162" customWidth="1"/>
    <col min="1811" max="1811" width="9.7109375" style="162" customWidth="1"/>
    <col min="1812" max="1812" width="13.28515625" style="162" customWidth="1"/>
    <col min="1813" max="1813" width="10.7109375" style="162" customWidth="1"/>
    <col min="1814" max="1815" width="13.140625" style="162" customWidth="1"/>
    <col min="1816" max="1816" width="10.7109375" style="162" customWidth="1"/>
    <col min="1817" max="1818" width="9.140625" style="162"/>
    <col min="1819" max="1819" width="12.42578125" style="162" bestFit="1" customWidth="1"/>
    <col min="1820" max="1826" width="9.140625" style="162"/>
    <col min="1827" max="1827" width="10" style="162" bestFit="1" customWidth="1"/>
    <col min="1828" max="2049" width="9.140625" style="162"/>
    <col min="2050" max="2050" width="11.42578125" style="162" customWidth="1"/>
    <col min="2051" max="2051" width="8.42578125" style="162" bestFit="1" customWidth="1"/>
    <col min="2052" max="2052" width="10.28515625" style="162" bestFit="1" customWidth="1"/>
    <col min="2053" max="2053" width="14.28515625" style="162" customWidth="1"/>
    <col min="2054" max="2054" width="10.7109375" style="162" customWidth="1"/>
    <col min="2055" max="2055" width="14.42578125" style="162" customWidth="1"/>
    <col min="2056" max="2056" width="19.5703125" style="162" bestFit="1" customWidth="1"/>
    <col min="2057" max="2057" width="21.85546875" style="162" bestFit="1" customWidth="1"/>
    <col min="2058" max="2058" width="23" style="162" customWidth="1"/>
    <col min="2059" max="2064" width="9.140625" style="162"/>
    <col min="2065" max="2065" width="14" style="162" customWidth="1"/>
    <col min="2066" max="2066" width="18.7109375" style="162" customWidth="1"/>
    <col min="2067" max="2067" width="9.7109375" style="162" customWidth="1"/>
    <col min="2068" max="2068" width="13.28515625" style="162" customWidth="1"/>
    <col min="2069" max="2069" width="10.7109375" style="162" customWidth="1"/>
    <col min="2070" max="2071" width="13.140625" style="162" customWidth="1"/>
    <col min="2072" max="2072" width="10.7109375" style="162" customWidth="1"/>
    <col min="2073" max="2074" width="9.140625" style="162"/>
    <col min="2075" max="2075" width="12.42578125" style="162" bestFit="1" customWidth="1"/>
    <col min="2076" max="2082" width="9.140625" style="162"/>
    <col min="2083" max="2083" width="10" style="162" bestFit="1" customWidth="1"/>
    <col min="2084" max="2305" width="9.140625" style="162"/>
    <col min="2306" max="2306" width="11.42578125" style="162" customWidth="1"/>
    <col min="2307" max="2307" width="8.42578125" style="162" bestFit="1" customWidth="1"/>
    <col min="2308" max="2308" width="10.28515625" style="162" bestFit="1" customWidth="1"/>
    <col min="2309" max="2309" width="14.28515625" style="162" customWidth="1"/>
    <col min="2310" max="2310" width="10.7109375" style="162" customWidth="1"/>
    <col min="2311" max="2311" width="14.42578125" style="162" customWidth="1"/>
    <col min="2312" max="2312" width="19.5703125" style="162" bestFit="1" customWidth="1"/>
    <col min="2313" max="2313" width="21.85546875" style="162" bestFit="1" customWidth="1"/>
    <col min="2314" max="2314" width="23" style="162" customWidth="1"/>
    <col min="2315" max="2320" width="9.140625" style="162"/>
    <col min="2321" max="2321" width="14" style="162" customWidth="1"/>
    <col min="2322" max="2322" width="18.7109375" style="162" customWidth="1"/>
    <col min="2323" max="2323" width="9.7109375" style="162" customWidth="1"/>
    <col min="2324" max="2324" width="13.28515625" style="162" customWidth="1"/>
    <col min="2325" max="2325" width="10.7109375" style="162" customWidth="1"/>
    <col min="2326" max="2327" width="13.140625" style="162" customWidth="1"/>
    <col min="2328" max="2328" width="10.7109375" style="162" customWidth="1"/>
    <col min="2329" max="2330" width="9.140625" style="162"/>
    <col min="2331" max="2331" width="12.42578125" style="162" bestFit="1" customWidth="1"/>
    <col min="2332" max="2338" width="9.140625" style="162"/>
    <col min="2339" max="2339" width="10" style="162" bestFit="1" customWidth="1"/>
    <col min="2340" max="2561" width="9.140625" style="162"/>
    <col min="2562" max="2562" width="11.42578125" style="162" customWidth="1"/>
    <col min="2563" max="2563" width="8.42578125" style="162" bestFit="1" customWidth="1"/>
    <col min="2564" max="2564" width="10.28515625" style="162" bestFit="1" customWidth="1"/>
    <col min="2565" max="2565" width="14.28515625" style="162" customWidth="1"/>
    <col min="2566" max="2566" width="10.7109375" style="162" customWidth="1"/>
    <col min="2567" max="2567" width="14.42578125" style="162" customWidth="1"/>
    <col min="2568" max="2568" width="19.5703125" style="162" bestFit="1" customWidth="1"/>
    <col min="2569" max="2569" width="21.85546875" style="162" bestFit="1" customWidth="1"/>
    <col min="2570" max="2570" width="23" style="162" customWidth="1"/>
    <col min="2571" max="2576" width="9.140625" style="162"/>
    <col min="2577" max="2577" width="14" style="162" customWidth="1"/>
    <col min="2578" max="2578" width="18.7109375" style="162" customWidth="1"/>
    <col min="2579" max="2579" width="9.7109375" style="162" customWidth="1"/>
    <col min="2580" max="2580" width="13.28515625" style="162" customWidth="1"/>
    <col min="2581" max="2581" width="10.7109375" style="162" customWidth="1"/>
    <col min="2582" max="2583" width="13.140625" style="162" customWidth="1"/>
    <col min="2584" max="2584" width="10.7109375" style="162" customWidth="1"/>
    <col min="2585" max="2586" width="9.140625" style="162"/>
    <col min="2587" max="2587" width="12.42578125" style="162" bestFit="1" customWidth="1"/>
    <col min="2588" max="2594" width="9.140625" style="162"/>
    <col min="2595" max="2595" width="10" style="162" bestFit="1" customWidth="1"/>
    <col min="2596" max="2817" width="9.140625" style="162"/>
    <col min="2818" max="2818" width="11.42578125" style="162" customWidth="1"/>
    <col min="2819" max="2819" width="8.42578125" style="162" bestFit="1" customWidth="1"/>
    <col min="2820" max="2820" width="10.28515625" style="162" bestFit="1" customWidth="1"/>
    <col min="2821" max="2821" width="14.28515625" style="162" customWidth="1"/>
    <col min="2822" max="2822" width="10.7109375" style="162" customWidth="1"/>
    <col min="2823" max="2823" width="14.42578125" style="162" customWidth="1"/>
    <col min="2824" max="2824" width="19.5703125" style="162" bestFit="1" customWidth="1"/>
    <col min="2825" max="2825" width="21.85546875" style="162" bestFit="1" customWidth="1"/>
    <col min="2826" max="2826" width="23" style="162" customWidth="1"/>
    <col min="2827" max="2832" width="9.140625" style="162"/>
    <col min="2833" max="2833" width="14" style="162" customWidth="1"/>
    <col min="2834" max="2834" width="18.7109375" style="162" customWidth="1"/>
    <col min="2835" max="2835" width="9.7109375" style="162" customWidth="1"/>
    <col min="2836" max="2836" width="13.28515625" style="162" customWidth="1"/>
    <col min="2837" max="2837" width="10.7109375" style="162" customWidth="1"/>
    <col min="2838" max="2839" width="13.140625" style="162" customWidth="1"/>
    <col min="2840" max="2840" width="10.7109375" style="162" customWidth="1"/>
    <col min="2841" max="2842" width="9.140625" style="162"/>
    <col min="2843" max="2843" width="12.42578125" style="162" bestFit="1" customWidth="1"/>
    <col min="2844" max="2850" width="9.140625" style="162"/>
    <col min="2851" max="2851" width="10" style="162" bestFit="1" customWidth="1"/>
    <col min="2852" max="3073" width="9.140625" style="162"/>
    <col min="3074" max="3074" width="11.42578125" style="162" customWidth="1"/>
    <col min="3075" max="3075" width="8.42578125" style="162" bestFit="1" customWidth="1"/>
    <col min="3076" max="3076" width="10.28515625" style="162" bestFit="1" customWidth="1"/>
    <col min="3077" max="3077" width="14.28515625" style="162" customWidth="1"/>
    <col min="3078" max="3078" width="10.7109375" style="162" customWidth="1"/>
    <col min="3079" max="3079" width="14.42578125" style="162" customWidth="1"/>
    <col min="3080" max="3080" width="19.5703125" style="162" bestFit="1" customWidth="1"/>
    <col min="3081" max="3081" width="21.85546875" style="162" bestFit="1" customWidth="1"/>
    <col min="3082" max="3082" width="23" style="162" customWidth="1"/>
    <col min="3083" max="3088" width="9.140625" style="162"/>
    <col min="3089" max="3089" width="14" style="162" customWidth="1"/>
    <col min="3090" max="3090" width="18.7109375" style="162" customWidth="1"/>
    <col min="3091" max="3091" width="9.7109375" style="162" customWidth="1"/>
    <col min="3092" max="3092" width="13.28515625" style="162" customWidth="1"/>
    <col min="3093" max="3093" width="10.7109375" style="162" customWidth="1"/>
    <col min="3094" max="3095" width="13.140625" style="162" customWidth="1"/>
    <col min="3096" max="3096" width="10.7109375" style="162" customWidth="1"/>
    <col min="3097" max="3098" width="9.140625" style="162"/>
    <col min="3099" max="3099" width="12.42578125" style="162" bestFit="1" customWidth="1"/>
    <col min="3100" max="3106" width="9.140625" style="162"/>
    <col min="3107" max="3107" width="10" style="162" bestFit="1" customWidth="1"/>
    <col min="3108" max="3329" width="9.140625" style="162"/>
    <col min="3330" max="3330" width="11.42578125" style="162" customWidth="1"/>
    <col min="3331" max="3331" width="8.42578125" style="162" bestFit="1" customWidth="1"/>
    <col min="3332" max="3332" width="10.28515625" style="162" bestFit="1" customWidth="1"/>
    <col min="3333" max="3333" width="14.28515625" style="162" customWidth="1"/>
    <col min="3334" max="3334" width="10.7109375" style="162" customWidth="1"/>
    <col min="3335" max="3335" width="14.42578125" style="162" customWidth="1"/>
    <col min="3336" max="3336" width="19.5703125" style="162" bestFit="1" customWidth="1"/>
    <col min="3337" max="3337" width="21.85546875" style="162" bestFit="1" customWidth="1"/>
    <col min="3338" max="3338" width="23" style="162" customWidth="1"/>
    <col min="3339" max="3344" width="9.140625" style="162"/>
    <col min="3345" max="3345" width="14" style="162" customWidth="1"/>
    <col min="3346" max="3346" width="18.7109375" style="162" customWidth="1"/>
    <col min="3347" max="3347" width="9.7109375" style="162" customWidth="1"/>
    <col min="3348" max="3348" width="13.28515625" style="162" customWidth="1"/>
    <col min="3349" max="3349" width="10.7109375" style="162" customWidth="1"/>
    <col min="3350" max="3351" width="13.140625" style="162" customWidth="1"/>
    <col min="3352" max="3352" width="10.7109375" style="162" customWidth="1"/>
    <col min="3353" max="3354" width="9.140625" style="162"/>
    <col min="3355" max="3355" width="12.42578125" style="162" bestFit="1" customWidth="1"/>
    <col min="3356" max="3362" width="9.140625" style="162"/>
    <col min="3363" max="3363" width="10" style="162" bestFit="1" customWidth="1"/>
    <col min="3364" max="3585" width="9.140625" style="162"/>
    <col min="3586" max="3586" width="11.42578125" style="162" customWidth="1"/>
    <col min="3587" max="3587" width="8.42578125" style="162" bestFit="1" customWidth="1"/>
    <col min="3588" max="3588" width="10.28515625" style="162" bestFit="1" customWidth="1"/>
    <col min="3589" max="3589" width="14.28515625" style="162" customWidth="1"/>
    <col min="3590" max="3590" width="10.7109375" style="162" customWidth="1"/>
    <col min="3591" max="3591" width="14.42578125" style="162" customWidth="1"/>
    <col min="3592" max="3592" width="19.5703125" style="162" bestFit="1" customWidth="1"/>
    <col min="3593" max="3593" width="21.85546875" style="162" bestFit="1" customWidth="1"/>
    <col min="3594" max="3594" width="23" style="162" customWidth="1"/>
    <col min="3595" max="3600" width="9.140625" style="162"/>
    <col min="3601" max="3601" width="14" style="162" customWidth="1"/>
    <col min="3602" max="3602" width="18.7109375" style="162" customWidth="1"/>
    <col min="3603" max="3603" width="9.7109375" style="162" customWidth="1"/>
    <col min="3604" max="3604" width="13.28515625" style="162" customWidth="1"/>
    <col min="3605" max="3605" width="10.7109375" style="162" customWidth="1"/>
    <col min="3606" max="3607" width="13.140625" style="162" customWidth="1"/>
    <col min="3608" max="3608" width="10.7109375" style="162" customWidth="1"/>
    <col min="3609" max="3610" width="9.140625" style="162"/>
    <col min="3611" max="3611" width="12.42578125" style="162" bestFit="1" customWidth="1"/>
    <col min="3612" max="3618" width="9.140625" style="162"/>
    <col min="3619" max="3619" width="10" style="162" bestFit="1" customWidth="1"/>
    <col min="3620" max="3841" width="9.140625" style="162"/>
    <col min="3842" max="3842" width="11.42578125" style="162" customWidth="1"/>
    <col min="3843" max="3843" width="8.42578125" style="162" bestFit="1" customWidth="1"/>
    <col min="3844" max="3844" width="10.28515625" style="162" bestFit="1" customWidth="1"/>
    <col min="3845" max="3845" width="14.28515625" style="162" customWidth="1"/>
    <col min="3846" max="3846" width="10.7109375" style="162" customWidth="1"/>
    <col min="3847" max="3847" width="14.42578125" style="162" customWidth="1"/>
    <col min="3848" max="3848" width="19.5703125" style="162" bestFit="1" customWidth="1"/>
    <col min="3849" max="3849" width="21.85546875" style="162" bestFit="1" customWidth="1"/>
    <col min="3850" max="3850" width="23" style="162" customWidth="1"/>
    <col min="3851" max="3856" width="9.140625" style="162"/>
    <col min="3857" max="3857" width="14" style="162" customWidth="1"/>
    <col min="3858" max="3858" width="18.7109375" style="162" customWidth="1"/>
    <col min="3859" max="3859" width="9.7109375" style="162" customWidth="1"/>
    <col min="3860" max="3860" width="13.28515625" style="162" customWidth="1"/>
    <col min="3861" max="3861" width="10.7109375" style="162" customWidth="1"/>
    <col min="3862" max="3863" width="13.140625" style="162" customWidth="1"/>
    <col min="3864" max="3864" width="10.7109375" style="162" customWidth="1"/>
    <col min="3865" max="3866" width="9.140625" style="162"/>
    <col min="3867" max="3867" width="12.42578125" style="162" bestFit="1" customWidth="1"/>
    <col min="3868" max="3874" width="9.140625" style="162"/>
    <col min="3875" max="3875" width="10" style="162" bestFit="1" customWidth="1"/>
    <col min="3876" max="4097" width="9.140625" style="162"/>
    <col min="4098" max="4098" width="11.42578125" style="162" customWidth="1"/>
    <col min="4099" max="4099" width="8.42578125" style="162" bestFit="1" customWidth="1"/>
    <col min="4100" max="4100" width="10.28515625" style="162" bestFit="1" customWidth="1"/>
    <col min="4101" max="4101" width="14.28515625" style="162" customWidth="1"/>
    <col min="4102" max="4102" width="10.7109375" style="162" customWidth="1"/>
    <col min="4103" max="4103" width="14.42578125" style="162" customWidth="1"/>
    <col min="4104" max="4104" width="19.5703125" style="162" bestFit="1" customWidth="1"/>
    <col min="4105" max="4105" width="21.85546875" style="162" bestFit="1" customWidth="1"/>
    <col min="4106" max="4106" width="23" style="162" customWidth="1"/>
    <col min="4107" max="4112" width="9.140625" style="162"/>
    <col min="4113" max="4113" width="14" style="162" customWidth="1"/>
    <col min="4114" max="4114" width="18.7109375" style="162" customWidth="1"/>
    <col min="4115" max="4115" width="9.7109375" style="162" customWidth="1"/>
    <col min="4116" max="4116" width="13.28515625" style="162" customWidth="1"/>
    <col min="4117" max="4117" width="10.7109375" style="162" customWidth="1"/>
    <col min="4118" max="4119" width="13.140625" style="162" customWidth="1"/>
    <col min="4120" max="4120" width="10.7109375" style="162" customWidth="1"/>
    <col min="4121" max="4122" width="9.140625" style="162"/>
    <col min="4123" max="4123" width="12.42578125" style="162" bestFit="1" customWidth="1"/>
    <col min="4124" max="4130" width="9.140625" style="162"/>
    <col min="4131" max="4131" width="10" style="162" bestFit="1" customWidth="1"/>
    <col min="4132" max="4353" width="9.140625" style="162"/>
    <col min="4354" max="4354" width="11.42578125" style="162" customWidth="1"/>
    <col min="4355" max="4355" width="8.42578125" style="162" bestFit="1" customWidth="1"/>
    <col min="4356" max="4356" width="10.28515625" style="162" bestFit="1" customWidth="1"/>
    <col min="4357" max="4357" width="14.28515625" style="162" customWidth="1"/>
    <col min="4358" max="4358" width="10.7109375" style="162" customWidth="1"/>
    <col min="4359" max="4359" width="14.42578125" style="162" customWidth="1"/>
    <col min="4360" max="4360" width="19.5703125" style="162" bestFit="1" customWidth="1"/>
    <col min="4361" max="4361" width="21.85546875" style="162" bestFit="1" customWidth="1"/>
    <col min="4362" max="4362" width="23" style="162" customWidth="1"/>
    <col min="4363" max="4368" width="9.140625" style="162"/>
    <col min="4369" max="4369" width="14" style="162" customWidth="1"/>
    <col min="4370" max="4370" width="18.7109375" style="162" customWidth="1"/>
    <col min="4371" max="4371" width="9.7109375" style="162" customWidth="1"/>
    <col min="4372" max="4372" width="13.28515625" style="162" customWidth="1"/>
    <col min="4373" max="4373" width="10.7109375" style="162" customWidth="1"/>
    <col min="4374" max="4375" width="13.140625" style="162" customWidth="1"/>
    <col min="4376" max="4376" width="10.7109375" style="162" customWidth="1"/>
    <col min="4377" max="4378" width="9.140625" style="162"/>
    <col min="4379" max="4379" width="12.42578125" style="162" bestFit="1" customWidth="1"/>
    <col min="4380" max="4386" width="9.140625" style="162"/>
    <col min="4387" max="4387" width="10" style="162" bestFit="1" customWidth="1"/>
    <col min="4388" max="4609" width="9.140625" style="162"/>
    <col min="4610" max="4610" width="11.42578125" style="162" customWidth="1"/>
    <col min="4611" max="4611" width="8.42578125" style="162" bestFit="1" customWidth="1"/>
    <col min="4612" max="4612" width="10.28515625" style="162" bestFit="1" customWidth="1"/>
    <col min="4613" max="4613" width="14.28515625" style="162" customWidth="1"/>
    <col min="4614" max="4614" width="10.7109375" style="162" customWidth="1"/>
    <col min="4615" max="4615" width="14.42578125" style="162" customWidth="1"/>
    <col min="4616" max="4616" width="19.5703125" style="162" bestFit="1" customWidth="1"/>
    <col min="4617" max="4617" width="21.85546875" style="162" bestFit="1" customWidth="1"/>
    <col min="4618" max="4618" width="23" style="162" customWidth="1"/>
    <col min="4619" max="4624" width="9.140625" style="162"/>
    <col min="4625" max="4625" width="14" style="162" customWidth="1"/>
    <col min="4626" max="4626" width="18.7109375" style="162" customWidth="1"/>
    <col min="4627" max="4627" width="9.7109375" style="162" customWidth="1"/>
    <col min="4628" max="4628" width="13.28515625" style="162" customWidth="1"/>
    <col min="4629" max="4629" width="10.7109375" style="162" customWidth="1"/>
    <col min="4630" max="4631" width="13.140625" style="162" customWidth="1"/>
    <col min="4632" max="4632" width="10.7109375" style="162" customWidth="1"/>
    <col min="4633" max="4634" width="9.140625" style="162"/>
    <col min="4635" max="4635" width="12.42578125" style="162" bestFit="1" customWidth="1"/>
    <col min="4636" max="4642" width="9.140625" style="162"/>
    <col min="4643" max="4643" width="10" style="162" bestFit="1" customWidth="1"/>
    <col min="4644" max="4865" width="9.140625" style="162"/>
    <col min="4866" max="4866" width="11.42578125" style="162" customWidth="1"/>
    <col min="4867" max="4867" width="8.42578125" style="162" bestFit="1" customWidth="1"/>
    <col min="4868" max="4868" width="10.28515625" style="162" bestFit="1" customWidth="1"/>
    <col min="4869" max="4869" width="14.28515625" style="162" customWidth="1"/>
    <col min="4870" max="4870" width="10.7109375" style="162" customWidth="1"/>
    <col min="4871" max="4871" width="14.42578125" style="162" customWidth="1"/>
    <col min="4872" max="4872" width="19.5703125" style="162" bestFit="1" customWidth="1"/>
    <col min="4873" max="4873" width="21.85546875" style="162" bestFit="1" customWidth="1"/>
    <col min="4874" max="4874" width="23" style="162" customWidth="1"/>
    <col min="4875" max="4880" width="9.140625" style="162"/>
    <col min="4881" max="4881" width="14" style="162" customWidth="1"/>
    <col min="4882" max="4882" width="18.7109375" style="162" customWidth="1"/>
    <col min="4883" max="4883" width="9.7109375" style="162" customWidth="1"/>
    <col min="4884" max="4884" width="13.28515625" style="162" customWidth="1"/>
    <col min="4885" max="4885" width="10.7109375" style="162" customWidth="1"/>
    <col min="4886" max="4887" width="13.140625" style="162" customWidth="1"/>
    <col min="4888" max="4888" width="10.7109375" style="162" customWidth="1"/>
    <col min="4889" max="4890" width="9.140625" style="162"/>
    <col min="4891" max="4891" width="12.42578125" style="162" bestFit="1" customWidth="1"/>
    <col min="4892" max="4898" width="9.140625" style="162"/>
    <col min="4899" max="4899" width="10" style="162" bestFit="1" customWidth="1"/>
    <col min="4900" max="5121" width="9.140625" style="162"/>
    <col min="5122" max="5122" width="11.42578125" style="162" customWidth="1"/>
    <col min="5123" max="5123" width="8.42578125" style="162" bestFit="1" customWidth="1"/>
    <col min="5124" max="5124" width="10.28515625" style="162" bestFit="1" customWidth="1"/>
    <col min="5125" max="5125" width="14.28515625" style="162" customWidth="1"/>
    <col min="5126" max="5126" width="10.7109375" style="162" customWidth="1"/>
    <col min="5127" max="5127" width="14.42578125" style="162" customWidth="1"/>
    <col min="5128" max="5128" width="19.5703125" style="162" bestFit="1" customWidth="1"/>
    <col min="5129" max="5129" width="21.85546875" style="162" bestFit="1" customWidth="1"/>
    <col min="5130" max="5130" width="23" style="162" customWidth="1"/>
    <col min="5131" max="5136" width="9.140625" style="162"/>
    <col min="5137" max="5137" width="14" style="162" customWidth="1"/>
    <col min="5138" max="5138" width="18.7109375" style="162" customWidth="1"/>
    <col min="5139" max="5139" width="9.7109375" style="162" customWidth="1"/>
    <col min="5140" max="5140" width="13.28515625" style="162" customWidth="1"/>
    <col min="5141" max="5141" width="10.7109375" style="162" customWidth="1"/>
    <col min="5142" max="5143" width="13.140625" style="162" customWidth="1"/>
    <col min="5144" max="5144" width="10.7109375" style="162" customWidth="1"/>
    <col min="5145" max="5146" width="9.140625" style="162"/>
    <col min="5147" max="5147" width="12.42578125" style="162" bestFit="1" customWidth="1"/>
    <col min="5148" max="5154" width="9.140625" style="162"/>
    <col min="5155" max="5155" width="10" style="162" bestFit="1" customWidth="1"/>
    <col min="5156" max="5377" width="9.140625" style="162"/>
    <col min="5378" max="5378" width="11.42578125" style="162" customWidth="1"/>
    <col min="5379" max="5379" width="8.42578125" style="162" bestFit="1" customWidth="1"/>
    <col min="5380" max="5380" width="10.28515625" style="162" bestFit="1" customWidth="1"/>
    <col min="5381" max="5381" width="14.28515625" style="162" customWidth="1"/>
    <col min="5382" max="5382" width="10.7109375" style="162" customWidth="1"/>
    <col min="5383" max="5383" width="14.42578125" style="162" customWidth="1"/>
    <col min="5384" max="5384" width="19.5703125" style="162" bestFit="1" customWidth="1"/>
    <col min="5385" max="5385" width="21.85546875" style="162" bestFit="1" customWidth="1"/>
    <col min="5386" max="5386" width="23" style="162" customWidth="1"/>
    <col min="5387" max="5392" width="9.140625" style="162"/>
    <col min="5393" max="5393" width="14" style="162" customWidth="1"/>
    <col min="5394" max="5394" width="18.7109375" style="162" customWidth="1"/>
    <col min="5395" max="5395" width="9.7109375" style="162" customWidth="1"/>
    <col min="5396" max="5396" width="13.28515625" style="162" customWidth="1"/>
    <col min="5397" max="5397" width="10.7109375" style="162" customWidth="1"/>
    <col min="5398" max="5399" width="13.140625" style="162" customWidth="1"/>
    <col min="5400" max="5400" width="10.7109375" style="162" customWidth="1"/>
    <col min="5401" max="5402" width="9.140625" style="162"/>
    <col min="5403" max="5403" width="12.42578125" style="162" bestFit="1" customWidth="1"/>
    <col min="5404" max="5410" width="9.140625" style="162"/>
    <col min="5411" max="5411" width="10" style="162" bestFit="1" customWidth="1"/>
    <col min="5412" max="5633" width="9.140625" style="162"/>
    <col min="5634" max="5634" width="11.42578125" style="162" customWidth="1"/>
    <col min="5635" max="5635" width="8.42578125" style="162" bestFit="1" customWidth="1"/>
    <col min="5636" max="5636" width="10.28515625" style="162" bestFit="1" customWidth="1"/>
    <col min="5637" max="5637" width="14.28515625" style="162" customWidth="1"/>
    <col min="5638" max="5638" width="10.7109375" style="162" customWidth="1"/>
    <col min="5639" max="5639" width="14.42578125" style="162" customWidth="1"/>
    <col min="5640" max="5640" width="19.5703125" style="162" bestFit="1" customWidth="1"/>
    <col min="5641" max="5641" width="21.85546875" style="162" bestFit="1" customWidth="1"/>
    <col min="5642" max="5642" width="23" style="162" customWidth="1"/>
    <col min="5643" max="5648" width="9.140625" style="162"/>
    <col min="5649" max="5649" width="14" style="162" customWidth="1"/>
    <col min="5650" max="5650" width="18.7109375" style="162" customWidth="1"/>
    <col min="5651" max="5651" width="9.7109375" style="162" customWidth="1"/>
    <col min="5652" max="5652" width="13.28515625" style="162" customWidth="1"/>
    <col min="5653" max="5653" width="10.7109375" style="162" customWidth="1"/>
    <col min="5654" max="5655" width="13.140625" style="162" customWidth="1"/>
    <col min="5656" max="5656" width="10.7109375" style="162" customWidth="1"/>
    <col min="5657" max="5658" width="9.140625" style="162"/>
    <col min="5659" max="5659" width="12.42578125" style="162" bestFit="1" customWidth="1"/>
    <col min="5660" max="5666" width="9.140625" style="162"/>
    <col min="5667" max="5667" width="10" style="162" bestFit="1" customWidth="1"/>
    <col min="5668" max="5889" width="9.140625" style="162"/>
    <col min="5890" max="5890" width="11.42578125" style="162" customWidth="1"/>
    <col min="5891" max="5891" width="8.42578125" style="162" bestFit="1" customWidth="1"/>
    <col min="5892" max="5892" width="10.28515625" style="162" bestFit="1" customWidth="1"/>
    <col min="5893" max="5893" width="14.28515625" style="162" customWidth="1"/>
    <col min="5894" max="5894" width="10.7109375" style="162" customWidth="1"/>
    <col min="5895" max="5895" width="14.42578125" style="162" customWidth="1"/>
    <col min="5896" max="5896" width="19.5703125" style="162" bestFit="1" customWidth="1"/>
    <col min="5897" max="5897" width="21.85546875" style="162" bestFit="1" customWidth="1"/>
    <col min="5898" max="5898" width="23" style="162" customWidth="1"/>
    <col min="5899" max="5904" width="9.140625" style="162"/>
    <col min="5905" max="5905" width="14" style="162" customWidth="1"/>
    <col min="5906" max="5906" width="18.7109375" style="162" customWidth="1"/>
    <col min="5907" max="5907" width="9.7109375" style="162" customWidth="1"/>
    <col min="5908" max="5908" width="13.28515625" style="162" customWidth="1"/>
    <col min="5909" max="5909" width="10.7109375" style="162" customWidth="1"/>
    <col min="5910" max="5911" width="13.140625" style="162" customWidth="1"/>
    <col min="5912" max="5912" width="10.7109375" style="162" customWidth="1"/>
    <col min="5913" max="5914" width="9.140625" style="162"/>
    <col min="5915" max="5915" width="12.42578125" style="162" bestFit="1" customWidth="1"/>
    <col min="5916" max="5922" width="9.140625" style="162"/>
    <col min="5923" max="5923" width="10" style="162" bestFit="1" customWidth="1"/>
    <col min="5924" max="6145" width="9.140625" style="162"/>
    <col min="6146" max="6146" width="11.42578125" style="162" customWidth="1"/>
    <col min="6147" max="6147" width="8.42578125" style="162" bestFit="1" customWidth="1"/>
    <col min="6148" max="6148" width="10.28515625" style="162" bestFit="1" customWidth="1"/>
    <col min="6149" max="6149" width="14.28515625" style="162" customWidth="1"/>
    <col min="6150" max="6150" width="10.7109375" style="162" customWidth="1"/>
    <col min="6151" max="6151" width="14.42578125" style="162" customWidth="1"/>
    <col min="6152" max="6152" width="19.5703125" style="162" bestFit="1" customWidth="1"/>
    <col min="6153" max="6153" width="21.85546875" style="162" bestFit="1" customWidth="1"/>
    <col min="6154" max="6154" width="23" style="162" customWidth="1"/>
    <col min="6155" max="6160" width="9.140625" style="162"/>
    <col min="6161" max="6161" width="14" style="162" customWidth="1"/>
    <col min="6162" max="6162" width="18.7109375" style="162" customWidth="1"/>
    <col min="6163" max="6163" width="9.7109375" style="162" customWidth="1"/>
    <col min="6164" max="6164" width="13.28515625" style="162" customWidth="1"/>
    <col min="6165" max="6165" width="10.7109375" style="162" customWidth="1"/>
    <col min="6166" max="6167" width="13.140625" style="162" customWidth="1"/>
    <col min="6168" max="6168" width="10.7109375" style="162" customWidth="1"/>
    <col min="6169" max="6170" width="9.140625" style="162"/>
    <col min="6171" max="6171" width="12.42578125" style="162" bestFit="1" customWidth="1"/>
    <col min="6172" max="6178" width="9.140625" style="162"/>
    <col min="6179" max="6179" width="10" style="162" bestFit="1" customWidth="1"/>
    <col min="6180" max="6401" width="9.140625" style="162"/>
    <col min="6402" max="6402" width="11.42578125" style="162" customWidth="1"/>
    <col min="6403" max="6403" width="8.42578125" style="162" bestFit="1" customWidth="1"/>
    <col min="6404" max="6404" width="10.28515625" style="162" bestFit="1" customWidth="1"/>
    <col min="6405" max="6405" width="14.28515625" style="162" customWidth="1"/>
    <col min="6406" max="6406" width="10.7109375" style="162" customWidth="1"/>
    <col min="6407" max="6407" width="14.42578125" style="162" customWidth="1"/>
    <col min="6408" max="6408" width="19.5703125" style="162" bestFit="1" customWidth="1"/>
    <col min="6409" max="6409" width="21.85546875" style="162" bestFit="1" customWidth="1"/>
    <col min="6410" max="6410" width="23" style="162" customWidth="1"/>
    <col min="6411" max="6416" width="9.140625" style="162"/>
    <col min="6417" max="6417" width="14" style="162" customWidth="1"/>
    <col min="6418" max="6418" width="18.7109375" style="162" customWidth="1"/>
    <col min="6419" max="6419" width="9.7109375" style="162" customWidth="1"/>
    <col min="6420" max="6420" width="13.28515625" style="162" customWidth="1"/>
    <col min="6421" max="6421" width="10.7109375" style="162" customWidth="1"/>
    <col min="6422" max="6423" width="13.140625" style="162" customWidth="1"/>
    <col min="6424" max="6424" width="10.7109375" style="162" customWidth="1"/>
    <col min="6425" max="6426" width="9.140625" style="162"/>
    <col min="6427" max="6427" width="12.42578125" style="162" bestFit="1" customWidth="1"/>
    <col min="6428" max="6434" width="9.140625" style="162"/>
    <col min="6435" max="6435" width="10" style="162" bestFit="1" customWidth="1"/>
    <col min="6436" max="6657" width="9.140625" style="162"/>
    <col min="6658" max="6658" width="11.42578125" style="162" customWidth="1"/>
    <col min="6659" max="6659" width="8.42578125" style="162" bestFit="1" customWidth="1"/>
    <col min="6660" max="6660" width="10.28515625" style="162" bestFit="1" customWidth="1"/>
    <col min="6661" max="6661" width="14.28515625" style="162" customWidth="1"/>
    <col min="6662" max="6662" width="10.7109375" style="162" customWidth="1"/>
    <col min="6663" max="6663" width="14.42578125" style="162" customWidth="1"/>
    <col min="6664" max="6664" width="19.5703125" style="162" bestFit="1" customWidth="1"/>
    <col min="6665" max="6665" width="21.85546875" style="162" bestFit="1" customWidth="1"/>
    <col min="6666" max="6666" width="23" style="162" customWidth="1"/>
    <col min="6667" max="6672" width="9.140625" style="162"/>
    <col min="6673" max="6673" width="14" style="162" customWidth="1"/>
    <col min="6674" max="6674" width="18.7109375" style="162" customWidth="1"/>
    <col min="6675" max="6675" width="9.7109375" style="162" customWidth="1"/>
    <col min="6676" max="6676" width="13.28515625" style="162" customWidth="1"/>
    <col min="6677" max="6677" width="10.7109375" style="162" customWidth="1"/>
    <col min="6678" max="6679" width="13.140625" style="162" customWidth="1"/>
    <col min="6680" max="6680" width="10.7109375" style="162" customWidth="1"/>
    <col min="6681" max="6682" width="9.140625" style="162"/>
    <col min="6683" max="6683" width="12.42578125" style="162" bestFit="1" customWidth="1"/>
    <col min="6684" max="6690" width="9.140625" style="162"/>
    <col min="6691" max="6691" width="10" style="162" bestFit="1" customWidth="1"/>
    <col min="6692" max="6913" width="9.140625" style="162"/>
    <col min="6914" max="6914" width="11.42578125" style="162" customWidth="1"/>
    <col min="6915" max="6915" width="8.42578125" style="162" bestFit="1" customWidth="1"/>
    <col min="6916" max="6916" width="10.28515625" style="162" bestFit="1" customWidth="1"/>
    <col min="6917" max="6917" width="14.28515625" style="162" customWidth="1"/>
    <col min="6918" max="6918" width="10.7109375" style="162" customWidth="1"/>
    <col min="6919" max="6919" width="14.42578125" style="162" customWidth="1"/>
    <col min="6920" max="6920" width="19.5703125" style="162" bestFit="1" customWidth="1"/>
    <col min="6921" max="6921" width="21.85546875" style="162" bestFit="1" customWidth="1"/>
    <col min="6922" max="6922" width="23" style="162" customWidth="1"/>
    <col min="6923" max="6928" width="9.140625" style="162"/>
    <col min="6929" max="6929" width="14" style="162" customWidth="1"/>
    <col min="6930" max="6930" width="18.7109375" style="162" customWidth="1"/>
    <col min="6931" max="6931" width="9.7109375" style="162" customWidth="1"/>
    <col min="6932" max="6932" width="13.28515625" style="162" customWidth="1"/>
    <col min="6933" max="6933" width="10.7109375" style="162" customWidth="1"/>
    <col min="6934" max="6935" width="13.140625" style="162" customWidth="1"/>
    <col min="6936" max="6936" width="10.7109375" style="162" customWidth="1"/>
    <col min="6937" max="6938" width="9.140625" style="162"/>
    <col min="6939" max="6939" width="12.42578125" style="162" bestFit="1" customWidth="1"/>
    <col min="6940" max="6946" width="9.140625" style="162"/>
    <col min="6947" max="6947" width="10" style="162" bestFit="1" customWidth="1"/>
    <col min="6948" max="7169" width="9.140625" style="162"/>
    <col min="7170" max="7170" width="11.42578125" style="162" customWidth="1"/>
    <col min="7171" max="7171" width="8.42578125" style="162" bestFit="1" customWidth="1"/>
    <col min="7172" max="7172" width="10.28515625" style="162" bestFit="1" customWidth="1"/>
    <col min="7173" max="7173" width="14.28515625" style="162" customWidth="1"/>
    <col min="7174" max="7174" width="10.7109375" style="162" customWidth="1"/>
    <col min="7175" max="7175" width="14.42578125" style="162" customWidth="1"/>
    <col min="7176" max="7176" width="19.5703125" style="162" bestFit="1" customWidth="1"/>
    <col min="7177" max="7177" width="21.85546875" style="162" bestFit="1" customWidth="1"/>
    <col min="7178" max="7178" width="23" style="162" customWidth="1"/>
    <col min="7179" max="7184" width="9.140625" style="162"/>
    <col min="7185" max="7185" width="14" style="162" customWidth="1"/>
    <col min="7186" max="7186" width="18.7109375" style="162" customWidth="1"/>
    <col min="7187" max="7187" width="9.7109375" style="162" customWidth="1"/>
    <col min="7188" max="7188" width="13.28515625" style="162" customWidth="1"/>
    <col min="7189" max="7189" width="10.7109375" style="162" customWidth="1"/>
    <col min="7190" max="7191" width="13.140625" style="162" customWidth="1"/>
    <col min="7192" max="7192" width="10.7109375" style="162" customWidth="1"/>
    <col min="7193" max="7194" width="9.140625" style="162"/>
    <col min="7195" max="7195" width="12.42578125" style="162" bestFit="1" customWidth="1"/>
    <col min="7196" max="7202" width="9.140625" style="162"/>
    <col min="7203" max="7203" width="10" style="162" bestFit="1" customWidth="1"/>
    <col min="7204" max="7425" width="9.140625" style="162"/>
    <col min="7426" max="7426" width="11.42578125" style="162" customWidth="1"/>
    <col min="7427" max="7427" width="8.42578125" style="162" bestFit="1" customWidth="1"/>
    <col min="7428" max="7428" width="10.28515625" style="162" bestFit="1" customWidth="1"/>
    <col min="7429" max="7429" width="14.28515625" style="162" customWidth="1"/>
    <col min="7430" max="7430" width="10.7109375" style="162" customWidth="1"/>
    <col min="7431" max="7431" width="14.42578125" style="162" customWidth="1"/>
    <col min="7432" max="7432" width="19.5703125" style="162" bestFit="1" customWidth="1"/>
    <col min="7433" max="7433" width="21.85546875" style="162" bestFit="1" customWidth="1"/>
    <col min="7434" max="7434" width="23" style="162" customWidth="1"/>
    <col min="7435" max="7440" width="9.140625" style="162"/>
    <col min="7441" max="7441" width="14" style="162" customWidth="1"/>
    <col min="7442" max="7442" width="18.7109375" style="162" customWidth="1"/>
    <col min="7443" max="7443" width="9.7109375" style="162" customWidth="1"/>
    <col min="7444" max="7444" width="13.28515625" style="162" customWidth="1"/>
    <col min="7445" max="7445" width="10.7109375" style="162" customWidth="1"/>
    <col min="7446" max="7447" width="13.140625" style="162" customWidth="1"/>
    <col min="7448" max="7448" width="10.7109375" style="162" customWidth="1"/>
    <col min="7449" max="7450" width="9.140625" style="162"/>
    <col min="7451" max="7451" width="12.42578125" style="162" bestFit="1" customWidth="1"/>
    <col min="7452" max="7458" width="9.140625" style="162"/>
    <col min="7459" max="7459" width="10" style="162" bestFit="1" customWidth="1"/>
    <col min="7460" max="7681" width="9.140625" style="162"/>
    <col min="7682" max="7682" width="11.42578125" style="162" customWidth="1"/>
    <col min="7683" max="7683" width="8.42578125" style="162" bestFit="1" customWidth="1"/>
    <col min="7684" max="7684" width="10.28515625" style="162" bestFit="1" customWidth="1"/>
    <col min="7685" max="7685" width="14.28515625" style="162" customWidth="1"/>
    <col min="7686" max="7686" width="10.7109375" style="162" customWidth="1"/>
    <col min="7687" max="7687" width="14.42578125" style="162" customWidth="1"/>
    <col min="7688" max="7688" width="19.5703125" style="162" bestFit="1" customWidth="1"/>
    <col min="7689" max="7689" width="21.85546875" style="162" bestFit="1" customWidth="1"/>
    <col min="7690" max="7690" width="23" style="162" customWidth="1"/>
    <col min="7691" max="7696" width="9.140625" style="162"/>
    <col min="7697" max="7697" width="14" style="162" customWidth="1"/>
    <col min="7698" max="7698" width="18.7109375" style="162" customWidth="1"/>
    <col min="7699" max="7699" width="9.7109375" style="162" customWidth="1"/>
    <col min="7700" max="7700" width="13.28515625" style="162" customWidth="1"/>
    <col min="7701" max="7701" width="10.7109375" style="162" customWidth="1"/>
    <col min="7702" max="7703" width="13.140625" style="162" customWidth="1"/>
    <col min="7704" max="7704" width="10.7109375" style="162" customWidth="1"/>
    <col min="7705" max="7706" width="9.140625" style="162"/>
    <col min="7707" max="7707" width="12.42578125" style="162" bestFit="1" customWidth="1"/>
    <col min="7708" max="7714" width="9.140625" style="162"/>
    <col min="7715" max="7715" width="10" style="162" bestFit="1" customWidth="1"/>
    <col min="7716" max="7937" width="9.140625" style="162"/>
    <col min="7938" max="7938" width="11.42578125" style="162" customWidth="1"/>
    <col min="7939" max="7939" width="8.42578125" style="162" bestFit="1" customWidth="1"/>
    <col min="7940" max="7940" width="10.28515625" style="162" bestFit="1" customWidth="1"/>
    <col min="7941" max="7941" width="14.28515625" style="162" customWidth="1"/>
    <col min="7942" max="7942" width="10.7109375" style="162" customWidth="1"/>
    <col min="7943" max="7943" width="14.42578125" style="162" customWidth="1"/>
    <col min="7944" max="7944" width="19.5703125" style="162" bestFit="1" customWidth="1"/>
    <col min="7945" max="7945" width="21.85546875" style="162" bestFit="1" customWidth="1"/>
    <col min="7946" max="7946" width="23" style="162" customWidth="1"/>
    <col min="7947" max="7952" width="9.140625" style="162"/>
    <col min="7953" max="7953" width="14" style="162" customWidth="1"/>
    <col min="7954" max="7954" width="18.7109375" style="162" customWidth="1"/>
    <col min="7955" max="7955" width="9.7109375" style="162" customWidth="1"/>
    <col min="7956" max="7956" width="13.28515625" style="162" customWidth="1"/>
    <col min="7957" max="7957" width="10.7109375" style="162" customWidth="1"/>
    <col min="7958" max="7959" width="13.140625" style="162" customWidth="1"/>
    <col min="7960" max="7960" width="10.7109375" style="162" customWidth="1"/>
    <col min="7961" max="7962" width="9.140625" style="162"/>
    <col min="7963" max="7963" width="12.42578125" style="162" bestFit="1" customWidth="1"/>
    <col min="7964" max="7970" width="9.140625" style="162"/>
    <col min="7971" max="7971" width="10" style="162" bestFit="1" customWidth="1"/>
    <col min="7972" max="8193" width="9.140625" style="162"/>
    <col min="8194" max="8194" width="11.42578125" style="162" customWidth="1"/>
    <col min="8195" max="8195" width="8.42578125" style="162" bestFit="1" customWidth="1"/>
    <col min="8196" max="8196" width="10.28515625" style="162" bestFit="1" customWidth="1"/>
    <col min="8197" max="8197" width="14.28515625" style="162" customWidth="1"/>
    <col min="8198" max="8198" width="10.7109375" style="162" customWidth="1"/>
    <col min="8199" max="8199" width="14.42578125" style="162" customWidth="1"/>
    <col min="8200" max="8200" width="19.5703125" style="162" bestFit="1" customWidth="1"/>
    <col min="8201" max="8201" width="21.85546875" style="162" bestFit="1" customWidth="1"/>
    <col min="8202" max="8202" width="23" style="162" customWidth="1"/>
    <col min="8203" max="8208" width="9.140625" style="162"/>
    <col min="8209" max="8209" width="14" style="162" customWidth="1"/>
    <col min="8210" max="8210" width="18.7109375" style="162" customWidth="1"/>
    <col min="8211" max="8211" width="9.7109375" style="162" customWidth="1"/>
    <col min="8212" max="8212" width="13.28515625" style="162" customWidth="1"/>
    <col min="8213" max="8213" width="10.7109375" style="162" customWidth="1"/>
    <col min="8214" max="8215" width="13.140625" style="162" customWidth="1"/>
    <col min="8216" max="8216" width="10.7109375" style="162" customWidth="1"/>
    <col min="8217" max="8218" width="9.140625" style="162"/>
    <col min="8219" max="8219" width="12.42578125" style="162" bestFit="1" customWidth="1"/>
    <col min="8220" max="8226" width="9.140625" style="162"/>
    <col min="8227" max="8227" width="10" style="162" bestFit="1" customWidth="1"/>
    <col min="8228" max="8449" width="9.140625" style="162"/>
    <col min="8450" max="8450" width="11.42578125" style="162" customWidth="1"/>
    <col min="8451" max="8451" width="8.42578125" style="162" bestFit="1" customWidth="1"/>
    <col min="8452" max="8452" width="10.28515625" style="162" bestFit="1" customWidth="1"/>
    <col min="8453" max="8453" width="14.28515625" style="162" customWidth="1"/>
    <col min="8454" max="8454" width="10.7109375" style="162" customWidth="1"/>
    <col min="8455" max="8455" width="14.42578125" style="162" customWidth="1"/>
    <col min="8456" max="8456" width="19.5703125" style="162" bestFit="1" customWidth="1"/>
    <col min="8457" max="8457" width="21.85546875" style="162" bestFit="1" customWidth="1"/>
    <col min="8458" max="8458" width="23" style="162" customWidth="1"/>
    <col min="8459" max="8464" width="9.140625" style="162"/>
    <col min="8465" max="8465" width="14" style="162" customWidth="1"/>
    <col min="8466" max="8466" width="18.7109375" style="162" customWidth="1"/>
    <col min="8467" max="8467" width="9.7109375" style="162" customWidth="1"/>
    <col min="8468" max="8468" width="13.28515625" style="162" customWidth="1"/>
    <col min="8469" max="8469" width="10.7109375" style="162" customWidth="1"/>
    <col min="8470" max="8471" width="13.140625" style="162" customWidth="1"/>
    <col min="8472" max="8472" width="10.7109375" style="162" customWidth="1"/>
    <col min="8473" max="8474" width="9.140625" style="162"/>
    <col min="8475" max="8475" width="12.42578125" style="162" bestFit="1" customWidth="1"/>
    <col min="8476" max="8482" width="9.140625" style="162"/>
    <col min="8483" max="8483" width="10" style="162" bestFit="1" customWidth="1"/>
    <col min="8484" max="8705" width="9.140625" style="162"/>
    <col min="8706" max="8706" width="11.42578125" style="162" customWidth="1"/>
    <col min="8707" max="8707" width="8.42578125" style="162" bestFit="1" customWidth="1"/>
    <col min="8708" max="8708" width="10.28515625" style="162" bestFit="1" customWidth="1"/>
    <col min="8709" max="8709" width="14.28515625" style="162" customWidth="1"/>
    <col min="8710" max="8710" width="10.7109375" style="162" customWidth="1"/>
    <col min="8711" max="8711" width="14.42578125" style="162" customWidth="1"/>
    <col min="8712" max="8712" width="19.5703125" style="162" bestFit="1" customWidth="1"/>
    <col min="8713" max="8713" width="21.85546875" style="162" bestFit="1" customWidth="1"/>
    <col min="8714" max="8714" width="23" style="162" customWidth="1"/>
    <col min="8715" max="8720" width="9.140625" style="162"/>
    <col min="8721" max="8721" width="14" style="162" customWidth="1"/>
    <col min="8722" max="8722" width="18.7109375" style="162" customWidth="1"/>
    <col min="8723" max="8723" width="9.7109375" style="162" customWidth="1"/>
    <col min="8724" max="8724" width="13.28515625" style="162" customWidth="1"/>
    <col min="8725" max="8725" width="10.7109375" style="162" customWidth="1"/>
    <col min="8726" max="8727" width="13.140625" style="162" customWidth="1"/>
    <col min="8728" max="8728" width="10.7109375" style="162" customWidth="1"/>
    <col min="8729" max="8730" width="9.140625" style="162"/>
    <col min="8731" max="8731" width="12.42578125" style="162" bestFit="1" customWidth="1"/>
    <col min="8732" max="8738" width="9.140625" style="162"/>
    <col min="8739" max="8739" width="10" style="162" bestFit="1" customWidth="1"/>
    <col min="8740" max="8961" width="9.140625" style="162"/>
    <col min="8962" max="8962" width="11.42578125" style="162" customWidth="1"/>
    <col min="8963" max="8963" width="8.42578125" style="162" bestFit="1" customWidth="1"/>
    <col min="8964" max="8964" width="10.28515625" style="162" bestFit="1" customWidth="1"/>
    <col min="8965" max="8965" width="14.28515625" style="162" customWidth="1"/>
    <col min="8966" max="8966" width="10.7109375" style="162" customWidth="1"/>
    <col min="8967" max="8967" width="14.42578125" style="162" customWidth="1"/>
    <col min="8968" max="8968" width="19.5703125" style="162" bestFit="1" customWidth="1"/>
    <col min="8969" max="8969" width="21.85546875" style="162" bestFit="1" customWidth="1"/>
    <col min="8970" max="8970" width="23" style="162" customWidth="1"/>
    <col min="8971" max="8976" width="9.140625" style="162"/>
    <col min="8977" max="8977" width="14" style="162" customWidth="1"/>
    <col min="8978" max="8978" width="18.7109375" style="162" customWidth="1"/>
    <col min="8979" max="8979" width="9.7109375" style="162" customWidth="1"/>
    <col min="8980" max="8980" width="13.28515625" style="162" customWidth="1"/>
    <col min="8981" max="8981" width="10.7109375" style="162" customWidth="1"/>
    <col min="8982" max="8983" width="13.140625" style="162" customWidth="1"/>
    <col min="8984" max="8984" width="10.7109375" style="162" customWidth="1"/>
    <col min="8985" max="8986" width="9.140625" style="162"/>
    <col min="8987" max="8987" width="12.42578125" style="162" bestFit="1" customWidth="1"/>
    <col min="8988" max="8994" width="9.140625" style="162"/>
    <col min="8995" max="8995" width="10" style="162" bestFit="1" customWidth="1"/>
    <col min="8996" max="9217" width="9.140625" style="162"/>
    <col min="9218" max="9218" width="11.42578125" style="162" customWidth="1"/>
    <col min="9219" max="9219" width="8.42578125" style="162" bestFit="1" customWidth="1"/>
    <col min="9220" max="9220" width="10.28515625" style="162" bestFit="1" customWidth="1"/>
    <col min="9221" max="9221" width="14.28515625" style="162" customWidth="1"/>
    <col min="9222" max="9222" width="10.7109375" style="162" customWidth="1"/>
    <col min="9223" max="9223" width="14.42578125" style="162" customWidth="1"/>
    <col min="9224" max="9224" width="19.5703125" style="162" bestFit="1" customWidth="1"/>
    <col min="9225" max="9225" width="21.85546875" style="162" bestFit="1" customWidth="1"/>
    <col min="9226" max="9226" width="23" style="162" customWidth="1"/>
    <col min="9227" max="9232" width="9.140625" style="162"/>
    <col min="9233" max="9233" width="14" style="162" customWidth="1"/>
    <col min="9234" max="9234" width="18.7109375" style="162" customWidth="1"/>
    <col min="9235" max="9235" width="9.7109375" style="162" customWidth="1"/>
    <col min="9236" max="9236" width="13.28515625" style="162" customWidth="1"/>
    <col min="9237" max="9237" width="10.7109375" style="162" customWidth="1"/>
    <col min="9238" max="9239" width="13.140625" style="162" customWidth="1"/>
    <col min="9240" max="9240" width="10.7109375" style="162" customWidth="1"/>
    <col min="9241" max="9242" width="9.140625" style="162"/>
    <col min="9243" max="9243" width="12.42578125" style="162" bestFit="1" customWidth="1"/>
    <col min="9244" max="9250" width="9.140625" style="162"/>
    <col min="9251" max="9251" width="10" style="162" bestFit="1" customWidth="1"/>
    <col min="9252" max="9473" width="9.140625" style="162"/>
    <col min="9474" max="9474" width="11.42578125" style="162" customWidth="1"/>
    <col min="9475" max="9475" width="8.42578125" style="162" bestFit="1" customWidth="1"/>
    <col min="9476" max="9476" width="10.28515625" style="162" bestFit="1" customWidth="1"/>
    <col min="9477" max="9477" width="14.28515625" style="162" customWidth="1"/>
    <col min="9478" max="9478" width="10.7109375" style="162" customWidth="1"/>
    <col min="9479" max="9479" width="14.42578125" style="162" customWidth="1"/>
    <col min="9480" max="9480" width="19.5703125" style="162" bestFit="1" customWidth="1"/>
    <col min="9481" max="9481" width="21.85546875" style="162" bestFit="1" customWidth="1"/>
    <col min="9482" max="9482" width="23" style="162" customWidth="1"/>
    <col min="9483" max="9488" width="9.140625" style="162"/>
    <col min="9489" max="9489" width="14" style="162" customWidth="1"/>
    <col min="9490" max="9490" width="18.7109375" style="162" customWidth="1"/>
    <col min="9491" max="9491" width="9.7109375" style="162" customWidth="1"/>
    <col min="9492" max="9492" width="13.28515625" style="162" customWidth="1"/>
    <col min="9493" max="9493" width="10.7109375" style="162" customWidth="1"/>
    <col min="9494" max="9495" width="13.140625" style="162" customWidth="1"/>
    <col min="9496" max="9496" width="10.7109375" style="162" customWidth="1"/>
    <col min="9497" max="9498" width="9.140625" style="162"/>
    <col min="9499" max="9499" width="12.42578125" style="162" bestFit="1" customWidth="1"/>
    <col min="9500" max="9506" width="9.140625" style="162"/>
    <col min="9507" max="9507" width="10" style="162" bestFit="1" customWidth="1"/>
    <col min="9508" max="9729" width="9.140625" style="162"/>
    <col min="9730" max="9730" width="11.42578125" style="162" customWidth="1"/>
    <col min="9731" max="9731" width="8.42578125" style="162" bestFit="1" customWidth="1"/>
    <col min="9732" max="9732" width="10.28515625" style="162" bestFit="1" customWidth="1"/>
    <col min="9733" max="9733" width="14.28515625" style="162" customWidth="1"/>
    <col min="9734" max="9734" width="10.7109375" style="162" customWidth="1"/>
    <col min="9735" max="9735" width="14.42578125" style="162" customWidth="1"/>
    <col min="9736" max="9736" width="19.5703125" style="162" bestFit="1" customWidth="1"/>
    <col min="9737" max="9737" width="21.85546875" style="162" bestFit="1" customWidth="1"/>
    <col min="9738" max="9738" width="23" style="162" customWidth="1"/>
    <col min="9739" max="9744" width="9.140625" style="162"/>
    <col min="9745" max="9745" width="14" style="162" customWidth="1"/>
    <col min="9746" max="9746" width="18.7109375" style="162" customWidth="1"/>
    <col min="9747" max="9747" width="9.7109375" style="162" customWidth="1"/>
    <col min="9748" max="9748" width="13.28515625" style="162" customWidth="1"/>
    <col min="9749" max="9749" width="10.7109375" style="162" customWidth="1"/>
    <col min="9750" max="9751" width="13.140625" style="162" customWidth="1"/>
    <col min="9752" max="9752" width="10.7109375" style="162" customWidth="1"/>
    <col min="9753" max="9754" width="9.140625" style="162"/>
    <col min="9755" max="9755" width="12.42578125" style="162" bestFit="1" customWidth="1"/>
    <col min="9756" max="9762" width="9.140625" style="162"/>
    <col min="9763" max="9763" width="10" style="162" bestFit="1" customWidth="1"/>
    <col min="9764" max="9985" width="9.140625" style="162"/>
    <col min="9986" max="9986" width="11.42578125" style="162" customWidth="1"/>
    <col min="9987" max="9987" width="8.42578125" style="162" bestFit="1" customWidth="1"/>
    <col min="9988" max="9988" width="10.28515625" style="162" bestFit="1" customWidth="1"/>
    <col min="9989" max="9989" width="14.28515625" style="162" customWidth="1"/>
    <col min="9990" max="9990" width="10.7109375" style="162" customWidth="1"/>
    <col min="9991" max="9991" width="14.42578125" style="162" customWidth="1"/>
    <col min="9992" max="9992" width="19.5703125" style="162" bestFit="1" customWidth="1"/>
    <col min="9993" max="9993" width="21.85546875" style="162" bestFit="1" customWidth="1"/>
    <col min="9994" max="9994" width="23" style="162" customWidth="1"/>
    <col min="9995" max="10000" width="9.140625" style="162"/>
    <col min="10001" max="10001" width="14" style="162" customWidth="1"/>
    <col min="10002" max="10002" width="18.7109375" style="162" customWidth="1"/>
    <col min="10003" max="10003" width="9.7109375" style="162" customWidth="1"/>
    <col min="10004" max="10004" width="13.28515625" style="162" customWidth="1"/>
    <col min="10005" max="10005" width="10.7109375" style="162" customWidth="1"/>
    <col min="10006" max="10007" width="13.140625" style="162" customWidth="1"/>
    <col min="10008" max="10008" width="10.7109375" style="162" customWidth="1"/>
    <col min="10009" max="10010" width="9.140625" style="162"/>
    <col min="10011" max="10011" width="12.42578125" style="162" bestFit="1" customWidth="1"/>
    <col min="10012" max="10018" width="9.140625" style="162"/>
    <col min="10019" max="10019" width="10" style="162" bestFit="1" customWidth="1"/>
    <col min="10020" max="10241" width="9.140625" style="162"/>
    <col min="10242" max="10242" width="11.42578125" style="162" customWidth="1"/>
    <col min="10243" max="10243" width="8.42578125" style="162" bestFit="1" customWidth="1"/>
    <col min="10244" max="10244" width="10.28515625" style="162" bestFit="1" customWidth="1"/>
    <col min="10245" max="10245" width="14.28515625" style="162" customWidth="1"/>
    <col min="10246" max="10246" width="10.7109375" style="162" customWidth="1"/>
    <col min="10247" max="10247" width="14.42578125" style="162" customWidth="1"/>
    <col min="10248" max="10248" width="19.5703125" style="162" bestFit="1" customWidth="1"/>
    <col min="10249" max="10249" width="21.85546875" style="162" bestFit="1" customWidth="1"/>
    <col min="10250" max="10250" width="23" style="162" customWidth="1"/>
    <col min="10251" max="10256" width="9.140625" style="162"/>
    <col min="10257" max="10257" width="14" style="162" customWidth="1"/>
    <col min="10258" max="10258" width="18.7109375" style="162" customWidth="1"/>
    <col min="10259" max="10259" width="9.7109375" style="162" customWidth="1"/>
    <col min="10260" max="10260" width="13.28515625" style="162" customWidth="1"/>
    <col min="10261" max="10261" width="10.7109375" style="162" customWidth="1"/>
    <col min="10262" max="10263" width="13.140625" style="162" customWidth="1"/>
    <col min="10264" max="10264" width="10.7109375" style="162" customWidth="1"/>
    <col min="10265" max="10266" width="9.140625" style="162"/>
    <col min="10267" max="10267" width="12.42578125" style="162" bestFit="1" customWidth="1"/>
    <col min="10268" max="10274" width="9.140625" style="162"/>
    <col min="10275" max="10275" width="10" style="162" bestFit="1" customWidth="1"/>
    <col min="10276" max="10497" width="9.140625" style="162"/>
    <col min="10498" max="10498" width="11.42578125" style="162" customWidth="1"/>
    <col min="10499" max="10499" width="8.42578125" style="162" bestFit="1" customWidth="1"/>
    <col min="10500" max="10500" width="10.28515625" style="162" bestFit="1" customWidth="1"/>
    <col min="10501" max="10501" width="14.28515625" style="162" customWidth="1"/>
    <col min="10502" max="10502" width="10.7109375" style="162" customWidth="1"/>
    <col min="10503" max="10503" width="14.42578125" style="162" customWidth="1"/>
    <col min="10504" max="10504" width="19.5703125" style="162" bestFit="1" customWidth="1"/>
    <col min="10505" max="10505" width="21.85546875" style="162" bestFit="1" customWidth="1"/>
    <col min="10506" max="10506" width="23" style="162" customWidth="1"/>
    <col min="10507" max="10512" width="9.140625" style="162"/>
    <col min="10513" max="10513" width="14" style="162" customWidth="1"/>
    <col min="10514" max="10514" width="18.7109375" style="162" customWidth="1"/>
    <col min="10515" max="10515" width="9.7109375" style="162" customWidth="1"/>
    <col min="10516" max="10516" width="13.28515625" style="162" customWidth="1"/>
    <col min="10517" max="10517" width="10.7109375" style="162" customWidth="1"/>
    <col min="10518" max="10519" width="13.140625" style="162" customWidth="1"/>
    <col min="10520" max="10520" width="10.7109375" style="162" customWidth="1"/>
    <col min="10521" max="10522" width="9.140625" style="162"/>
    <col min="10523" max="10523" width="12.42578125" style="162" bestFit="1" customWidth="1"/>
    <col min="10524" max="10530" width="9.140625" style="162"/>
    <col min="10531" max="10531" width="10" style="162" bestFit="1" customWidth="1"/>
    <col min="10532" max="10753" width="9.140625" style="162"/>
    <col min="10754" max="10754" width="11.42578125" style="162" customWidth="1"/>
    <col min="10755" max="10755" width="8.42578125" style="162" bestFit="1" customWidth="1"/>
    <col min="10756" max="10756" width="10.28515625" style="162" bestFit="1" customWidth="1"/>
    <col min="10757" max="10757" width="14.28515625" style="162" customWidth="1"/>
    <col min="10758" max="10758" width="10.7109375" style="162" customWidth="1"/>
    <col min="10759" max="10759" width="14.42578125" style="162" customWidth="1"/>
    <col min="10760" max="10760" width="19.5703125" style="162" bestFit="1" customWidth="1"/>
    <col min="10761" max="10761" width="21.85546875" style="162" bestFit="1" customWidth="1"/>
    <col min="10762" max="10762" width="23" style="162" customWidth="1"/>
    <col min="10763" max="10768" width="9.140625" style="162"/>
    <col min="10769" max="10769" width="14" style="162" customWidth="1"/>
    <col min="10770" max="10770" width="18.7109375" style="162" customWidth="1"/>
    <col min="10771" max="10771" width="9.7109375" style="162" customWidth="1"/>
    <col min="10772" max="10772" width="13.28515625" style="162" customWidth="1"/>
    <col min="10773" max="10773" width="10.7109375" style="162" customWidth="1"/>
    <col min="10774" max="10775" width="13.140625" style="162" customWidth="1"/>
    <col min="10776" max="10776" width="10.7109375" style="162" customWidth="1"/>
    <col min="10777" max="10778" width="9.140625" style="162"/>
    <col min="10779" max="10779" width="12.42578125" style="162" bestFit="1" customWidth="1"/>
    <col min="10780" max="10786" width="9.140625" style="162"/>
    <col min="10787" max="10787" width="10" style="162" bestFit="1" customWidth="1"/>
    <col min="10788" max="11009" width="9.140625" style="162"/>
    <col min="11010" max="11010" width="11.42578125" style="162" customWidth="1"/>
    <col min="11011" max="11011" width="8.42578125" style="162" bestFit="1" customWidth="1"/>
    <col min="11012" max="11012" width="10.28515625" style="162" bestFit="1" customWidth="1"/>
    <col min="11013" max="11013" width="14.28515625" style="162" customWidth="1"/>
    <col min="11014" max="11014" width="10.7109375" style="162" customWidth="1"/>
    <col min="11015" max="11015" width="14.42578125" style="162" customWidth="1"/>
    <col min="11016" max="11016" width="19.5703125" style="162" bestFit="1" customWidth="1"/>
    <col min="11017" max="11017" width="21.85546875" style="162" bestFit="1" customWidth="1"/>
    <col min="11018" max="11018" width="23" style="162" customWidth="1"/>
    <col min="11019" max="11024" width="9.140625" style="162"/>
    <col min="11025" max="11025" width="14" style="162" customWidth="1"/>
    <col min="11026" max="11026" width="18.7109375" style="162" customWidth="1"/>
    <col min="11027" max="11027" width="9.7109375" style="162" customWidth="1"/>
    <col min="11028" max="11028" width="13.28515625" style="162" customWidth="1"/>
    <col min="11029" max="11029" width="10.7109375" style="162" customWidth="1"/>
    <col min="11030" max="11031" width="13.140625" style="162" customWidth="1"/>
    <col min="11032" max="11032" width="10.7109375" style="162" customWidth="1"/>
    <col min="11033" max="11034" width="9.140625" style="162"/>
    <col min="11035" max="11035" width="12.42578125" style="162" bestFit="1" customWidth="1"/>
    <col min="11036" max="11042" width="9.140625" style="162"/>
    <col min="11043" max="11043" width="10" style="162" bestFit="1" customWidth="1"/>
    <col min="11044" max="11265" width="9.140625" style="162"/>
    <col min="11266" max="11266" width="11.42578125" style="162" customWidth="1"/>
    <col min="11267" max="11267" width="8.42578125" style="162" bestFit="1" customWidth="1"/>
    <col min="11268" max="11268" width="10.28515625" style="162" bestFit="1" customWidth="1"/>
    <col min="11269" max="11269" width="14.28515625" style="162" customWidth="1"/>
    <col min="11270" max="11270" width="10.7109375" style="162" customWidth="1"/>
    <col min="11271" max="11271" width="14.42578125" style="162" customWidth="1"/>
    <col min="11272" max="11272" width="19.5703125" style="162" bestFit="1" customWidth="1"/>
    <col min="11273" max="11273" width="21.85546875" style="162" bestFit="1" customWidth="1"/>
    <col min="11274" max="11274" width="23" style="162" customWidth="1"/>
    <col min="11275" max="11280" width="9.140625" style="162"/>
    <col min="11281" max="11281" width="14" style="162" customWidth="1"/>
    <col min="11282" max="11282" width="18.7109375" style="162" customWidth="1"/>
    <col min="11283" max="11283" width="9.7109375" style="162" customWidth="1"/>
    <col min="11284" max="11284" width="13.28515625" style="162" customWidth="1"/>
    <col min="11285" max="11285" width="10.7109375" style="162" customWidth="1"/>
    <col min="11286" max="11287" width="13.140625" style="162" customWidth="1"/>
    <col min="11288" max="11288" width="10.7109375" style="162" customWidth="1"/>
    <col min="11289" max="11290" width="9.140625" style="162"/>
    <col min="11291" max="11291" width="12.42578125" style="162" bestFit="1" customWidth="1"/>
    <col min="11292" max="11298" width="9.140625" style="162"/>
    <col min="11299" max="11299" width="10" style="162" bestFit="1" customWidth="1"/>
    <col min="11300" max="11521" width="9.140625" style="162"/>
    <col min="11522" max="11522" width="11.42578125" style="162" customWidth="1"/>
    <col min="11523" max="11523" width="8.42578125" style="162" bestFit="1" customWidth="1"/>
    <col min="11524" max="11524" width="10.28515625" style="162" bestFit="1" customWidth="1"/>
    <col min="11525" max="11525" width="14.28515625" style="162" customWidth="1"/>
    <col min="11526" max="11526" width="10.7109375" style="162" customWidth="1"/>
    <col min="11527" max="11527" width="14.42578125" style="162" customWidth="1"/>
    <col min="11528" max="11528" width="19.5703125" style="162" bestFit="1" customWidth="1"/>
    <col min="11529" max="11529" width="21.85546875" style="162" bestFit="1" customWidth="1"/>
    <col min="11530" max="11530" width="23" style="162" customWidth="1"/>
    <col min="11531" max="11536" width="9.140625" style="162"/>
    <col min="11537" max="11537" width="14" style="162" customWidth="1"/>
    <col min="11538" max="11538" width="18.7109375" style="162" customWidth="1"/>
    <col min="11539" max="11539" width="9.7109375" style="162" customWidth="1"/>
    <col min="11540" max="11540" width="13.28515625" style="162" customWidth="1"/>
    <col min="11541" max="11541" width="10.7109375" style="162" customWidth="1"/>
    <col min="11542" max="11543" width="13.140625" style="162" customWidth="1"/>
    <col min="11544" max="11544" width="10.7109375" style="162" customWidth="1"/>
    <col min="11545" max="11546" width="9.140625" style="162"/>
    <col min="11547" max="11547" width="12.42578125" style="162" bestFit="1" customWidth="1"/>
    <col min="11548" max="11554" width="9.140625" style="162"/>
    <col min="11555" max="11555" width="10" style="162" bestFit="1" customWidth="1"/>
    <col min="11556" max="11777" width="9.140625" style="162"/>
    <col min="11778" max="11778" width="11.42578125" style="162" customWidth="1"/>
    <col min="11779" max="11779" width="8.42578125" style="162" bestFit="1" customWidth="1"/>
    <col min="11780" max="11780" width="10.28515625" style="162" bestFit="1" customWidth="1"/>
    <col min="11781" max="11781" width="14.28515625" style="162" customWidth="1"/>
    <col min="11782" max="11782" width="10.7109375" style="162" customWidth="1"/>
    <col min="11783" max="11783" width="14.42578125" style="162" customWidth="1"/>
    <col min="11784" max="11784" width="19.5703125" style="162" bestFit="1" customWidth="1"/>
    <col min="11785" max="11785" width="21.85546875" style="162" bestFit="1" customWidth="1"/>
    <col min="11786" max="11786" width="23" style="162" customWidth="1"/>
    <col min="11787" max="11792" width="9.140625" style="162"/>
    <col min="11793" max="11793" width="14" style="162" customWidth="1"/>
    <col min="11794" max="11794" width="18.7109375" style="162" customWidth="1"/>
    <col min="11795" max="11795" width="9.7109375" style="162" customWidth="1"/>
    <col min="11796" max="11796" width="13.28515625" style="162" customWidth="1"/>
    <col min="11797" max="11797" width="10.7109375" style="162" customWidth="1"/>
    <col min="11798" max="11799" width="13.140625" style="162" customWidth="1"/>
    <col min="11800" max="11800" width="10.7109375" style="162" customWidth="1"/>
    <col min="11801" max="11802" width="9.140625" style="162"/>
    <col min="11803" max="11803" width="12.42578125" style="162" bestFit="1" customWidth="1"/>
    <col min="11804" max="11810" width="9.140625" style="162"/>
    <col min="11811" max="11811" width="10" style="162" bestFit="1" customWidth="1"/>
    <col min="11812" max="12033" width="9.140625" style="162"/>
    <col min="12034" max="12034" width="11.42578125" style="162" customWidth="1"/>
    <col min="12035" max="12035" width="8.42578125" style="162" bestFit="1" customWidth="1"/>
    <col min="12036" max="12036" width="10.28515625" style="162" bestFit="1" customWidth="1"/>
    <col min="12037" max="12037" width="14.28515625" style="162" customWidth="1"/>
    <col min="12038" max="12038" width="10.7109375" style="162" customWidth="1"/>
    <col min="12039" max="12039" width="14.42578125" style="162" customWidth="1"/>
    <col min="12040" max="12040" width="19.5703125" style="162" bestFit="1" customWidth="1"/>
    <col min="12041" max="12041" width="21.85546875" style="162" bestFit="1" customWidth="1"/>
    <col min="12042" max="12042" width="23" style="162" customWidth="1"/>
    <col min="12043" max="12048" width="9.140625" style="162"/>
    <col min="12049" max="12049" width="14" style="162" customWidth="1"/>
    <col min="12050" max="12050" width="18.7109375" style="162" customWidth="1"/>
    <col min="12051" max="12051" width="9.7109375" style="162" customWidth="1"/>
    <col min="12052" max="12052" width="13.28515625" style="162" customWidth="1"/>
    <col min="12053" max="12053" width="10.7109375" style="162" customWidth="1"/>
    <col min="12054" max="12055" width="13.140625" style="162" customWidth="1"/>
    <col min="12056" max="12056" width="10.7109375" style="162" customWidth="1"/>
    <col min="12057" max="12058" width="9.140625" style="162"/>
    <col min="12059" max="12059" width="12.42578125" style="162" bestFit="1" customWidth="1"/>
    <col min="12060" max="12066" width="9.140625" style="162"/>
    <col min="12067" max="12067" width="10" style="162" bestFit="1" customWidth="1"/>
    <col min="12068" max="12289" width="9.140625" style="162"/>
    <col min="12290" max="12290" width="11.42578125" style="162" customWidth="1"/>
    <col min="12291" max="12291" width="8.42578125" style="162" bestFit="1" customWidth="1"/>
    <col min="12292" max="12292" width="10.28515625" style="162" bestFit="1" customWidth="1"/>
    <col min="12293" max="12293" width="14.28515625" style="162" customWidth="1"/>
    <col min="12294" max="12294" width="10.7109375" style="162" customWidth="1"/>
    <col min="12295" max="12295" width="14.42578125" style="162" customWidth="1"/>
    <col min="12296" max="12296" width="19.5703125" style="162" bestFit="1" customWidth="1"/>
    <col min="12297" max="12297" width="21.85546875" style="162" bestFit="1" customWidth="1"/>
    <col min="12298" max="12298" width="23" style="162" customWidth="1"/>
    <col min="12299" max="12304" width="9.140625" style="162"/>
    <col min="12305" max="12305" width="14" style="162" customWidth="1"/>
    <col min="12306" max="12306" width="18.7109375" style="162" customWidth="1"/>
    <col min="12307" max="12307" width="9.7109375" style="162" customWidth="1"/>
    <col min="12308" max="12308" width="13.28515625" style="162" customWidth="1"/>
    <col min="12309" max="12309" width="10.7109375" style="162" customWidth="1"/>
    <col min="12310" max="12311" width="13.140625" style="162" customWidth="1"/>
    <col min="12312" max="12312" width="10.7109375" style="162" customWidth="1"/>
    <col min="12313" max="12314" width="9.140625" style="162"/>
    <col min="12315" max="12315" width="12.42578125" style="162" bestFit="1" customWidth="1"/>
    <col min="12316" max="12322" width="9.140625" style="162"/>
    <col min="12323" max="12323" width="10" style="162" bestFit="1" customWidth="1"/>
    <col min="12324" max="12545" width="9.140625" style="162"/>
    <col min="12546" max="12546" width="11.42578125" style="162" customWidth="1"/>
    <col min="12547" max="12547" width="8.42578125" style="162" bestFit="1" customWidth="1"/>
    <col min="12548" max="12548" width="10.28515625" style="162" bestFit="1" customWidth="1"/>
    <col min="12549" max="12549" width="14.28515625" style="162" customWidth="1"/>
    <col min="12550" max="12550" width="10.7109375" style="162" customWidth="1"/>
    <col min="12551" max="12551" width="14.42578125" style="162" customWidth="1"/>
    <col min="12552" max="12552" width="19.5703125" style="162" bestFit="1" customWidth="1"/>
    <col min="12553" max="12553" width="21.85546875" style="162" bestFit="1" customWidth="1"/>
    <col min="12554" max="12554" width="23" style="162" customWidth="1"/>
    <col min="12555" max="12560" width="9.140625" style="162"/>
    <col min="12561" max="12561" width="14" style="162" customWidth="1"/>
    <col min="12562" max="12562" width="18.7109375" style="162" customWidth="1"/>
    <col min="12563" max="12563" width="9.7109375" style="162" customWidth="1"/>
    <col min="12564" max="12564" width="13.28515625" style="162" customWidth="1"/>
    <col min="12565" max="12565" width="10.7109375" style="162" customWidth="1"/>
    <col min="12566" max="12567" width="13.140625" style="162" customWidth="1"/>
    <col min="12568" max="12568" width="10.7109375" style="162" customWidth="1"/>
    <col min="12569" max="12570" width="9.140625" style="162"/>
    <col min="12571" max="12571" width="12.42578125" style="162" bestFit="1" customWidth="1"/>
    <col min="12572" max="12578" width="9.140625" style="162"/>
    <col min="12579" max="12579" width="10" style="162" bestFit="1" customWidth="1"/>
    <col min="12580" max="12801" width="9.140625" style="162"/>
    <col min="12802" max="12802" width="11.42578125" style="162" customWidth="1"/>
    <col min="12803" max="12803" width="8.42578125" style="162" bestFit="1" customWidth="1"/>
    <col min="12804" max="12804" width="10.28515625" style="162" bestFit="1" customWidth="1"/>
    <col min="12805" max="12805" width="14.28515625" style="162" customWidth="1"/>
    <col min="12806" max="12806" width="10.7109375" style="162" customWidth="1"/>
    <col min="12807" max="12807" width="14.42578125" style="162" customWidth="1"/>
    <col min="12808" max="12808" width="19.5703125" style="162" bestFit="1" customWidth="1"/>
    <col min="12809" max="12809" width="21.85546875" style="162" bestFit="1" customWidth="1"/>
    <col min="12810" max="12810" width="23" style="162" customWidth="1"/>
    <col min="12811" max="12816" width="9.140625" style="162"/>
    <col min="12817" max="12817" width="14" style="162" customWidth="1"/>
    <col min="12818" max="12818" width="18.7109375" style="162" customWidth="1"/>
    <col min="12819" max="12819" width="9.7109375" style="162" customWidth="1"/>
    <col min="12820" max="12820" width="13.28515625" style="162" customWidth="1"/>
    <col min="12821" max="12821" width="10.7109375" style="162" customWidth="1"/>
    <col min="12822" max="12823" width="13.140625" style="162" customWidth="1"/>
    <col min="12824" max="12824" width="10.7109375" style="162" customWidth="1"/>
    <col min="12825" max="12826" width="9.140625" style="162"/>
    <col min="12827" max="12827" width="12.42578125" style="162" bestFit="1" customWidth="1"/>
    <col min="12828" max="12834" width="9.140625" style="162"/>
    <col min="12835" max="12835" width="10" style="162" bestFit="1" customWidth="1"/>
    <col min="12836" max="13057" width="9.140625" style="162"/>
    <col min="13058" max="13058" width="11.42578125" style="162" customWidth="1"/>
    <col min="13059" max="13059" width="8.42578125" style="162" bestFit="1" customWidth="1"/>
    <col min="13060" max="13060" width="10.28515625" style="162" bestFit="1" customWidth="1"/>
    <col min="13061" max="13061" width="14.28515625" style="162" customWidth="1"/>
    <col min="13062" max="13062" width="10.7109375" style="162" customWidth="1"/>
    <col min="13063" max="13063" width="14.42578125" style="162" customWidth="1"/>
    <col min="13064" max="13064" width="19.5703125" style="162" bestFit="1" customWidth="1"/>
    <col min="13065" max="13065" width="21.85546875" style="162" bestFit="1" customWidth="1"/>
    <col min="13066" max="13066" width="23" style="162" customWidth="1"/>
    <col min="13067" max="13072" width="9.140625" style="162"/>
    <col min="13073" max="13073" width="14" style="162" customWidth="1"/>
    <col min="13074" max="13074" width="18.7109375" style="162" customWidth="1"/>
    <col min="13075" max="13075" width="9.7109375" style="162" customWidth="1"/>
    <col min="13076" max="13076" width="13.28515625" style="162" customWidth="1"/>
    <col min="13077" max="13077" width="10.7109375" style="162" customWidth="1"/>
    <col min="13078" max="13079" width="13.140625" style="162" customWidth="1"/>
    <col min="13080" max="13080" width="10.7109375" style="162" customWidth="1"/>
    <col min="13081" max="13082" width="9.140625" style="162"/>
    <col min="13083" max="13083" width="12.42578125" style="162" bestFit="1" customWidth="1"/>
    <col min="13084" max="13090" width="9.140625" style="162"/>
    <col min="13091" max="13091" width="10" style="162" bestFit="1" customWidth="1"/>
    <col min="13092" max="13313" width="9.140625" style="162"/>
    <col min="13314" max="13314" width="11.42578125" style="162" customWidth="1"/>
    <col min="13315" max="13315" width="8.42578125" style="162" bestFit="1" customWidth="1"/>
    <col min="13316" max="13316" width="10.28515625" style="162" bestFit="1" customWidth="1"/>
    <col min="13317" max="13317" width="14.28515625" style="162" customWidth="1"/>
    <col min="13318" max="13318" width="10.7109375" style="162" customWidth="1"/>
    <col min="13319" max="13319" width="14.42578125" style="162" customWidth="1"/>
    <col min="13320" max="13320" width="19.5703125" style="162" bestFit="1" customWidth="1"/>
    <col min="13321" max="13321" width="21.85546875" style="162" bestFit="1" customWidth="1"/>
    <col min="13322" max="13322" width="23" style="162" customWidth="1"/>
    <col min="13323" max="13328" width="9.140625" style="162"/>
    <col min="13329" max="13329" width="14" style="162" customWidth="1"/>
    <col min="13330" max="13330" width="18.7109375" style="162" customWidth="1"/>
    <col min="13331" max="13331" width="9.7109375" style="162" customWidth="1"/>
    <col min="13332" max="13332" width="13.28515625" style="162" customWidth="1"/>
    <col min="13333" max="13333" width="10.7109375" style="162" customWidth="1"/>
    <col min="13334" max="13335" width="13.140625" style="162" customWidth="1"/>
    <col min="13336" max="13336" width="10.7109375" style="162" customWidth="1"/>
    <col min="13337" max="13338" width="9.140625" style="162"/>
    <col min="13339" max="13339" width="12.42578125" style="162" bestFit="1" customWidth="1"/>
    <col min="13340" max="13346" width="9.140625" style="162"/>
    <col min="13347" max="13347" width="10" style="162" bestFit="1" customWidth="1"/>
    <col min="13348" max="13569" width="9.140625" style="162"/>
    <col min="13570" max="13570" width="11.42578125" style="162" customWidth="1"/>
    <col min="13571" max="13571" width="8.42578125" style="162" bestFit="1" customWidth="1"/>
    <col min="13572" max="13572" width="10.28515625" style="162" bestFit="1" customWidth="1"/>
    <col min="13573" max="13573" width="14.28515625" style="162" customWidth="1"/>
    <col min="13574" max="13574" width="10.7109375" style="162" customWidth="1"/>
    <col min="13575" max="13575" width="14.42578125" style="162" customWidth="1"/>
    <col min="13576" max="13576" width="19.5703125" style="162" bestFit="1" customWidth="1"/>
    <col min="13577" max="13577" width="21.85546875" style="162" bestFit="1" customWidth="1"/>
    <col min="13578" max="13578" width="23" style="162" customWidth="1"/>
    <col min="13579" max="13584" width="9.140625" style="162"/>
    <col min="13585" max="13585" width="14" style="162" customWidth="1"/>
    <col min="13586" max="13586" width="18.7109375" style="162" customWidth="1"/>
    <col min="13587" max="13587" width="9.7109375" style="162" customWidth="1"/>
    <col min="13588" max="13588" width="13.28515625" style="162" customWidth="1"/>
    <col min="13589" max="13589" width="10.7109375" style="162" customWidth="1"/>
    <col min="13590" max="13591" width="13.140625" style="162" customWidth="1"/>
    <col min="13592" max="13592" width="10.7109375" style="162" customWidth="1"/>
    <col min="13593" max="13594" width="9.140625" style="162"/>
    <col min="13595" max="13595" width="12.42578125" style="162" bestFit="1" customWidth="1"/>
    <col min="13596" max="13602" width="9.140625" style="162"/>
    <col min="13603" max="13603" width="10" style="162" bestFit="1" customWidth="1"/>
    <col min="13604" max="13825" width="9.140625" style="162"/>
    <col min="13826" max="13826" width="11.42578125" style="162" customWidth="1"/>
    <col min="13827" max="13827" width="8.42578125" style="162" bestFit="1" customWidth="1"/>
    <col min="13828" max="13828" width="10.28515625" style="162" bestFit="1" customWidth="1"/>
    <col min="13829" max="13829" width="14.28515625" style="162" customWidth="1"/>
    <col min="13830" max="13830" width="10.7109375" style="162" customWidth="1"/>
    <col min="13831" max="13831" width="14.42578125" style="162" customWidth="1"/>
    <col min="13832" max="13832" width="19.5703125" style="162" bestFit="1" customWidth="1"/>
    <col min="13833" max="13833" width="21.85546875" style="162" bestFit="1" customWidth="1"/>
    <col min="13834" max="13834" width="23" style="162" customWidth="1"/>
    <col min="13835" max="13840" width="9.140625" style="162"/>
    <col min="13841" max="13841" width="14" style="162" customWidth="1"/>
    <col min="13842" max="13842" width="18.7109375" style="162" customWidth="1"/>
    <col min="13843" max="13843" width="9.7109375" style="162" customWidth="1"/>
    <col min="13844" max="13844" width="13.28515625" style="162" customWidth="1"/>
    <col min="13845" max="13845" width="10.7109375" style="162" customWidth="1"/>
    <col min="13846" max="13847" width="13.140625" style="162" customWidth="1"/>
    <col min="13848" max="13848" width="10.7109375" style="162" customWidth="1"/>
    <col min="13849" max="13850" width="9.140625" style="162"/>
    <col min="13851" max="13851" width="12.42578125" style="162" bestFit="1" customWidth="1"/>
    <col min="13852" max="13858" width="9.140625" style="162"/>
    <col min="13859" max="13859" width="10" style="162" bestFit="1" customWidth="1"/>
    <col min="13860" max="14081" width="9.140625" style="162"/>
    <col min="14082" max="14082" width="11.42578125" style="162" customWidth="1"/>
    <col min="14083" max="14083" width="8.42578125" style="162" bestFit="1" customWidth="1"/>
    <col min="14084" max="14084" width="10.28515625" style="162" bestFit="1" customWidth="1"/>
    <col min="14085" max="14085" width="14.28515625" style="162" customWidth="1"/>
    <col min="14086" max="14086" width="10.7109375" style="162" customWidth="1"/>
    <col min="14087" max="14087" width="14.42578125" style="162" customWidth="1"/>
    <col min="14088" max="14088" width="19.5703125" style="162" bestFit="1" customWidth="1"/>
    <col min="14089" max="14089" width="21.85546875" style="162" bestFit="1" customWidth="1"/>
    <col min="14090" max="14090" width="23" style="162" customWidth="1"/>
    <col min="14091" max="14096" width="9.140625" style="162"/>
    <col min="14097" max="14097" width="14" style="162" customWidth="1"/>
    <col min="14098" max="14098" width="18.7109375" style="162" customWidth="1"/>
    <col min="14099" max="14099" width="9.7109375" style="162" customWidth="1"/>
    <col min="14100" max="14100" width="13.28515625" style="162" customWidth="1"/>
    <col min="14101" max="14101" width="10.7109375" style="162" customWidth="1"/>
    <col min="14102" max="14103" width="13.140625" style="162" customWidth="1"/>
    <col min="14104" max="14104" width="10.7109375" style="162" customWidth="1"/>
    <col min="14105" max="14106" width="9.140625" style="162"/>
    <col min="14107" max="14107" width="12.42578125" style="162" bestFit="1" customWidth="1"/>
    <col min="14108" max="14114" width="9.140625" style="162"/>
    <col min="14115" max="14115" width="10" style="162" bestFit="1" customWidth="1"/>
    <col min="14116" max="14337" width="9.140625" style="162"/>
    <col min="14338" max="14338" width="11.42578125" style="162" customWidth="1"/>
    <col min="14339" max="14339" width="8.42578125" style="162" bestFit="1" customWidth="1"/>
    <col min="14340" max="14340" width="10.28515625" style="162" bestFit="1" customWidth="1"/>
    <col min="14341" max="14341" width="14.28515625" style="162" customWidth="1"/>
    <col min="14342" max="14342" width="10.7109375" style="162" customWidth="1"/>
    <col min="14343" max="14343" width="14.42578125" style="162" customWidth="1"/>
    <col min="14344" max="14344" width="19.5703125" style="162" bestFit="1" customWidth="1"/>
    <col min="14345" max="14345" width="21.85546875" style="162" bestFit="1" customWidth="1"/>
    <col min="14346" max="14346" width="23" style="162" customWidth="1"/>
    <col min="14347" max="14352" width="9.140625" style="162"/>
    <col min="14353" max="14353" width="14" style="162" customWidth="1"/>
    <col min="14354" max="14354" width="18.7109375" style="162" customWidth="1"/>
    <col min="14355" max="14355" width="9.7109375" style="162" customWidth="1"/>
    <col min="14356" max="14356" width="13.28515625" style="162" customWidth="1"/>
    <col min="14357" max="14357" width="10.7109375" style="162" customWidth="1"/>
    <col min="14358" max="14359" width="13.140625" style="162" customWidth="1"/>
    <col min="14360" max="14360" width="10.7109375" style="162" customWidth="1"/>
    <col min="14361" max="14362" width="9.140625" style="162"/>
    <col min="14363" max="14363" width="12.42578125" style="162" bestFit="1" customWidth="1"/>
    <col min="14364" max="14370" width="9.140625" style="162"/>
    <col min="14371" max="14371" width="10" style="162" bestFit="1" customWidth="1"/>
    <col min="14372" max="14593" width="9.140625" style="162"/>
    <col min="14594" max="14594" width="11.42578125" style="162" customWidth="1"/>
    <col min="14595" max="14595" width="8.42578125" style="162" bestFit="1" customWidth="1"/>
    <col min="14596" max="14596" width="10.28515625" style="162" bestFit="1" customWidth="1"/>
    <col min="14597" max="14597" width="14.28515625" style="162" customWidth="1"/>
    <col min="14598" max="14598" width="10.7109375" style="162" customWidth="1"/>
    <col min="14599" max="14599" width="14.42578125" style="162" customWidth="1"/>
    <col min="14600" max="14600" width="19.5703125" style="162" bestFit="1" customWidth="1"/>
    <col min="14601" max="14601" width="21.85546875" style="162" bestFit="1" customWidth="1"/>
    <col min="14602" max="14602" width="23" style="162" customWidth="1"/>
    <col min="14603" max="14608" width="9.140625" style="162"/>
    <col min="14609" max="14609" width="14" style="162" customWidth="1"/>
    <col min="14610" max="14610" width="18.7109375" style="162" customWidth="1"/>
    <col min="14611" max="14611" width="9.7109375" style="162" customWidth="1"/>
    <col min="14612" max="14612" width="13.28515625" style="162" customWidth="1"/>
    <col min="14613" max="14613" width="10.7109375" style="162" customWidth="1"/>
    <col min="14614" max="14615" width="13.140625" style="162" customWidth="1"/>
    <col min="14616" max="14616" width="10.7109375" style="162" customWidth="1"/>
    <col min="14617" max="14618" width="9.140625" style="162"/>
    <col min="14619" max="14619" width="12.42578125" style="162" bestFit="1" customWidth="1"/>
    <col min="14620" max="14626" width="9.140625" style="162"/>
    <col min="14627" max="14627" width="10" style="162" bestFit="1" customWidth="1"/>
    <col min="14628" max="14849" width="9.140625" style="162"/>
    <col min="14850" max="14850" width="11.42578125" style="162" customWidth="1"/>
    <col min="14851" max="14851" width="8.42578125" style="162" bestFit="1" customWidth="1"/>
    <col min="14852" max="14852" width="10.28515625" style="162" bestFit="1" customWidth="1"/>
    <col min="14853" max="14853" width="14.28515625" style="162" customWidth="1"/>
    <col min="14854" max="14854" width="10.7109375" style="162" customWidth="1"/>
    <col min="14855" max="14855" width="14.42578125" style="162" customWidth="1"/>
    <col min="14856" max="14856" width="19.5703125" style="162" bestFit="1" customWidth="1"/>
    <col min="14857" max="14857" width="21.85546875" style="162" bestFit="1" customWidth="1"/>
    <col min="14858" max="14858" width="23" style="162" customWidth="1"/>
    <col min="14859" max="14864" width="9.140625" style="162"/>
    <col min="14865" max="14865" width="14" style="162" customWidth="1"/>
    <col min="14866" max="14866" width="18.7109375" style="162" customWidth="1"/>
    <col min="14867" max="14867" width="9.7109375" style="162" customWidth="1"/>
    <col min="14868" max="14868" width="13.28515625" style="162" customWidth="1"/>
    <col min="14869" max="14869" width="10.7109375" style="162" customWidth="1"/>
    <col min="14870" max="14871" width="13.140625" style="162" customWidth="1"/>
    <col min="14872" max="14872" width="10.7109375" style="162" customWidth="1"/>
    <col min="14873" max="14874" width="9.140625" style="162"/>
    <col min="14875" max="14875" width="12.42578125" style="162" bestFit="1" customWidth="1"/>
    <col min="14876" max="14882" width="9.140625" style="162"/>
    <col min="14883" max="14883" width="10" style="162" bestFit="1" customWidth="1"/>
    <col min="14884" max="15105" width="9.140625" style="162"/>
    <col min="15106" max="15106" width="11.42578125" style="162" customWidth="1"/>
    <col min="15107" max="15107" width="8.42578125" style="162" bestFit="1" customWidth="1"/>
    <col min="15108" max="15108" width="10.28515625" style="162" bestFit="1" customWidth="1"/>
    <col min="15109" max="15109" width="14.28515625" style="162" customWidth="1"/>
    <col min="15110" max="15110" width="10.7109375" style="162" customWidth="1"/>
    <col min="15111" max="15111" width="14.42578125" style="162" customWidth="1"/>
    <col min="15112" max="15112" width="19.5703125" style="162" bestFit="1" customWidth="1"/>
    <col min="15113" max="15113" width="21.85546875" style="162" bestFit="1" customWidth="1"/>
    <col min="15114" max="15114" width="23" style="162" customWidth="1"/>
    <col min="15115" max="15120" width="9.140625" style="162"/>
    <col min="15121" max="15121" width="14" style="162" customWidth="1"/>
    <col min="15122" max="15122" width="18.7109375" style="162" customWidth="1"/>
    <col min="15123" max="15123" width="9.7109375" style="162" customWidth="1"/>
    <col min="15124" max="15124" width="13.28515625" style="162" customWidth="1"/>
    <col min="15125" max="15125" width="10.7109375" style="162" customWidth="1"/>
    <col min="15126" max="15127" width="13.140625" style="162" customWidth="1"/>
    <col min="15128" max="15128" width="10.7109375" style="162" customWidth="1"/>
    <col min="15129" max="15130" width="9.140625" style="162"/>
    <col min="15131" max="15131" width="12.42578125" style="162" bestFit="1" customWidth="1"/>
    <col min="15132" max="15138" width="9.140625" style="162"/>
    <col min="15139" max="15139" width="10" style="162" bestFit="1" customWidth="1"/>
    <col min="15140" max="15361" width="9.140625" style="162"/>
    <col min="15362" max="15362" width="11.42578125" style="162" customWidth="1"/>
    <col min="15363" max="15363" width="8.42578125" style="162" bestFit="1" customWidth="1"/>
    <col min="15364" max="15364" width="10.28515625" style="162" bestFit="1" customWidth="1"/>
    <col min="15365" max="15365" width="14.28515625" style="162" customWidth="1"/>
    <col min="15366" max="15366" width="10.7109375" style="162" customWidth="1"/>
    <col min="15367" max="15367" width="14.42578125" style="162" customWidth="1"/>
    <col min="15368" max="15368" width="19.5703125" style="162" bestFit="1" customWidth="1"/>
    <col min="15369" max="15369" width="21.85546875" style="162" bestFit="1" customWidth="1"/>
    <col min="15370" max="15370" width="23" style="162" customWidth="1"/>
    <col min="15371" max="15376" width="9.140625" style="162"/>
    <col min="15377" max="15377" width="14" style="162" customWidth="1"/>
    <col min="15378" max="15378" width="18.7109375" style="162" customWidth="1"/>
    <col min="15379" max="15379" width="9.7109375" style="162" customWidth="1"/>
    <col min="15380" max="15380" width="13.28515625" style="162" customWidth="1"/>
    <col min="15381" max="15381" width="10.7109375" style="162" customWidth="1"/>
    <col min="15382" max="15383" width="13.140625" style="162" customWidth="1"/>
    <col min="15384" max="15384" width="10.7109375" style="162" customWidth="1"/>
    <col min="15385" max="15386" width="9.140625" style="162"/>
    <col min="15387" max="15387" width="12.42578125" style="162" bestFit="1" customWidth="1"/>
    <col min="15388" max="15394" width="9.140625" style="162"/>
    <col min="15395" max="15395" width="10" style="162" bestFit="1" customWidth="1"/>
    <col min="15396" max="15617" width="9.140625" style="162"/>
    <col min="15618" max="15618" width="11.42578125" style="162" customWidth="1"/>
    <col min="15619" max="15619" width="8.42578125" style="162" bestFit="1" customWidth="1"/>
    <col min="15620" max="15620" width="10.28515625" style="162" bestFit="1" customWidth="1"/>
    <col min="15621" max="15621" width="14.28515625" style="162" customWidth="1"/>
    <col min="15622" max="15622" width="10.7109375" style="162" customWidth="1"/>
    <col min="15623" max="15623" width="14.42578125" style="162" customWidth="1"/>
    <col min="15624" max="15624" width="19.5703125" style="162" bestFit="1" customWidth="1"/>
    <col min="15625" max="15625" width="21.85546875" style="162" bestFit="1" customWidth="1"/>
    <col min="15626" max="15626" width="23" style="162" customWidth="1"/>
    <col min="15627" max="15632" width="9.140625" style="162"/>
    <col min="15633" max="15633" width="14" style="162" customWidth="1"/>
    <col min="15634" max="15634" width="18.7109375" style="162" customWidth="1"/>
    <col min="15635" max="15635" width="9.7109375" style="162" customWidth="1"/>
    <col min="15636" max="15636" width="13.28515625" style="162" customWidth="1"/>
    <col min="15637" max="15637" width="10.7109375" style="162" customWidth="1"/>
    <col min="15638" max="15639" width="13.140625" style="162" customWidth="1"/>
    <col min="15640" max="15640" width="10.7109375" style="162" customWidth="1"/>
    <col min="15641" max="15642" width="9.140625" style="162"/>
    <col min="15643" max="15643" width="12.42578125" style="162" bestFit="1" customWidth="1"/>
    <col min="15644" max="15650" width="9.140625" style="162"/>
    <col min="15651" max="15651" width="10" style="162" bestFit="1" customWidth="1"/>
    <col min="15652" max="15873" width="9.140625" style="162"/>
    <col min="15874" max="15874" width="11.42578125" style="162" customWidth="1"/>
    <col min="15875" max="15875" width="8.42578125" style="162" bestFit="1" customWidth="1"/>
    <col min="15876" max="15876" width="10.28515625" style="162" bestFit="1" customWidth="1"/>
    <col min="15877" max="15877" width="14.28515625" style="162" customWidth="1"/>
    <col min="15878" max="15878" width="10.7109375" style="162" customWidth="1"/>
    <col min="15879" max="15879" width="14.42578125" style="162" customWidth="1"/>
    <col min="15880" max="15880" width="19.5703125" style="162" bestFit="1" customWidth="1"/>
    <col min="15881" max="15881" width="21.85546875" style="162" bestFit="1" customWidth="1"/>
    <col min="15882" max="15882" width="23" style="162" customWidth="1"/>
    <col min="15883" max="15888" width="9.140625" style="162"/>
    <col min="15889" max="15889" width="14" style="162" customWidth="1"/>
    <col min="15890" max="15890" width="18.7109375" style="162" customWidth="1"/>
    <col min="15891" max="15891" width="9.7109375" style="162" customWidth="1"/>
    <col min="15892" max="15892" width="13.28515625" style="162" customWidth="1"/>
    <col min="15893" max="15893" width="10.7109375" style="162" customWidth="1"/>
    <col min="15894" max="15895" width="13.140625" style="162" customWidth="1"/>
    <col min="15896" max="15896" width="10.7109375" style="162" customWidth="1"/>
    <col min="15897" max="15898" width="9.140625" style="162"/>
    <col min="15899" max="15899" width="12.42578125" style="162" bestFit="1" customWidth="1"/>
    <col min="15900" max="15906" width="9.140625" style="162"/>
    <col min="15907" max="15907" width="10" style="162" bestFit="1" customWidth="1"/>
    <col min="15908" max="16129" width="9.140625" style="162"/>
    <col min="16130" max="16130" width="11.42578125" style="162" customWidth="1"/>
    <col min="16131" max="16131" width="8.42578125" style="162" bestFit="1" customWidth="1"/>
    <col min="16132" max="16132" width="10.28515625" style="162" bestFit="1" customWidth="1"/>
    <col min="16133" max="16133" width="14.28515625" style="162" customWidth="1"/>
    <col min="16134" max="16134" width="10.7109375" style="162" customWidth="1"/>
    <col min="16135" max="16135" width="14.42578125" style="162" customWidth="1"/>
    <col min="16136" max="16136" width="19.5703125" style="162" bestFit="1" customWidth="1"/>
    <col min="16137" max="16137" width="21.85546875" style="162" bestFit="1" customWidth="1"/>
    <col min="16138" max="16138" width="23" style="162" customWidth="1"/>
    <col min="16139" max="16144" width="9.140625" style="162"/>
    <col min="16145" max="16145" width="14" style="162" customWidth="1"/>
    <col min="16146" max="16146" width="18.7109375" style="162" customWidth="1"/>
    <col min="16147" max="16147" width="9.7109375" style="162" customWidth="1"/>
    <col min="16148" max="16148" width="13.28515625" style="162" customWidth="1"/>
    <col min="16149" max="16149" width="10.7109375" style="162" customWidth="1"/>
    <col min="16150" max="16151" width="13.140625" style="162" customWidth="1"/>
    <col min="16152" max="16152" width="10.7109375" style="162" customWidth="1"/>
    <col min="16153" max="16154" width="9.140625" style="162"/>
    <col min="16155" max="16155" width="12.42578125" style="162" bestFit="1" customWidth="1"/>
    <col min="16156" max="16162" width="9.140625" style="162"/>
    <col min="16163" max="16163" width="10" style="162" bestFit="1" customWidth="1"/>
    <col min="16164" max="16384" width="9.140625" style="162"/>
  </cols>
  <sheetData>
    <row r="1" spans="1:38" ht="15.75" thickBot="1" x14ac:dyDescent="0.3">
      <c r="A1" s="312" t="s">
        <v>651</v>
      </c>
    </row>
    <row r="2" spans="1:38" s="168" customFormat="1" ht="60" x14ac:dyDescent="0.25">
      <c r="B2" s="313" t="s">
        <v>0</v>
      </c>
      <c r="C2" s="169" t="s">
        <v>1</v>
      </c>
      <c r="D2" s="169" t="s">
        <v>2</v>
      </c>
      <c r="E2" s="169" t="s">
        <v>3</v>
      </c>
      <c r="F2" s="170" t="s">
        <v>4</v>
      </c>
      <c r="G2" s="169" t="s">
        <v>5</v>
      </c>
      <c r="H2" s="169" t="s">
        <v>6</v>
      </c>
      <c r="I2" s="169" t="s">
        <v>7</v>
      </c>
      <c r="J2" s="169" t="s">
        <v>8</v>
      </c>
      <c r="K2" s="169" t="s">
        <v>9</v>
      </c>
      <c r="L2" s="169" t="s">
        <v>10</v>
      </c>
      <c r="M2" s="169" t="s">
        <v>11</v>
      </c>
      <c r="N2" s="169" t="s">
        <v>12</v>
      </c>
      <c r="O2" s="169" t="s">
        <v>13</v>
      </c>
      <c r="P2" s="169" t="s">
        <v>14</v>
      </c>
      <c r="Q2" s="169" t="s">
        <v>15</v>
      </c>
      <c r="R2" s="169" t="s">
        <v>658</v>
      </c>
      <c r="S2" s="169" t="s">
        <v>16</v>
      </c>
      <c r="T2" s="169" t="s">
        <v>17</v>
      </c>
      <c r="U2" s="169" t="s">
        <v>18</v>
      </c>
      <c r="V2" s="169" t="s">
        <v>19</v>
      </c>
      <c r="W2" s="171" t="s">
        <v>20</v>
      </c>
      <c r="X2" s="171" t="s">
        <v>21</v>
      </c>
      <c r="Y2" s="314"/>
      <c r="Z2" s="314" t="s">
        <v>22</v>
      </c>
      <c r="AA2" s="314" t="s">
        <v>23</v>
      </c>
      <c r="AB2" s="169" t="s">
        <v>24</v>
      </c>
      <c r="AC2" s="169"/>
      <c r="AD2" s="169" t="s">
        <v>20</v>
      </c>
      <c r="AE2" s="169" t="s">
        <v>20</v>
      </c>
      <c r="AF2" s="172" t="s">
        <v>20</v>
      </c>
      <c r="AH2" s="315"/>
    </row>
    <row r="3" spans="1:38" s="168" customFormat="1" x14ac:dyDescent="0.25">
      <c r="B3" s="316" t="s">
        <v>26</v>
      </c>
      <c r="C3" s="173"/>
      <c r="D3" s="173"/>
      <c r="E3" s="173"/>
      <c r="F3" s="174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5"/>
      <c r="X3" s="175"/>
      <c r="Y3" s="317"/>
      <c r="Z3" s="317"/>
      <c r="AA3" s="317"/>
      <c r="AB3" s="173"/>
      <c r="AC3" s="173"/>
      <c r="AD3" s="173"/>
      <c r="AE3" s="173"/>
      <c r="AF3" s="176"/>
      <c r="AH3" s="318"/>
      <c r="AI3" s="8"/>
    </row>
    <row r="4" spans="1:38" x14ac:dyDescent="0.25">
      <c r="B4" s="177"/>
      <c r="C4" s="178" t="s">
        <v>289</v>
      </c>
      <c r="D4" s="178">
        <v>0.51</v>
      </c>
      <c r="E4" s="179">
        <v>8.4399999999999989E-2</v>
      </c>
      <c r="F4" s="180">
        <f t="shared" ref="F4:F108" si="0">X4</f>
        <v>0.39074681228502706</v>
      </c>
      <c r="G4" s="319" t="s">
        <v>28</v>
      </c>
      <c r="H4" s="319" t="s">
        <v>29</v>
      </c>
      <c r="I4" s="319" t="s">
        <v>30</v>
      </c>
      <c r="J4" s="319" t="s">
        <v>31</v>
      </c>
      <c r="K4" s="319">
        <v>3</v>
      </c>
      <c r="L4" s="319">
        <v>7</v>
      </c>
      <c r="M4" s="319">
        <v>1</v>
      </c>
      <c r="N4" s="319">
        <v>2</v>
      </c>
      <c r="O4" s="319">
        <v>0</v>
      </c>
      <c r="P4" s="319">
        <v>0</v>
      </c>
      <c r="Q4" s="319">
        <f t="shared" ref="Q4:Q66" si="1">(K4*12.011)+(L4*1.008)+(N4*15.999)+(14.007*M4)+(O4*30.974)+(P4*32.066)</f>
        <v>89.094000000000008</v>
      </c>
      <c r="R4" s="320" t="s">
        <v>32</v>
      </c>
      <c r="S4" s="319">
        <f>Q4-$Q$129</f>
        <v>71.079000000000008</v>
      </c>
      <c r="T4" s="319">
        <f t="shared" ref="T4:T69" si="2">E4*S4</f>
        <v>5.9990676000000001</v>
      </c>
      <c r="U4" s="178">
        <f>SUM(T4:T23)</f>
        <v>110.15828830000002</v>
      </c>
      <c r="V4" s="178">
        <f t="shared" ref="V4:V23" si="3">T4/$U$4</f>
        <v>5.4458613079230271E-2</v>
      </c>
      <c r="W4" s="181">
        <f>V4*$D$4</f>
        <v>2.7773892670407439E-2</v>
      </c>
      <c r="X4" s="179">
        <f t="shared" ref="X4:X66" si="4">W4/S4*1000</f>
        <v>0.39074681228502706</v>
      </c>
      <c r="Y4" s="319">
        <v>0.4991491560213569</v>
      </c>
      <c r="Z4" s="178"/>
      <c r="AA4" s="178"/>
      <c r="AB4" s="178"/>
      <c r="AC4" s="178"/>
      <c r="AD4" s="178">
        <f t="shared" ref="AD4:AD114" si="5">(F4*Q4)/1000</f>
        <v>3.48131964937222E-2</v>
      </c>
      <c r="AE4" s="178"/>
      <c r="AF4" s="182"/>
    </row>
    <row r="5" spans="1:38" x14ac:dyDescent="0.25">
      <c r="B5" s="177"/>
      <c r="C5" s="178"/>
      <c r="D5" s="321"/>
      <c r="E5" s="179">
        <v>5.0099999999999999E-2</v>
      </c>
      <c r="F5" s="180">
        <f t="shared" si="0"/>
        <v>0.23194804852464282</v>
      </c>
      <c r="G5" s="319" t="s">
        <v>34</v>
      </c>
      <c r="H5" s="319" t="s">
        <v>29</v>
      </c>
      <c r="I5" s="319" t="s">
        <v>30</v>
      </c>
      <c r="J5" s="319" t="s">
        <v>35</v>
      </c>
      <c r="K5" s="319">
        <v>6</v>
      </c>
      <c r="L5" s="319">
        <v>15</v>
      </c>
      <c r="M5" s="319">
        <v>4</v>
      </c>
      <c r="N5" s="319">
        <v>2</v>
      </c>
      <c r="O5" s="319">
        <v>0</v>
      </c>
      <c r="P5" s="319">
        <v>0</v>
      </c>
      <c r="Q5" s="319">
        <f t="shared" si="1"/>
        <v>175.21200000000002</v>
      </c>
      <c r="R5" s="320" t="s">
        <v>32</v>
      </c>
      <c r="S5" s="319">
        <f t="shared" ref="S5:S23" si="6">Q5-$Q$129</f>
        <v>157.197</v>
      </c>
      <c r="T5" s="319">
        <f t="shared" si="2"/>
        <v>7.8755696999999998</v>
      </c>
      <c r="U5" s="178"/>
      <c r="V5" s="178">
        <f t="shared" si="3"/>
        <v>7.1493210556722114E-2</v>
      </c>
      <c r="W5" s="181">
        <f t="shared" ref="W5:W23" si="7">V5*$D$4</f>
        <v>3.646153738392828E-2</v>
      </c>
      <c r="X5" s="179">
        <f t="shared" si="4"/>
        <v>0.23194804852464282</v>
      </c>
      <c r="Y5" s="319">
        <v>0.28741990336475676</v>
      </c>
      <c r="Z5" s="178"/>
      <c r="AA5" s="178"/>
      <c r="AB5" s="178"/>
      <c r="AC5" s="178"/>
      <c r="AD5" s="178">
        <f t="shared" si="5"/>
        <v>4.0640081478099721E-2</v>
      </c>
      <c r="AE5" s="178"/>
      <c r="AF5" s="182"/>
    </row>
    <row r="6" spans="1:38" x14ac:dyDescent="0.25">
      <c r="B6" s="177"/>
      <c r="C6" s="178"/>
      <c r="D6" s="178"/>
      <c r="E6" s="179">
        <v>4.0300000000000002E-2</v>
      </c>
      <c r="F6" s="180">
        <f t="shared" si="0"/>
        <v>0.18657697316453306</v>
      </c>
      <c r="G6" s="319" t="s">
        <v>36</v>
      </c>
      <c r="H6" s="319" t="s">
        <v>29</v>
      </c>
      <c r="I6" s="319" t="s">
        <v>30</v>
      </c>
      <c r="J6" s="319" t="s">
        <v>37</v>
      </c>
      <c r="K6" s="319">
        <v>4</v>
      </c>
      <c r="L6" s="319">
        <v>8</v>
      </c>
      <c r="M6" s="319">
        <v>2</v>
      </c>
      <c r="N6" s="319">
        <v>3</v>
      </c>
      <c r="O6" s="319">
        <v>0</v>
      </c>
      <c r="P6" s="319">
        <v>0</v>
      </c>
      <c r="Q6" s="319">
        <f t="shared" si="1"/>
        <v>132.119</v>
      </c>
      <c r="R6" s="320" t="s">
        <v>32</v>
      </c>
      <c r="S6" s="319">
        <f t="shared" si="6"/>
        <v>114.104</v>
      </c>
      <c r="T6" s="319">
        <f t="shared" si="2"/>
        <v>4.5983912</v>
      </c>
      <c r="U6" s="178"/>
      <c r="V6" s="178">
        <f t="shared" si="3"/>
        <v>4.1743488129344863E-2</v>
      </c>
      <c r="W6" s="181">
        <f t="shared" si="7"/>
        <v>2.1289178945965881E-2</v>
      </c>
      <c r="X6" s="179">
        <f t="shared" si="4"/>
        <v>0.18657697316453306</v>
      </c>
      <c r="Y6" s="319">
        <v>0.23423187854280889</v>
      </c>
      <c r="Z6" s="178"/>
      <c r="AA6" s="178"/>
      <c r="AB6" s="178"/>
      <c r="AC6" s="178"/>
      <c r="AD6" s="178">
        <f t="shared" si="5"/>
        <v>2.4650363117524943E-2</v>
      </c>
      <c r="AE6" s="178"/>
      <c r="AF6" s="182"/>
    </row>
    <row r="7" spans="1:38" x14ac:dyDescent="0.25">
      <c r="B7" s="177"/>
      <c r="C7" s="178"/>
      <c r="D7" s="178"/>
      <c r="E7" s="179">
        <v>0.05</v>
      </c>
      <c r="F7" s="180">
        <f t="shared" si="0"/>
        <v>0.23148507836790702</v>
      </c>
      <c r="G7" s="319" t="s">
        <v>38</v>
      </c>
      <c r="H7" s="319" t="s">
        <v>29</v>
      </c>
      <c r="I7" s="319" t="s">
        <v>30</v>
      </c>
      <c r="J7" s="319" t="s">
        <v>39</v>
      </c>
      <c r="K7" s="319">
        <v>4</v>
      </c>
      <c r="L7" s="319">
        <v>6</v>
      </c>
      <c r="M7" s="319">
        <v>1</v>
      </c>
      <c r="N7" s="319">
        <v>4</v>
      </c>
      <c r="O7" s="319">
        <v>0</v>
      </c>
      <c r="P7" s="319">
        <v>0</v>
      </c>
      <c r="Q7" s="319">
        <f t="shared" si="1"/>
        <v>132.095</v>
      </c>
      <c r="R7" s="320" t="s">
        <v>32</v>
      </c>
      <c r="S7" s="319">
        <f t="shared" si="6"/>
        <v>114.08</v>
      </c>
      <c r="T7" s="319">
        <f t="shared" si="2"/>
        <v>5.7040000000000006</v>
      </c>
      <c r="U7" s="178"/>
      <c r="V7" s="178">
        <f t="shared" si="3"/>
        <v>5.1780034784727126E-2</v>
      </c>
      <c r="W7" s="181">
        <f t="shared" si="7"/>
        <v>2.6407817740210834E-2</v>
      </c>
      <c r="X7" s="179">
        <f t="shared" si="4"/>
        <v>0.23148507836790702</v>
      </c>
      <c r="Y7" s="319">
        <v>0.23423187854280891</v>
      </c>
      <c r="Z7" s="178"/>
      <c r="AA7" s="178"/>
      <c r="AB7" s="178"/>
      <c r="AC7" s="178"/>
      <c r="AD7" s="178">
        <f t="shared" si="5"/>
        <v>3.0578021427008679E-2</v>
      </c>
      <c r="AE7" s="178"/>
      <c r="AF7" s="182"/>
    </row>
    <row r="8" spans="1:38" x14ac:dyDescent="0.25">
      <c r="B8" s="177"/>
      <c r="C8" s="178"/>
      <c r="D8" s="178"/>
      <c r="E8" s="179">
        <v>9.8999999999999991E-3</v>
      </c>
      <c r="F8" s="180">
        <f t="shared" si="0"/>
        <v>4.5834045516845584E-2</v>
      </c>
      <c r="G8" s="319" t="s">
        <v>40</v>
      </c>
      <c r="H8" s="319" t="s">
        <v>29</v>
      </c>
      <c r="I8" s="319" t="s">
        <v>30</v>
      </c>
      <c r="J8" s="319" t="s">
        <v>41</v>
      </c>
      <c r="K8" s="319">
        <v>3</v>
      </c>
      <c r="L8" s="319">
        <v>7</v>
      </c>
      <c r="M8" s="319">
        <v>1</v>
      </c>
      <c r="N8" s="319">
        <v>2</v>
      </c>
      <c r="O8" s="319">
        <v>0</v>
      </c>
      <c r="P8" s="319">
        <v>1</v>
      </c>
      <c r="Q8" s="319">
        <f t="shared" si="1"/>
        <v>121.16000000000001</v>
      </c>
      <c r="R8" s="320" t="s">
        <v>32</v>
      </c>
      <c r="S8" s="319">
        <f t="shared" si="6"/>
        <v>103.14500000000001</v>
      </c>
      <c r="T8" s="319">
        <f t="shared" si="2"/>
        <v>1.0211355</v>
      </c>
      <c r="U8" s="178"/>
      <c r="V8" s="178">
        <f t="shared" si="3"/>
        <v>9.2697110290883098E-3</v>
      </c>
      <c r="W8" s="181">
        <f t="shared" si="7"/>
        <v>4.7275526248350382E-3</v>
      </c>
      <c r="X8" s="179">
        <f t="shared" si="4"/>
        <v>4.5834045516845584E-2</v>
      </c>
      <c r="Y8" s="319">
        <v>8.8987656913643548E-2</v>
      </c>
      <c r="Z8" s="178"/>
      <c r="AA8" s="178"/>
      <c r="AB8" s="178"/>
      <c r="AC8" s="178"/>
      <c r="AD8" s="178">
        <f t="shared" si="5"/>
        <v>5.5532529548210112E-3</v>
      </c>
      <c r="AE8" s="178"/>
      <c r="AF8" s="182"/>
    </row>
    <row r="9" spans="1:38" x14ac:dyDescent="0.25">
      <c r="B9" s="177"/>
      <c r="C9" s="178"/>
      <c r="D9" s="178"/>
      <c r="E9" s="179">
        <v>5.5300000000000002E-2</v>
      </c>
      <c r="F9" s="180">
        <f t="shared" si="0"/>
        <v>0.25602249667490518</v>
      </c>
      <c r="G9" s="319" t="s">
        <v>42</v>
      </c>
      <c r="H9" s="319" t="s">
        <v>29</v>
      </c>
      <c r="I9" s="319" t="s">
        <v>30</v>
      </c>
      <c r="J9" s="319" t="s">
        <v>43</v>
      </c>
      <c r="K9" s="319">
        <v>5</v>
      </c>
      <c r="L9" s="319">
        <v>10</v>
      </c>
      <c r="M9" s="319">
        <v>2</v>
      </c>
      <c r="N9" s="319">
        <v>3</v>
      </c>
      <c r="O9" s="319">
        <v>0</v>
      </c>
      <c r="P9" s="319">
        <v>0</v>
      </c>
      <c r="Q9" s="319">
        <f t="shared" si="1"/>
        <v>146.14599999999999</v>
      </c>
      <c r="R9" s="320" t="s">
        <v>32</v>
      </c>
      <c r="S9" s="319">
        <f t="shared" si="6"/>
        <v>128.13099999999997</v>
      </c>
      <c r="T9" s="319">
        <f t="shared" si="2"/>
        <v>7.0856442999999985</v>
      </c>
      <c r="U9" s="178"/>
      <c r="V9" s="178">
        <f t="shared" si="3"/>
        <v>6.4322389257749538E-2</v>
      </c>
      <c r="W9" s="181">
        <f t="shared" si="7"/>
        <v>3.2804418521452265E-2</v>
      </c>
      <c r="X9" s="179">
        <f t="shared" si="4"/>
        <v>0.25602249667490518</v>
      </c>
      <c r="Y9" s="319">
        <v>0.25571165779782629</v>
      </c>
      <c r="Z9" s="178"/>
      <c r="AA9" s="178"/>
      <c r="AB9" s="178"/>
      <c r="AC9" s="178"/>
      <c r="AD9" s="178">
        <f t="shared" si="5"/>
        <v>3.741666379905069E-2</v>
      </c>
      <c r="AE9" s="178"/>
      <c r="AF9" s="178"/>
      <c r="AG9" s="125"/>
      <c r="AH9" s="125"/>
      <c r="AI9" s="124"/>
      <c r="AJ9" s="125"/>
      <c r="AK9" s="125"/>
      <c r="AL9" s="125"/>
    </row>
    <row r="10" spans="1:38" x14ac:dyDescent="0.25">
      <c r="B10" s="177"/>
      <c r="C10" s="178"/>
      <c r="D10" s="178"/>
      <c r="E10" s="179">
        <v>6.0199999999999997E-2</v>
      </c>
      <c r="F10" s="180">
        <f t="shared" si="0"/>
        <v>0.27870803435496005</v>
      </c>
      <c r="G10" s="319" t="s">
        <v>44</v>
      </c>
      <c r="H10" s="319" t="s">
        <v>29</v>
      </c>
      <c r="I10" s="319" t="s">
        <v>30</v>
      </c>
      <c r="J10" s="319" t="s">
        <v>45</v>
      </c>
      <c r="K10" s="319">
        <v>5</v>
      </c>
      <c r="L10" s="319">
        <v>8</v>
      </c>
      <c r="M10" s="319">
        <v>1</v>
      </c>
      <c r="N10" s="319">
        <v>4</v>
      </c>
      <c r="O10" s="319">
        <v>0</v>
      </c>
      <c r="P10" s="319">
        <v>0</v>
      </c>
      <c r="Q10" s="319">
        <f t="shared" si="1"/>
        <v>146.12200000000001</v>
      </c>
      <c r="R10" s="320" t="s">
        <v>32</v>
      </c>
      <c r="S10" s="319">
        <f t="shared" si="6"/>
        <v>128.10700000000003</v>
      </c>
      <c r="T10" s="319">
        <f t="shared" si="2"/>
        <v>7.7120414000000013</v>
      </c>
      <c r="U10" s="178"/>
      <c r="V10" s="178">
        <f t="shared" si="3"/>
        <v>7.0008725798256607E-2</v>
      </c>
      <c r="W10" s="181">
        <f t="shared" si="7"/>
        <v>3.5704450157110872E-2</v>
      </c>
      <c r="X10" s="179">
        <f t="shared" si="4"/>
        <v>0.27870803435496005</v>
      </c>
      <c r="Y10" s="319">
        <v>0.25571165779782634</v>
      </c>
      <c r="Z10" s="178"/>
      <c r="AA10" s="178"/>
      <c r="AB10" s="178"/>
      <c r="AC10" s="178"/>
      <c r="AD10" s="178">
        <f t="shared" si="5"/>
        <v>4.0725375396015479E-2</v>
      </c>
      <c r="AE10" s="178"/>
      <c r="AF10" s="178"/>
      <c r="AG10" s="125"/>
      <c r="AH10" s="125"/>
      <c r="AI10" s="125"/>
      <c r="AJ10" s="125"/>
      <c r="AK10" s="125"/>
      <c r="AL10" s="125"/>
    </row>
    <row r="11" spans="1:38" x14ac:dyDescent="0.25">
      <c r="B11" s="177"/>
      <c r="C11" s="178"/>
      <c r="D11" s="178"/>
      <c r="E11" s="179">
        <v>7.3399999999999993E-2</v>
      </c>
      <c r="F11" s="180">
        <f t="shared" si="0"/>
        <v>0.33982009504408739</v>
      </c>
      <c r="G11" s="319" t="s">
        <v>46</v>
      </c>
      <c r="H11" s="319" t="s">
        <v>29</v>
      </c>
      <c r="I11" s="319" t="s">
        <v>30</v>
      </c>
      <c r="J11" s="319" t="s">
        <v>47</v>
      </c>
      <c r="K11" s="319">
        <v>2</v>
      </c>
      <c r="L11" s="319">
        <v>5</v>
      </c>
      <c r="M11" s="319">
        <v>1</v>
      </c>
      <c r="N11" s="319">
        <v>2</v>
      </c>
      <c r="O11" s="319">
        <v>0</v>
      </c>
      <c r="P11" s="319">
        <v>0</v>
      </c>
      <c r="Q11" s="319">
        <f t="shared" si="1"/>
        <v>75.067000000000007</v>
      </c>
      <c r="R11" s="320" t="s">
        <v>32</v>
      </c>
      <c r="S11" s="319">
        <f t="shared" si="6"/>
        <v>57.052000000000007</v>
      </c>
      <c r="T11" s="319">
        <f t="shared" si="2"/>
        <v>4.1876167999999998</v>
      </c>
      <c r="U11" s="178"/>
      <c r="V11" s="178">
        <f t="shared" si="3"/>
        <v>3.801454129893192E-2</v>
      </c>
      <c r="W11" s="181">
        <f t="shared" si="7"/>
        <v>1.9387416062455278E-2</v>
      </c>
      <c r="X11" s="179">
        <f t="shared" si="4"/>
        <v>0.33982009504408739</v>
      </c>
      <c r="Y11" s="319">
        <v>0.5952967393533396</v>
      </c>
      <c r="Z11" s="178"/>
      <c r="AA11" s="178"/>
      <c r="AB11" s="178"/>
      <c r="AC11" s="178"/>
      <c r="AD11" s="178">
        <f t="shared" si="5"/>
        <v>2.5509275074674508E-2</v>
      </c>
      <c r="AE11" s="178"/>
      <c r="AF11" s="178"/>
      <c r="AG11" s="125"/>
      <c r="AH11" s="322"/>
      <c r="AI11" s="125"/>
      <c r="AJ11" s="125"/>
      <c r="AK11" s="125"/>
      <c r="AL11" s="125"/>
    </row>
    <row r="12" spans="1:38" x14ac:dyDescent="0.25">
      <c r="B12" s="177"/>
      <c r="C12" s="178"/>
      <c r="D12" s="178"/>
      <c r="E12" s="179">
        <v>1.8500000000000003E-2</v>
      </c>
      <c r="F12" s="180">
        <f t="shared" si="0"/>
        <v>8.56494789961256E-2</v>
      </c>
      <c r="G12" s="319" t="s">
        <v>50</v>
      </c>
      <c r="H12" s="319" t="s">
        <v>29</v>
      </c>
      <c r="I12" s="319" t="s">
        <v>30</v>
      </c>
      <c r="J12" s="319" t="s">
        <v>51</v>
      </c>
      <c r="K12" s="319">
        <v>6</v>
      </c>
      <c r="L12" s="319">
        <v>9</v>
      </c>
      <c r="M12" s="319">
        <v>3</v>
      </c>
      <c r="N12" s="319">
        <v>2</v>
      </c>
      <c r="O12" s="319">
        <v>0</v>
      </c>
      <c r="P12" s="319">
        <v>0</v>
      </c>
      <c r="Q12" s="319">
        <f t="shared" si="1"/>
        <v>155.15700000000001</v>
      </c>
      <c r="R12" s="320" t="s">
        <v>32</v>
      </c>
      <c r="S12" s="319">
        <f t="shared" si="6"/>
        <v>137.142</v>
      </c>
      <c r="T12" s="319">
        <f t="shared" si="2"/>
        <v>2.5371270000000004</v>
      </c>
      <c r="U12" s="178"/>
      <c r="V12" s="178">
        <f t="shared" si="3"/>
        <v>2.3031648722522859E-2</v>
      </c>
      <c r="W12" s="181">
        <f t="shared" si="7"/>
        <v>1.1746140848486658E-2</v>
      </c>
      <c r="X12" s="179">
        <f t="shared" si="4"/>
        <v>8.56494789961256E-2</v>
      </c>
      <c r="Y12" s="319">
        <v>9.2056196807217466E-2</v>
      </c>
      <c r="Z12" s="178"/>
      <c r="AA12" s="178"/>
      <c r="AB12" s="178"/>
      <c r="AC12" s="178"/>
      <c r="AD12" s="178">
        <f t="shared" si="5"/>
        <v>1.3289116212601862E-2</v>
      </c>
      <c r="AE12" s="178"/>
      <c r="AF12" s="178"/>
      <c r="AG12" s="125"/>
      <c r="AH12" s="125"/>
      <c r="AI12" s="216"/>
      <c r="AJ12" s="216"/>
      <c r="AK12" s="307"/>
      <c r="AL12" s="125"/>
    </row>
    <row r="13" spans="1:38" x14ac:dyDescent="0.25">
      <c r="B13" s="177"/>
      <c r="C13" s="178"/>
      <c r="D13" s="178"/>
      <c r="E13" s="179">
        <v>6.2400000000000004E-2</v>
      </c>
      <c r="F13" s="180">
        <f t="shared" si="0"/>
        <v>0.288893377803148</v>
      </c>
      <c r="G13" s="319" t="s">
        <v>53</v>
      </c>
      <c r="H13" s="319" t="s">
        <v>29</v>
      </c>
      <c r="I13" s="319" t="s">
        <v>30</v>
      </c>
      <c r="J13" s="319" t="s">
        <v>54</v>
      </c>
      <c r="K13" s="319">
        <v>6</v>
      </c>
      <c r="L13" s="319">
        <v>13</v>
      </c>
      <c r="M13" s="319">
        <v>1</v>
      </c>
      <c r="N13" s="319">
        <v>2</v>
      </c>
      <c r="O13" s="319">
        <v>0</v>
      </c>
      <c r="P13" s="319">
        <v>0</v>
      </c>
      <c r="Q13" s="319">
        <f t="shared" si="1"/>
        <v>131.17500000000001</v>
      </c>
      <c r="R13" s="320" t="s">
        <v>32</v>
      </c>
      <c r="S13" s="319">
        <f t="shared" si="6"/>
        <v>113.16000000000001</v>
      </c>
      <c r="T13" s="319">
        <f t="shared" si="2"/>
        <v>7.0611840000000008</v>
      </c>
      <c r="U13" s="178"/>
      <c r="V13" s="178">
        <f t="shared" si="3"/>
        <v>6.4100342416086725E-2</v>
      </c>
      <c r="W13" s="181">
        <f t="shared" si="7"/>
        <v>3.269117463220423E-2</v>
      </c>
      <c r="X13" s="179">
        <f t="shared" si="4"/>
        <v>0.288893377803148</v>
      </c>
      <c r="Y13" s="319">
        <v>0.28230567020880026</v>
      </c>
      <c r="Z13" s="178"/>
      <c r="AA13" s="178"/>
      <c r="AB13" s="186"/>
      <c r="AC13" s="178"/>
      <c r="AD13" s="178">
        <f t="shared" si="5"/>
        <v>3.7895588833327942E-2</v>
      </c>
      <c r="AE13" s="178"/>
      <c r="AF13" s="178"/>
      <c r="AG13" s="125"/>
      <c r="AH13" s="125"/>
      <c r="AI13" s="216"/>
      <c r="AJ13" s="216"/>
      <c r="AK13" s="307"/>
      <c r="AL13" s="125"/>
    </row>
    <row r="14" spans="1:38" x14ac:dyDescent="0.25">
      <c r="B14" s="177"/>
      <c r="C14" s="178"/>
      <c r="D14" s="178"/>
      <c r="E14" s="179">
        <v>0.1134</v>
      </c>
      <c r="F14" s="180">
        <f t="shared" si="0"/>
        <v>0.52500815773841314</v>
      </c>
      <c r="G14" s="319" t="s">
        <v>56</v>
      </c>
      <c r="H14" s="319" t="s">
        <v>29</v>
      </c>
      <c r="I14" s="319" t="s">
        <v>30</v>
      </c>
      <c r="J14" s="319" t="s">
        <v>54</v>
      </c>
      <c r="K14" s="319">
        <v>6</v>
      </c>
      <c r="L14" s="319">
        <v>13</v>
      </c>
      <c r="M14" s="319">
        <v>1</v>
      </c>
      <c r="N14" s="319">
        <v>2</v>
      </c>
      <c r="O14" s="319">
        <v>0</v>
      </c>
      <c r="P14" s="319">
        <v>0</v>
      </c>
      <c r="Q14" s="319">
        <f t="shared" si="1"/>
        <v>131.17500000000001</v>
      </c>
      <c r="R14" s="320" t="s">
        <v>32</v>
      </c>
      <c r="S14" s="319">
        <f t="shared" si="6"/>
        <v>113.16000000000001</v>
      </c>
      <c r="T14" s="319">
        <f t="shared" si="2"/>
        <v>12.832344000000001</v>
      </c>
      <c r="U14" s="178"/>
      <c r="V14" s="178">
        <f t="shared" si="3"/>
        <v>0.11649004535231143</v>
      </c>
      <c r="W14" s="181">
        <f t="shared" si="7"/>
        <v>5.9409923129678834E-2</v>
      </c>
      <c r="X14" s="179">
        <f t="shared" si="4"/>
        <v>0.52500815773841314</v>
      </c>
      <c r="Y14" s="319">
        <v>0.43777835814987864</v>
      </c>
      <c r="Z14" s="178"/>
      <c r="AA14" s="178"/>
      <c r="AB14" s="186"/>
      <c r="AC14" s="178"/>
      <c r="AD14" s="178">
        <f t="shared" si="5"/>
        <v>6.8867945091336355E-2</v>
      </c>
      <c r="AE14" s="178"/>
      <c r="AF14" s="178"/>
      <c r="AG14" s="125"/>
      <c r="AH14" s="125"/>
      <c r="AI14" s="216"/>
      <c r="AJ14" s="216"/>
      <c r="AK14" s="216"/>
      <c r="AL14" s="125"/>
    </row>
    <row r="15" spans="1:38" x14ac:dyDescent="0.25">
      <c r="B15" s="177"/>
      <c r="C15" s="178"/>
      <c r="D15" s="178"/>
      <c r="E15" s="179">
        <v>4.1599999999999998E-2</v>
      </c>
      <c r="F15" s="180">
        <f t="shared" si="0"/>
        <v>0.19259558520209863</v>
      </c>
      <c r="G15" s="319" t="s">
        <v>57</v>
      </c>
      <c r="H15" s="319" t="s">
        <v>29</v>
      </c>
      <c r="I15" s="319" t="s">
        <v>30</v>
      </c>
      <c r="J15" s="319" t="s">
        <v>58</v>
      </c>
      <c r="K15" s="319">
        <v>6</v>
      </c>
      <c r="L15" s="319">
        <v>15</v>
      </c>
      <c r="M15" s="319">
        <v>2</v>
      </c>
      <c r="N15" s="319">
        <v>2</v>
      </c>
      <c r="O15" s="319">
        <v>0</v>
      </c>
      <c r="P15" s="319">
        <v>0</v>
      </c>
      <c r="Q15" s="319">
        <f t="shared" si="1"/>
        <v>147.19800000000001</v>
      </c>
      <c r="R15" s="320" t="s">
        <v>32</v>
      </c>
      <c r="S15" s="319">
        <f t="shared" si="6"/>
        <v>129.18299999999999</v>
      </c>
      <c r="T15" s="319">
        <f t="shared" si="2"/>
        <v>5.3740127999999991</v>
      </c>
      <c r="U15" s="178"/>
      <c r="V15" s="178">
        <f t="shared" si="3"/>
        <v>4.8784461731691577E-2</v>
      </c>
      <c r="W15" s="181">
        <f t="shared" si="7"/>
        <v>2.4880075483162706E-2</v>
      </c>
      <c r="X15" s="179">
        <f t="shared" si="4"/>
        <v>0.19259558520209863</v>
      </c>
      <c r="Y15" s="319">
        <v>0.33344800176836548</v>
      </c>
      <c r="Z15" s="178"/>
      <c r="AA15" s="178"/>
      <c r="AB15" s="186"/>
      <c r="AC15" s="178"/>
      <c r="AD15" s="178">
        <f t="shared" si="5"/>
        <v>2.8349684950578519E-2</v>
      </c>
      <c r="AE15" s="178"/>
      <c r="AF15" s="178"/>
      <c r="AG15" s="125"/>
      <c r="AH15" s="125"/>
      <c r="AI15" s="216"/>
      <c r="AJ15" s="216"/>
      <c r="AK15" s="307"/>
      <c r="AL15" s="125"/>
    </row>
    <row r="16" spans="1:38" x14ac:dyDescent="0.25">
      <c r="B16" s="177"/>
      <c r="C16" s="188"/>
      <c r="D16" s="188"/>
      <c r="E16" s="179">
        <v>1.95E-2</v>
      </c>
      <c r="F16" s="180">
        <f t="shared" si="0"/>
        <v>9.0279180563483746E-2</v>
      </c>
      <c r="G16" s="319" t="s">
        <v>59</v>
      </c>
      <c r="H16" s="319" t="s">
        <v>29</v>
      </c>
      <c r="I16" s="319" t="s">
        <v>30</v>
      </c>
      <c r="J16" s="319" t="s">
        <v>60</v>
      </c>
      <c r="K16" s="319">
        <v>5</v>
      </c>
      <c r="L16" s="319">
        <v>11</v>
      </c>
      <c r="M16" s="319">
        <v>1</v>
      </c>
      <c r="N16" s="319">
        <v>2</v>
      </c>
      <c r="O16" s="319">
        <v>0</v>
      </c>
      <c r="P16" s="319">
        <v>1</v>
      </c>
      <c r="Q16" s="319">
        <f t="shared" si="1"/>
        <v>149.214</v>
      </c>
      <c r="R16" s="320" t="s">
        <v>32</v>
      </c>
      <c r="S16" s="319">
        <f t="shared" si="6"/>
        <v>131.19900000000001</v>
      </c>
      <c r="T16" s="319">
        <f t="shared" si="2"/>
        <v>2.5583805000000002</v>
      </c>
      <c r="U16" s="178"/>
      <c r="V16" s="178">
        <f t="shared" si="3"/>
        <v>2.3224584726957851E-2</v>
      </c>
      <c r="W16" s="181">
        <f t="shared" si="7"/>
        <v>1.1844538210748504E-2</v>
      </c>
      <c r="X16" s="179">
        <f t="shared" si="4"/>
        <v>9.0279180563483746E-2</v>
      </c>
      <c r="Y16" s="319">
        <v>0.14933560815393054</v>
      </c>
      <c r="Z16" s="178"/>
      <c r="AA16" s="178"/>
      <c r="AB16" s="186"/>
      <c r="AC16" s="178"/>
      <c r="AD16" s="178">
        <f t="shared" si="5"/>
        <v>1.3470917648599662E-2</v>
      </c>
      <c r="AE16" s="178"/>
      <c r="AF16" s="178"/>
      <c r="AG16" s="125"/>
      <c r="AH16" s="307"/>
      <c r="AI16" s="125"/>
      <c r="AJ16" s="216"/>
      <c r="AK16" s="125"/>
      <c r="AL16" s="125"/>
    </row>
    <row r="17" spans="2:38" x14ac:dyDescent="0.25">
      <c r="B17" s="177"/>
      <c r="C17" s="188"/>
      <c r="D17" s="188"/>
      <c r="E17" s="179">
        <v>3.9900000000000005E-2</v>
      </c>
      <c r="F17" s="180">
        <f t="shared" si="0"/>
        <v>0.18472509253758981</v>
      </c>
      <c r="G17" s="319" t="s">
        <v>62</v>
      </c>
      <c r="H17" s="319" t="s">
        <v>29</v>
      </c>
      <c r="I17" s="319" t="s">
        <v>30</v>
      </c>
      <c r="J17" s="319" t="s">
        <v>63</v>
      </c>
      <c r="K17" s="319">
        <v>9</v>
      </c>
      <c r="L17" s="319">
        <v>11</v>
      </c>
      <c r="M17" s="319">
        <v>1</v>
      </c>
      <c r="N17" s="319">
        <v>2</v>
      </c>
      <c r="O17" s="319">
        <v>0</v>
      </c>
      <c r="P17" s="319">
        <v>0</v>
      </c>
      <c r="Q17" s="319">
        <f t="shared" si="1"/>
        <v>165.19199999999998</v>
      </c>
      <c r="R17" s="320" t="s">
        <v>32</v>
      </c>
      <c r="S17" s="319">
        <f t="shared" si="6"/>
        <v>147.17699999999996</v>
      </c>
      <c r="T17" s="319">
        <f t="shared" si="2"/>
        <v>5.8723622999999989</v>
      </c>
      <c r="U17" s="178"/>
      <c r="V17" s="178">
        <f t="shared" si="3"/>
        <v>5.3308401851774212E-2</v>
      </c>
      <c r="W17" s="181">
        <f t="shared" si="7"/>
        <v>2.7187284944404849E-2</v>
      </c>
      <c r="X17" s="179">
        <f t="shared" si="4"/>
        <v>0.18472509253758981</v>
      </c>
      <c r="Y17" s="319">
        <v>0.1800210070896697</v>
      </c>
      <c r="Z17" s="178"/>
      <c r="AA17" s="178"/>
      <c r="AB17" s="186"/>
      <c r="AC17" s="178"/>
      <c r="AD17" s="178">
        <f t="shared" si="5"/>
        <v>3.0515107486469531E-2</v>
      </c>
      <c r="AE17" s="178"/>
      <c r="AF17" s="178"/>
      <c r="AG17" s="125"/>
      <c r="AH17" s="307"/>
      <c r="AI17" s="125"/>
      <c r="AJ17" s="216"/>
      <c r="AK17" s="125"/>
      <c r="AL17" s="125"/>
    </row>
    <row r="18" spans="2:38" x14ac:dyDescent="0.25">
      <c r="B18" s="177"/>
      <c r="C18" s="188"/>
      <c r="D18" s="188"/>
      <c r="E18" s="179">
        <v>5.0999999999999997E-2</v>
      </c>
      <c r="F18" s="180">
        <f t="shared" si="0"/>
        <v>0.23611477993526517</v>
      </c>
      <c r="G18" s="319" t="s">
        <v>64</v>
      </c>
      <c r="H18" s="319" t="s">
        <v>29</v>
      </c>
      <c r="I18" s="319" t="s">
        <v>30</v>
      </c>
      <c r="J18" s="319" t="s">
        <v>65</v>
      </c>
      <c r="K18" s="319">
        <v>5</v>
      </c>
      <c r="L18" s="319">
        <v>9</v>
      </c>
      <c r="M18" s="319">
        <v>1</v>
      </c>
      <c r="N18" s="319">
        <v>2</v>
      </c>
      <c r="O18" s="319">
        <v>0</v>
      </c>
      <c r="P18" s="319">
        <v>0</v>
      </c>
      <c r="Q18" s="319">
        <f t="shared" si="1"/>
        <v>115.13200000000001</v>
      </c>
      <c r="R18" s="320" t="s">
        <v>32</v>
      </c>
      <c r="S18" s="319">
        <f t="shared" si="6"/>
        <v>97.117000000000004</v>
      </c>
      <c r="T18" s="319">
        <f t="shared" si="2"/>
        <v>4.9529670000000001</v>
      </c>
      <c r="U18" s="178"/>
      <c r="V18" s="178">
        <f t="shared" si="3"/>
        <v>4.4962272711712055E-2</v>
      </c>
      <c r="W18" s="181">
        <f t="shared" si="7"/>
        <v>2.2930759082973148E-2</v>
      </c>
      <c r="X18" s="179">
        <f t="shared" si="4"/>
        <v>0.23611477993526517</v>
      </c>
      <c r="Y18" s="319">
        <v>0.21479779255017409</v>
      </c>
      <c r="Z18" s="178"/>
      <c r="AA18" s="179"/>
      <c r="AB18" s="186"/>
      <c r="AC18" s="178"/>
      <c r="AD18" s="178">
        <f t="shared" si="5"/>
        <v>2.718436684350695E-2</v>
      </c>
      <c r="AE18" s="178"/>
      <c r="AF18" s="178"/>
      <c r="AG18" s="125"/>
      <c r="AH18" s="307"/>
      <c r="AI18" s="125"/>
      <c r="AJ18" s="216"/>
      <c r="AK18" s="125"/>
      <c r="AL18" s="125"/>
    </row>
    <row r="19" spans="2:38" x14ac:dyDescent="0.25">
      <c r="B19" s="177"/>
      <c r="C19" s="188"/>
      <c r="D19" s="188"/>
      <c r="E19" s="179">
        <v>5.7699999999999994E-2</v>
      </c>
      <c r="F19" s="180">
        <f t="shared" si="0"/>
        <v>0.26713378043656466</v>
      </c>
      <c r="G19" s="319" t="s">
        <v>66</v>
      </c>
      <c r="H19" s="319" t="s">
        <v>29</v>
      </c>
      <c r="I19" s="319" t="s">
        <v>30</v>
      </c>
      <c r="J19" s="319" t="s">
        <v>67</v>
      </c>
      <c r="K19" s="319">
        <v>3</v>
      </c>
      <c r="L19" s="319">
        <v>7</v>
      </c>
      <c r="M19" s="319">
        <v>1</v>
      </c>
      <c r="N19" s="319">
        <v>3</v>
      </c>
      <c r="O19" s="319">
        <v>0</v>
      </c>
      <c r="P19" s="319">
        <v>0</v>
      </c>
      <c r="Q19" s="319">
        <f t="shared" si="1"/>
        <v>105.093</v>
      </c>
      <c r="R19" s="320" t="s">
        <v>32</v>
      </c>
      <c r="S19" s="319">
        <f t="shared" si="6"/>
        <v>87.078000000000003</v>
      </c>
      <c r="T19" s="319">
        <f t="shared" si="2"/>
        <v>5.0244005999999999</v>
      </c>
      <c r="U19" s="178"/>
      <c r="V19" s="178">
        <f t="shared" si="3"/>
        <v>4.5610735946774866E-2</v>
      </c>
      <c r="W19" s="181">
        <f t="shared" si="7"/>
        <v>2.3261475332855181E-2</v>
      </c>
      <c r="X19" s="179">
        <f t="shared" si="4"/>
        <v>0.26713378043656466</v>
      </c>
      <c r="Y19" s="319">
        <v>0.20968355939421757</v>
      </c>
      <c r="Z19" s="178"/>
      <c r="AA19" s="178"/>
      <c r="AB19" s="186"/>
      <c r="AC19" s="178"/>
      <c r="AD19" s="178">
        <f t="shared" si="5"/>
        <v>2.8073890387419892E-2</v>
      </c>
      <c r="AE19" s="178"/>
      <c r="AF19" s="178"/>
      <c r="AG19" s="125"/>
      <c r="AH19" s="307"/>
      <c r="AI19" s="125"/>
      <c r="AJ19" s="216"/>
      <c r="AK19" s="125"/>
      <c r="AL19" s="125"/>
    </row>
    <row r="20" spans="2:38" x14ac:dyDescent="0.25">
      <c r="B20" s="177"/>
      <c r="C20" s="188"/>
      <c r="D20" s="188"/>
      <c r="E20" s="190">
        <v>5.4600000000000003E-2</v>
      </c>
      <c r="F20" s="180">
        <f t="shared" si="0"/>
        <v>0.25278170557775448</v>
      </c>
      <c r="G20" s="319" t="s">
        <v>68</v>
      </c>
      <c r="H20" s="319" t="s">
        <v>29</v>
      </c>
      <c r="I20" s="319" t="s">
        <v>30</v>
      </c>
      <c r="J20" s="319" t="s">
        <v>69</v>
      </c>
      <c r="K20" s="319">
        <v>4</v>
      </c>
      <c r="L20" s="319">
        <v>9</v>
      </c>
      <c r="M20" s="319">
        <v>1</v>
      </c>
      <c r="N20" s="319">
        <v>3</v>
      </c>
      <c r="O20" s="319">
        <v>0</v>
      </c>
      <c r="P20" s="319">
        <v>0</v>
      </c>
      <c r="Q20" s="319">
        <f t="shared" si="1"/>
        <v>119.12</v>
      </c>
      <c r="R20" s="320" t="s">
        <v>32</v>
      </c>
      <c r="S20" s="319">
        <f t="shared" si="6"/>
        <v>101.105</v>
      </c>
      <c r="T20" s="319">
        <f t="shared" si="2"/>
        <v>5.5203330000000008</v>
      </c>
      <c r="U20" s="178"/>
      <c r="V20" s="178">
        <f t="shared" si="3"/>
        <v>5.0112734004782097E-2</v>
      </c>
      <c r="W20" s="181">
        <f t="shared" si="7"/>
        <v>2.5557494342438869E-2</v>
      </c>
      <c r="X20" s="179">
        <f t="shared" si="4"/>
        <v>0.25278170557775448</v>
      </c>
      <c r="Y20" s="319">
        <v>0.24650603811710453</v>
      </c>
      <c r="Z20" s="178"/>
      <c r="AA20" s="178"/>
      <c r="AB20" s="186"/>
      <c r="AC20" s="178"/>
      <c r="AD20" s="178">
        <f t="shared" si="5"/>
        <v>3.0111356768422116E-2</v>
      </c>
      <c r="AE20" s="178"/>
      <c r="AF20" s="178"/>
      <c r="AG20" s="125"/>
      <c r="AH20" s="125"/>
      <c r="AI20" s="125"/>
      <c r="AJ20" s="125"/>
      <c r="AK20" s="125"/>
      <c r="AL20" s="125"/>
    </row>
    <row r="21" spans="2:38" x14ac:dyDescent="0.25">
      <c r="B21" s="177"/>
      <c r="C21" s="178"/>
      <c r="D21" s="178"/>
      <c r="E21" s="190">
        <v>1.54E-2</v>
      </c>
      <c r="F21" s="180">
        <f t="shared" si="0"/>
        <v>7.1297404137315376E-2</v>
      </c>
      <c r="G21" s="319" t="s">
        <v>70</v>
      </c>
      <c r="H21" s="319" t="s">
        <v>29</v>
      </c>
      <c r="I21" s="319" t="s">
        <v>30</v>
      </c>
      <c r="J21" s="319" t="s">
        <v>71</v>
      </c>
      <c r="K21" s="319">
        <v>11</v>
      </c>
      <c r="L21" s="319">
        <v>12</v>
      </c>
      <c r="M21" s="319">
        <v>2</v>
      </c>
      <c r="N21" s="319">
        <v>2</v>
      </c>
      <c r="O21" s="319">
        <v>0</v>
      </c>
      <c r="P21" s="319">
        <v>0</v>
      </c>
      <c r="Q21" s="319">
        <f t="shared" si="1"/>
        <v>204.22899999999998</v>
      </c>
      <c r="R21" s="320" t="s">
        <v>32</v>
      </c>
      <c r="S21" s="319">
        <f t="shared" si="6"/>
        <v>186.214</v>
      </c>
      <c r="T21" s="319">
        <f t="shared" si="2"/>
        <v>2.8676956000000002</v>
      </c>
      <c r="U21" s="178"/>
      <c r="V21" s="178">
        <f t="shared" si="3"/>
        <v>2.6032499635345183E-2</v>
      </c>
      <c r="W21" s="181">
        <f t="shared" si="7"/>
        <v>1.3276574814026044E-2</v>
      </c>
      <c r="X21" s="179">
        <f t="shared" si="4"/>
        <v>7.1297404137315376E-2</v>
      </c>
      <c r="Y21" s="319">
        <v>5.5233718084330488E-2</v>
      </c>
      <c r="Z21" s="178"/>
      <c r="AA21" s="178"/>
      <c r="AB21" s="186"/>
      <c r="AC21" s="178"/>
      <c r="AD21" s="178">
        <f t="shared" si="5"/>
        <v>1.456099754955978E-2</v>
      </c>
      <c r="AE21" s="178"/>
      <c r="AF21" s="178"/>
      <c r="AG21" s="125"/>
      <c r="AH21" s="125"/>
      <c r="AI21" s="125"/>
      <c r="AJ21" s="125"/>
      <c r="AK21" s="125"/>
      <c r="AL21" s="125"/>
    </row>
    <row r="22" spans="2:38" x14ac:dyDescent="0.25">
      <c r="B22" s="177"/>
      <c r="C22" s="178"/>
      <c r="D22" s="178"/>
      <c r="E22" s="190">
        <v>2.8999999999999998E-2</v>
      </c>
      <c r="F22" s="180">
        <f t="shared" si="0"/>
        <v>0.13426134545338608</v>
      </c>
      <c r="G22" s="319" t="s">
        <v>72</v>
      </c>
      <c r="H22" s="319" t="s">
        <v>29</v>
      </c>
      <c r="I22" s="319" t="s">
        <v>30</v>
      </c>
      <c r="J22" s="319" t="s">
        <v>73</v>
      </c>
      <c r="K22" s="319">
        <v>9</v>
      </c>
      <c r="L22" s="319">
        <v>11</v>
      </c>
      <c r="M22" s="319">
        <v>1</v>
      </c>
      <c r="N22" s="319">
        <v>3</v>
      </c>
      <c r="O22" s="319">
        <v>0</v>
      </c>
      <c r="P22" s="319">
        <v>0</v>
      </c>
      <c r="Q22" s="319">
        <f t="shared" si="1"/>
        <v>181.19099999999997</v>
      </c>
      <c r="R22" s="320" t="s">
        <v>32</v>
      </c>
      <c r="S22" s="319">
        <f t="shared" si="6"/>
        <v>163.17599999999999</v>
      </c>
      <c r="T22" s="319">
        <f t="shared" si="2"/>
        <v>4.7321039999999996</v>
      </c>
      <c r="U22" s="178"/>
      <c r="V22" s="178">
        <f t="shared" si="3"/>
        <v>4.2957312364121029E-2</v>
      </c>
      <c r="W22" s="181">
        <f t="shared" si="7"/>
        <v>2.1908229305701726E-2</v>
      </c>
      <c r="X22" s="179">
        <f t="shared" si="4"/>
        <v>0.13426134545338608</v>
      </c>
      <c r="Y22" s="319">
        <v>0.13399290868606098</v>
      </c>
      <c r="Z22" s="178"/>
      <c r="AA22" s="178"/>
      <c r="AB22" s="323"/>
      <c r="AC22" s="178"/>
      <c r="AD22" s="178">
        <f t="shared" si="5"/>
        <v>2.4326947444044476E-2</v>
      </c>
      <c r="AE22" s="178"/>
      <c r="AF22" s="178"/>
      <c r="AG22" s="125"/>
      <c r="AH22" s="324"/>
      <c r="AI22" s="125"/>
      <c r="AJ22" s="125"/>
      <c r="AK22" s="125"/>
      <c r="AL22" s="125"/>
    </row>
    <row r="23" spans="2:38" x14ac:dyDescent="0.25">
      <c r="B23" s="177"/>
      <c r="C23" s="178"/>
      <c r="D23" s="178"/>
      <c r="E23" s="190">
        <v>6.7000000000000004E-2</v>
      </c>
      <c r="F23" s="180">
        <f t="shared" si="0"/>
        <v>0.31019000501299543</v>
      </c>
      <c r="G23" s="319" t="s">
        <v>74</v>
      </c>
      <c r="H23" s="319" t="s">
        <v>29</v>
      </c>
      <c r="I23" s="319" t="s">
        <v>30</v>
      </c>
      <c r="J23" s="319" t="s">
        <v>75</v>
      </c>
      <c r="K23" s="319">
        <v>5</v>
      </c>
      <c r="L23" s="319">
        <v>11</v>
      </c>
      <c r="M23" s="319">
        <v>1</v>
      </c>
      <c r="N23" s="319">
        <v>2</v>
      </c>
      <c r="O23" s="319">
        <v>0</v>
      </c>
      <c r="P23" s="319">
        <v>0</v>
      </c>
      <c r="Q23" s="319">
        <f t="shared" si="1"/>
        <v>117.14800000000001</v>
      </c>
      <c r="R23" s="320" t="s">
        <v>32</v>
      </c>
      <c r="S23" s="319">
        <f t="shared" si="6"/>
        <v>99.13300000000001</v>
      </c>
      <c r="T23" s="319">
        <f t="shared" si="2"/>
        <v>6.6419110000000012</v>
      </c>
      <c r="U23" s="178"/>
      <c r="V23" s="178">
        <f t="shared" si="3"/>
        <v>6.0294246601869175E-2</v>
      </c>
      <c r="W23" s="181">
        <f t="shared" si="7"/>
        <v>3.0750065766953279E-2</v>
      </c>
      <c r="X23" s="179">
        <f t="shared" si="4"/>
        <v>0.31019000501299543</v>
      </c>
      <c r="Y23" s="319">
        <v>0.41118434573890472</v>
      </c>
      <c r="Z23" s="325">
        <f>SUM(X4:X23)</f>
        <v>4.6000714773270479</v>
      </c>
      <c r="AA23" s="319" t="s">
        <v>27</v>
      </c>
      <c r="AB23" s="326">
        <f>SUM(W4:W23)</f>
        <v>0.5099999999999999</v>
      </c>
      <c r="AC23" s="178"/>
      <c r="AD23" s="178">
        <f t="shared" si="5"/>
        <v>3.6338138707262393E-2</v>
      </c>
      <c r="AE23" s="178">
        <f>SUM(AD4:AD23)</f>
        <v>0.59287028766404681</v>
      </c>
      <c r="AF23" s="308">
        <f>AE23-AD129</f>
        <v>0.51</v>
      </c>
      <c r="AG23" s="125"/>
      <c r="AH23" s="125"/>
      <c r="AI23" s="125"/>
      <c r="AJ23" s="125"/>
      <c r="AK23" s="125"/>
      <c r="AL23" s="125"/>
    </row>
    <row r="24" spans="2:38" x14ac:dyDescent="0.25">
      <c r="B24" s="192"/>
      <c r="C24" s="193" t="s">
        <v>291</v>
      </c>
      <c r="D24" s="193">
        <v>3.1E-2</v>
      </c>
      <c r="E24" s="193">
        <v>0.26090000000000002</v>
      </c>
      <c r="F24" s="194">
        <f t="shared" si="0"/>
        <v>2.6310807998758769E-2</v>
      </c>
      <c r="G24" s="193" t="s">
        <v>77</v>
      </c>
      <c r="H24" s="193" t="s">
        <v>29</v>
      </c>
      <c r="I24" s="193" t="s">
        <v>76</v>
      </c>
      <c r="J24" s="193" t="s">
        <v>78</v>
      </c>
      <c r="K24" s="193">
        <v>10</v>
      </c>
      <c r="L24" s="193">
        <v>12</v>
      </c>
      <c r="M24" s="193">
        <v>5</v>
      </c>
      <c r="N24" s="193">
        <v>12</v>
      </c>
      <c r="O24" s="193">
        <v>3</v>
      </c>
      <c r="P24" s="195">
        <v>0</v>
      </c>
      <c r="Q24" s="195">
        <f t="shared" si="1"/>
        <v>487.15099999999995</v>
      </c>
      <c r="R24" s="196" t="s">
        <v>79</v>
      </c>
      <c r="S24" s="327">
        <f>Q24-$Q$127</f>
        <v>312.20199999999994</v>
      </c>
      <c r="T24" s="327">
        <f>E24*S24</f>
        <v>81.453501799999998</v>
      </c>
      <c r="U24" s="193">
        <f>SUM(T24:T27)</f>
        <v>307.39838929999996</v>
      </c>
      <c r="V24" s="193">
        <f>T24/$U$24</f>
        <v>0.26497699609124142</v>
      </c>
      <c r="W24" s="197">
        <f>V24*$D$24</f>
        <v>8.2142868788284834E-3</v>
      </c>
      <c r="X24" s="198">
        <f t="shared" si="4"/>
        <v>2.6310807998758769E-2</v>
      </c>
      <c r="Y24" s="327"/>
      <c r="Z24" s="193"/>
      <c r="AA24" s="193"/>
      <c r="AB24" s="199"/>
      <c r="AC24" s="193"/>
      <c r="AD24" s="193">
        <f t="shared" si="5"/>
        <v>1.2817336427403332E-2</v>
      </c>
      <c r="AE24" s="193"/>
      <c r="AF24" s="309"/>
      <c r="AG24" s="125"/>
      <c r="AH24" s="125"/>
      <c r="AI24" s="125"/>
      <c r="AJ24" s="125"/>
      <c r="AK24" s="125"/>
      <c r="AL24" s="125"/>
    </row>
    <row r="25" spans="2:38" x14ac:dyDescent="0.25">
      <c r="B25" s="192"/>
      <c r="C25" s="327" t="s">
        <v>80</v>
      </c>
      <c r="D25" s="328" t="s">
        <v>290</v>
      </c>
      <c r="E25" s="193">
        <v>0.2382</v>
      </c>
      <c r="F25" s="194">
        <f t="shared" si="0"/>
        <v>2.4021596264102482E-2</v>
      </c>
      <c r="G25" s="193" t="s">
        <v>81</v>
      </c>
      <c r="H25" s="193" t="s">
        <v>29</v>
      </c>
      <c r="I25" s="193" t="s">
        <v>76</v>
      </c>
      <c r="J25" s="193" t="s">
        <v>82</v>
      </c>
      <c r="K25" s="193">
        <v>9</v>
      </c>
      <c r="L25" s="193">
        <v>10</v>
      </c>
      <c r="M25" s="193">
        <v>3</v>
      </c>
      <c r="N25" s="193">
        <v>13</v>
      </c>
      <c r="O25" s="193">
        <v>3</v>
      </c>
      <c r="P25" s="195">
        <v>0</v>
      </c>
      <c r="Q25" s="195">
        <f t="shared" si="1"/>
        <v>461.10900000000004</v>
      </c>
      <c r="R25" s="196" t="s">
        <v>79</v>
      </c>
      <c r="S25" s="327">
        <f>Q25-$Q$127</f>
        <v>286.16000000000003</v>
      </c>
      <c r="T25" s="327">
        <f t="shared" si="2"/>
        <v>68.163312000000005</v>
      </c>
      <c r="U25" s="195"/>
      <c r="V25" s="193">
        <f>T25/$U$24</f>
        <v>0.22174258022372798</v>
      </c>
      <c r="W25" s="197">
        <f>V25*$D$24</f>
        <v>6.8740199869355674E-3</v>
      </c>
      <c r="X25" s="198">
        <f t="shared" si="4"/>
        <v>2.4021596264102482E-2</v>
      </c>
      <c r="Y25" s="327"/>
      <c r="Z25" s="193"/>
      <c r="AA25" s="193"/>
      <c r="AB25" s="199"/>
      <c r="AC25" s="193"/>
      <c r="AD25" s="193">
        <f t="shared" si="5"/>
        <v>1.1076574231744032E-2</v>
      </c>
      <c r="AE25" s="193"/>
      <c r="AF25" s="200"/>
    </row>
    <row r="26" spans="2:38" x14ac:dyDescent="0.25">
      <c r="B26" s="192"/>
      <c r="C26" s="327" t="s">
        <v>80</v>
      </c>
      <c r="D26" s="193"/>
      <c r="E26" s="193">
        <v>0.2389</v>
      </c>
      <c r="F26" s="194">
        <f t="shared" si="0"/>
        <v>2.4092188696448712E-2</v>
      </c>
      <c r="G26" s="193" t="s">
        <v>83</v>
      </c>
      <c r="H26" s="193" t="s">
        <v>29</v>
      </c>
      <c r="I26" s="193" t="s">
        <v>76</v>
      </c>
      <c r="J26" s="193" t="s">
        <v>84</v>
      </c>
      <c r="K26" s="193">
        <v>10</v>
      </c>
      <c r="L26" s="193">
        <v>12</v>
      </c>
      <c r="M26" s="193">
        <v>5</v>
      </c>
      <c r="N26" s="193">
        <v>13</v>
      </c>
      <c r="O26" s="193">
        <v>3</v>
      </c>
      <c r="P26" s="195">
        <v>0</v>
      </c>
      <c r="Q26" s="195">
        <f t="shared" si="1"/>
        <v>503.15</v>
      </c>
      <c r="R26" s="196" t="s">
        <v>79</v>
      </c>
      <c r="S26" s="327">
        <f>Q26-$Q$127</f>
        <v>328.20099999999996</v>
      </c>
      <c r="T26" s="327">
        <f t="shared" si="2"/>
        <v>78.40721889999999</v>
      </c>
      <c r="U26" s="195"/>
      <c r="V26" s="193">
        <f>T26/$U$24</f>
        <v>0.25506711039881169</v>
      </c>
      <c r="W26" s="197">
        <f>V26*$D$24</f>
        <v>7.9070804223631622E-3</v>
      </c>
      <c r="X26" s="198">
        <f t="shared" si="4"/>
        <v>2.4092188696448712E-2</v>
      </c>
      <c r="Y26" s="327"/>
      <c r="Z26" s="327"/>
      <c r="AA26" s="193"/>
      <c r="AB26" s="199"/>
      <c r="AC26" s="193"/>
      <c r="AD26" s="193">
        <f t="shared" si="5"/>
        <v>1.2121984742618169E-2</v>
      </c>
      <c r="AE26" s="193"/>
      <c r="AF26" s="200"/>
    </row>
    <row r="27" spans="2:38" x14ac:dyDescent="0.25">
      <c r="B27" s="192"/>
      <c r="C27" s="327" t="s">
        <v>80</v>
      </c>
      <c r="D27" s="193"/>
      <c r="E27" s="193">
        <v>0.26179999999999998</v>
      </c>
      <c r="F27" s="194">
        <f t="shared" si="0"/>
        <v>2.6401569697489632E-2</v>
      </c>
      <c r="G27" s="193" t="s">
        <v>85</v>
      </c>
      <c r="H27" s="193" t="s">
        <v>29</v>
      </c>
      <c r="I27" s="193" t="s">
        <v>76</v>
      </c>
      <c r="J27" s="193" t="s">
        <v>86</v>
      </c>
      <c r="K27" s="193">
        <v>10</v>
      </c>
      <c r="L27" s="193">
        <v>13</v>
      </c>
      <c r="M27" s="193">
        <v>2</v>
      </c>
      <c r="N27" s="193">
        <v>14</v>
      </c>
      <c r="O27" s="193">
        <v>3</v>
      </c>
      <c r="P27" s="195">
        <v>0</v>
      </c>
      <c r="Q27" s="195">
        <f t="shared" si="1"/>
        <v>478.13600000000008</v>
      </c>
      <c r="R27" s="196" t="s">
        <v>79</v>
      </c>
      <c r="S27" s="327">
        <f>Q27-$Q$127</f>
        <v>303.18700000000007</v>
      </c>
      <c r="T27" s="327">
        <f t="shared" si="2"/>
        <v>79.374356600000013</v>
      </c>
      <c r="U27" s="195"/>
      <c r="V27" s="193">
        <f>T27/$U$24</f>
        <v>0.25821331328621905</v>
      </c>
      <c r="W27" s="197">
        <f>V27*$D$24</f>
        <v>8.0046127118727911E-3</v>
      </c>
      <c r="X27" s="198">
        <f t="shared" si="4"/>
        <v>2.6401569697489632E-2</v>
      </c>
      <c r="Y27" s="327"/>
      <c r="Z27" s="329">
        <f>SUM(X24:X27)</f>
        <v>0.1008261626567996</v>
      </c>
      <c r="AA27" s="193" t="s">
        <v>76</v>
      </c>
      <c r="AB27" s="330">
        <f>SUM(W24:W27)</f>
        <v>3.1000000000000003E-2</v>
      </c>
      <c r="AC27" s="193"/>
      <c r="AD27" s="193">
        <f t="shared" si="5"/>
        <v>1.2623540928878905E-2</v>
      </c>
      <c r="AE27" s="193">
        <f>SUM(AD24:AD27)</f>
        <v>4.8639436330644444E-2</v>
      </c>
      <c r="AF27" s="200">
        <f>AE27-AD127</f>
        <v>3.100000000000001E-2</v>
      </c>
      <c r="AG27" s="331"/>
    </row>
    <row r="28" spans="2:38" x14ac:dyDescent="0.25">
      <c r="B28" s="201"/>
      <c r="C28" s="202" t="s">
        <v>288</v>
      </c>
      <c r="D28" s="202">
        <v>0.17</v>
      </c>
      <c r="E28" s="203">
        <v>0.23404469498691399</v>
      </c>
      <c r="F28" s="204">
        <f t="shared" si="0"/>
        <v>0.12409986181235766</v>
      </c>
      <c r="G28" s="202" t="s">
        <v>88</v>
      </c>
      <c r="H28" s="202" t="s">
        <v>29</v>
      </c>
      <c r="I28" s="202" t="s">
        <v>87</v>
      </c>
      <c r="J28" s="202" t="s">
        <v>89</v>
      </c>
      <c r="K28" s="202">
        <v>9</v>
      </c>
      <c r="L28" s="202">
        <v>12</v>
      </c>
      <c r="M28" s="202">
        <v>3</v>
      </c>
      <c r="N28" s="202">
        <v>14</v>
      </c>
      <c r="O28" s="202">
        <v>3</v>
      </c>
      <c r="P28" s="205">
        <v>0</v>
      </c>
      <c r="Q28" s="205">
        <f t="shared" si="1"/>
        <v>479.12400000000002</v>
      </c>
      <c r="R28" s="206" t="s">
        <v>79</v>
      </c>
      <c r="S28" s="332">
        <f>Q28-$Q$128</f>
        <v>304.17500000000001</v>
      </c>
      <c r="T28" s="332">
        <f t="shared" si="2"/>
        <v>71.190545097644559</v>
      </c>
      <c r="U28" s="202">
        <f>SUM(T28:T31)</f>
        <v>320.60952821958256</v>
      </c>
      <c r="V28" s="202">
        <f>T28/$U$28</f>
        <v>0.22204750274572876</v>
      </c>
      <c r="W28" s="207">
        <f>V28*$D$28</f>
        <v>3.7748075466773889E-2</v>
      </c>
      <c r="X28" s="208">
        <f t="shared" si="4"/>
        <v>0.12409986181235766</v>
      </c>
      <c r="Y28" s="332"/>
      <c r="Z28" s="332"/>
      <c r="AA28" s="202"/>
      <c r="AB28" s="209"/>
      <c r="AC28" s="202"/>
      <c r="AD28" s="202">
        <f t="shared" si="5"/>
        <v>5.9459222190984054E-2</v>
      </c>
      <c r="AE28" s="202"/>
      <c r="AF28" s="210"/>
    </row>
    <row r="29" spans="2:38" x14ac:dyDescent="0.25">
      <c r="B29" s="201"/>
      <c r="C29" s="202"/>
      <c r="D29" s="332"/>
      <c r="E29" s="203">
        <v>0.25005033219247003</v>
      </c>
      <c r="F29" s="204">
        <f t="shared" si="0"/>
        <v>0.13258669107178306</v>
      </c>
      <c r="G29" s="202" t="s">
        <v>90</v>
      </c>
      <c r="H29" s="202" t="s">
        <v>29</v>
      </c>
      <c r="I29" s="202" t="s">
        <v>87</v>
      </c>
      <c r="J29" s="202" t="s">
        <v>91</v>
      </c>
      <c r="K29" s="202">
        <v>10</v>
      </c>
      <c r="L29" s="202">
        <v>12</v>
      </c>
      <c r="M29" s="202">
        <v>5</v>
      </c>
      <c r="N29" s="202">
        <v>14</v>
      </c>
      <c r="O29" s="202">
        <v>3</v>
      </c>
      <c r="P29" s="205">
        <v>0</v>
      </c>
      <c r="Q29" s="205">
        <f t="shared" si="1"/>
        <v>519.149</v>
      </c>
      <c r="R29" s="206" t="s">
        <v>79</v>
      </c>
      <c r="S29" s="332">
        <f>Q29-$Q$128</f>
        <v>344.2</v>
      </c>
      <c r="T29" s="332">
        <f t="shared" si="2"/>
        <v>86.067324340648184</v>
      </c>
      <c r="U29" s="205"/>
      <c r="V29" s="202">
        <f>T29/$U$28</f>
        <v>0.26844905333475133</v>
      </c>
      <c r="W29" s="207">
        <f>V29*$D$28</f>
        <v>4.5636339066907727E-2</v>
      </c>
      <c r="X29" s="208">
        <f t="shared" si="4"/>
        <v>0.13258669107178306</v>
      </c>
      <c r="Y29" s="332"/>
      <c r="Z29" s="332"/>
      <c r="AA29" s="202"/>
      <c r="AB29" s="209"/>
      <c r="AC29" s="202"/>
      <c r="AD29" s="202">
        <f t="shared" si="5"/>
        <v>6.8832248083225092E-2</v>
      </c>
      <c r="AE29" s="202"/>
      <c r="AF29" s="210"/>
    </row>
    <row r="30" spans="2:38" x14ac:dyDescent="0.25">
      <c r="B30" s="201"/>
      <c r="C30" s="202"/>
      <c r="D30" s="202"/>
      <c r="E30" s="203">
        <v>0.259043017247165</v>
      </c>
      <c r="F30" s="204">
        <f t="shared" si="0"/>
        <v>0.13735497250055928</v>
      </c>
      <c r="G30" s="202" t="s">
        <v>92</v>
      </c>
      <c r="H30" s="202" t="s">
        <v>29</v>
      </c>
      <c r="I30" s="202" t="s">
        <v>87</v>
      </c>
      <c r="J30" s="202" t="s">
        <v>93</v>
      </c>
      <c r="K30" s="202">
        <v>9</v>
      </c>
      <c r="L30" s="202">
        <v>11</v>
      </c>
      <c r="M30" s="202">
        <v>2</v>
      </c>
      <c r="N30" s="202">
        <v>15</v>
      </c>
      <c r="O30" s="202">
        <v>3</v>
      </c>
      <c r="P30" s="205">
        <v>0</v>
      </c>
      <c r="Q30" s="205">
        <f t="shared" si="1"/>
        <v>480.10800000000006</v>
      </c>
      <c r="R30" s="206" t="s">
        <v>79</v>
      </c>
      <c r="S30" s="332">
        <f>Q30-$Q$128</f>
        <v>305.15900000000005</v>
      </c>
      <c r="T30" s="332">
        <f t="shared" si="2"/>
        <v>79.049308100127632</v>
      </c>
      <c r="U30" s="205"/>
      <c r="V30" s="202">
        <f>T30/$U$28</f>
        <v>0.24655944737234223</v>
      </c>
      <c r="W30" s="207">
        <f>V30*$D$28</f>
        <v>4.1915106053298179E-2</v>
      </c>
      <c r="X30" s="208">
        <f t="shared" si="4"/>
        <v>0.13735497250055928</v>
      </c>
      <c r="Y30" s="332"/>
      <c r="Z30" s="332"/>
      <c r="AA30" s="202"/>
      <c r="AB30" s="209"/>
      <c r="AC30" s="202"/>
      <c r="AD30" s="202">
        <f t="shared" si="5"/>
        <v>6.5945221137298518E-2</v>
      </c>
      <c r="AE30" s="202"/>
      <c r="AF30" s="210"/>
    </row>
    <row r="31" spans="2:38" x14ac:dyDescent="0.25">
      <c r="B31" s="201"/>
      <c r="C31" s="202"/>
      <c r="D31" s="202"/>
      <c r="E31" s="203">
        <v>0.25686195557345098</v>
      </c>
      <c r="F31" s="204">
        <f>X31</f>
        <v>0.13619848633313189</v>
      </c>
      <c r="G31" s="202" t="s">
        <v>94</v>
      </c>
      <c r="H31" s="202" t="s">
        <v>29</v>
      </c>
      <c r="I31" s="202" t="s">
        <v>87</v>
      </c>
      <c r="J31" s="202" t="s">
        <v>84</v>
      </c>
      <c r="K31" s="202">
        <v>10</v>
      </c>
      <c r="L31" s="202">
        <v>12</v>
      </c>
      <c r="M31" s="202">
        <v>5</v>
      </c>
      <c r="N31" s="202">
        <v>13</v>
      </c>
      <c r="O31" s="202">
        <v>3</v>
      </c>
      <c r="P31" s="205">
        <v>0</v>
      </c>
      <c r="Q31" s="205">
        <f t="shared" si="1"/>
        <v>503.15</v>
      </c>
      <c r="R31" s="206" t="s">
        <v>79</v>
      </c>
      <c r="S31" s="332">
        <f>Q31-$Q$128</f>
        <v>328.20099999999996</v>
      </c>
      <c r="T31" s="332">
        <f t="shared" si="2"/>
        <v>84.302350681162181</v>
      </c>
      <c r="U31" s="205"/>
      <c r="V31" s="202">
        <f>T31/$U$28</f>
        <v>0.26294399654717771</v>
      </c>
      <c r="W31" s="207">
        <f>V31*$D$28</f>
        <v>4.4700479413020217E-2</v>
      </c>
      <c r="X31" s="208">
        <f t="shared" si="4"/>
        <v>0.13619848633313189</v>
      </c>
      <c r="Y31" s="332"/>
      <c r="Z31" s="333">
        <f>SUM(X28:X31)</f>
        <v>0.53024001171783186</v>
      </c>
      <c r="AA31" s="202" t="s">
        <v>87</v>
      </c>
      <c r="AB31" s="334">
        <f>SUM(W28:W31)</f>
        <v>0.17</v>
      </c>
      <c r="AC31" s="202"/>
      <c r="AD31" s="202">
        <f t="shared" si="5"/>
        <v>6.8528268398515307E-2</v>
      </c>
      <c r="AE31" s="202">
        <f>SUM(AD28:AD31)</f>
        <v>0.26276495981002301</v>
      </c>
      <c r="AF31" s="210">
        <f>AE31-AD128</f>
        <v>0.17000000000000004</v>
      </c>
      <c r="AG31" s="331"/>
    </row>
    <row r="32" spans="2:38" x14ac:dyDescent="0.25">
      <c r="B32" s="211"/>
      <c r="C32" s="125" t="s">
        <v>567</v>
      </c>
      <c r="D32" s="335">
        <v>2.5000000000000001E-2</v>
      </c>
      <c r="E32" s="125">
        <v>1</v>
      </c>
      <c r="F32" s="212">
        <f t="shared" si="0"/>
        <v>2.5227781640431459E-2</v>
      </c>
      <c r="G32" s="125" t="s">
        <v>100</v>
      </c>
      <c r="H32" s="324" t="s">
        <v>101</v>
      </c>
      <c r="I32" s="324" t="s">
        <v>102</v>
      </c>
      <c r="J32" s="125" t="s">
        <v>103</v>
      </c>
      <c r="K32" s="125">
        <v>40</v>
      </c>
      <c r="L32" s="125">
        <v>62</v>
      </c>
      <c r="M32" s="125">
        <v>8</v>
      </c>
      <c r="N32" s="213">
        <v>21</v>
      </c>
      <c r="O32" s="213">
        <v>0</v>
      </c>
      <c r="P32" s="213">
        <v>0</v>
      </c>
      <c r="Q32" s="213">
        <f t="shared" si="1"/>
        <v>990.971</v>
      </c>
      <c r="R32" s="214" t="s">
        <v>98</v>
      </c>
      <c r="S32" s="213">
        <f t="shared" ref="S32:S69" si="8">Q32</f>
        <v>990.971</v>
      </c>
      <c r="T32" s="213">
        <f t="shared" si="2"/>
        <v>990.971</v>
      </c>
      <c r="U32" s="125">
        <f>SUM(T32:T32)</f>
        <v>990.971</v>
      </c>
      <c r="V32" s="213">
        <f>T32/$U$32</f>
        <v>1</v>
      </c>
      <c r="W32" s="215">
        <f>V32*$D$32</f>
        <v>2.5000000000000001E-2</v>
      </c>
      <c r="X32" s="216">
        <f t="shared" si="4"/>
        <v>2.5227781640431459E-2</v>
      </c>
      <c r="Y32" s="324"/>
      <c r="Z32" s="216">
        <f>X32</f>
        <v>2.5227781640431459E-2</v>
      </c>
      <c r="AA32" s="125" t="s">
        <v>99</v>
      </c>
      <c r="AB32" s="215">
        <f>SUM(W32)</f>
        <v>2.5000000000000001E-2</v>
      </c>
      <c r="AC32" s="125"/>
      <c r="AD32" s="125">
        <f t="shared" si="5"/>
        <v>2.5000000000000005E-2</v>
      </c>
      <c r="AE32" s="125">
        <f>SUM(AD32)</f>
        <v>2.5000000000000005E-2</v>
      </c>
      <c r="AF32" s="217">
        <f>AD32</f>
        <v>2.5000000000000005E-2</v>
      </c>
    </row>
    <row r="33" spans="2:32" x14ac:dyDescent="0.25">
      <c r="B33" s="218"/>
      <c r="C33" s="219" t="s">
        <v>568</v>
      </c>
      <c r="D33" s="336">
        <v>3.4000000000000002E-2</v>
      </c>
      <c r="E33" s="219">
        <v>1</v>
      </c>
      <c r="F33" s="220">
        <f>X32</f>
        <v>2.5227781640431459E-2</v>
      </c>
      <c r="G33" s="219" t="s">
        <v>105</v>
      </c>
      <c r="H33" s="337" t="s">
        <v>29</v>
      </c>
      <c r="I33" s="337" t="s">
        <v>104</v>
      </c>
      <c r="J33" s="219" t="s">
        <v>106</v>
      </c>
      <c r="K33" s="219">
        <v>68</v>
      </c>
      <c r="L33" s="219">
        <v>127</v>
      </c>
      <c r="M33" s="219">
        <v>2</v>
      </c>
      <c r="N33" s="221">
        <v>20</v>
      </c>
      <c r="O33" s="221"/>
      <c r="P33" s="221">
        <v>1</v>
      </c>
      <c r="Q33" s="221">
        <f t="shared" si="1"/>
        <v>1324.8239999999998</v>
      </c>
      <c r="R33" s="222" t="s">
        <v>98</v>
      </c>
      <c r="S33" s="221">
        <f t="shared" si="8"/>
        <v>1324.8239999999998</v>
      </c>
      <c r="T33" s="221">
        <f t="shared" si="2"/>
        <v>1324.8239999999998</v>
      </c>
      <c r="U33" s="219">
        <f>SUM(T33:T33)</f>
        <v>1324.8239999999998</v>
      </c>
      <c r="V33" s="221">
        <f>T33/$U$33</f>
        <v>1</v>
      </c>
      <c r="W33" s="223">
        <f>V33*$D$33</f>
        <v>3.4000000000000002E-2</v>
      </c>
      <c r="X33" s="224">
        <f t="shared" si="4"/>
        <v>2.5663786284064908E-2</v>
      </c>
      <c r="Y33" s="337"/>
      <c r="Z33" s="224">
        <f>X33</f>
        <v>2.5663786284064908E-2</v>
      </c>
      <c r="AA33" s="219" t="s">
        <v>104</v>
      </c>
      <c r="AB33" s="223">
        <f>SUM(W33)</f>
        <v>3.4000000000000002E-2</v>
      </c>
      <c r="AC33" s="219"/>
      <c r="AD33" s="219">
        <f t="shared" si="5"/>
        <v>3.3422370584002964E-2</v>
      </c>
      <c r="AE33" s="219">
        <f>SUM(AD33)</f>
        <v>3.3422370584002964E-2</v>
      </c>
      <c r="AF33" s="225">
        <f>AD33</f>
        <v>3.3422370584002964E-2</v>
      </c>
    </row>
    <row r="34" spans="2:32" x14ac:dyDescent="0.25">
      <c r="B34" s="226"/>
      <c r="C34" s="227" t="s">
        <v>628</v>
      </c>
      <c r="D34" s="227">
        <v>0.12</v>
      </c>
      <c r="E34" s="227">
        <v>0.19912000000000002</v>
      </c>
      <c r="F34" s="228">
        <f t="shared" si="0"/>
        <v>3.0328736912493118E-2</v>
      </c>
      <c r="G34" s="227" t="s">
        <v>108</v>
      </c>
      <c r="H34" s="227" t="s">
        <v>109</v>
      </c>
      <c r="I34" s="227" t="s">
        <v>107</v>
      </c>
      <c r="J34" s="227" t="s">
        <v>110</v>
      </c>
      <c r="K34" s="227">
        <v>41</v>
      </c>
      <c r="L34" s="227">
        <v>78</v>
      </c>
      <c r="M34" s="227">
        <v>0</v>
      </c>
      <c r="N34" s="227">
        <v>5</v>
      </c>
      <c r="O34" s="227">
        <v>0</v>
      </c>
      <c r="P34" s="227">
        <v>0</v>
      </c>
      <c r="Q34" s="227">
        <f t="shared" si="1"/>
        <v>651.06999999999994</v>
      </c>
      <c r="R34" s="229" t="s">
        <v>98</v>
      </c>
      <c r="S34" s="229">
        <f t="shared" si="8"/>
        <v>651.06999999999994</v>
      </c>
      <c r="T34" s="229">
        <f t="shared" si="2"/>
        <v>129.64105839999999</v>
      </c>
      <c r="U34" s="229">
        <f>SUM(T34:T69)</f>
        <v>787.84685524300016</v>
      </c>
      <c r="V34" s="229">
        <f t="shared" ref="V34:V69" si="9">T34/$U$34</f>
        <v>0.16455108951347411</v>
      </c>
      <c r="W34" s="230">
        <f t="shared" ref="W34:W69" si="10">V34*$D$34</f>
        <v>1.9746130741616894E-2</v>
      </c>
      <c r="X34" s="231">
        <f t="shared" si="4"/>
        <v>3.0328736912493118E-2</v>
      </c>
      <c r="Y34" s="229"/>
      <c r="Z34" s="229"/>
      <c r="AA34" s="229"/>
      <c r="AB34" s="229"/>
      <c r="AC34" s="227"/>
      <c r="AD34" s="227">
        <f t="shared" si="5"/>
        <v>1.974613074161689E-2</v>
      </c>
      <c r="AE34" s="227"/>
      <c r="AF34" s="232"/>
    </row>
    <row r="35" spans="2:32" x14ac:dyDescent="0.25">
      <c r="B35" s="226"/>
      <c r="C35" s="227"/>
      <c r="D35" s="227"/>
      <c r="E35" s="227">
        <v>1.159E-2</v>
      </c>
      <c r="F35" s="228">
        <f t="shared" si="0"/>
        <v>1.7653177019676335E-3</v>
      </c>
      <c r="G35" s="227" t="s">
        <v>111</v>
      </c>
      <c r="H35" s="227" t="s">
        <v>109</v>
      </c>
      <c r="I35" s="227" t="s">
        <v>107</v>
      </c>
      <c r="J35" s="227" t="s">
        <v>112</v>
      </c>
      <c r="K35" s="227">
        <v>41</v>
      </c>
      <c r="L35" s="227">
        <v>74</v>
      </c>
      <c r="M35" s="227">
        <v>0</v>
      </c>
      <c r="N35" s="227">
        <v>5</v>
      </c>
      <c r="O35" s="227">
        <v>0</v>
      </c>
      <c r="P35" s="227">
        <v>0</v>
      </c>
      <c r="Q35" s="227">
        <f t="shared" si="1"/>
        <v>647.03800000000001</v>
      </c>
      <c r="R35" s="229" t="s">
        <v>98</v>
      </c>
      <c r="S35" s="229">
        <f t="shared" si="8"/>
        <v>647.03800000000001</v>
      </c>
      <c r="T35" s="229">
        <f t="shared" si="2"/>
        <v>7.4991704199999996</v>
      </c>
      <c r="U35" s="229"/>
      <c r="V35" s="229">
        <f t="shared" si="9"/>
        <v>9.5185636270477807E-3</v>
      </c>
      <c r="W35" s="230">
        <f t="shared" si="10"/>
        <v>1.1422276352457336E-3</v>
      </c>
      <c r="X35" s="231">
        <f t="shared" si="4"/>
        <v>1.7653177019676335E-3</v>
      </c>
      <c r="Y35" s="229"/>
      <c r="Z35" s="229"/>
      <c r="AA35" s="229"/>
      <c r="AB35" s="229"/>
      <c r="AC35" s="227"/>
      <c r="AD35" s="227">
        <f t="shared" si="5"/>
        <v>1.1422276352457336E-3</v>
      </c>
      <c r="AE35" s="227"/>
      <c r="AF35" s="232"/>
    </row>
    <row r="36" spans="2:32" x14ac:dyDescent="0.25">
      <c r="B36" s="226"/>
      <c r="C36" s="227"/>
      <c r="D36" s="227"/>
      <c r="E36" s="227">
        <v>5.13E-4</v>
      </c>
      <c r="F36" s="228">
        <f t="shared" si="0"/>
        <v>7.8137013037911653E-5</v>
      </c>
      <c r="G36" s="227" t="s">
        <v>113</v>
      </c>
      <c r="H36" s="227" t="s">
        <v>109</v>
      </c>
      <c r="I36" s="227" t="s">
        <v>107</v>
      </c>
      <c r="J36" s="227" t="s">
        <v>114</v>
      </c>
      <c r="K36" s="227">
        <v>45</v>
      </c>
      <c r="L36" s="227">
        <v>82</v>
      </c>
      <c r="M36" s="227">
        <v>0</v>
      </c>
      <c r="N36" s="227">
        <v>5</v>
      </c>
      <c r="O36" s="227">
        <v>0</v>
      </c>
      <c r="P36" s="227">
        <v>0</v>
      </c>
      <c r="Q36" s="227">
        <f t="shared" si="1"/>
        <v>703.14600000000007</v>
      </c>
      <c r="R36" s="229" t="s">
        <v>98</v>
      </c>
      <c r="S36" s="229">
        <f t="shared" si="8"/>
        <v>703.14600000000007</v>
      </c>
      <c r="T36" s="229">
        <f t="shared" si="2"/>
        <v>0.36071389800000003</v>
      </c>
      <c r="U36" s="229"/>
      <c r="V36" s="229">
        <f t="shared" si="9"/>
        <v>4.5784773474629527E-4</v>
      </c>
      <c r="W36" s="230">
        <f t="shared" si="10"/>
        <v>5.4941728169555429E-5</v>
      </c>
      <c r="X36" s="231">
        <f t="shared" si="4"/>
        <v>7.8137013037911653E-5</v>
      </c>
      <c r="Y36" s="229"/>
      <c r="Z36" s="229"/>
      <c r="AA36" s="229"/>
      <c r="AB36" s="229"/>
      <c r="AC36" s="227"/>
      <c r="AD36" s="227">
        <f t="shared" si="5"/>
        <v>5.4941728169555436E-5</v>
      </c>
      <c r="AE36" s="227"/>
      <c r="AF36" s="232"/>
    </row>
    <row r="37" spans="2:32" x14ac:dyDescent="0.25">
      <c r="B37" s="226"/>
      <c r="C37" s="227"/>
      <c r="D37" s="227"/>
      <c r="E37" s="227">
        <v>4.7499999999999999E-3</v>
      </c>
      <c r="F37" s="228">
        <f t="shared" si="0"/>
        <v>7.2349086146214481E-4</v>
      </c>
      <c r="G37" s="227" t="s">
        <v>115</v>
      </c>
      <c r="H37" s="227" t="s">
        <v>109</v>
      </c>
      <c r="I37" s="227" t="s">
        <v>107</v>
      </c>
      <c r="J37" s="227" t="s">
        <v>116</v>
      </c>
      <c r="K37" s="227">
        <v>45</v>
      </c>
      <c r="L37" s="227">
        <v>78</v>
      </c>
      <c r="M37" s="227">
        <v>0</v>
      </c>
      <c r="N37" s="227">
        <v>5</v>
      </c>
      <c r="O37" s="227">
        <v>0</v>
      </c>
      <c r="P37" s="227">
        <v>0</v>
      </c>
      <c r="Q37" s="227">
        <f t="shared" si="1"/>
        <v>699.11400000000003</v>
      </c>
      <c r="R37" s="229" t="s">
        <v>98</v>
      </c>
      <c r="S37" s="229">
        <f t="shared" si="8"/>
        <v>699.11400000000003</v>
      </c>
      <c r="T37" s="229">
        <f t="shared" si="2"/>
        <v>3.3207914999999999</v>
      </c>
      <c r="U37" s="229"/>
      <c r="V37" s="229">
        <f t="shared" si="9"/>
        <v>4.2150215843353833E-3</v>
      </c>
      <c r="W37" s="230">
        <f t="shared" si="10"/>
        <v>5.0580259012024593E-4</v>
      </c>
      <c r="X37" s="231">
        <f t="shared" si="4"/>
        <v>7.2349086146214481E-4</v>
      </c>
      <c r="Y37" s="229"/>
      <c r="Z37" s="229"/>
      <c r="AA37" s="229"/>
      <c r="AB37" s="229"/>
      <c r="AC37" s="227"/>
      <c r="AD37" s="227">
        <f t="shared" si="5"/>
        <v>5.0580259012024593E-4</v>
      </c>
      <c r="AE37" s="227"/>
      <c r="AF37" s="232"/>
    </row>
    <row r="38" spans="2:32" x14ac:dyDescent="0.25">
      <c r="B38" s="226"/>
      <c r="C38" s="227"/>
      <c r="D38" s="227"/>
      <c r="E38" s="227">
        <v>4.7499999999999999E-3</v>
      </c>
      <c r="F38" s="228">
        <f t="shared" si="0"/>
        <v>7.2349086146214481E-4</v>
      </c>
      <c r="G38" s="227" t="s">
        <v>117</v>
      </c>
      <c r="H38" s="227" t="s">
        <v>109</v>
      </c>
      <c r="I38" s="227" t="s">
        <v>107</v>
      </c>
      <c r="J38" s="227" t="s">
        <v>116</v>
      </c>
      <c r="K38" s="227">
        <v>45</v>
      </c>
      <c r="L38" s="227">
        <v>78</v>
      </c>
      <c r="M38" s="227">
        <v>0</v>
      </c>
      <c r="N38" s="227">
        <v>5</v>
      </c>
      <c r="O38" s="227">
        <v>0</v>
      </c>
      <c r="P38" s="227">
        <v>0</v>
      </c>
      <c r="Q38" s="227">
        <f t="shared" si="1"/>
        <v>699.11400000000003</v>
      </c>
      <c r="R38" s="229" t="s">
        <v>98</v>
      </c>
      <c r="S38" s="229">
        <f t="shared" si="8"/>
        <v>699.11400000000003</v>
      </c>
      <c r="T38" s="229">
        <f t="shared" si="2"/>
        <v>3.3207914999999999</v>
      </c>
      <c r="U38" s="229"/>
      <c r="V38" s="229">
        <f t="shared" si="9"/>
        <v>4.2150215843353833E-3</v>
      </c>
      <c r="W38" s="230">
        <f t="shared" si="10"/>
        <v>5.0580259012024593E-4</v>
      </c>
      <c r="X38" s="231">
        <f t="shared" si="4"/>
        <v>7.2349086146214481E-4</v>
      </c>
      <c r="Y38" s="229"/>
      <c r="Z38" s="229"/>
      <c r="AA38" s="229"/>
      <c r="AB38" s="229"/>
      <c r="AC38" s="227"/>
      <c r="AD38" s="227">
        <f t="shared" si="5"/>
        <v>5.0580259012024593E-4</v>
      </c>
      <c r="AE38" s="227"/>
      <c r="AF38" s="232"/>
    </row>
    <row r="39" spans="2:32" x14ac:dyDescent="0.25">
      <c r="B39" s="226"/>
      <c r="C39" s="227"/>
      <c r="D39" s="227"/>
      <c r="E39" s="227">
        <v>6.3403000000000001E-2</v>
      </c>
      <c r="F39" s="228">
        <f t="shared" si="0"/>
        <v>9.6571560187967091E-3</v>
      </c>
      <c r="G39" s="227" t="s">
        <v>118</v>
      </c>
      <c r="H39" s="227" t="s">
        <v>109</v>
      </c>
      <c r="I39" s="227" t="s">
        <v>107</v>
      </c>
      <c r="J39" s="227" t="s">
        <v>119</v>
      </c>
      <c r="K39" s="227">
        <v>45</v>
      </c>
      <c r="L39" s="227">
        <v>74</v>
      </c>
      <c r="M39" s="227">
        <v>0</v>
      </c>
      <c r="N39" s="227">
        <v>5</v>
      </c>
      <c r="O39" s="227">
        <v>0</v>
      </c>
      <c r="P39" s="227">
        <v>0</v>
      </c>
      <c r="Q39" s="227">
        <f t="shared" si="1"/>
        <v>695.08199999999999</v>
      </c>
      <c r="R39" s="229" t="s">
        <v>98</v>
      </c>
      <c r="S39" s="229">
        <f t="shared" si="8"/>
        <v>695.08199999999999</v>
      </c>
      <c r="T39" s="229">
        <f t="shared" si="2"/>
        <v>44.070284045999998</v>
      </c>
      <c r="U39" s="229"/>
      <c r="V39" s="229">
        <f t="shared" si="9"/>
        <v>5.5937627665477122E-2</v>
      </c>
      <c r="W39" s="230">
        <f t="shared" si="10"/>
        <v>6.712515319857254E-3</v>
      </c>
      <c r="X39" s="231">
        <f t="shared" si="4"/>
        <v>9.6571560187967091E-3</v>
      </c>
      <c r="Y39" s="229"/>
      <c r="Z39" s="229"/>
      <c r="AA39" s="229"/>
      <c r="AB39" s="229"/>
      <c r="AC39" s="227"/>
      <c r="AD39" s="227">
        <f t="shared" si="5"/>
        <v>6.712515319857254E-3</v>
      </c>
      <c r="AE39" s="227"/>
      <c r="AF39" s="232"/>
    </row>
    <row r="40" spans="2:32" x14ac:dyDescent="0.25">
      <c r="B40" s="226"/>
      <c r="C40" s="227"/>
      <c r="D40" s="227"/>
      <c r="E40" s="227">
        <v>9.4524999999999998E-2</v>
      </c>
      <c r="F40" s="228">
        <f t="shared" si="0"/>
        <v>1.4397468143096684E-2</v>
      </c>
      <c r="G40" s="227" t="s">
        <v>120</v>
      </c>
      <c r="H40" s="227" t="s">
        <v>109</v>
      </c>
      <c r="I40" s="227" t="s">
        <v>107</v>
      </c>
      <c r="J40" s="227" t="s">
        <v>121</v>
      </c>
      <c r="K40" s="227">
        <v>45</v>
      </c>
      <c r="L40" s="227">
        <v>70</v>
      </c>
      <c r="M40" s="227">
        <v>0</v>
      </c>
      <c r="N40" s="227">
        <v>5</v>
      </c>
      <c r="O40" s="227">
        <v>0</v>
      </c>
      <c r="P40" s="227">
        <v>0</v>
      </c>
      <c r="Q40" s="227">
        <f t="shared" si="1"/>
        <v>691.05000000000007</v>
      </c>
      <c r="R40" s="229" t="s">
        <v>98</v>
      </c>
      <c r="S40" s="229">
        <f t="shared" si="8"/>
        <v>691.05000000000007</v>
      </c>
      <c r="T40" s="229">
        <f t="shared" si="2"/>
        <v>65.321501250000011</v>
      </c>
      <c r="U40" s="229"/>
      <c r="V40" s="229">
        <f t="shared" si="9"/>
        <v>8.2911419669058045E-2</v>
      </c>
      <c r="W40" s="230">
        <f t="shared" si="10"/>
        <v>9.9493703602869642E-3</v>
      </c>
      <c r="X40" s="231">
        <f t="shared" si="4"/>
        <v>1.4397468143096684E-2</v>
      </c>
      <c r="Y40" s="229"/>
      <c r="Z40" s="229"/>
      <c r="AA40" s="229"/>
      <c r="AB40" s="229"/>
      <c r="AC40" s="227"/>
      <c r="AD40" s="227">
        <f t="shared" si="5"/>
        <v>9.9493703602869642E-3</v>
      </c>
      <c r="AE40" s="227"/>
      <c r="AF40" s="232"/>
    </row>
    <row r="41" spans="2:32" x14ac:dyDescent="0.25">
      <c r="B41" s="226"/>
      <c r="C41" s="227"/>
      <c r="D41" s="227"/>
      <c r="E41" s="227">
        <v>4.75E-4</v>
      </c>
      <c r="F41" s="228">
        <f t="shared" si="0"/>
        <v>7.2349086146214505E-5</v>
      </c>
      <c r="G41" s="227" t="s">
        <v>122</v>
      </c>
      <c r="H41" s="227" t="s">
        <v>109</v>
      </c>
      <c r="I41" s="227" t="s">
        <v>107</v>
      </c>
      <c r="J41" s="227" t="s">
        <v>121</v>
      </c>
      <c r="K41" s="227">
        <v>45</v>
      </c>
      <c r="L41" s="227">
        <v>70</v>
      </c>
      <c r="M41" s="227">
        <v>0</v>
      </c>
      <c r="N41" s="227">
        <v>5</v>
      </c>
      <c r="O41" s="227">
        <v>0</v>
      </c>
      <c r="P41" s="227">
        <v>0</v>
      </c>
      <c r="Q41" s="227">
        <f t="shared" si="1"/>
        <v>691.05000000000007</v>
      </c>
      <c r="R41" s="229" t="s">
        <v>98</v>
      </c>
      <c r="S41" s="229">
        <f t="shared" si="8"/>
        <v>691.05000000000007</v>
      </c>
      <c r="T41" s="229">
        <f t="shared" si="2"/>
        <v>0.32824875000000003</v>
      </c>
      <c r="U41" s="229"/>
      <c r="V41" s="229">
        <f t="shared" si="9"/>
        <v>4.1664029984451279E-4</v>
      </c>
      <c r="W41" s="230">
        <f t="shared" si="10"/>
        <v>4.9996835981341532E-5</v>
      </c>
      <c r="X41" s="231">
        <f t="shared" si="4"/>
        <v>7.2349086146214505E-5</v>
      </c>
      <c r="Y41" s="229"/>
      <c r="Z41" s="229"/>
      <c r="AA41" s="229"/>
      <c r="AB41" s="229"/>
      <c r="AC41" s="227"/>
      <c r="AD41" s="227">
        <f t="shared" si="5"/>
        <v>4.9996835981341539E-5</v>
      </c>
      <c r="AE41" s="227"/>
      <c r="AF41" s="232"/>
    </row>
    <row r="42" spans="2:32" x14ac:dyDescent="0.25">
      <c r="B42" s="226"/>
      <c r="C42" s="227"/>
      <c r="D42" s="227"/>
      <c r="E42" s="227">
        <v>2.8500000000000001E-3</v>
      </c>
      <c r="F42" s="228">
        <f t="shared" si="0"/>
        <v>4.3409451687728695E-4</v>
      </c>
      <c r="G42" s="227" t="s">
        <v>123</v>
      </c>
      <c r="H42" s="227" t="s">
        <v>109</v>
      </c>
      <c r="I42" s="227" t="s">
        <v>107</v>
      </c>
      <c r="J42" s="227" t="s">
        <v>124</v>
      </c>
      <c r="K42" s="227">
        <v>45</v>
      </c>
      <c r="L42" s="227">
        <v>66</v>
      </c>
      <c r="M42" s="227">
        <v>0</v>
      </c>
      <c r="N42" s="227">
        <v>5</v>
      </c>
      <c r="O42" s="227">
        <v>0</v>
      </c>
      <c r="P42" s="227">
        <v>0</v>
      </c>
      <c r="Q42" s="227">
        <f t="shared" si="1"/>
        <v>687.01800000000003</v>
      </c>
      <c r="R42" s="229" t="s">
        <v>98</v>
      </c>
      <c r="S42" s="229">
        <f t="shared" si="8"/>
        <v>687.01800000000003</v>
      </c>
      <c r="T42" s="229">
        <f t="shared" si="2"/>
        <v>1.9580013000000001</v>
      </c>
      <c r="U42" s="229"/>
      <c r="V42" s="229">
        <f t="shared" si="9"/>
        <v>2.4852562232999995E-3</v>
      </c>
      <c r="W42" s="230">
        <f t="shared" si="10"/>
        <v>2.9823074679599995E-4</v>
      </c>
      <c r="X42" s="231">
        <f t="shared" si="4"/>
        <v>4.3409451687728695E-4</v>
      </c>
      <c r="Y42" s="229"/>
      <c r="Z42" s="229"/>
      <c r="AA42" s="229"/>
      <c r="AB42" s="229"/>
      <c r="AC42" s="227"/>
      <c r="AD42" s="227">
        <f t="shared" si="5"/>
        <v>2.982307467959999E-4</v>
      </c>
      <c r="AE42" s="227"/>
      <c r="AF42" s="232"/>
    </row>
    <row r="43" spans="2:32" x14ac:dyDescent="0.25">
      <c r="B43" s="226"/>
      <c r="C43" s="227"/>
      <c r="D43" s="227"/>
      <c r="E43" s="227">
        <v>0.13634250000000003</v>
      </c>
      <c r="F43" s="228">
        <f>X43</f>
        <v>2.0766853216611054E-2</v>
      </c>
      <c r="G43" s="227" t="s">
        <v>125</v>
      </c>
      <c r="H43" s="227" t="s">
        <v>109</v>
      </c>
      <c r="I43" s="227" t="s">
        <v>107</v>
      </c>
      <c r="J43" s="338" t="s">
        <v>643</v>
      </c>
      <c r="K43" s="227">
        <v>47</v>
      </c>
      <c r="L43" s="227">
        <v>89</v>
      </c>
      <c r="M43" s="227">
        <v>0</v>
      </c>
      <c r="N43" s="227">
        <v>10</v>
      </c>
      <c r="O43" s="227">
        <v>0</v>
      </c>
      <c r="P43" s="227">
        <v>0</v>
      </c>
      <c r="Q43" s="227">
        <f t="shared" si="1"/>
        <v>814.21899999999994</v>
      </c>
      <c r="R43" s="229" t="s">
        <v>98</v>
      </c>
      <c r="S43" s="229">
        <f t="shared" si="8"/>
        <v>814.21899999999994</v>
      </c>
      <c r="T43" s="229">
        <f t="shared" si="2"/>
        <v>111.01265400750002</v>
      </c>
      <c r="U43" s="229"/>
      <c r="V43" s="229">
        <f t="shared" si="9"/>
        <v>0.14090638715979864</v>
      </c>
      <c r="W43" s="230">
        <f t="shared" si="10"/>
        <v>1.6908766459175835E-2</v>
      </c>
      <c r="X43" s="231">
        <f t="shared" si="4"/>
        <v>2.0766853216611054E-2</v>
      </c>
      <c r="Y43" s="229"/>
      <c r="Z43" s="229"/>
      <c r="AA43" s="229"/>
      <c r="AB43" s="229"/>
      <c r="AC43" s="227"/>
      <c r="AD43" s="227">
        <f t="shared" si="5"/>
        <v>1.6908766459175835E-2</v>
      </c>
      <c r="AE43" s="227"/>
      <c r="AF43" s="232"/>
    </row>
    <row r="44" spans="2:32" x14ac:dyDescent="0.25">
      <c r="B44" s="226"/>
      <c r="C44" s="227"/>
      <c r="D44" s="227"/>
      <c r="E44" s="227">
        <v>1.0070000000000003E-2</v>
      </c>
      <c r="F44" s="228">
        <f t="shared" si="0"/>
        <v>1.5338006262997474E-3</v>
      </c>
      <c r="G44" s="227" t="s">
        <v>126</v>
      </c>
      <c r="H44" s="227" t="s">
        <v>109</v>
      </c>
      <c r="I44" s="227" t="s">
        <v>107</v>
      </c>
      <c r="J44" s="338" t="s">
        <v>644</v>
      </c>
      <c r="K44" s="227">
        <v>47</v>
      </c>
      <c r="L44" s="227">
        <v>85</v>
      </c>
      <c r="M44" s="227">
        <v>0</v>
      </c>
      <c r="N44" s="227">
        <v>10</v>
      </c>
      <c r="O44" s="227">
        <v>0</v>
      </c>
      <c r="P44" s="227">
        <v>0</v>
      </c>
      <c r="Q44" s="227">
        <f t="shared" si="1"/>
        <v>810.1869999999999</v>
      </c>
      <c r="R44" s="229" t="s">
        <v>98</v>
      </c>
      <c r="S44" s="229">
        <f t="shared" si="8"/>
        <v>810.1869999999999</v>
      </c>
      <c r="T44" s="229">
        <f t="shared" si="2"/>
        <v>8.1585830900000005</v>
      </c>
      <c r="U44" s="229"/>
      <c r="V44" s="229">
        <f t="shared" si="9"/>
        <v>1.0355544400165945E-2</v>
      </c>
      <c r="W44" s="230">
        <f t="shared" si="10"/>
        <v>1.2426653280199133E-3</v>
      </c>
      <c r="X44" s="231">
        <f t="shared" si="4"/>
        <v>1.5338006262997474E-3</v>
      </c>
      <c r="Y44" s="229"/>
      <c r="Z44" s="229"/>
      <c r="AA44" s="229"/>
      <c r="AB44" s="229"/>
      <c r="AC44" s="227"/>
      <c r="AD44" s="227">
        <f t="shared" si="5"/>
        <v>1.2426653280199133E-3</v>
      </c>
      <c r="AE44" s="227"/>
      <c r="AF44" s="232"/>
    </row>
    <row r="45" spans="2:32" x14ac:dyDescent="0.25">
      <c r="B45" s="226"/>
      <c r="C45" s="227"/>
      <c r="D45" s="227"/>
      <c r="E45" s="227">
        <v>2.3320000000000003E-3</v>
      </c>
      <c r="F45" s="228">
        <f t="shared" si="0"/>
        <v>3.5519593451152051E-4</v>
      </c>
      <c r="G45" s="227" t="s">
        <v>127</v>
      </c>
      <c r="H45" s="227" t="s">
        <v>109</v>
      </c>
      <c r="I45" s="227" t="s">
        <v>107</v>
      </c>
      <c r="J45" s="338" t="s">
        <v>645</v>
      </c>
      <c r="K45" s="227">
        <v>51</v>
      </c>
      <c r="L45" s="227">
        <v>93</v>
      </c>
      <c r="M45" s="227">
        <v>0</v>
      </c>
      <c r="N45" s="227">
        <v>10</v>
      </c>
      <c r="O45" s="227">
        <v>0</v>
      </c>
      <c r="P45" s="227">
        <v>0</v>
      </c>
      <c r="Q45" s="227">
        <f t="shared" si="1"/>
        <v>866.29499999999996</v>
      </c>
      <c r="R45" s="229" t="s">
        <v>98</v>
      </c>
      <c r="S45" s="229">
        <f t="shared" si="8"/>
        <v>866.29499999999996</v>
      </c>
      <c r="T45" s="229">
        <f t="shared" si="2"/>
        <v>2.0201999400000004</v>
      </c>
      <c r="U45" s="229"/>
      <c r="V45" s="229">
        <f t="shared" si="9"/>
        <v>2.5642038507304806E-3</v>
      </c>
      <c r="W45" s="230">
        <f t="shared" si="10"/>
        <v>3.0770446208765764E-4</v>
      </c>
      <c r="X45" s="231">
        <f t="shared" si="4"/>
        <v>3.5519593451152051E-4</v>
      </c>
      <c r="Y45" s="229"/>
      <c r="Z45" s="229"/>
      <c r="AA45" s="229"/>
      <c r="AB45" s="229"/>
      <c r="AC45" s="227"/>
      <c r="AD45" s="227">
        <f t="shared" si="5"/>
        <v>3.077044620876577E-4</v>
      </c>
      <c r="AE45" s="227"/>
      <c r="AF45" s="232"/>
    </row>
    <row r="46" spans="2:32" x14ac:dyDescent="0.25">
      <c r="B46" s="226"/>
      <c r="C46" s="227"/>
      <c r="D46" s="227"/>
      <c r="E46" s="227">
        <v>3.0475000000000003E-3</v>
      </c>
      <c r="F46" s="228">
        <f t="shared" si="0"/>
        <v>4.6417650532755509E-4</v>
      </c>
      <c r="G46" s="227" t="s">
        <v>128</v>
      </c>
      <c r="H46" s="227" t="s">
        <v>109</v>
      </c>
      <c r="I46" s="227" t="s">
        <v>107</v>
      </c>
      <c r="J46" s="338" t="s">
        <v>646</v>
      </c>
      <c r="K46" s="227">
        <v>51</v>
      </c>
      <c r="L46" s="227">
        <v>89</v>
      </c>
      <c r="M46" s="227">
        <v>0</v>
      </c>
      <c r="N46" s="227">
        <v>10</v>
      </c>
      <c r="O46" s="227">
        <v>0</v>
      </c>
      <c r="P46" s="227">
        <v>0</v>
      </c>
      <c r="Q46" s="227">
        <f t="shared" si="1"/>
        <v>862.26299999999992</v>
      </c>
      <c r="R46" s="229" t="s">
        <v>98</v>
      </c>
      <c r="S46" s="229">
        <f t="shared" si="8"/>
        <v>862.26299999999992</v>
      </c>
      <c r="T46" s="229">
        <f t="shared" si="2"/>
        <v>2.6277464925</v>
      </c>
      <c r="U46" s="229"/>
      <c r="V46" s="229">
        <f t="shared" si="9"/>
        <v>3.3353518834437802E-3</v>
      </c>
      <c r="W46" s="230">
        <f t="shared" si="10"/>
        <v>4.0024222601325361E-4</v>
      </c>
      <c r="X46" s="231">
        <f t="shared" si="4"/>
        <v>4.6417650532755509E-4</v>
      </c>
      <c r="Y46" s="229"/>
      <c r="Z46" s="229"/>
      <c r="AA46" s="229"/>
      <c r="AB46" s="229"/>
      <c r="AC46" s="227"/>
      <c r="AD46" s="227">
        <f t="shared" si="5"/>
        <v>4.0024222601325361E-4</v>
      </c>
      <c r="AE46" s="227"/>
      <c r="AF46" s="232"/>
    </row>
    <row r="47" spans="2:32" x14ac:dyDescent="0.25">
      <c r="B47" s="226"/>
      <c r="C47" s="227"/>
      <c r="D47" s="227"/>
      <c r="E47" s="227">
        <v>3.0475000000000003E-3</v>
      </c>
      <c r="F47" s="228">
        <f t="shared" si="0"/>
        <v>4.6417650532755509E-4</v>
      </c>
      <c r="G47" s="227" t="s">
        <v>129</v>
      </c>
      <c r="H47" s="227" t="s">
        <v>109</v>
      </c>
      <c r="I47" s="227" t="s">
        <v>107</v>
      </c>
      <c r="J47" s="338" t="s">
        <v>646</v>
      </c>
      <c r="K47" s="227">
        <v>51</v>
      </c>
      <c r="L47" s="227">
        <v>89</v>
      </c>
      <c r="M47" s="227">
        <v>0</v>
      </c>
      <c r="N47" s="227">
        <v>10</v>
      </c>
      <c r="O47" s="227">
        <v>0</v>
      </c>
      <c r="P47" s="227">
        <v>0</v>
      </c>
      <c r="Q47" s="227">
        <f t="shared" si="1"/>
        <v>862.26299999999992</v>
      </c>
      <c r="R47" s="229" t="s">
        <v>98</v>
      </c>
      <c r="S47" s="229">
        <f t="shared" si="8"/>
        <v>862.26299999999992</v>
      </c>
      <c r="T47" s="229">
        <f t="shared" si="2"/>
        <v>2.6277464925</v>
      </c>
      <c r="U47" s="229"/>
      <c r="V47" s="229">
        <f t="shared" si="9"/>
        <v>3.3353518834437802E-3</v>
      </c>
      <c r="W47" s="230">
        <f t="shared" si="10"/>
        <v>4.0024222601325361E-4</v>
      </c>
      <c r="X47" s="231">
        <f t="shared" si="4"/>
        <v>4.6417650532755509E-4</v>
      </c>
      <c r="Y47" s="229"/>
      <c r="Z47" s="229"/>
      <c r="AA47" s="229"/>
      <c r="AB47" s="229"/>
      <c r="AC47" s="227"/>
      <c r="AD47" s="227">
        <f t="shared" si="5"/>
        <v>4.0024222601325361E-4</v>
      </c>
      <c r="AE47" s="227"/>
      <c r="AF47" s="232"/>
    </row>
    <row r="48" spans="2:32" x14ac:dyDescent="0.25">
      <c r="B48" s="226"/>
      <c r="C48" s="227"/>
      <c r="D48" s="227"/>
      <c r="E48" s="227">
        <v>3.4807749999999998E-2</v>
      </c>
      <c r="F48" s="228">
        <f t="shared" si="0"/>
        <v>5.3017029543282052E-3</v>
      </c>
      <c r="G48" s="227" t="s">
        <v>130</v>
      </c>
      <c r="H48" s="227" t="s">
        <v>109</v>
      </c>
      <c r="I48" s="227" t="s">
        <v>107</v>
      </c>
      <c r="J48" s="338" t="s">
        <v>647</v>
      </c>
      <c r="K48" s="227">
        <v>51</v>
      </c>
      <c r="L48" s="227">
        <v>85</v>
      </c>
      <c r="M48" s="227">
        <v>0</v>
      </c>
      <c r="N48" s="227">
        <v>10</v>
      </c>
      <c r="O48" s="227">
        <v>0</v>
      </c>
      <c r="P48" s="227">
        <v>0</v>
      </c>
      <c r="Q48" s="227">
        <f t="shared" si="1"/>
        <v>858.23099999999999</v>
      </c>
      <c r="R48" s="229" t="s">
        <v>98</v>
      </c>
      <c r="S48" s="229">
        <f t="shared" si="8"/>
        <v>858.23099999999999</v>
      </c>
      <c r="T48" s="229">
        <f t="shared" si="2"/>
        <v>29.873090090249999</v>
      </c>
      <c r="U48" s="229"/>
      <c r="V48" s="229">
        <f t="shared" si="9"/>
        <v>3.7917381901633747E-2</v>
      </c>
      <c r="W48" s="230">
        <f t="shared" si="10"/>
        <v>4.5500858281960497E-3</v>
      </c>
      <c r="X48" s="231">
        <f t="shared" si="4"/>
        <v>5.3017029543282052E-3</v>
      </c>
      <c r="Y48" s="229"/>
      <c r="Z48" s="229"/>
      <c r="AA48" s="229"/>
      <c r="AB48" s="229"/>
      <c r="AC48" s="227"/>
      <c r="AD48" s="227">
        <f t="shared" si="5"/>
        <v>4.5500858281960497E-3</v>
      </c>
      <c r="AE48" s="227"/>
      <c r="AF48" s="232"/>
    </row>
    <row r="49" spans="2:32" x14ac:dyDescent="0.25">
      <c r="B49" s="226"/>
      <c r="C49" s="227"/>
      <c r="D49" s="227"/>
      <c r="E49" s="227">
        <v>7.57105E-2</v>
      </c>
      <c r="F49" s="228">
        <f t="shared" si="0"/>
        <v>1.1531758919311519E-2</v>
      </c>
      <c r="G49" s="227" t="s">
        <v>131</v>
      </c>
      <c r="H49" s="227" t="s">
        <v>109</v>
      </c>
      <c r="I49" s="227" t="s">
        <v>107</v>
      </c>
      <c r="J49" s="338" t="s">
        <v>648</v>
      </c>
      <c r="K49" s="227">
        <v>51</v>
      </c>
      <c r="L49" s="227">
        <v>81</v>
      </c>
      <c r="M49" s="227">
        <v>0</v>
      </c>
      <c r="N49" s="227">
        <v>10</v>
      </c>
      <c r="O49" s="227">
        <v>0</v>
      </c>
      <c r="P49" s="227">
        <v>0</v>
      </c>
      <c r="Q49" s="227">
        <f t="shared" si="1"/>
        <v>854.19899999999996</v>
      </c>
      <c r="R49" s="229" t="s">
        <v>98</v>
      </c>
      <c r="S49" s="229">
        <f t="shared" si="8"/>
        <v>854.19899999999996</v>
      </c>
      <c r="T49" s="229">
        <f t="shared" si="2"/>
        <v>64.671833389499994</v>
      </c>
      <c r="U49" s="229"/>
      <c r="V49" s="229">
        <f t="shared" si="9"/>
        <v>8.2086807809308174E-2</v>
      </c>
      <c r="W49" s="230">
        <f t="shared" si="10"/>
        <v>9.8504169371169802E-3</v>
      </c>
      <c r="X49" s="231">
        <f t="shared" si="4"/>
        <v>1.1531758919311519E-2</v>
      </c>
      <c r="Y49" s="229"/>
      <c r="Z49" s="229"/>
      <c r="AA49" s="229"/>
      <c r="AB49" s="229"/>
      <c r="AC49" s="227"/>
      <c r="AD49" s="227">
        <f t="shared" si="5"/>
        <v>9.8504169371169785E-3</v>
      </c>
      <c r="AE49" s="227"/>
      <c r="AF49" s="232"/>
    </row>
    <row r="50" spans="2:32" x14ac:dyDescent="0.25">
      <c r="B50" s="226"/>
      <c r="C50" s="227"/>
      <c r="D50" s="227"/>
      <c r="E50" s="229">
        <v>9.9375000000000006E-4</v>
      </c>
      <c r="F50" s="228">
        <f t="shared" si="0"/>
        <v>1.513619039111593E-4</v>
      </c>
      <c r="G50" s="227" t="s">
        <v>132</v>
      </c>
      <c r="H50" s="227" t="s">
        <v>109</v>
      </c>
      <c r="I50" s="227" t="s">
        <v>107</v>
      </c>
      <c r="J50" s="338" t="s">
        <v>648</v>
      </c>
      <c r="K50" s="227">
        <v>51</v>
      </c>
      <c r="L50" s="227">
        <v>81</v>
      </c>
      <c r="M50" s="227">
        <v>0</v>
      </c>
      <c r="N50" s="227">
        <v>10</v>
      </c>
      <c r="O50" s="227">
        <v>0</v>
      </c>
      <c r="P50" s="227">
        <v>0</v>
      </c>
      <c r="Q50" s="227">
        <f t="shared" si="1"/>
        <v>854.19899999999996</v>
      </c>
      <c r="R50" s="229" t="s">
        <v>98</v>
      </c>
      <c r="S50" s="229">
        <f t="shared" si="8"/>
        <v>854.19899999999996</v>
      </c>
      <c r="T50" s="229">
        <f t="shared" si="2"/>
        <v>0.84886025625000006</v>
      </c>
      <c r="U50" s="229"/>
      <c r="V50" s="229">
        <f t="shared" si="9"/>
        <v>1.077443224658403E-3</v>
      </c>
      <c r="W50" s="230">
        <f t="shared" si="10"/>
        <v>1.2929318695900836E-4</v>
      </c>
      <c r="X50" s="231">
        <f t="shared" si="4"/>
        <v>1.513619039111593E-4</v>
      </c>
      <c r="Y50" s="229"/>
      <c r="Z50" s="229"/>
      <c r="AA50" s="229"/>
      <c r="AB50" s="229"/>
      <c r="AC50" s="227"/>
      <c r="AD50" s="227">
        <f t="shared" si="5"/>
        <v>1.2929318695900836E-4</v>
      </c>
      <c r="AE50" s="227"/>
      <c r="AF50" s="232"/>
    </row>
    <row r="51" spans="2:32" x14ac:dyDescent="0.25">
      <c r="B51" s="226"/>
      <c r="C51" s="227"/>
      <c r="D51" s="227"/>
      <c r="E51" s="227">
        <v>4.1075E-3</v>
      </c>
      <c r="F51" s="228">
        <f t="shared" si="0"/>
        <v>6.2562920283279163E-4</v>
      </c>
      <c r="G51" s="227" t="s">
        <v>133</v>
      </c>
      <c r="H51" s="227" t="s">
        <v>109</v>
      </c>
      <c r="I51" s="227" t="s">
        <v>107</v>
      </c>
      <c r="J51" s="338" t="s">
        <v>649</v>
      </c>
      <c r="K51" s="227">
        <v>51</v>
      </c>
      <c r="L51" s="227">
        <v>77</v>
      </c>
      <c r="M51" s="227">
        <v>0</v>
      </c>
      <c r="N51" s="227">
        <v>10</v>
      </c>
      <c r="O51" s="227">
        <v>0</v>
      </c>
      <c r="P51" s="227">
        <v>0</v>
      </c>
      <c r="Q51" s="227">
        <f t="shared" si="1"/>
        <v>850.16699999999992</v>
      </c>
      <c r="R51" s="229" t="s">
        <v>98</v>
      </c>
      <c r="S51" s="229">
        <f t="shared" si="8"/>
        <v>850.16699999999992</v>
      </c>
      <c r="T51" s="229">
        <f t="shared" si="2"/>
        <v>3.4920609524999997</v>
      </c>
      <c r="U51" s="229"/>
      <c r="V51" s="229">
        <f t="shared" si="9"/>
        <v>4.4324108540395495E-3</v>
      </c>
      <c r="W51" s="230">
        <f t="shared" si="10"/>
        <v>5.3188930248474593E-4</v>
      </c>
      <c r="X51" s="231">
        <f t="shared" si="4"/>
        <v>6.2562920283279163E-4</v>
      </c>
      <c r="Y51" s="229"/>
      <c r="Z51" s="229"/>
      <c r="AA51" s="229"/>
      <c r="AB51" s="229"/>
      <c r="AC51" s="227"/>
      <c r="AD51" s="227">
        <f t="shared" si="5"/>
        <v>5.3188930248474582E-4</v>
      </c>
      <c r="AE51" s="227"/>
      <c r="AF51" s="232"/>
    </row>
    <row r="52" spans="2:32" x14ac:dyDescent="0.25">
      <c r="B52" s="226"/>
      <c r="C52" s="227"/>
      <c r="D52" s="227"/>
      <c r="E52" s="227">
        <v>0.15682499999999999</v>
      </c>
      <c r="F52" s="228">
        <f t="shared" si="0"/>
        <v>2.3886621968168608E-2</v>
      </c>
      <c r="G52" s="227" t="s">
        <v>134</v>
      </c>
      <c r="H52" s="227" t="s">
        <v>109</v>
      </c>
      <c r="I52" s="227" t="s">
        <v>107</v>
      </c>
      <c r="J52" s="338" t="s">
        <v>135</v>
      </c>
      <c r="K52" s="227">
        <v>41</v>
      </c>
      <c r="L52" s="227">
        <v>79</v>
      </c>
      <c r="M52" s="227">
        <v>0</v>
      </c>
      <c r="N52" s="227">
        <v>13</v>
      </c>
      <c r="O52" s="227">
        <v>0</v>
      </c>
      <c r="P52" s="227">
        <v>1</v>
      </c>
      <c r="Q52" s="227">
        <f t="shared" si="1"/>
        <v>812.13599999999997</v>
      </c>
      <c r="R52" s="229" t="s">
        <v>98</v>
      </c>
      <c r="S52" s="229">
        <f t="shared" si="8"/>
        <v>812.13599999999997</v>
      </c>
      <c r="T52" s="229">
        <f t="shared" si="2"/>
        <v>127.36322819999999</v>
      </c>
      <c r="U52" s="229"/>
      <c r="V52" s="229">
        <f t="shared" si="9"/>
        <v>0.1616598801561715</v>
      </c>
      <c r="W52" s="230">
        <f t="shared" si="10"/>
        <v>1.9399185618740579E-2</v>
      </c>
      <c r="X52" s="231">
        <f t="shared" si="4"/>
        <v>2.3886621968168608E-2</v>
      </c>
      <c r="Y52" s="229"/>
      <c r="Z52" s="229"/>
      <c r="AA52" s="229"/>
      <c r="AB52" s="229"/>
      <c r="AC52" s="227"/>
      <c r="AD52" s="227">
        <f t="shared" si="5"/>
        <v>1.9399185618740582E-2</v>
      </c>
      <c r="AE52" s="227"/>
      <c r="AF52" s="232"/>
    </row>
    <row r="53" spans="2:32" x14ac:dyDescent="0.25">
      <c r="B53" s="226"/>
      <c r="C53" s="227"/>
      <c r="D53" s="227"/>
      <c r="E53" s="227">
        <v>1.8117750000000002E-2</v>
      </c>
      <c r="F53" s="228">
        <f t="shared" si="0"/>
        <v>2.7595845379485848E-3</v>
      </c>
      <c r="G53" s="338" t="s">
        <v>136</v>
      </c>
      <c r="H53" s="227" t="s">
        <v>109</v>
      </c>
      <c r="I53" s="227" t="s">
        <v>107</v>
      </c>
      <c r="J53" s="338" t="s">
        <v>137</v>
      </c>
      <c r="K53" s="227">
        <v>41</v>
      </c>
      <c r="L53" s="227">
        <v>75</v>
      </c>
      <c r="M53" s="227">
        <v>0</v>
      </c>
      <c r="N53" s="227">
        <v>13</v>
      </c>
      <c r="O53" s="227">
        <v>0</v>
      </c>
      <c r="P53" s="227">
        <v>1</v>
      </c>
      <c r="Q53" s="227">
        <f t="shared" si="1"/>
        <v>808.10399999999993</v>
      </c>
      <c r="R53" s="229" t="s">
        <v>98</v>
      </c>
      <c r="S53" s="229">
        <f t="shared" si="8"/>
        <v>808.10399999999993</v>
      </c>
      <c r="T53" s="229">
        <f t="shared" si="2"/>
        <v>14.641026246000001</v>
      </c>
      <c r="U53" s="229"/>
      <c r="V53" s="229">
        <f t="shared" si="9"/>
        <v>1.858359419545336E-2</v>
      </c>
      <c r="W53" s="230">
        <f t="shared" si="10"/>
        <v>2.230031303454403E-3</v>
      </c>
      <c r="X53" s="231">
        <f t="shared" si="4"/>
        <v>2.7595845379485848E-3</v>
      </c>
      <c r="Y53" s="229"/>
      <c r="Z53" s="229"/>
      <c r="AA53" s="229"/>
      <c r="AB53" s="229"/>
      <c r="AC53" s="227"/>
      <c r="AD53" s="227">
        <f t="shared" si="5"/>
        <v>2.2300313034544026E-3</v>
      </c>
      <c r="AE53" s="227"/>
      <c r="AF53" s="232"/>
    </row>
    <row r="54" spans="2:32" x14ac:dyDescent="0.25">
      <c r="B54" s="226"/>
      <c r="C54" s="227"/>
      <c r="D54" s="227"/>
      <c r="E54" s="227">
        <v>3.4425000000000002E-3</v>
      </c>
      <c r="F54" s="228">
        <f t="shared" si="0"/>
        <v>5.2434048222809143E-4</v>
      </c>
      <c r="G54" s="338" t="s">
        <v>138</v>
      </c>
      <c r="H54" s="227" t="s">
        <v>109</v>
      </c>
      <c r="I54" s="227" t="s">
        <v>107</v>
      </c>
      <c r="J54" s="338" t="s">
        <v>139</v>
      </c>
      <c r="K54" s="227">
        <v>45</v>
      </c>
      <c r="L54" s="227">
        <v>83</v>
      </c>
      <c r="M54" s="227">
        <v>0</v>
      </c>
      <c r="N54" s="227">
        <v>13</v>
      </c>
      <c r="O54" s="227">
        <v>0</v>
      </c>
      <c r="P54" s="227">
        <v>1</v>
      </c>
      <c r="Q54" s="227">
        <f t="shared" si="1"/>
        <v>864.21199999999999</v>
      </c>
      <c r="R54" s="229" t="s">
        <v>98</v>
      </c>
      <c r="S54" s="229">
        <f t="shared" si="8"/>
        <v>864.21199999999999</v>
      </c>
      <c r="T54" s="229">
        <f t="shared" si="2"/>
        <v>2.9750498100000002</v>
      </c>
      <c r="U54" s="229"/>
      <c r="V54" s="229">
        <f t="shared" si="9"/>
        <v>3.7761778068941946E-3</v>
      </c>
      <c r="W54" s="230">
        <f t="shared" si="10"/>
        <v>4.5314133682730336E-4</v>
      </c>
      <c r="X54" s="231">
        <f t="shared" si="4"/>
        <v>5.2434048222809143E-4</v>
      </c>
      <c r="Y54" s="229"/>
      <c r="Z54" s="229"/>
      <c r="AA54" s="229"/>
      <c r="AB54" s="229"/>
      <c r="AC54" s="227"/>
      <c r="AD54" s="227">
        <f t="shared" si="5"/>
        <v>4.5314133682730336E-4</v>
      </c>
      <c r="AE54" s="227"/>
      <c r="AF54" s="232"/>
    </row>
    <row r="55" spans="2:32" x14ac:dyDescent="0.25">
      <c r="B55" s="226"/>
      <c r="C55" s="227"/>
      <c r="D55" s="227"/>
      <c r="E55" s="227">
        <v>2.0145E-2</v>
      </c>
      <c r="F55" s="228">
        <f t="shared" si="0"/>
        <v>3.0683628219273494E-3</v>
      </c>
      <c r="G55" s="338" t="s">
        <v>140</v>
      </c>
      <c r="H55" s="227" t="s">
        <v>109</v>
      </c>
      <c r="I55" s="227" t="s">
        <v>107</v>
      </c>
      <c r="J55" s="338" t="s">
        <v>141</v>
      </c>
      <c r="K55" s="227">
        <v>45</v>
      </c>
      <c r="L55" s="227">
        <v>79</v>
      </c>
      <c r="M55" s="227">
        <v>0</v>
      </c>
      <c r="N55" s="227">
        <v>13</v>
      </c>
      <c r="O55" s="227">
        <v>0</v>
      </c>
      <c r="P55" s="227">
        <v>1</v>
      </c>
      <c r="Q55" s="227">
        <f t="shared" si="1"/>
        <v>860.18</v>
      </c>
      <c r="R55" s="229" t="s">
        <v>98</v>
      </c>
      <c r="S55" s="229">
        <f t="shared" si="8"/>
        <v>860.18</v>
      </c>
      <c r="T55" s="229">
        <f t="shared" si="2"/>
        <v>17.328326099999998</v>
      </c>
      <c r="U55" s="229"/>
      <c r="V55" s="229">
        <f t="shared" si="9"/>
        <v>2.1994536101378893E-2</v>
      </c>
      <c r="W55" s="230">
        <f t="shared" si="10"/>
        <v>2.6393443321654671E-3</v>
      </c>
      <c r="X55" s="231">
        <f t="shared" si="4"/>
        <v>3.0683628219273494E-3</v>
      </c>
      <c r="Y55" s="229"/>
      <c r="Z55" s="229"/>
      <c r="AA55" s="229"/>
      <c r="AB55" s="229"/>
      <c r="AC55" s="227"/>
      <c r="AD55" s="227">
        <f t="shared" si="5"/>
        <v>2.6393443321654671E-3</v>
      </c>
      <c r="AE55" s="227"/>
      <c r="AF55" s="232"/>
    </row>
    <row r="56" spans="2:32" x14ac:dyDescent="0.25">
      <c r="B56" s="226"/>
      <c r="C56" s="227"/>
      <c r="D56" s="227"/>
      <c r="E56" s="227">
        <v>2.0145E-2</v>
      </c>
      <c r="F56" s="228">
        <f t="shared" si="0"/>
        <v>3.0683628219273494E-3</v>
      </c>
      <c r="G56" s="338" t="s">
        <v>142</v>
      </c>
      <c r="H56" s="227" t="s">
        <v>109</v>
      </c>
      <c r="I56" s="227" t="s">
        <v>107</v>
      </c>
      <c r="J56" s="338" t="s">
        <v>141</v>
      </c>
      <c r="K56" s="227">
        <v>45</v>
      </c>
      <c r="L56" s="227">
        <v>79</v>
      </c>
      <c r="M56" s="227">
        <v>0</v>
      </c>
      <c r="N56" s="227">
        <v>13</v>
      </c>
      <c r="O56" s="227">
        <v>0</v>
      </c>
      <c r="P56" s="227">
        <v>1</v>
      </c>
      <c r="Q56" s="227">
        <f t="shared" si="1"/>
        <v>860.18</v>
      </c>
      <c r="R56" s="229" t="s">
        <v>98</v>
      </c>
      <c r="S56" s="229">
        <f t="shared" si="8"/>
        <v>860.18</v>
      </c>
      <c r="T56" s="229">
        <f t="shared" si="2"/>
        <v>17.328326099999998</v>
      </c>
      <c r="U56" s="229"/>
      <c r="V56" s="229">
        <f t="shared" si="9"/>
        <v>2.1994536101378893E-2</v>
      </c>
      <c r="W56" s="230">
        <f t="shared" si="10"/>
        <v>2.6393443321654671E-3</v>
      </c>
      <c r="X56" s="231">
        <f t="shared" si="4"/>
        <v>3.0683628219273494E-3</v>
      </c>
      <c r="Y56" s="229"/>
      <c r="Z56" s="229"/>
      <c r="AA56" s="229"/>
      <c r="AB56" s="229"/>
      <c r="AC56" s="227"/>
      <c r="AD56" s="227">
        <f t="shared" si="5"/>
        <v>2.6393443321654671E-3</v>
      </c>
      <c r="AE56" s="227"/>
      <c r="AF56" s="232"/>
    </row>
    <row r="57" spans="2:32" x14ac:dyDescent="0.25">
      <c r="B57" s="226"/>
      <c r="C57" s="227"/>
      <c r="D57" s="227"/>
      <c r="E57" s="227">
        <v>5.355E-2</v>
      </c>
      <c r="F57" s="228">
        <f t="shared" si="0"/>
        <v>8.1564075013258672E-3</v>
      </c>
      <c r="G57" s="338" t="s">
        <v>143</v>
      </c>
      <c r="H57" s="227" t="s">
        <v>109</v>
      </c>
      <c r="I57" s="227" t="s">
        <v>107</v>
      </c>
      <c r="J57" s="338" t="s">
        <v>144</v>
      </c>
      <c r="K57" s="227">
        <v>45</v>
      </c>
      <c r="L57" s="227">
        <v>75</v>
      </c>
      <c r="M57" s="227">
        <v>0</v>
      </c>
      <c r="N57" s="227">
        <v>13</v>
      </c>
      <c r="O57" s="227">
        <v>0</v>
      </c>
      <c r="P57" s="227">
        <v>1</v>
      </c>
      <c r="Q57" s="227">
        <f t="shared" si="1"/>
        <v>856.14800000000002</v>
      </c>
      <c r="R57" s="229" t="s">
        <v>98</v>
      </c>
      <c r="S57" s="229">
        <f t="shared" si="8"/>
        <v>856.14800000000002</v>
      </c>
      <c r="T57" s="229">
        <f t="shared" si="2"/>
        <v>45.846725400000004</v>
      </c>
      <c r="U57" s="229"/>
      <c r="V57" s="229">
        <f t="shared" si="9"/>
        <v>5.8192433078709485E-2</v>
      </c>
      <c r="W57" s="230">
        <f t="shared" si="10"/>
        <v>6.9830919694451382E-3</v>
      </c>
      <c r="X57" s="231">
        <f t="shared" si="4"/>
        <v>8.1564075013258672E-3</v>
      </c>
      <c r="Y57" s="229"/>
      <c r="Z57" s="229"/>
      <c r="AA57" s="229"/>
      <c r="AB57" s="229"/>
      <c r="AC57" s="227"/>
      <c r="AD57" s="227">
        <f t="shared" si="5"/>
        <v>6.9830919694451382E-3</v>
      </c>
      <c r="AE57" s="227"/>
      <c r="AF57" s="232"/>
    </row>
    <row r="58" spans="2:32" x14ac:dyDescent="0.25">
      <c r="B58" s="226"/>
      <c r="C58" s="227"/>
      <c r="D58" s="227"/>
      <c r="E58" s="227">
        <v>2.2950000000000002E-3</v>
      </c>
      <c r="F58" s="228">
        <f t="shared" si="0"/>
        <v>3.4956032148539425E-4</v>
      </c>
      <c r="G58" s="338" t="s">
        <v>145</v>
      </c>
      <c r="H58" s="227" t="s">
        <v>109</v>
      </c>
      <c r="I58" s="227" t="s">
        <v>107</v>
      </c>
      <c r="J58" s="338" t="s">
        <v>146</v>
      </c>
      <c r="K58" s="227">
        <v>45</v>
      </c>
      <c r="L58" s="227">
        <v>71</v>
      </c>
      <c r="M58" s="227">
        <v>0</v>
      </c>
      <c r="N58" s="227">
        <v>13</v>
      </c>
      <c r="O58" s="227">
        <v>0</v>
      </c>
      <c r="P58" s="227">
        <v>1</v>
      </c>
      <c r="Q58" s="227">
        <f t="shared" si="1"/>
        <v>852.11599999999999</v>
      </c>
      <c r="R58" s="229" t="s">
        <v>98</v>
      </c>
      <c r="S58" s="229">
        <f t="shared" si="8"/>
        <v>852.11599999999999</v>
      </c>
      <c r="T58" s="229">
        <f t="shared" si="2"/>
        <v>1.9556062200000002</v>
      </c>
      <c r="U58" s="229"/>
      <c r="V58" s="229">
        <f t="shared" si="9"/>
        <v>2.4822161908570686E-3</v>
      </c>
      <c r="W58" s="230">
        <f t="shared" si="10"/>
        <v>2.9786594290284822E-4</v>
      </c>
      <c r="X58" s="231">
        <f t="shared" si="4"/>
        <v>3.4956032148539425E-4</v>
      </c>
      <c r="Y58" s="229"/>
      <c r="Z58" s="229"/>
      <c r="AA58" s="229"/>
      <c r="AB58" s="229"/>
      <c r="AC58" s="227"/>
      <c r="AD58" s="227">
        <f t="shared" si="5"/>
        <v>2.9786594290284816E-4</v>
      </c>
      <c r="AE58" s="227"/>
      <c r="AF58" s="232"/>
    </row>
    <row r="59" spans="2:32" x14ac:dyDescent="0.25">
      <c r="B59" s="226"/>
      <c r="C59" s="227"/>
      <c r="D59" s="227"/>
      <c r="E59" s="227">
        <v>0</v>
      </c>
      <c r="F59" s="228">
        <f t="shared" si="0"/>
        <v>0</v>
      </c>
      <c r="G59" s="338" t="s">
        <v>147</v>
      </c>
      <c r="H59" s="227" t="s">
        <v>109</v>
      </c>
      <c r="I59" s="227" t="s">
        <v>107</v>
      </c>
      <c r="J59" s="338" t="s">
        <v>148</v>
      </c>
      <c r="K59" s="227">
        <v>45</v>
      </c>
      <c r="L59" s="227">
        <v>67</v>
      </c>
      <c r="M59" s="227">
        <v>0</v>
      </c>
      <c r="N59" s="227">
        <v>13</v>
      </c>
      <c r="O59" s="227">
        <v>0</v>
      </c>
      <c r="P59" s="227">
        <v>1</v>
      </c>
      <c r="Q59" s="227">
        <f t="shared" si="1"/>
        <v>848.08399999999995</v>
      </c>
      <c r="R59" s="229" t="s">
        <v>98</v>
      </c>
      <c r="S59" s="229">
        <f t="shared" si="8"/>
        <v>848.08399999999995</v>
      </c>
      <c r="T59" s="229">
        <f t="shared" si="2"/>
        <v>0</v>
      </c>
      <c r="U59" s="229"/>
      <c r="V59" s="229">
        <f t="shared" si="9"/>
        <v>0</v>
      </c>
      <c r="W59" s="230">
        <f t="shared" si="10"/>
        <v>0</v>
      </c>
      <c r="X59" s="231">
        <f t="shared" si="4"/>
        <v>0</v>
      </c>
      <c r="Y59" s="229"/>
      <c r="Z59" s="229"/>
      <c r="AA59" s="229"/>
      <c r="AB59" s="229"/>
      <c r="AC59" s="227"/>
      <c r="AD59" s="227">
        <f t="shared" si="5"/>
        <v>0</v>
      </c>
      <c r="AE59" s="227"/>
      <c r="AF59" s="232"/>
    </row>
    <row r="60" spans="2:32" x14ac:dyDescent="0.25">
      <c r="B60" s="226"/>
      <c r="C60" s="227"/>
      <c r="D60" s="227"/>
      <c r="E60" s="227">
        <v>1.6575000000000001E-3</v>
      </c>
      <c r="F60" s="228">
        <f t="shared" si="0"/>
        <v>2.5246023218389589E-4</v>
      </c>
      <c r="G60" s="338" t="s">
        <v>149</v>
      </c>
      <c r="H60" s="227" t="s">
        <v>109</v>
      </c>
      <c r="I60" s="227" t="s">
        <v>107</v>
      </c>
      <c r="J60" s="338" t="s">
        <v>146</v>
      </c>
      <c r="K60" s="227">
        <v>45</v>
      </c>
      <c r="L60" s="227">
        <v>71</v>
      </c>
      <c r="M60" s="227">
        <v>0</v>
      </c>
      <c r="N60" s="227">
        <v>13</v>
      </c>
      <c r="O60" s="227">
        <v>0</v>
      </c>
      <c r="P60" s="227">
        <v>1</v>
      </c>
      <c r="Q60" s="227">
        <f t="shared" si="1"/>
        <v>852.11599999999999</v>
      </c>
      <c r="R60" s="229" t="s">
        <v>98</v>
      </c>
      <c r="S60" s="229">
        <f t="shared" si="8"/>
        <v>852.11599999999999</v>
      </c>
      <c r="T60" s="229">
        <f t="shared" si="2"/>
        <v>1.4123822700000002</v>
      </c>
      <c r="U60" s="229"/>
      <c r="V60" s="229">
        <f t="shared" si="9"/>
        <v>1.7927116933967719E-3</v>
      </c>
      <c r="W60" s="230">
        <f t="shared" si="10"/>
        <v>2.1512540320761263E-4</v>
      </c>
      <c r="X60" s="231">
        <f t="shared" si="4"/>
        <v>2.5246023218389589E-4</v>
      </c>
      <c r="Y60" s="229"/>
      <c r="Z60" s="229"/>
      <c r="AA60" s="229"/>
      <c r="AB60" s="229"/>
      <c r="AC60" s="227"/>
      <c r="AD60" s="227">
        <f t="shared" si="5"/>
        <v>2.1512540320761265E-4</v>
      </c>
      <c r="AE60" s="227"/>
      <c r="AF60" s="232"/>
    </row>
    <row r="61" spans="2:32" x14ac:dyDescent="0.25">
      <c r="B61" s="226"/>
      <c r="C61" s="227"/>
      <c r="D61" s="227"/>
      <c r="E61" s="227">
        <v>5.2500000000000005E-2</v>
      </c>
      <c r="F61" s="228">
        <f t="shared" si="0"/>
        <v>7.9964779424763401E-3</v>
      </c>
      <c r="G61" s="227" t="s">
        <v>150</v>
      </c>
      <c r="H61" s="227" t="s">
        <v>109</v>
      </c>
      <c r="I61" s="227" t="s">
        <v>107</v>
      </c>
      <c r="J61" s="227" t="s">
        <v>151</v>
      </c>
      <c r="K61" s="227">
        <v>38</v>
      </c>
      <c r="L61" s="227">
        <v>74</v>
      </c>
      <c r="M61" s="227">
        <v>0</v>
      </c>
      <c r="N61" s="227">
        <v>10</v>
      </c>
      <c r="O61" s="227">
        <v>1</v>
      </c>
      <c r="P61" s="227">
        <v>0</v>
      </c>
      <c r="Q61" s="227">
        <f t="shared" si="1"/>
        <v>721.97400000000005</v>
      </c>
      <c r="R61" s="229" t="s">
        <v>98</v>
      </c>
      <c r="S61" s="229">
        <f t="shared" si="8"/>
        <v>721.97400000000005</v>
      </c>
      <c r="T61" s="229">
        <f t="shared" si="2"/>
        <v>37.903635000000008</v>
      </c>
      <c r="U61" s="229"/>
      <c r="V61" s="229">
        <f t="shared" si="9"/>
        <v>4.8110409717011783E-2</v>
      </c>
      <c r="W61" s="230">
        <f t="shared" si="10"/>
        <v>5.7732491660414135E-3</v>
      </c>
      <c r="X61" s="231">
        <f t="shared" si="4"/>
        <v>7.9964779424763401E-3</v>
      </c>
      <c r="Y61" s="229"/>
      <c r="Z61" s="229"/>
      <c r="AA61" s="229"/>
      <c r="AB61" s="229"/>
      <c r="AC61" s="227"/>
      <c r="AD61" s="227">
        <f t="shared" si="5"/>
        <v>5.7732491660414135E-3</v>
      </c>
      <c r="AE61" s="227"/>
      <c r="AF61" s="232"/>
    </row>
    <row r="62" spans="2:32" x14ac:dyDescent="0.25">
      <c r="B62" s="226"/>
      <c r="C62" s="227"/>
      <c r="D62" s="227"/>
      <c r="E62" s="227">
        <v>8.9499999999999996E-4</v>
      </c>
      <c r="F62" s="228">
        <f t="shared" si="0"/>
        <v>1.3632090968602521E-4</v>
      </c>
      <c r="G62" s="227" t="s">
        <v>152</v>
      </c>
      <c r="H62" s="227" t="s">
        <v>109</v>
      </c>
      <c r="I62" s="227" t="s">
        <v>107</v>
      </c>
      <c r="J62" s="227" t="s">
        <v>153</v>
      </c>
      <c r="K62" s="227">
        <v>38</v>
      </c>
      <c r="L62" s="227">
        <v>70</v>
      </c>
      <c r="M62" s="227">
        <v>0</v>
      </c>
      <c r="N62" s="227">
        <v>10</v>
      </c>
      <c r="O62" s="227">
        <v>1</v>
      </c>
      <c r="P62" s="227">
        <v>0</v>
      </c>
      <c r="Q62" s="227">
        <f t="shared" si="1"/>
        <v>717.94200000000001</v>
      </c>
      <c r="R62" s="229" t="s">
        <v>98</v>
      </c>
      <c r="S62" s="229">
        <f t="shared" si="8"/>
        <v>717.94200000000001</v>
      </c>
      <c r="T62" s="229">
        <f t="shared" si="2"/>
        <v>0.64255808999999997</v>
      </c>
      <c r="U62" s="229"/>
      <c r="V62" s="229">
        <f t="shared" si="9"/>
        <v>8.1558755451503588E-4</v>
      </c>
      <c r="W62" s="230">
        <f t="shared" si="10"/>
        <v>9.7870506541804307E-5</v>
      </c>
      <c r="X62" s="231">
        <f t="shared" si="4"/>
        <v>1.3632090968602521E-4</v>
      </c>
      <c r="Y62" s="229"/>
      <c r="Z62" s="229"/>
      <c r="AA62" s="229"/>
      <c r="AB62" s="229"/>
      <c r="AC62" s="227"/>
      <c r="AD62" s="227">
        <f t="shared" si="5"/>
        <v>9.7870506541804307E-5</v>
      </c>
      <c r="AE62" s="227"/>
      <c r="AF62" s="232"/>
    </row>
    <row r="63" spans="2:32" x14ac:dyDescent="0.25">
      <c r="B63" s="226"/>
      <c r="C63" s="227"/>
      <c r="D63" s="227"/>
      <c r="E63" s="227">
        <v>1.8000000000000004E-3</v>
      </c>
      <c r="F63" s="228">
        <f t="shared" si="0"/>
        <v>2.7416495802776023E-4</v>
      </c>
      <c r="G63" s="227" t="s">
        <v>154</v>
      </c>
      <c r="H63" s="227" t="s">
        <v>109</v>
      </c>
      <c r="I63" s="227" t="s">
        <v>107</v>
      </c>
      <c r="J63" s="227" t="s">
        <v>155</v>
      </c>
      <c r="K63" s="227">
        <v>42</v>
      </c>
      <c r="L63" s="227">
        <v>82</v>
      </c>
      <c r="M63" s="227">
        <v>0</v>
      </c>
      <c r="N63" s="227">
        <v>10</v>
      </c>
      <c r="O63" s="227">
        <v>1</v>
      </c>
      <c r="P63" s="227">
        <v>0</v>
      </c>
      <c r="Q63" s="227">
        <f t="shared" si="1"/>
        <v>778.08199999999999</v>
      </c>
      <c r="R63" s="229" t="s">
        <v>98</v>
      </c>
      <c r="S63" s="229">
        <f t="shared" si="8"/>
        <v>778.08199999999999</v>
      </c>
      <c r="T63" s="229">
        <f t="shared" si="2"/>
        <v>1.4005476000000003</v>
      </c>
      <c r="U63" s="229"/>
      <c r="V63" s="229">
        <f t="shared" si="9"/>
        <v>1.7776901572679647E-3</v>
      </c>
      <c r="W63" s="230">
        <f t="shared" si="10"/>
        <v>2.1332281887215574E-4</v>
      </c>
      <c r="X63" s="231">
        <f t="shared" si="4"/>
        <v>2.7416495802776023E-4</v>
      </c>
      <c r="Y63" s="229"/>
      <c r="Z63" s="229"/>
      <c r="AA63" s="229"/>
      <c r="AB63" s="229"/>
      <c r="AC63" s="227"/>
      <c r="AD63" s="227">
        <f t="shared" si="5"/>
        <v>2.1332281887215574E-4</v>
      </c>
      <c r="AE63" s="227"/>
      <c r="AF63" s="232"/>
    </row>
    <row r="64" spans="2:32" x14ac:dyDescent="0.25">
      <c r="B64" s="226"/>
      <c r="C64" s="339"/>
      <c r="D64" s="340"/>
      <c r="E64" s="339">
        <v>3.3500000000000005E-3</v>
      </c>
      <c r="F64" s="228">
        <f t="shared" si="0"/>
        <v>5.1025144966277607E-4</v>
      </c>
      <c r="G64" s="227" t="s">
        <v>156</v>
      </c>
      <c r="H64" s="227" t="s">
        <v>109</v>
      </c>
      <c r="I64" s="227" t="s">
        <v>107</v>
      </c>
      <c r="J64" s="227" t="s">
        <v>157</v>
      </c>
      <c r="K64" s="227">
        <v>42</v>
      </c>
      <c r="L64" s="227">
        <v>78</v>
      </c>
      <c r="M64" s="227">
        <v>0</v>
      </c>
      <c r="N64" s="227">
        <v>10</v>
      </c>
      <c r="O64" s="227">
        <v>1</v>
      </c>
      <c r="P64" s="227">
        <v>0</v>
      </c>
      <c r="Q64" s="227">
        <f t="shared" si="1"/>
        <v>774.05000000000007</v>
      </c>
      <c r="R64" s="229" t="s">
        <v>98</v>
      </c>
      <c r="S64" s="229">
        <f t="shared" si="8"/>
        <v>774.05000000000007</v>
      </c>
      <c r="T64" s="229">
        <f t="shared" si="2"/>
        <v>2.5930675000000005</v>
      </c>
      <c r="U64" s="229"/>
      <c r="V64" s="229">
        <f t="shared" si="9"/>
        <v>3.2913344550955983E-3</v>
      </c>
      <c r="W64" s="230">
        <f t="shared" si="10"/>
        <v>3.9496013461147179E-4</v>
      </c>
      <c r="X64" s="231">
        <f t="shared" si="4"/>
        <v>5.1025144966277607E-4</v>
      </c>
      <c r="Y64" s="229"/>
      <c r="Z64" s="229"/>
      <c r="AA64" s="229"/>
      <c r="AB64" s="229"/>
      <c r="AC64" s="227"/>
      <c r="AD64" s="227">
        <f t="shared" si="5"/>
        <v>3.9496013461147184E-4</v>
      </c>
      <c r="AE64" s="227"/>
      <c r="AF64" s="232"/>
    </row>
    <row r="65" spans="2:32" x14ac:dyDescent="0.25">
      <c r="B65" s="226"/>
      <c r="C65" s="339"/>
      <c r="D65" s="227"/>
      <c r="E65" s="339">
        <v>3.3500000000000005E-3</v>
      </c>
      <c r="F65" s="228">
        <f t="shared" si="0"/>
        <v>5.1025144966277607E-4</v>
      </c>
      <c r="G65" s="227" t="s">
        <v>158</v>
      </c>
      <c r="H65" s="227" t="s">
        <v>109</v>
      </c>
      <c r="I65" s="227" t="s">
        <v>107</v>
      </c>
      <c r="J65" s="341" t="s">
        <v>157</v>
      </c>
      <c r="K65" s="227">
        <v>42</v>
      </c>
      <c r="L65" s="227">
        <v>78</v>
      </c>
      <c r="M65" s="227">
        <v>0</v>
      </c>
      <c r="N65" s="227">
        <v>10</v>
      </c>
      <c r="O65" s="227">
        <v>1</v>
      </c>
      <c r="P65" s="227">
        <v>0</v>
      </c>
      <c r="Q65" s="227">
        <f t="shared" si="1"/>
        <v>774.05000000000007</v>
      </c>
      <c r="R65" s="229" t="s">
        <v>98</v>
      </c>
      <c r="S65" s="229">
        <f t="shared" si="8"/>
        <v>774.05000000000007</v>
      </c>
      <c r="T65" s="229">
        <f t="shared" si="2"/>
        <v>2.5930675000000005</v>
      </c>
      <c r="U65" s="229"/>
      <c r="V65" s="229">
        <f t="shared" si="9"/>
        <v>3.2913344550955983E-3</v>
      </c>
      <c r="W65" s="230">
        <f t="shared" si="10"/>
        <v>3.9496013461147179E-4</v>
      </c>
      <c r="X65" s="231">
        <f t="shared" si="4"/>
        <v>5.1025144966277607E-4</v>
      </c>
      <c r="Y65" s="229"/>
      <c r="Z65" s="229"/>
      <c r="AA65" s="229"/>
      <c r="AB65" s="229"/>
      <c r="AC65" s="227"/>
      <c r="AD65" s="227">
        <f t="shared" si="5"/>
        <v>3.9496013461147184E-4</v>
      </c>
      <c r="AE65" s="227"/>
      <c r="AF65" s="232"/>
    </row>
    <row r="66" spans="2:32" x14ac:dyDescent="0.25">
      <c r="B66" s="226"/>
      <c r="C66" s="339"/>
      <c r="D66" s="227"/>
      <c r="E66" s="339">
        <v>3.4023999999999999E-2</v>
      </c>
      <c r="F66" s="228">
        <f t="shared" si="0"/>
        <v>5.1823269621869509E-3</v>
      </c>
      <c r="G66" s="227" t="s">
        <v>159</v>
      </c>
      <c r="H66" s="227" t="s">
        <v>109</v>
      </c>
      <c r="I66" s="227" t="s">
        <v>107</v>
      </c>
      <c r="J66" s="341" t="s">
        <v>160</v>
      </c>
      <c r="K66" s="227">
        <v>42</v>
      </c>
      <c r="L66" s="227">
        <v>74</v>
      </c>
      <c r="M66" s="227">
        <v>0</v>
      </c>
      <c r="N66" s="227">
        <v>10</v>
      </c>
      <c r="O66" s="227">
        <v>1</v>
      </c>
      <c r="P66" s="227">
        <v>0</v>
      </c>
      <c r="Q66" s="227">
        <f t="shared" si="1"/>
        <v>770.01800000000003</v>
      </c>
      <c r="R66" s="229" t="s">
        <v>98</v>
      </c>
      <c r="S66" s="229">
        <f t="shared" si="8"/>
        <v>770.01800000000003</v>
      </c>
      <c r="T66" s="229">
        <f t="shared" si="2"/>
        <v>26.199092432</v>
      </c>
      <c r="U66" s="229"/>
      <c r="V66" s="229">
        <f t="shared" si="9"/>
        <v>3.3254042023077267E-2</v>
      </c>
      <c r="W66" s="230">
        <f t="shared" si="10"/>
        <v>3.9904850427692718E-3</v>
      </c>
      <c r="X66" s="231">
        <f t="shared" si="4"/>
        <v>5.1823269621869509E-3</v>
      </c>
      <c r="Y66" s="229"/>
      <c r="Z66" s="229"/>
      <c r="AA66" s="229"/>
      <c r="AB66" s="229"/>
      <c r="AC66" s="227"/>
      <c r="AD66" s="227">
        <f t="shared" si="5"/>
        <v>3.9904850427692718E-3</v>
      </c>
      <c r="AE66" s="227"/>
      <c r="AF66" s="232"/>
    </row>
    <row r="67" spans="2:32" x14ac:dyDescent="0.25">
      <c r="B67" s="226"/>
      <c r="C67" s="339"/>
      <c r="D67" s="227"/>
      <c r="E67" s="339">
        <v>8.5000000000000006E-3</v>
      </c>
      <c r="F67" s="228">
        <f t="shared" si="0"/>
        <v>1.294667857353312E-3</v>
      </c>
      <c r="G67" s="227" t="s">
        <v>161</v>
      </c>
      <c r="H67" s="227" t="s">
        <v>109</v>
      </c>
      <c r="I67" s="227" t="s">
        <v>107</v>
      </c>
      <c r="J67" s="341" t="s">
        <v>162</v>
      </c>
      <c r="K67" s="227">
        <v>42</v>
      </c>
      <c r="L67" s="227">
        <v>70</v>
      </c>
      <c r="M67" s="227">
        <v>0</v>
      </c>
      <c r="N67" s="227">
        <v>10</v>
      </c>
      <c r="O67" s="227">
        <v>1</v>
      </c>
      <c r="P67" s="227">
        <v>0</v>
      </c>
      <c r="Q67" s="227">
        <f t="shared" ref="Q67:Q69" si="11">(K67*12.011)+(L67*1.008)+(N67*15.999)+(14.007*M67)+(O67*30.974)+(P67*32.066)</f>
        <v>765.98599999999999</v>
      </c>
      <c r="R67" s="229" t="s">
        <v>98</v>
      </c>
      <c r="S67" s="229">
        <f t="shared" si="8"/>
        <v>765.98599999999999</v>
      </c>
      <c r="T67" s="229">
        <f t="shared" si="2"/>
        <v>6.5108810000000004</v>
      </c>
      <c r="U67" s="229"/>
      <c r="V67" s="229">
        <f t="shared" si="9"/>
        <v>8.2641454448552851E-3</v>
      </c>
      <c r="W67" s="230">
        <f t="shared" si="10"/>
        <v>9.916974533826341E-4</v>
      </c>
      <c r="X67" s="231">
        <f t="shared" ref="X67:X69" si="12">W67/S67*1000</f>
        <v>1.294667857353312E-3</v>
      </c>
      <c r="Y67" s="229"/>
      <c r="Z67" s="229"/>
      <c r="AA67" s="229"/>
      <c r="AB67" s="229"/>
      <c r="AC67" s="227"/>
      <c r="AD67" s="227">
        <f t="shared" si="5"/>
        <v>9.916974533826341E-4</v>
      </c>
      <c r="AE67" s="227"/>
      <c r="AF67" s="232"/>
    </row>
    <row r="68" spans="2:32" x14ac:dyDescent="0.25">
      <c r="B68" s="226"/>
      <c r="C68" s="339"/>
      <c r="D68" s="227"/>
      <c r="E68" s="339">
        <v>0</v>
      </c>
      <c r="F68" s="228">
        <f t="shared" si="0"/>
        <v>0</v>
      </c>
      <c r="G68" s="227" t="s">
        <v>163</v>
      </c>
      <c r="H68" s="227" t="s">
        <v>109</v>
      </c>
      <c r="I68" s="227" t="s">
        <v>107</v>
      </c>
      <c r="J68" s="341" t="s">
        <v>164</v>
      </c>
      <c r="K68" s="227">
        <v>42</v>
      </c>
      <c r="L68" s="227">
        <v>66</v>
      </c>
      <c r="M68" s="227">
        <v>0</v>
      </c>
      <c r="N68" s="227">
        <v>10</v>
      </c>
      <c r="O68" s="227">
        <v>1</v>
      </c>
      <c r="P68" s="227">
        <v>0</v>
      </c>
      <c r="Q68" s="227">
        <f t="shared" si="11"/>
        <v>761.95400000000006</v>
      </c>
      <c r="R68" s="229" t="s">
        <v>98</v>
      </c>
      <c r="S68" s="229">
        <f t="shared" si="8"/>
        <v>761.95400000000006</v>
      </c>
      <c r="T68" s="229">
        <f t="shared" si="2"/>
        <v>0</v>
      </c>
      <c r="U68" s="229"/>
      <c r="V68" s="229">
        <f t="shared" si="9"/>
        <v>0</v>
      </c>
      <c r="W68" s="230">
        <f t="shared" si="10"/>
        <v>0</v>
      </c>
      <c r="X68" s="231">
        <f t="shared" si="12"/>
        <v>0</v>
      </c>
      <c r="Y68" s="229"/>
      <c r="Z68" s="229"/>
      <c r="AA68" s="229"/>
      <c r="AB68" s="229"/>
      <c r="AC68" s="227"/>
      <c r="AD68" s="227">
        <f t="shared" si="5"/>
        <v>0</v>
      </c>
      <c r="AE68" s="227"/>
      <c r="AF68" s="232"/>
    </row>
    <row r="69" spans="2:32" x14ac:dyDescent="0.25">
      <c r="B69" s="226"/>
      <c r="C69" s="339"/>
      <c r="D69" s="227"/>
      <c r="E69" s="339">
        <v>0</v>
      </c>
      <c r="F69" s="228">
        <f t="shared" si="0"/>
        <v>0</v>
      </c>
      <c r="G69" s="227" t="s">
        <v>165</v>
      </c>
      <c r="H69" s="227" t="s">
        <v>109</v>
      </c>
      <c r="I69" s="227" t="s">
        <v>107</v>
      </c>
      <c r="J69" s="341" t="s">
        <v>162</v>
      </c>
      <c r="K69" s="227">
        <v>42</v>
      </c>
      <c r="L69" s="227">
        <v>70</v>
      </c>
      <c r="M69" s="227">
        <v>0</v>
      </c>
      <c r="N69" s="227">
        <v>10</v>
      </c>
      <c r="O69" s="227">
        <v>1</v>
      </c>
      <c r="P69" s="227">
        <v>0</v>
      </c>
      <c r="Q69" s="227">
        <f t="shared" si="11"/>
        <v>765.98599999999999</v>
      </c>
      <c r="R69" s="229" t="s">
        <v>98</v>
      </c>
      <c r="S69" s="229">
        <f t="shared" si="8"/>
        <v>765.98599999999999</v>
      </c>
      <c r="T69" s="229">
        <f t="shared" si="2"/>
        <v>0</v>
      </c>
      <c r="U69" s="229"/>
      <c r="V69" s="229">
        <f t="shared" si="9"/>
        <v>0</v>
      </c>
      <c r="W69" s="230">
        <f t="shared" si="10"/>
        <v>0</v>
      </c>
      <c r="X69" s="231">
        <f t="shared" si="12"/>
        <v>0</v>
      </c>
      <c r="Y69" s="229"/>
      <c r="Z69" s="233">
        <f>SUM(X34:X69)</f>
        <v>0.15734505910005203</v>
      </c>
      <c r="AA69" s="229" t="s">
        <v>166</v>
      </c>
      <c r="AB69" s="234">
        <f>SUM(W34:W69)</f>
        <v>0.11999999999999997</v>
      </c>
      <c r="AC69" s="227"/>
      <c r="AD69" s="227">
        <f t="shared" si="5"/>
        <v>0</v>
      </c>
      <c r="AE69" s="227"/>
      <c r="AF69" s="232">
        <v>0.12</v>
      </c>
    </row>
    <row r="70" spans="2:32" x14ac:dyDescent="0.25">
      <c r="B70" s="235"/>
      <c r="C70" s="236" t="s">
        <v>627</v>
      </c>
      <c r="D70" s="236">
        <v>2.9000000000000001E-2</v>
      </c>
      <c r="E70" s="236"/>
      <c r="F70" s="237">
        <f>VLOOKUP(G70,[1]soluble_pool!F:H,3,0)</f>
        <v>3.3270489076189416E-2</v>
      </c>
      <c r="G70" s="236" t="s">
        <v>167</v>
      </c>
      <c r="H70" s="236" t="s">
        <v>29</v>
      </c>
      <c r="I70" s="236" t="s">
        <v>168</v>
      </c>
      <c r="J70" s="236" t="s">
        <v>169</v>
      </c>
      <c r="K70" s="236">
        <v>4</v>
      </c>
      <c r="L70" s="236">
        <v>14</v>
      </c>
      <c r="M70" s="236">
        <v>2</v>
      </c>
      <c r="N70" s="236">
        <v>0</v>
      </c>
      <c r="O70" s="236">
        <v>0</v>
      </c>
      <c r="P70" s="236">
        <v>0</v>
      </c>
      <c r="Q70" s="236">
        <f>(K70*12.011)+(L70*1.008)+(N70*15.999)+(14.007*M70)+(O70*30.974)+(P70*32.066)</f>
        <v>90.17</v>
      </c>
      <c r="R70" s="238" t="s">
        <v>98</v>
      </c>
      <c r="S70" s="239">
        <f>Q70</f>
        <v>90.17</v>
      </c>
      <c r="T70" s="239"/>
      <c r="U70" s="239"/>
      <c r="V70" s="239"/>
      <c r="W70" s="240"/>
      <c r="X70" s="241"/>
      <c r="Y70" s="342"/>
      <c r="Z70" s="236"/>
      <c r="AA70" s="236"/>
      <c r="AB70" s="236"/>
      <c r="AC70" s="236"/>
      <c r="AD70" s="236">
        <f t="shared" si="5"/>
        <v>2.9999999999999996E-3</v>
      </c>
      <c r="AE70" s="236"/>
      <c r="AF70" s="242"/>
    </row>
    <row r="71" spans="2:32" x14ac:dyDescent="0.25">
      <c r="B71" s="235"/>
      <c r="C71" s="236"/>
      <c r="D71" s="236"/>
      <c r="E71" s="236"/>
      <c r="F71" s="237">
        <f>VLOOKUP(G71,[1]soluble_pool!F:H,3,0)</f>
        <v>6.744270742004667E-3</v>
      </c>
      <c r="G71" s="236" t="s">
        <v>170</v>
      </c>
      <c r="H71" s="236" t="s">
        <v>29</v>
      </c>
      <c r="I71" s="236" t="s">
        <v>168</v>
      </c>
      <c r="J71" s="236" t="s">
        <v>171</v>
      </c>
      <c r="K71" s="236">
        <v>7</v>
      </c>
      <c r="L71" s="236">
        <v>22</v>
      </c>
      <c r="M71" s="236">
        <v>3</v>
      </c>
      <c r="N71" s="236">
        <v>0</v>
      </c>
      <c r="O71" s="236">
        <v>0</v>
      </c>
      <c r="P71" s="236">
        <v>0</v>
      </c>
      <c r="Q71" s="236">
        <f>(K71*12.011)+(L71*1.008)+(N71*15.999)+(14.007*M71)+(O71*30.974)+(P71*32.066)</f>
        <v>148.274</v>
      </c>
      <c r="R71" s="238" t="s">
        <v>98</v>
      </c>
      <c r="S71" s="239">
        <f>Q71</f>
        <v>148.274</v>
      </c>
      <c r="T71" s="236"/>
      <c r="U71" s="236"/>
      <c r="V71" s="239"/>
      <c r="W71" s="240"/>
      <c r="X71" s="241"/>
      <c r="Y71" s="342"/>
      <c r="Z71" s="243"/>
      <c r="AA71" s="239"/>
      <c r="AB71" s="240"/>
      <c r="AC71" s="236"/>
      <c r="AD71" s="236">
        <f t="shared" si="5"/>
        <v>1E-3</v>
      </c>
      <c r="AE71" s="236"/>
      <c r="AF71" s="242"/>
    </row>
    <row r="72" spans="2:32" x14ac:dyDescent="0.25">
      <c r="B72" s="235"/>
      <c r="C72" s="236"/>
      <c r="D72" s="236"/>
      <c r="E72" s="236"/>
      <c r="F72" s="237">
        <f>VLOOKUP(G72,[1]soluble_pool!F:H,3,0)</f>
        <v>2.7916666666666671E-4</v>
      </c>
      <c r="G72" s="236" t="s">
        <v>172</v>
      </c>
      <c r="H72" s="236" t="s">
        <v>29</v>
      </c>
      <c r="I72" s="236" t="s">
        <v>173</v>
      </c>
      <c r="J72" s="236" t="s">
        <v>174</v>
      </c>
      <c r="K72" s="236">
        <v>23</v>
      </c>
      <c r="L72" s="236">
        <v>34</v>
      </c>
      <c r="M72" s="236">
        <v>7</v>
      </c>
      <c r="N72" s="244">
        <v>17</v>
      </c>
      <c r="O72" s="244">
        <v>3</v>
      </c>
      <c r="P72" s="244">
        <v>1</v>
      </c>
      <c r="Q72" s="244">
        <f>(K72*12.011)+(L72*1.008)+(N72*15.999)+(14.007*M72)+(O72*30.974)+(P72*32.066)</f>
        <v>805.54500000000007</v>
      </c>
      <c r="R72" s="238" t="s">
        <v>98</v>
      </c>
      <c r="S72" s="239">
        <f t="shared" ref="S72:S94" si="13">Q72</f>
        <v>805.54500000000007</v>
      </c>
      <c r="T72" s="244"/>
      <c r="U72" s="244"/>
      <c r="V72" s="244"/>
      <c r="W72" s="342"/>
      <c r="X72" s="241"/>
      <c r="Y72" s="342"/>
      <c r="Z72" s="236"/>
      <c r="AA72" s="236"/>
      <c r="AB72" s="236"/>
      <c r="AC72" s="236"/>
      <c r="AD72" s="236">
        <f t="shared" si="5"/>
        <v>2.2488131250000007E-4</v>
      </c>
      <c r="AE72" s="236"/>
      <c r="AF72" s="242"/>
    </row>
    <row r="73" spans="2:32" x14ac:dyDescent="0.25">
      <c r="B73" s="235"/>
      <c r="C73" s="236"/>
      <c r="D73" s="236"/>
      <c r="E73" s="236"/>
      <c r="F73" s="237">
        <f>VLOOKUP(G73,[1]soluble_pool!F:H,3,0)</f>
        <v>1.6750000000000003E-4</v>
      </c>
      <c r="G73" s="236" t="s">
        <v>175</v>
      </c>
      <c r="H73" s="236" t="s">
        <v>29</v>
      </c>
      <c r="I73" s="236" t="s">
        <v>173</v>
      </c>
      <c r="J73" s="236" t="s">
        <v>176</v>
      </c>
      <c r="K73" s="236">
        <v>21</v>
      </c>
      <c r="L73" s="236">
        <v>32</v>
      </c>
      <c r="M73" s="236">
        <v>7</v>
      </c>
      <c r="N73" s="244">
        <v>16</v>
      </c>
      <c r="O73" s="244">
        <v>3</v>
      </c>
      <c r="P73" s="244">
        <v>1</v>
      </c>
      <c r="Q73" s="244">
        <f t="shared" ref="Q73:Q85" si="14">(K73*12.011)+(L73*1.008)+(N73*15.999)+(14.007*M73)+(O73*30.974)+(P73*32.066)</f>
        <v>763.50800000000004</v>
      </c>
      <c r="R73" s="238" t="s">
        <v>98</v>
      </c>
      <c r="S73" s="239">
        <f t="shared" si="13"/>
        <v>763.50800000000004</v>
      </c>
      <c r="T73" s="244"/>
      <c r="U73" s="244"/>
      <c r="V73" s="244"/>
      <c r="W73" s="342"/>
      <c r="X73" s="241"/>
      <c r="Y73" s="342"/>
      <c r="Z73" s="236"/>
      <c r="AA73" s="236"/>
      <c r="AB73" s="236"/>
      <c r="AC73" s="236"/>
      <c r="AD73" s="236">
        <f t="shared" si="5"/>
        <v>1.2788759000000003E-4</v>
      </c>
      <c r="AE73" s="236"/>
      <c r="AF73" s="242"/>
    </row>
    <row r="74" spans="2:32" x14ac:dyDescent="0.25">
      <c r="B74" s="235"/>
      <c r="C74" s="236"/>
      <c r="D74" s="236"/>
      <c r="E74" s="236"/>
      <c r="F74" s="237">
        <f>VLOOKUP(G74,[1]soluble_pool!F:H,3,0)</f>
        <v>9.8266666666666679E-5</v>
      </c>
      <c r="G74" s="236" t="s">
        <v>177</v>
      </c>
      <c r="H74" s="236" t="s">
        <v>29</v>
      </c>
      <c r="I74" s="236" t="s">
        <v>173</v>
      </c>
      <c r="J74" s="236" t="s">
        <v>178</v>
      </c>
      <c r="K74" s="236">
        <v>25</v>
      </c>
      <c r="L74" s="236">
        <v>35</v>
      </c>
      <c r="M74" s="236">
        <v>7</v>
      </c>
      <c r="N74" s="244">
        <v>19</v>
      </c>
      <c r="O74" s="244">
        <v>3</v>
      </c>
      <c r="P74" s="244">
        <v>1</v>
      </c>
      <c r="Q74" s="244">
        <f t="shared" si="14"/>
        <v>862.57299999999998</v>
      </c>
      <c r="R74" s="238" t="s">
        <v>98</v>
      </c>
      <c r="S74" s="239">
        <f t="shared" si="13"/>
        <v>862.57299999999998</v>
      </c>
      <c r="T74" s="244"/>
      <c r="U74" s="244"/>
      <c r="V74" s="244"/>
      <c r="W74" s="342"/>
      <c r="X74" s="241"/>
      <c r="Y74" s="342"/>
      <c r="Z74" s="236"/>
      <c r="AA74" s="236"/>
      <c r="AB74" s="236"/>
      <c r="AC74" s="236"/>
      <c r="AD74" s="236">
        <f t="shared" si="5"/>
        <v>8.4762173466666676E-5</v>
      </c>
      <c r="AE74" s="236"/>
      <c r="AF74" s="242"/>
    </row>
    <row r="75" spans="2:32" x14ac:dyDescent="0.25">
      <c r="B75" s="235"/>
      <c r="C75" s="236"/>
      <c r="D75" s="236"/>
      <c r="E75" s="236"/>
      <c r="F75" s="237">
        <f>VLOOKUP(G75,[1]soluble_pool!F:H,3,0)</f>
        <v>3.126666666666667E-5</v>
      </c>
      <c r="G75" s="236" t="s">
        <v>179</v>
      </c>
      <c r="H75" s="236" t="s">
        <v>29</v>
      </c>
      <c r="I75" s="236" t="s">
        <v>173</v>
      </c>
      <c r="J75" s="236" t="s">
        <v>180</v>
      </c>
      <c r="K75" s="236">
        <v>24</v>
      </c>
      <c r="L75" s="236">
        <v>33</v>
      </c>
      <c r="M75" s="236">
        <v>7</v>
      </c>
      <c r="N75" s="244">
        <v>19</v>
      </c>
      <c r="O75" s="244">
        <v>3</v>
      </c>
      <c r="P75" s="244">
        <v>1</v>
      </c>
      <c r="Q75" s="244">
        <f t="shared" si="14"/>
        <v>848.54600000000005</v>
      </c>
      <c r="R75" s="238" t="s">
        <v>98</v>
      </c>
      <c r="S75" s="239">
        <f t="shared" si="13"/>
        <v>848.54600000000005</v>
      </c>
      <c r="T75" s="244"/>
      <c r="U75" s="244"/>
      <c r="V75" s="244"/>
      <c r="W75" s="342"/>
      <c r="X75" s="241"/>
      <c r="Y75" s="342"/>
      <c r="Z75" s="236"/>
      <c r="AA75" s="236"/>
      <c r="AB75" s="236"/>
      <c r="AC75" s="236"/>
      <c r="AD75" s="236">
        <f t="shared" si="5"/>
        <v>2.6531204933333338E-5</v>
      </c>
      <c r="AE75" s="236"/>
      <c r="AF75" s="242"/>
    </row>
    <row r="76" spans="2:32" x14ac:dyDescent="0.25">
      <c r="B76" s="235"/>
      <c r="C76" s="236"/>
      <c r="D76" s="236"/>
      <c r="E76" s="236"/>
      <c r="F76" s="237">
        <f>VLOOKUP(G76,[1]soluble_pool!F:H,3,0)</f>
        <v>1.7866666666666671E-3</v>
      </c>
      <c r="G76" s="236" t="s">
        <v>181</v>
      </c>
      <c r="H76" s="236" t="s">
        <v>29</v>
      </c>
      <c r="I76" s="236" t="s">
        <v>173</v>
      </c>
      <c r="J76" s="236" t="s">
        <v>182</v>
      </c>
      <c r="K76" s="236">
        <v>21</v>
      </c>
      <c r="L76" s="236">
        <v>26</v>
      </c>
      <c r="M76" s="236">
        <v>7</v>
      </c>
      <c r="N76" s="244">
        <v>14</v>
      </c>
      <c r="O76" s="244">
        <v>2</v>
      </c>
      <c r="P76" s="244">
        <v>0</v>
      </c>
      <c r="Q76" s="244">
        <f t="shared" si="14"/>
        <v>662.42199999999991</v>
      </c>
      <c r="R76" s="238" t="s">
        <v>98</v>
      </c>
      <c r="S76" s="239">
        <f>Q76</f>
        <v>662.42199999999991</v>
      </c>
      <c r="T76" s="244"/>
      <c r="U76" s="244"/>
      <c r="V76" s="244"/>
      <c r="W76" s="342"/>
      <c r="X76" s="241"/>
      <c r="Y76" s="342"/>
      <c r="Z76" s="236"/>
      <c r="AA76" s="236"/>
      <c r="AB76" s="236"/>
      <c r="AC76" s="236"/>
      <c r="AD76" s="236">
        <f t="shared" si="5"/>
        <v>1.1835273066666666E-3</v>
      </c>
      <c r="AE76" s="236"/>
      <c r="AF76" s="242"/>
    </row>
    <row r="77" spans="2:32" x14ac:dyDescent="0.25">
      <c r="B77" s="235"/>
      <c r="C77" s="236"/>
      <c r="D77" s="236"/>
      <c r="E77" s="236"/>
      <c r="F77" s="237">
        <f>VLOOKUP(G77,[1]soluble_pool!F:H,3,0)</f>
        <v>4.4666666666666677E-5</v>
      </c>
      <c r="G77" s="236" t="s">
        <v>183</v>
      </c>
      <c r="H77" s="236" t="s">
        <v>29</v>
      </c>
      <c r="I77" s="236" t="s">
        <v>173</v>
      </c>
      <c r="J77" s="236" t="s">
        <v>184</v>
      </c>
      <c r="K77" s="236">
        <v>21</v>
      </c>
      <c r="L77" s="236">
        <v>27</v>
      </c>
      <c r="M77" s="236">
        <v>7</v>
      </c>
      <c r="N77" s="244">
        <v>14</v>
      </c>
      <c r="O77" s="244">
        <v>2</v>
      </c>
      <c r="P77" s="244">
        <v>0</v>
      </c>
      <c r="Q77" s="244">
        <f t="shared" si="14"/>
        <v>663.43</v>
      </c>
      <c r="R77" s="238" t="s">
        <v>98</v>
      </c>
      <c r="S77" s="239">
        <f>Q77</f>
        <v>663.43</v>
      </c>
      <c r="T77" s="244"/>
      <c r="U77" s="244"/>
      <c r="V77" s="244"/>
      <c r="W77" s="342"/>
      <c r="X77" s="241"/>
      <c r="Y77" s="342"/>
      <c r="Z77" s="236"/>
      <c r="AA77" s="236"/>
      <c r="AB77" s="236"/>
      <c r="AC77" s="236"/>
      <c r="AD77" s="236">
        <f t="shared" si="5"/>
        <v>2.9633206666666672E-5</v>
      </c>
      <c r="AE77" s="236"/>
      <c r="AF77" s="242"/>
    </row>
    <row r="78" spans="2:32" x14ac:dyDescent="0.25">
      <c r="B78" s="235"/>
      <c r="C78" s="236"/>
      <c r="D78" s="236"/>
      <c r="E78" s="236"/>
      <c r="F78" s="237">
        <f>VLOOKUP(G78,[1]soluble_pool!F:H,3,0)</f>
        <v>1.1166666666666669E-4</v>
      </c>
      <c r="G78" s="236" t="s">
        <v>185</v>
      </c>
      <c r="H78" s="236" t="s">
        <v>29</v>
      </c>
      <c r="I78" s="236" t="s">
        <v>173</v>
      </c>
      <c r="J78" s="236" t="s">
        <v>186</v>
      </c>
      <c r="K78" s="236">
        <v>21</v>
      </c>
      <c r="L78" s="236">
        <v>25</v>
      </c>
      <c r="M78" s="236">
        <v>7</v>
      </c>
      <c r="N78" s="244">
        <v>17</v>
      </c>
      <c r="O78" s="244">
        <v>3</v>
      </c>
      <c r="P78" s="244">
        <v>0</v>
      </c>
      <c r="Q78" s="244">
        <f t="shared" si="14"/>
        <v>740.38499999999999</v>
      </c>
      <c r="R78" s="238" t="s">
        <v>98</v>
      </c>
      <c r="S78" s="239">
        <f>Q78</f>
        <v>740.38499999999999</v>
      </c>
      <c r="T78" s="244"/>
      <c r="U78" s="244"/>
      <c r="V78" s="244"/>
      <c r="W78" s="342"/>
      <c r="X78" s="241"/>
      <c r="Y78" s="342"/>
      <c r="Z78" s="236"/>
      <c r="AA78" s="236"/>
      <c r="AB78" s="236"/>
      <c r="AC78" s="236"/>
      <c r="AD78" s="236">
        <f t="shared" si="5"/>
        <v>8.2676325000000022E-5</v>
      </c>
      <c r="AE78" s="236"/>
      <c r="AF78" s="242"/>
    </row>
    <row r="79" spans="2:32" x14ac:dyDescent="0.25">
      <c r="B79" s="235"/>
      <c r="C79" s="236"/>
      <c r="D79" s="236"/>
      <c r="E79" s="236"/>
      <c r="F79" s="237">
        <f>VLOOKUP(G79,[1]soluble_pool!F:H,3,0)</f>
        <v>3.3500000000000007E-4</v>
      </c>
      <c r="G79" s="236" t="s">
        <v>187</v>
      </c>
      <c r="H79" s="236" t="s">
        <v>29</v>
      </c>
      <c r="I79" s="236" t="s">
        <v>173</v>
      </c>
      <c r="J79" s="236" t="s">
        <v>188</v>
      </c>
      <c r="K79" s="236">
        <v>21</v>
      </c>
      <c r="L79" s="236">
        <v>26</v>
      </c>
      <c r="M79" s="236">
        <v>7</v>
      </c>
      <c r="N79" s="244">
        <v>17</v>
      </c>
      <c r="O79" s="244">
        <v>3</v>
      </c>
      <c r="P79" s="244">
        <v>0</v>
      </c>
      <c r="Q79" s="244">
        <f t="shared" si="14"/>
        <v>741.39300000000003</v>
      </c>
      <c r="R79" s="238" t="s">
        <v>98</v>
      </c>
      <c r="S79" s="239">
        <f>Q79</f>
        <v>741.39300000000003</v>
      </c>
      <c r="T79" s="244"/>
      <c r="U79" s="244"/>
      <c r="V79" s="244"/>
      <c r="W79" s="342"/>
      <c r="X79" s="241"/>
      <c r="Y79" s="342"/>
      <c r="Z79" s="236"/>
      <c r="AA79" s="236"/>
      <c r="AB79" s="236"/>
      <c r="AC79" s="236"/>
      <c r="AD79" s="236">
        <f t="shared" si="5"/>
        <v>2.4836665500000007E-4</v>
      </c>
      <c r="AE79" s="236"/>
      <c r="AF79" s="242"/>
    </row>
    <row r="80" spans="2:32" x14ac:dyDescent="0.25">
      <c r="B80" s="235"/>
      <c r="C80" s="236"/>
      <c r="D80" s="236"/>
      <c r="E80" s="236"/>
      <c r="F80" s="237">
        <f>VLOOKUP(G80,[1]soluble_pool!F:H,3,0)</f>
        <v>2.2333333333333339E-4</v>
      </c>
      <c r="G80" s="236" t="s">
        <v>189</v>
      </c>
      <c r="H80" s="236" t="s">
        <v>29</v>
      </c>
      <c r="I80" s="236" t="s">
        <v>173</v>
      </c>
      <c r="J80" s="236" t="s">
        <v>190</v>
      </c>
      <c r="K80" s="236">
        <v>27</v>
      </c>
      <c r="L80" s="236">
        <v>31</v>
      </c>
      <c r="M80" s="236">
        <v>9</v>
      </c>
      <c r="N80" s="244">
        <v>15</v>
      </c>
      <c r="O80" s="244">
        <v>2</v>
      </c>
      <c r="P80" s="244">
        <v>0</v>
      </c>
      <c r="Q80" s="244">
        <f t="shared" si="14"/>
        <v>783.54099999999994</v>
      </c>
      <c r="R80" s="238" t="s">
        <v>98</v>
      </c>
      <c r="S80" s="239">
        <f t="shared" si="13"/>
        <v>783.54099999999994</v>
      </c>
      <c r="T80" s="244"/>
      <c r="U80" s="244"/>
      <c r="V80" s="244"/>
      <c r="W80" s="342"/>
      <c r="X80" s="241"/>
      <c r="Y80" s="342"/>
      <c r="Z80" s="236"/>
      <c r="AA80" s="236"/>
      <c r="AB80" s="236"/>
      <c r="AC80" s="236"/>
      <c r="AD80" s="236">
        <f t="shared" si="5"/>
        <v>1.7499082333333334E-4</v>
      </c>
      <c r="AE80" s="236"/>
      <c r="AF80" s="242"/>
    </row>
    <row r="81" spans="2:33" x14ac:dyDescent="0.25">
      <c r="B81" s="235"/>
      <c r="C81" s="236"/>
      <c r="D81" s="236"/>
      <c r="E81" s="236"/>
      <c r="F81" s="237">
        <f>VLOOKUP(G81,[1]soluble_pool!F:H,3,0)</f>
        <v>2.2333333333333339E-4</v>
      </c>
      <c r="G81" s="236" t="s">
        <v>191</v>
      </c>
      <c r="H81" s="236" t="s">
        <v>29</v>
      </c>
      <c r="I81" s="236" t="s">
        <v>173</v>
      </c>
      <c r="J81" s="236" t="s">
        <v>192</v>
      </c>
      <c r="K81" s="236">
        <v>19</v>
      </c>
      <c r="L81" s="236">
        <v>21</v>
      </c>
      <c r="M81" s="236">
        <v>7</v>
      </c>
      <c r="N81" s="244">
        <v>6</v>
      </c>
      <c r="O81" s="244">
        <v>0</v>
      </c>
      <c r="P81" s="244">
        <v>0</v>
      </c>
      <c r="Q81" s="244">
        <f t="shared" si="14"/>
        <v>443.41999999999996</v>
      </c>
      <c r="R81" s="238" t="s">
        <v>98</v>
      </c>
      <c r="S81" s="239">
        <f t="shared" si="13"/>
        <v>443.41999999999996</v>
      </c>
      <c r="T81" s="244"/>
      <c r="U81" s="244"/>
      <c r="V81" s="244"/>
      <c r="W81" s="342"/>
      <c r="X81" s="241"/>
      <c r="Y81" s="342"/>
      <c r="Z81" s="236"/>
      <c r="AA81" s="236"/>
      <c r="AB81" s="236"/>
      <c r="AC81" s="236"/>
      <c r="AD81" s="236">
        <f t="shared" si="5"/>
        <v>9.9030466666666673E-5</v>
      </c>
      <c r="AE81" s="236"/>
      <c r="AF81" s="242"/>
    </row>
    <row r="82" spans="2:33" x14ac:dyDescent="0.25">
      <c r="B82" s="235"/>
      <c r="C82" s="236"/>
      <c r="D82" s="236"/>
      <c r="E82" s="236"/>
      <c r="F82" s="237">
        <f>VLOOKUP(G82,[1]soluble_pool!F:H,3,0)</f>
        <v>2.2333333333333339E-4</v>
      </c>
      <c r="G82" s="236" t="s">
        <v>193</v>
      </c>
      <c r="H82" s="236" t="s">
        <v>29</v>
      </c>
      <c r="I82" s="236" t="s">
        <v>173</v>
      </c>
      <c r="J82" s="236" t="s">
        <v>194</v>
      </c>
      <c r="K82" s="236">
        <v>20</v>
      </c>
      <c r="L82" s="236">
        <v>21</v>
      </c>
      <c r="M82" s="236">
        <v>7</v>
      </c>
      <c r="N82" s="244">
        <v>6</v>
      </c>
      <c r="O82" s="244">
        <v>0</v>
      </c>
      <c r="P82" s="244">
        <v>0</v>
      </c>
      <c r="Q82" s="244">
        <f t="shared" si="14"/>
        <v>455.43099999999993</v>
      </c>
      <c r="R82" s="238" t="s">
        <v>98</v>
      </c>
      <c r="S82" s="239">
        <f>Q82</f>
        <v>455.43099999999993</v>
      </c>
      <c r="T82" s="244"/>
      <c r="U82" s="244"/>
      <c r="V82" s="244"/>
      <c r="W82" s="342"/>
      <c r="X82" s="241"/>
      <c r="Y82" s="342"/>
      <c r="Z82" s="236"/>
      <c r="AA82" s="236"/>
      <c r="AB82" s="236"/>
      <c r="AC82" s="236"/>
      <c r="AD82" s="236">
        <f t="shared" si="5"/>
        <v>1.0171292333333334E-4</v>
      </c>
      <c r="AE82" s="236"/>
      <c r="AF82" s="242"/>
    </row>
    <row r="83" spans="2:33" x14ac:dyDescent="0.25">
      <c r="B83" s="235"/>
      <c r="C83" s="236"/>
      <c r="D83" s="236"/>
      <c r="E83" s="236"/>
      <c r="F83" s="237">
        <f>VLOOKUP(G83,[1]soluble_pool!F:H,3,0)</f>
        <v>2.2333333333333339E-4</v>
      </c>
      <c r="G83" s="236" t="s">
        <v>195</v>
      </c>
      <c r="H83" s="236" t="s">
        <v>29</v>
      </c>
      <c r="I83" s="236" t="s">
        <v>173</v>
      </c>
      <c r="J83" s="236" t="s">
        <v>196</v>
      </c>
      <c r="K83" s="236">
        <v>20</v>
      </c>
      <c r="L83" s="236">
        <v>24</v>
      </c>
      <c r="M83" s="236">
        <v>7</v>
      </c>
      <c r="N83" s="244">
        <v>6</v>
      </c>
      <c r="O83" s="244">
        <v>0</v>
      </c>
      <c r="P83" s="244">
        <v>0</v>
      </c>
      <c r="Q83" s="244">
        <f t="shared" si="14"/>
        <v>458.45499999999993</v>
      </c>
      <c r="R83" s="238" t="s">
        <v>98</v>
      </c>
      <c r="S83" s="239">
        <f>Q83</f>
        <v>458.45499999999993</v>
      </c>
      <c r="T83" s="244"/>
      <c r="U83" s="244"/>
      <c r="V83" s="244"/>
      <c r="W83" s="342"/>
      <c r="X83" s="241"/>
      <c r="Y83" s="342"/>
      <c r="Z83" s="236"/>
      <c r="AA83" s="236"/>
      <c r="AB83" s="236"/>
      <c r="AC83" s="236"/>
      <c r="AD83" s="236">
        <f t="shared" si="5"/>
        <v>1.0238828333333334E-4</v>
      </c>
      <c r="AE83" s="236"/>
      <c r="AF83" s="242"/>
    </row>
    <row r="84" spans="2:33" x14ac:dyDescent="0.25">
      <c r="B84" s="235"/>
      <c r="C84" s="236"/>
      <c r="D84" s="236"/>
      <c r="E84" s="236"/>
      <c r="F84" s="237">
        <f>VLOOKUP(G84,[1]soluble_pool!F:H,3,0)</f>
        <v>2.2333333333333339E-4</v>
      </c>
      <c r="G84" s="236" t="s">
        <v>197</v>
      </c>
      <c r="H84" s="236" t="s">
        <v>29</v>
      </c>
      <c r="I84" s="236" t="s">
        <v>173</v>
      </c>
      <c r="J84" s="236" t="s">
        <v>198</v>
      </c>
      <c r="K84" s="236">
        <v>12</v>
      </c>
      <c r="L84" s="236">
        <v>16</v>
      </c>
      <c r="M84" s="236">
        <v>4</v>
      </c>
      <c r="N84" s="244">
        <v>7</v>
      </c>
      <c r="O84" s="244">
        <v>2</v>
      </c>
      <c r="P84" s="244">
        <v>1</v>
      </c>
      <c r="Q84" s="244">
        <f t="shared" si="14"/>
        <v>422.29499999999996</v>
      </c>
      <c r="R84" s="238" t="s">
        <v>98</v>
      </c>
      <c r="S84" s="239">
        <f t="shared" si="13"/>
        <v>422.29499999999996</v>
      </c>
      <c r="T84" s="244"/>
      <c r="U84" s="244"/>
      <c r="V84" s="244"/>
      <c r="W84" s="342"/>
      <c r="X84" s="241"/>
      <c r="Y84" s="342"/>
      <c r="Z84" s="236"/>
      <c r="AA84" s="236"/>
      <c r="AB84" s="236"/>
      <c r="AC84" s="236"/>
      <c r="AD84" s="236">
        <f t="shared" si="5"/>
        <v>9.4312550000000012E-5</v>
      </c>
      <c r="AE84" s="236"/>
      <c r="AF84" s="242"/>
    </row>
    <row r="85" spans="2:33" x14ac:dyDescent="0.25">
      <c r="B85" s="235"/>
      <c r="C85" s="236"/>
      <c r="D85" s="236"/>
      <c r="E85" s="236"/>
      <c r="F85" s="237">
        <f>VLOOKUP(G85,[1]soluble_pool!F:H,3,0)</f>
        <v>2.2333333333333339E-4</v>
      </c>
      <c r="G85" s="236" t="s">
        <v>199</v>
      </c>
      <c r="H85" s="236" t="s">
        <v>29</v>
      </c>
      <c r="I85" s="236" t="s">
        <v>173</v>
      </c>
      <c r="J85" s="236" t="s">
        <v>200</v>
      </c>
      <c r="K85" s="236">
        <v>8</v>
      </c>
      <c r="L85" s="236">
        <v>8</v>
      </c>
      <c r="M85" s="236">
        <v>1</v>
      </c>
      <c r="N85" s="244">
        <v>6</v>
      </c>
      <c r="O85" s="244">
        <v>1</v>
      </c>
      <c r="P85" s="244">
        <v>0</v>
      </c>
      <c r="Q85" s="244">
        <f t="shared" si="14"/>
        <v>245.12699999999998</v>
      </c>
      <c r="R85" s="238" t="s">
        <v>98</v>
      </c>
      <c r="S85" s="239">
        <f t="shared" si="13"/>
        <v>245.12699999999998</v>
      </c>
      <c r="T85" s="244"/>
      <c r="U85" s="244"/>
      <c r="V85" s="244"/>
      <c r="W85" s="342"/>
      <c r="X85" s="241"/>
      <c r="Y85" s="342"/>
      <c r="Z85" s="236"/>
      <c r="AA85" s="236"/>
      <c r="AB85" s="236"/>
      <c r="AC85" s="236"/>
      <c r="AD85" s="236">
        <f t="shared" si="5"/>
        <v>5.4745030000000007E-5</v>
      </c>
      <c r="AE85" s="236"/>
      <c r="AF85" s="242"/>
    </row>
    <row r="86" spans="2:33" x14ac:dyDescent="0.25">
      <c r="B86" s="235"/>
      <c r="C86" s="236"/>
      <c r="D86" s="236"/>
      <c r="E86" s="236"/>
      <c r="F86" s="237">
        <f>VLOOKUP(G86,[1]soluble_pool!F:H,3,0)</f>
        <v>2.2333333333333339E-4</v>
      </c>
      <c r="G86" s="236" t="s">
        <v>201</v>
      </c>
      <c r="H86" s="236" t="s">
        <v>29</v>
      </c>
      <c r="I86" s="236" t="s">
        <v>173</v>
      </c>
      <c r="J86" s="236" t="s">
        <v>202</v>
      </c>
      <c r="K86" s="236">
        <v>49</v>
      </c>
      <c r="L86" s="236">
        <v>56</v>
      </c>
      <c r="M86" s="236">
        <v>4</v>
      </c>
      <c r="N86" s="244">
        <v>5</v>
      </c>
      <c r="O86" s="244">
        <v>0</v>
      </c>
      <c r="P86" s="244">
        <v>0</v>
      </c>
      <c r="Q86" s="244">
        <f>(K86*12.011)+(L86*1.008)+(N86*15.999)+(14.007*M86)+(O86*30.974)+(P86*32.066)+Q60</f>
        <v>1633.126</v>
      </c>
      <c r="R86" s="238" t="s">
        <v>98</v>
      </c>
      <c r="S86" s="239">
        <f t="shared" si="13"/>
        <v>1633.126</v>
      </c>
      <c r="T86" s="244"/>
      <c r="U86" s="244"/>
      <c r="V86" s="244"/>
      <c r="W86" s="342"/>
      <c r="X86" s="241"/>
      <c r="Y86" s="342"/>
      <c r="Z86" s="236"/>
      <c r="AA86" s="236"/>
      <c r="AB86" s="236"/>
      <c r="AC86" s="236"/>
      <c r="AD86" s="236">
        <f t="shared" si="5"/>
        <v>3.6473147333333339E-4</v>
      </c>
      <c r="AE86" s="236"/>
      <c r="AF86" s="242"/>
    </row>
    <row r="87" spans="2:33" x14ac:dyDescent="0.25">
      <c r="B87" s="235"/>
      <c r="C87" s="236"/>
      <c r="D87" s="236"/>
      <c r="E87" s="236"/>
      <c r="F87" s="237">
        <f>VLOOKUP(G87,[1]soluble_pool!F:H,3,0)</f>
        <v>2.2333333333333339E-4</v>
      </c>
      <c r="G87" s="236" t="s">
        <v>203</v>
      </c>
      <c r="H87" s="236" t="s">
        <v>29</v>
      </c>
      <c r="I87" s="236" t="s">
        <v>173</v>
      </c>
      <c r="J87" s="236" t="s">
        <v>204</v>
      </c>
      <c r="K87" s="236">
        <v>39</v>
      </c>
      <c r="L87" s="236">
        <v>30</v>
      </c>
      <c r="M87" s="236">
        <v>4</v>
      </c>
      <c r="N87" s="244">
        <v>5</v>
      </c>
      <c r="O87" s="244">
        <v>0</v>
      </c>
      <c r="P87" s="244">
        <v>0</v>
      </c>
      <c r="Q87" s="244">
        <f>(K87*12.011)+(L87*1.008)+(N87*15.999)+(14.007*M87)+(O87*30.974)+(P87*32.066)+Q60</f>
        <v>1486.808</v>
      </c>
      <c r="R87" s="238" t="s">
        <v>98</v>
      </c>
      <c r="S87" s="239">
        <f>Q87</f>
        <v>1486.808</v>
      </c>
      <c r="T87" s="244"/>
      <c r="U87" s="244"/>
      <c r="V87" s="244"/>
      <c r="W87" s="342"/>
      <c r="X87" s="241"/>
      <c r="Y87" s="342"/>
      <c r="Z87" s="236"/>
      <c r="AA87" s="236"/>
      <c r="AB87" s="236"/>
      <c r="AC87" s="236"/>
      <c r="AD87" s="236">
        <f t="shared" si="5"/>
        <v>3.3205378666666672E-4</v>
      </c>
      <c r="AE87" s="236"/>
      <c r="AF87" s="242"/>
    </row>
    <row r="88" spans="2:33" x14ac:dyDescent="0.25">
      <c r="B88" s="235"/>
      <c r="C88" s="236"/>
      <c r="D88" s="236"/>
      <c r="E88" s="236"/>
      <c r="F88" s="237">
        <f>VLOOKUP(G88,[1]soluble_pool!F:H,3,0)</f>
        <v>2.2333333333333339E-4</v>
      </c>
      <c r="G88" s="236" t="s">
        <v>205</v>
      </c>
      <c r="H88" s="236" t="s">
        <v>29</v>
      </c>
      <c r="I88" s="236" t="s">
        <v>173</v>
      </c>
      <c r="J88" s="236" t="s">
        <v>206</v>
      </c>
      <c r="K88" s="236">
        <v>10</v>
      </c>
      <c r="L88" s="236">
        <v>16</v>
      </c>
      <c r="M88" s="236">
        <v>3</v>
      </c>
      <c r="N88" s="244">
        <v>6</v>
      </c>
      <c r="O88" s="244">
        <v>0</v>
      </c>
      <c r="P88" s="244">
        <v>1</v>
      </c>
      <c r="Q88" s="244">
        <f>(K88*12.011)+(L88*1.008)+(N88*15.999)+(14.007*M88)+(O88*30.974)+(P88*32.066)</f>
        <v>306.31899999999996</v>
      </c>
      <c r="R88" s="238" t="s">
        <v>98</v>
      </c>
      <c r="S88" s="239">
        <f t="shared" si="13"/>
        <v>306.31899999999996</v>
      </c>
      <c r="T88" s="244"/>
      <c r="U88" s="244"/>
      <c r="V88" s="244"/>
      <c r="W88" s="342"/>
      <c r="X88" s="241"/>
      <c r="Y88" s="342"/>
      <c r="Z88" s="236"/>
      <c r="AA88" s="236"/>
      <c r="AB88" s="236"/>
      <c r="AC88" s="236"/>
      <c r="AD88" s="236">
        <f t="shared" si="5"/>
        <v>6.8411243333333348E-5</v>
      </c>
      <c r="AE88" s="236"/>
      <c r="AF88" s="242"/>
    </row>
    <row r="89" spans="2:33" x14ac:dyDescent="0.25">
      <c r="B89" s="235"/>
      <c r="C89" s="236"/>
      <c r="D89" s="236"/>
      <c r="E89" s="236"/>
      <c r="F89" s="237">
        <f>VLOOKUP(G89,[1]soluble_pool!F:H,3,0)</f>
        <v>2.2333333333333339E-4</v>
      </c>
      <c r="G89" s="236" t="s">
        <v>207</v>
      </c>
      <c r="H89" s="236" t="s">
        <v>29</v>
      </c>
      <c r="I89" s="236" t="s">
        <v>173</v>
      </c>
      <c r="J89" s="236" t="s">
        <v>208</v>
      </c>
      <c r="K89" s="236">
        <v>72</v>
      </c>
      <c r="L89" s="236">
        <v>100</v>
      </c>
      <c r="M89" s="236">
        <v>18</v>
      </c>
      <c r="N89" s="244">
        <v>17</v>
      </c>
      <c r="O89" s="244">
        <v>1</v>
      </c>
      <c r="P89" s="244">
        <v>0</v>
      </c>
      <c r="Q89" s="244">
        <f>(K89*12.011)+(L89*1.008)+(N89*15.999)+(14.007*M89)+(O89*30.974)+(P89*32.066)+Q65</f>
        <v>2294.7249999999999</v>
      </c>
      <c r="R89" s="238" t="s">
        <v>98</v>
      </c>
      <c r="S89" s="239">
        <f t="shared" si="13"/>
        <v>2294.7249999999999</v>
      </c>
      <c r="T89" s="244"/>
      <c r="U89" s="244"/>
      <c r="V89" s="244"/>
      <c r="W89" s="342"/>
      <c r="X89" s="241"/>
      <c r="Y89" s="342"/>
      <c r="Z89" s="236"/>
      <c r="AA89" s="236"/>
      <c r="AB89" s="236"/>
      <c r="AC89" s="236"/>
      <c r="AD89" s="236">
        <f t="shared" si="5"/>
        <v>5.1248858333333342E-4</v>
      </c>
      <c r="AE89" s="236"/>
      <c r="AF89" s="242"/>
    </row>
    <row r="90" spans="2:33" x14ac:dyDescent="0.25">
      <c r="B90" s="235"/>
      <c r="C90" s="236"/>
      <c r="D90" s="236"/>
      <c r="E90" s="236"/>
      <c r="F90" s="237">
        <f>VLOOKUP(G90,[1]soluble_pool!F:H,3,0)</f>
        <v>5.535259603675412E-5</v>
      </c>
      <c r="G90" s="236" t="s">
        <v>209</v>
      </c>
      <c r="H90" s="236" t="s">
        <v>29</v>
      </c>
      <c r="I90" s="236" t="s">
        <v>173</v>
      </c>
      <c r="J90" s="236" t="s">
        <v>210</v>
      </c>
      <c r="K90" s="236">
        <v>55</v>
      </c>
      <c r="L90" s="236">
        <v>89</v>
      </c>
      <c r="M90" s="236">
        <v>0</v>
      </c>
      <c r="N90" s="244">
        <v>7</v>
      </c>
      <c r="O90" s="244">
        <v>2</v>
      </c>
      <c r="P90" s="244">
        <v>0</v>
      </c>
      <c r="Q90" s="244">
        <f>(K90*12.011)+(L90*1.008)+(N90*15.999)+(14.007*M90)+(O90*30.974)+(P90*32.066)</f>
        <v>924.25799999999992</v>
      </c>
      <c r="R90" s="238" t="s">
        <v>98</v>
      </c>
      <c r="S90" s="239">
        <f t="shared" si="13"/>
        <v>924.25799999999992</v>
      </c>
      <c r="T90" s="244"/>
      <c r="U90" s="244"/>
      <c r="V90" s="244"/>
      <c r="W90" s="342"/>
      <c r="X90" s="241"/>
      <c r="Y90" s="342"/>
      <c r="Z90" s="236"/>
      <c r="AA90" s="236"/>
      <c r="AB90" s="236"/>
      <c r="AC90" s="236"/>
      <c r="AD90" s="236">
        <f t="shared" si="5"/>
        <v>5.1160079707738285E-5</v>
      </c>
      <c r="AE90" s="236"/>
      <c r="AF90" s="242"/>
    </row>
    <row r="91" spans="2:33" x14ac:dyDescent="0.25">
      <c r="B91" s="235"/>
      <c r="C91" s="236"/>
      <c r="D91" s="236"/>
      <c r="E91" s="236"/>
      <c r="F91" s="237">
        <f>VLOOKUP(G91,[1]soluble_pool!F:H,3,0)</f>
        <v>2.2333333333333339E-4</v>
      </c>
      <c r="G91" s="236" t="s">
        <v>211</v>
      </c>
      <c r="H91" s="236" t="s">
        <v>29</v>
      </c>
      <c r="I91" s="236" t="s">
        <v>173</v>
      </c>
      <c r="J91" s="236" t="s">
        <v>212</v>
      </c>
      <c r="K91" s="236">
        <v>20</v>
      </c>
      <c r="L91" s="236">
        <v>21</v>
      </c>
      <c r="M91" s="236">
        <v>7</v>
      </c>
      <c r="N91" s="244">
        <v>7</v>
      </c>
      <c r="O91" s="244">
        <v>0</v>
      </c>
      <c r="P91" s="244">
        <v>0</v>
      </c>
      <c r="Q91" s="244">
        <f>(K91*12.011)+(L91*1.008)+(N91*15.999)+(14.007*M91)+(O91*30.974)+(P91*32.066)</f>
        <v>471.42999999999995</v>
      </c>
      <c r="R91" s="238" t="s">
        <v>98</v>
      </c>
      <c r="S91" s="239">
        <f t="shared" si="13"/>
        <v>471.42999999999995</v>
      </c>
      <c r="T91" s="244"/>
      <c r="U91" s="244"/>
      <c r="V91" s="244"/>
      <c r="W91" s="342"/>
      <c r="X91" s="241"/>
      <c r="Y91" s="342"/>
      <c r="Z91" s="236"/>
      <c r="AA91" s="236"/>
      <c r="AB91" s="236"/>
      <c r="AC91" s="236"/>
      <c r="AD91" s="236">
        <f t="shared" si="5"/>
        <v>1.0528603333333335E-4</v>
      </c>
      <c r="AE91" s="236"/>
      <c r="AF91" s="242"/>
    </row>
    <row r="92" spans="2:33" x14ac:dyDescent="0.25">
      <c r="B92" s="235"/>
      <c r="C92" s="236"/>
      <c r="D92" s="236"/>
      <c r="E92" s="236"/>
      <c r="F92" s="237">
        <f>VLOOKUP(G92,[1]soluble_pool!F:H,3,0)</f>
        <v>2.2333333333333339E-4</v>
      </c>
      <c r="G92" s="236" t="s">
        <v>213</v>
      </c>
      <c r="H92" s="236" t="s">
        <v>29</v>
      </c>
      <c r="I92" s="236" t="s">
        <v>173</v>
      </c>
      <c r="J92" s="236" t="s">
        <v>214</v>
      </c>
      <c r="K92" s="236">
        <v>10</v>
      </c>
      <c r="L92" s="236">
        <v>8</v>
      </c>
      <c r="M92" s="236">
        <v>0</v>
      </c>
      <c r="N92" s="244">
        <v>6</v>
      </c>
      <c r="O92" s="244">
        <v>0</v>
      </c>
      <c r="P92" s="244">
        <v>0</v>
      </c>
      <c r="Q92" s="244">
        <f>(K92*12.011)+(L92*1.008)+(N92*15.999)+(14.007*M92)+(O92*30.974)+(P92*32.066)</f>
        <v>224.16799999999998</v>
      </c>
      <c r="R92" s="238" t="s">
        <v>98</v>
      </c>
      <c r="S92" s="239">
        <f t="shared" si="13"/>
        <v>224.16799999999998</v>
      </c>
      <c r="T92" s="244"/>
      <c r="U92" s="244"/>
      <c r="V92" s="244"/>
      <c r="W92" s="342"/>
      <c r="X92" s="241"/>
      <c r="Y92" s="342"/>
      <c r="Z92" s="236"/>
      <c r="AA92" s="236"/>
      <c r="AB92" s="236"/>
      <c r="AC92" s="236"/>
      <c r="AD92" s="236">
        <f t="shared" si="5"/>
        <v>5.0064186666666676E-5</v>
      </c>
      <c r="AE92" s="236"/>
      <c r="AF92" s="242"/>
    </row>
    <row r="93" spans="2:33" x14ac:dyDescent="0.25">
      <c r="B93" s="235"/>
      <c r="C93" s="236"/>
      <c r="D93" s="236"/>
      <c r="E93" s="236"/>
      <c r="F93" s="237">
        <f>VLOOKUP(G93,[1]soluble_pool!F:H,3,0)</f>
        <v>2.2333333333333339E-4</v>
      </c>
      <c r="G93" s="236" t="s">
        <v>215</v>
      </c>
      <c r="H93" s="236" t="s">
        <v>29</v>
      </c>
      <c r="I93" s="236" t="s">
        <v>173</v>
      </c>
      <c r="J93" s="236" t="s">
        <v>216</v>
      </c>
      <c r="K93" s="236">
        <v>15</v>
      </c>
      <c r="L93" s="236">
        <v>23</v>
      </c>
      <c r="M93" s="236">
        <v>6</v>
      </c>
      <c r="N93" s="244">
        <v>5</v>
      </c>
      <c r="O93" s="244">
        <v>0</v>
      </c>
      <c r="P93" s="244">
        <v>1</v>
      </c>
      <c r="Q93" s="244">
        <f>(K93*12.011)+(L93*1.008)+(N93*15.999)+(14.007*M93)+(O93*30.974)+(P93*32.066)</f>
        <v>399.452</v>
      </c>
      <c r="R93" s="238" t="s">
        <v>98</v>
      </c>
      <c r="S93" s="239">
        <f t="shared" si="13"/>
        <v>399.452</v>
      </c>
      <c r="T93" s="244"/>
      <c r="U93" s="244"/>
      <c r="V93" s="244"/>
      <c r="W93" s="342"/>
      <c r="X93" s="241"/>
      <c r="Y93" s="342"/>
      <c r="Z93" s="236"/>
      <c r="AA93" s="236"/>
      <c r="AB93" s="236"/>
      <c r="AC93" s="236"/>
      <c r="AD93" s="236">
        <f t="shared" si="5"/>
        <v>8.9210946666666696E-5</v>
      </c>
      <c r="AE93" s="236"/>
      <c r="AF93" s="242"/>
    </row>
    <row r="94" spans="2:33" x14ac:dyDescent="0.25">
      <c r="B94" s="235"/>
      <c r="C94" s="236"/>
      <c r="D94" s="236"/>
      <c r="E94" s="236"/>
      <c r="F94" s="237">
        <f>VLOOKUP(G94,[1]soluble_pool!F:H,3,0)</f>
        <v>2.2333333333333339E-4</v>
      </c>
      <c r="G94" s="236" t="s">
        <v>217</v>
      </c>
      <c r="H94" s="236" t="s">
        <v>29</v>
      </c>
      <c r="I94" s="236" t="s">
        <v>173</v>
      </c>
      <c r="J94" s="236" t="s">
        <v>218</v>
      </c>
      <c r="K94" s="236">
        <v>17</v>
      </c>
      <c r="L94" s="236">
        <v>20</v>
      </c>
      <c r="M94" s="236">
        <v>4</v>
      </c>
      <c r="N94" s="244">
        <v>6</v>
      </c>
      <c r="O94" s="244">
        <v>0</v>
      </c>
      <c r="P94" s="244">
        <v>0</v>
      </c>
      <c r="Q94" s="244">
        <f>(K94*12.011)+(L94*1.008)+(N94*15.999)+(14.007*M94)+(O94*30.974)+(P94*32.066)</f>
        <v>376.36900000000003</v>
      </c>
      <c r="R94" s="238" t="s">
        <v>98</v>
      </c>
      <c r="S94" s="239">
        <f t="shared" si="13"/>
        <v>376.36900000000003</v>
      </c>
      <c r="T94" s="244"/>
      <c r="U94" s="244"/>
      <c r="V94" s="244"/>
      <c r="W94" s="342"/>
      <c r="X94" s="241"/>
      <c r="Y94" s="342"/>
      <c r="Z94" s="236"/>
      <c r="AA94" s="236"/>
      <c r="AB94" s="236"/>
      <c r="AC94" s="236"/>
      <c r="AD94" s="236">
        <f t="shared" si="5"/>
        <v>8.4055743333333357E-5</v>
      </c>
      <c r="AE94" s="236"/>
      <c r="AF94" s="242">
        <f>SUM(AD70:AD94)</f>
        <v>8.2929079272744087E-3</v>
      </c>
      <c r="AG94" s="245"/>
    </row>
    <row r="95" spans="2:33" x14ac:dyDescent="0.25">
      <c r="B95" s="343"/>
      <c r="C95" s="246" t="s">
        <v>626</v>
      </c>
      <c r="D95" s="246">
        <v>0.01</v>
      </c>
      <c r="E95" s="344">
        <v>0.7142857142857143</v>
      </c>
      <c r="F95" s="247">
        <f t="shared" si="0"/>
        <v>0.17040011423623658</v>
      </c>
      <c r="G95" s="246" t="s">
        <v>220</v>
      </c>
      <c r="H95" s="246" t="s">
        <v>29</v>
      </c>
      <c r="I95" s="246" t="s">
        <v>219</v>
      </c>
      <c r="J95" s="246" t="s">
        <v>221</v>
      </c>
      <c r="K95" s="246"/>
      <c r="L95" s="246"/>
      <c r="M95" s="246"/>
      <c r="N95" s="246"/>
      <c r="O95" s="246"/>
      <c r="P95" s="246"/>
      <c r="Q95" s="246">
        <v>38.963700000000003</v>
      </c>
      <c r="R95" s="248" t="s">
        <v>98</v>
      </c>
      <c r="S95" s="248">
        <f>Q95</f>
        <v>38.963700000000003</v>
      </c>
      <c r="T95" s="248">
        <f t="shared" ref="T95:T117" si="15">E95*S95</f>
        <v>27.831214285714289</v>
      </c>
      <c r="U95" s="248">
        <f>SUM(T95:T108)</f>
        <v>41.91814761904763</v>
      </c>
      <c r="V95" s="248">
        <f>T95/$U$95</f>
        <v>0.66394189310664509</v>
      </c>
      <c r="W95" s="249">
        <f>V95*$D$95</f>
        <v>6.6394189310664507E-3</v>
      </c>
      <c r="X95" s="250">
        <f>W95/S95*1000</f>
        <v>0.17040011423623658</v>
      </c>
      <c r="Y95" s="248"/>
      <c r="Z95" s="251"/>
      <c r="AA95" s="246"/>
      <c r="AB95" s="246"/>
      <c r="AC95" s="246"/>
      <c r="AD95" s="246">
        <f t="shared" si="5"/>
        <v>6.6394189310664516E-3</v>
      </c>
      <c r="AE95" s="246"/>
      <c r="AF95" s="252"/>
    </row>
    <row r="96" spans="2:33" x14ac:dyDescent="0.25">
      <c r="B96" s="343"/>
      <c r="C96" s="345" t="s">
        <v>80</v>
      </c>
      <c r="D96" s="246"/>
      <c r="E96" s="344">
        <v>4.7619047619047616E-2</v>
      </c>
      <c r="F96" s="247">
        <f t="shared" si="0"/>
        <v>1.1360007615749101E-2</v>
      </c>
      <c r="G96" s="246" t="s">
        <v>222</v>
      </c>
      <c r="H96" s="246" t="s">
        <v>29</v>
      </c>
      <c r="I96" s="246" t="s">
        <v>219</v>
      </c>
      <c r="J96" s="246" t="s">
        <v>223</v>
      </c>
      <c r="K96" s="246">
        <v>0</v>
      </c>
      <c r="L96" s="246">
        <v>4</v>
      </c>
      <c r="M96" s="246">
        <v>1</v>
      </c>
      <c r="N96" s="246">
        <v>0</v>
      </c>
      <c r="O96" s="246">
        <v>0</v>
      </c>
      <c r="P96" s="246">
        <v>0</v>
      </c>
      <c r="Q96" s="246">
        <f>(K96*12.011)+(L96*1.008)+(N96*15.999)+(14.007*M96)+(O96*30.974)+(P96*32.066)</f>
        <v>18.039000000000001</v>
      </c>
      <c r="R96" s="248" t="s">
        <v>98</v>
      </c>
      <c r="S96" s="248">
        <f t="shared" ref="S96:S117" si="16">Q96</f>
        <v>18.039000000000001</v>
      </c>
      <c r="T96" s="248">
        <f t="shared" si="15"/>
        <v>0.85899999999999999</v>
      </c>
      <c r="U96" s="248"/>
      <c r="V96" s="248">
        <f t="shared" ref="V96:V108" si="17">T96/$U$95</f>
        <v>2.0492317738049805E-2</v>
      </c>
      <c r="W96" s="249">
        <f t="shared" ref="W96:W108" si="18">V96*$D$95</f>
        <v>2.0492317738049804E-4</v>
      </c>
      <c r="X96" s="250">
        <f t="shared" ref="X96:X117" si="19">W96/S96*1000</f>
        <v>1.1360007615749101E-2</v>
      </c>
      <c r="Y96" s="248"/>
      <c r="Z96" s="251"/>
      <c r="AA96" s="248"/>
      <c r="AB96" s="251"/>
      <c r="AC96" s="246"/>
      <c r="AD96" s="246">
        <f t="shared" si="5"/>
        <v>2.0492317738049807E-4</v>
      </c>
      <c r="AE96" s="246"/>
      <c r="AF96" s="252"/>
    </row>
    <row r="97" spans="2:32" x14ac:dyDescent="0.25">
      <c r="B97" s="343"/>
      <c r="C97" s="345" t="s">
        <v>80</v>
      </c>
      <c r="D97" s="246"/>
      <c r="E97" s="344">
        <v>3.1746031746031744E-2</v>
      </c>
      <c r="F97" s="247">
        <f t="shared" si="0"/>
        <v>7.5733384104994007E-3</v>
      </c>
      <c r="G97" s="246" t="s">
        <v>224</v>
      </c>
      <c r="H97" s="246" t="s">
        <v>29</v>
      </c>
      <c r="I97" s="246" t="s">
        <v>219</v>
      </c>
      <c r="J97" s="246" t="s">
        <v>225</v>
      </c>
      <c r="K97" s="246"/>
      <c r="L97" s="246"/>
      <c r="M97" s="246"/>
      <c r="N97" s="246"/>
      <c r="O97" s="246"/>
      <c r="P97" s="246"/>
      <c r="Q97" s="246">
        <v>23.984999999999999</v>
      </c>
      <c r="R97" s="248" t="s">
        <v>98</v>
      </c>
      <c r="S97" s="248">
        <f t="shared" si="16"/>
        <v>23.984999999999999</v>
      </c>
      <c r="T97" s="248">
        <f t="shared" si="15"/>
        <v>0.76142857142857134</v>
      </c>
      <c r="U97" s="248"/>
      <c r="V97" s="248">
        <f t="shared" si="17"/>
        <v>1.8164652177582813E-2</v>
      </c>
      <c r="W97" s="249">
        <f t="shared" si="18"/>
        <v>1.8164652177582813E-4</v>
      </c>
      <c r="X97" s="250">
        <f t="shared" si="19"/>
        <v>7.5733384104994007E-3</v>
      </c>
      <c r="Y97" s="248"/>
      <c r="Z97" s="251"/>
      <c r="AA97" s="248"/>
      <c r="AB97" s="251"/>
      <c r="AC97" s="246"/>
      <c r="AD97" s="246">
        <f t="shared" si="5"/>
        <v>1.8164652177582813E-4</v>
      </c>
      <c r="AE97" s="246"/>
      <c r="AF97" s="252"/>
    </row>
    <row r="98" spans="2:32" x14ac:dyDescent="0.25">
      <c r="B98" s="343"/>
      <c r="C98" s="345" t="s">
        <v>80</v>
      </c>
      <c r="D98" s="246"/>
      <c r="E98" s="344">
        <v>1.9047619047619049E-2</v>
      </c>
      <c r="F98" s="247">
        <f t="shared" si="0"/>
        <v>4.5440030462996417E-3</v>
      </c>
      <c r="G98" s="246" t="s">
        <v>226</v>
      </c>
      <c r="H98" s="246" t="s">
        <v>29</v>
      </c>
      <c r="I98" s="246" t="s">
        <v>219</v>
      </c>
      <c r="J98" s="246" t="s">
        <v>227</v>
      </c>
      <c r="K98" s="246"/>
      <c r="L98" s="246"/>
      <c r="M98" s="246"/>
      <c r="N98" s="246"/>
      <c r="O98" s="246"/>
      <c r="P98" s="246"/>
      <c r="Q98" s="246">
        <v>39.962600000000002</v>
      </c>
      <c r="R98" s="248" t="s">
        <v>98</v>
      </c>
      <c r="S98" s="248">
        <f t="shared" si="16"/>
        <v>39.962600000000002</v>
      </c>
      <c r="T98" s="248">
        <f t="shared" si="15"/>
        <v>0.76119238095238106</v>
      </c>
      <c r="U98" s="248"/>
      <c r="V98" s="248">
        <f t="shared" si="17"/>
        <v>1.8159017613805405E-2</v>
      </c>
      <c r="W98" s="249">
        <f t="shared" si="18"/>
        <v>1.8159017613805407E-4</v>
      </c>
      <c r="X98" s="250">
        <f t="shared" si="19"/>
        <v>4.5440030462996417E-3</v>
      </c>
      <c r="Y98" s="248"/>
      <c r="Z98" s="251"/>
      <c r="AA98" s="248"/>
      <c r="AB98" s="251"/>
      <c r="AC98" s="246"/>
      <c r="AD98" s="246">
        <f t="shared" si="5"/>
        <v>1.8159017613805407E-4</v>
      </c>
      <c r="AE98" s="246"/>
      <c r="AF98" s="252"/>
    </row>
    <row r="99" spans="2:32" x14ac:dyDescent="0.25">
      <c r="B99" s="343"/>
      <c r="C99" s="345" t="s">
        <v>80</v>
      </c>
      <c r="D99" s="246"/>
      <c r="E99" s="344">
        <v>2.8571428571428571E-2</v>
      </c>
      <c r="F99" s="247">
        <f t="shared" si="0"/>
        <v>6.8160045694494612E-3</v>
      </c>
      <c r="G99" s="246" t="s">
        <v>228</v>
      </c>
      <c r="H99" s="246" t="s">
        <v>29</v>
      </c>
      <c r="I99" s="246" t="s">
        <v>219</v>
      </c>
      <c r="J99" s="246" t="s">
        <v>229</v>
      </c>
      <c r="K99" s="246"/>
      <c r="L99" s="246"/>
      <c r="M99" s="246"/>
      <c r="N99" s="246"/>
      <c r="O99" s="246"/>
      <c r="P99" s="246"/>
      <c r="Q99" s="246">
        <v>55.934899999999999</v>
      </c>
      <c r="R99" s="248" t="s">
        <v>98</v>
      </c>
      <c r="S99" s="248">
        <f t="shared" si="16"/>
        <v>55.934899999999999</v>
      </c>
      <c r="T99" s="248">
        <f t="shared" si="15"/>
        <v>1.5981399999999999</v>
      </c>
      <c r="U99" s="248"/>
      <c r="V99" s="248">
        <f t="shared" si="17"/>
        <v>3.8125253399169869E-2</v>
      </c>
      <c r="W99" s="249">
        <f t="shared" si="18"/>
        <v>3.8125253399169868E-4</v>
      </c>
      <c r="X99" s="250">
        <f t="shared" si="19"/>
        <v>6.8160045694494612E-3</v>
      </c>
      <c r="Y99" s="248"/>
      <c r="Z99" s="251"/>
      <c r="AA99" s="248"/>
      <c r="AB99" s="251"/>
      <c r="AC99" s="246"/>
      <c r="AD99" s="246">
        <f t="shared" si="5"/>
        <v>3.8125253399169868E-4</v>
      </c>
      <c r="AE99" s="246"/>
      <c r="AF99" s="252"/>
    </row>
    <row r="100" spans="2:32" x14ac:dyDescent="0.25">
      <c r="B100" s="343"/>
      <c r="C100" s="345" t="s">
        <v>80</v>
      </c>
      <c r="D100" s="246"/>
      <c r="E100" s="344">
        <v>2.8571428571428571E-2</v>
      </c>
      <c r="F100" s="247">
        <f t="shared" si="0"/>
        <v>6.8160045694494612E-3</v>
      </c>
      <c r="G100" s="246" t="s">
        <v>230</v>
      </c>
      <c r="H100" s="246" t="s">
        <v>29</v>
      </c>
      <c r="I100" s="246" t="s">
        <v>219</v>
      </c>
      <c r="J100" s="246" t="s">
        <v>229</v>
      </c>
      <c r="K100" s="246"/>
      <c r="L100" s="246"/>
      <c r="M100" s="246"/>
      <c r="N100" s="246"/>
      <c r="O100" s="246"/>
      <c r="P100" s="246"/>
      <c r="Q100" s="246">
        <v>55.934899999999999</v>
      </c>
      <c r="R100" s="248" t="s">
        <v>98</v>
      </c>
      <c r="S100" s="248">
        <f t="shared" si="16"/>
        <v>55.934899999999999</v>
      </c>
      <c r="T100" s="248">
        <f t="shared" si="15"/>
        <v>1.5981399999999999</v>
      </c>
      <c r="U100" s="248"/>
      <c r="V100" s="248">
        <f t="shared" si="17"/>
        <v>3.8125253399169869E-2</v>
      </c>
      <c r="W100" s="249">
        <f t="shared" si="18"/>
        <v>3.8125253399169868E-4</v>
      </c>
      <c r="X100" s="250">
        <f t="shared" si="19"/>
        <v>6.8160045694494612E-3</v>
      </c>
      <c r="Y100" s="248"/>
      <c r="Z100" s="251"/>
      <c r="AA100" s="248"/>
      <c r="AB100" s="251"/>
      <c r="AC100" s="246"/>
      <c r="AD100" s="246">
        <f t="shared" si="5"/>
        <v>3.8125253399169868E-4</v>
      </c>
      <c r="AE100" s="246"/>
      <c r="AF100" s="252"/>
    </row>
    <row r="101" spans="2:32" x14ac:dyDescent="0.25">
      <c r="B101" s="343"/>
      <c r="C101" s="345" t="s">
        <v>80</v>
      </c>
      <c r="D101" s="246"/>
      <c r="E101" s="344">
        <v>1.2698412698412698E-2</v>
      </c>
      <c r="F101" s="247">
        <f t="shared" si="0"/>
        <v>3.0293353641997608E-3</v>
      </c>
      <c r="G101" s="246" t="s">
        <v>231</v>
      </c>
      <c r="H101" s="246" t="s">
        <v>29</v>
      </c>
      <c r="I101" s="246" t="s">
        <v>219</v>
      </c>
      <c r="J101" s="246" t="s">
        <v>232</v>
      </c>
      <c r="K101" s="246"/>
      <c r="L101" s="246"/>
      <c r="M101" s="246"/>
      <c r="N101" s="246"/>
      <c r="O101" s="246"/>
      <c r="P101" s="246"/>
      <c r="Q101" s="246">
        <v>63.545999999999999</v>
      </c>
      <c r="R101" s="248" t="s">
        <v>98</v>
      </c>
      <c r="S101" s="248">
        <f t="shared" si="16"/>
        <v>63.545999999999999</v>
      </c>
      <c r="T101" s="248">
        <f t="shared" si="15"/>
        <v>0.80693333333333328</v>
      </c>
      <c r="U101" s="248"/>
      <c r="V101" s="248">
        <f>T101/$U$95</f>
        <v>1.92502145053438E-2</v>
      </c>
      <c r="W101" s="249">
        <f t="shared" si="18"/>
        <v>1.9250214505343801E-4</v>
      </c>
      <c r="X101" s="250">
        <f>W101/S101*1000</f>
        <v>3.0293353641997608E-3</v>
      </c>
      <c r="Y101" s="248"/>
      <c r="Z101" s="251"/>
      <c r="AA101" s="248"/>
      <c r="AB101" s="251"/>
      <c r="AC101" s="246"/>
      <c r="AD101" s="246">
        <f t="shared" si="5"/>
        <v>1.9250214505343798E-4</v>
      </c>
      <c r="AE101" s="246"/>
      <c r="AF101" s="252"/>
    </row>
    <row r="102" spans="2:32" x14ac:dyDescent="0.25">
      <c r="B102" s="343"/>
      <c r="C102" s="345" t="s">
        <v>80</v>
      </c>
      <c r="D102" s="246"/>
      <c r="E102" s="344">
        <v>1.2698412698412698E-2</v>
      </c>
      <c r="F102" s="247">
        <f t="shared" si="0"/>
        <v>3.0293353641997604E-3</v>
      </c>
      <c r="G102" s="246" t="s">
        <v>233</v>
      </c>
      <c r="H102" s="246" t="s">
        <v>29</v>
      </c>
      <c r="I102" s="246" t="s">
        <v>219</v>
      </c>
      <c r="J102" s="246" t="s">
        <v>234</v>
      </c>
      <c r="K102" s="246"/>
      <c r="L102" s="246"/>
      <c r="M102" s="246"/>
      <c r="N102" s="246"/>
      <c r="O102" s="246"/>
      <c r="P102" s="246"/>
      <c r="Q102" s="246">
        <v>54.938000000000002</v>
      </c>
      <c r="R102" s="248" t="s">
        <v>98</v>
      </c>
      <c r="S102" s="248">
        <f t="shared" si="16"/>
        <v>54.938000000000002</v>
      </c>
      <c r="T102" s="248">
        <f t="shared" si="15"/>
        <v>0.69762539682539682</v>
      </c>
      <c r="U102" s="248"/>
      <c r="V102" s="248">
        <f t="shared" si="17"/>
        <v>1.6642562623840645E-2</v>
      </c>
      <c r="W102" s="249">
        <f t="shared" si="18"/>
        <v>1.6642562623840645E-4</v>
      </c>
      <c r="X102" s="250">
        <f t="shared" si="19"/>
        <v>3.0293353641997604E-3</v>
      </c>
      <c r="Y102" s="248"/>
      <c r="Z102" s="251"/>
      <c r="AA102" s="248"/>
      <c r="AB102" s="251"/>
      <c r="AC102" s="246"/>
      <c r="AD102" s="246">
        <f t="shared" si="5"/>
        <v>1.6642562623840645E-4</v>
      </c>
      <c r="AE102" s="246"/>
      <c r="AF102" s="252"/>
    </row>
    <row r="103" spans="2:32" x14ac:dyDescent="0.25">
      <c r="B103" s="343"/>
      <c r="C103" s="345" t="s">
        <v>80</v>
      </c>
      <c r="D103" s="246"/>
      <c r="E103" s="344">
        <v>1.2698412698412698E-2</v>
      </c>
      <c r="F103" s="247">
        <f t="shared" si="0"/>
        <v>3.0293353641997608E-3</v>
      </c>
      <c r="G103" s="246" t="s">
        <v>235</v>
      </c>
      <c r="H103" s="246" t="s">
        <v>29</v>
      </c>
      <c r="I103" s="246" t="s">
        <v>219</v>
      </c>
      <c r="J103" s="246" t="s">
        <v>236</v>
      </c>
      <c r="K103" s="246"/>
      <c r="L103" s="246"/>
      <c r="M103" s="246"/>
      <c r="N103" s="246"/>
      <c r="O103" s="246"/>
      <c r="P103" s="246"/>
      <c r="Q103" s="246">
        <v>159.94</v>
      </c>
      <c r="R103" s="248" t="s">
        <v>98</v>
      </c>
      <c r="S103" s="248">
        <f t="shared" si="16"/>
        <v>159.94</v>
      </c>
      <c r="T103" s="248">
        <f t="shared" si="15"/>
        <v>2.0309841269841269</v>
      </c>
      <c r="U103" s="248"/>
      <c r="V103" s="248">
        <f>T103/$U$95</f>
        <v>4.8451189815010967E-2</v>
      </c>
      <c r="W103" s="249">
        <f t="shared" si="18"/>
        <v>4.845118981501097E-4</v>
      </c>
      <c r="X103" s="250">
        <f t="shared" si="19"/>
        <v>3.0293353641997608E-3</v>
      </c>
      <c r="Y103" s="248"/>
      <c r="Z103" s="251"/>
      <c r="AA103" s="248"/>
      <c r="AB103" s="251"/>
      <c r="AC103" s="246"/>
      <c r="AD103" s="246">
        <f t="shared" si="5"/>
        <v>4.8451189815010976E-4</v>
      </c>
      <c r="AE103" s="246"/>
      <c r="AF103" s="252"/>
    </row>
    <row r="104" spans="2:32" x14ac:dyDescent="0.25">
      <c r="B104" s="343"/>
      <c r="C104" s="345" t="s">
        <v>80</v>
      </c>
      <c r="D104" s="246"/>
      <c r="E104" s="344">
        <v>1.2698412698412698E-2</v>
      </c>
      <c r="F104" s="247">
        <f t="shared" si="0"/>
        <v>3.0293353641997612E-3</v>
      </c>
      <c r="G104" s="246" t="s">
        <v>237</v>
      </c>
      <c r="H104" s="246" t="s">
        <v>29</v>
      </c>
      <c r="I104" s="246" t="s">
        <v>219</v>
      </c>
      <c r="J104" s="246" t="s">
        <v>238</v>
      </c>
      <c r="K104" s="246"/>
      <c r="L104" s="246"/>
      <c r="M104" s="246"/>
      <c r="N104" s="246"/>
      <c r="O104" s="246"/>
      <c r="P104" s="246"/>
      <c r="Q104" s="246">
        <v>58.933199999999999</v>
      </c>
      <c r="R104" s="248" t="s">
        <v>98</v>
      </c>
      <c r="S104" s="248">
        <f t="shared" si="16"/>
        <v>58.933199999999999</v>
      </c>
      <c r="T104" s="248">
        <f t="shared" si="15"/>
        <v>0.74835809523809527</v>
      </c>
      <c r="U104" s="248"/>
      <c r="V104" s="248">
        <f t="shared" si="17"/>
        <v>1.7852842688545735E-2</v>
      </c>
      <c r="W104" s="249">
        <f t="shared" si="18"/>
        <v>1.7852842688545736E-4</v>
      </c>
      <c r="X104" s="250">
        <f t="shared" si="19"/>
        <v>3.0293353641997612E-3</v>
      </c>
      <c r="Y104" s="248"/>
      <c r="Z104" s="251"/>
      <c r="AA104" s="248"/>
      <c r="AB104" s="251"/>
      <c r="AC104" s="246"/>
      <c r="AD104" s="246">
        <f t="shared" si="5"/>
        <v>1.7852842688545736E-4</v>
      </c>
      <c r="AE104" s="246"/>
      <c r="AF104" s="252"/>
    </row>
    <row r="105" spans="2:32" x14ac:dyDescent="0.25">
      <c r="B105" s="343"/>
      <c r="C105" s="345" t="s">
        <v>80</v>
      </c>
      <c r="D105" s="246"/>
      <c r="E105" s="344">
        <v>1.2698412698412698E-2</v>
      </c>
      <c r="F105" s="247">
        <f t="shared" si="0"/>
        <v>3.0293353641997608E-3</v>
      </c>
      <c r="G105" s="246" t="s">
        <v>239</v>
      </c>
      <c r="H105" s="246" t="s">
        <v>29</v>
      </c>
      <c r="I105" s="246" t="s">
        <v>219</v>
      </c>
      <c r="J105" s="246" t="s">
        <v>240</v>
      </c>
      <c r="K105" s="246"/>
      <c r="L105" s="246"/>
      <c r="M105" s="246"/>
      <c r="N105" s="246"/>
      <c r="O105" s="246"/>
      <c r="P105" s="246"/>
      <c r="Q105" s="246">
        <v>63.929099999999998</v>
      </c>
      <c r="R105" s="248" t="s">
        <v>98</v>
      </c>
      <c r="S105" s="248">
        <f t="shared" si="16"/>
        <v>63.929099999999998</v>
      </c>
      <c r="T105" s="248">
        <f t="shared" si="15"/>
        <v>0.81179809523809521</v>
      </c>
      <c r="U105" s="248"/>
      <c r="V105" s="248">
        <f t="shared" si="17"/>
        <v>1.9366268343146292E-2</v>
      </c>
      <c r="W105" s="249">
        <f t="shared" si="18"/>
        <v>1.9366268343146292E-4</v>
      </c>
      <c r="X105" s="250">
        <f t="shared" si="19"/>
        <v>3.0293353641997608E-3</v>
      </c>
      <c r="Y105" s="248"/>
      <c r="Z105" s="251"/>
      <c r="AA105" s="248"/>
      <c r="AB105" s="251"/>
      <c r="AC105" s="246"/>
      <c r="AD105" s="246">
        <f t="shared" si="5"/>
        <v>1.9366268343146292E-4</v>
      </c>
      <c r="AE105" s="246"/>
      <c r="AF105" s="252"/>
    </row>
    <row r="106" spans="2:32" x14ac:dyDescent="0.25">
      <c r="B106" s="343"/>
      <c r="C106" s="345" t="s">
        <v>80</v>
      </c>
      <c r="D106" s="246"/>
      <c r="E106" s="344">
        <v>1.5873015873015872E-2</v>
      </c>
      <c r="F106" s="247">
        <f t="shared" si="0"/>
        <v>3.7866692052497008E-3</v>
      </c>
      <c r="G106" s="246" t="s">
        <v>241</v>
      </c>
      <c r="H106" s="246" t="s">
        <v>29</v>
      </c>
      <c r="I106" s="246" t="s">
        <v>219</v>
      </c>
      <c r="J106" s="246" t="s">
        <v>242</v>
      </c>
      <c r="K106" s="246">
        <v>0</v>
      </c>
      <c r="L106" s="246">
        <v>0</v>
      </c>
      <c r="M106" s="246">
        <v>0</v>
      </c>
      <c r="N106" s="246">
        <v>4</v>
      </c>
      <c r="O106" s="246">
        <v>0</v>
      </c>
      <c r="P106" s="246">
        <v>1</v>
      </c>
      <c r="Q106" s="246">
        <f>(K106*12.011)+(L106*1.008)+(N106*15.999)+(14.007*M106)+(O106*30.974)+(P106*32.066)</f>
        <v>96.062000000000012</v>
      </c>
      <c r="R106" s="248" t="s">
        <v>98</v>
      </c>
      <c r="S106" s="248">
        <f t="shared" si="16"/>
        <v>96.062000000000012</v>
      </c>
      <c r="T106" s="248">
        <f t="shared" si="15"/>
        <v>1.5247936507936508</v>
      </c>
      <c r="U106" s="248"/>
      <c r="V106" s="248">
        <f t="shared" si="17"/>
        <v>3.6375501719469676E-2</v>
      </c>
      <c r="W106" s="249">
        <f t="shared" si="18"/>
        <v>3.6375501719469679E-4</v>
      </c>
      <c r="X106" s="250">
        <f t="shared" si="19"/>
        <v>3.7866692052497008E-3</v>
      </c>
      <c r="Y106" s="248"/>
      <c r="Z106" s="251"/>
      <c r="AA106" s="248"/>
      <c r="AB106" s="251"/>
      <c r="AC106" s="246"/>
      <c r="AD106" s="246">
        <f t="shared" si="5"/>
        <v>3.6375501719469684E-4</v>
      </c>
      <c r="AE106" s="246"/>
      <c r="AF106" s="252"/>
    </row>
    <row r="107" spans="2:32" x14ac:dyDescent="0.25">
      <c r="B107" s="343"/>
      <c r="C107" s="345" t="s">
        <v>80</v>
      </c>
      <c r="D107" s="246"/>
      <c r="E107" s="344">
        <v>1.5873015873015872E-2</v>
      </c>
      <c r="F107" s="247">
        <f t="shared" si="0"/>
        <v>3.7866692052497008E-3</v>
      </c>
      <c r="G107" s="246" t="s">
        <v>243</v>
      </c>
      <c r="H107" s="246" t="s">
        <v>29</v>
      </c>
      <c r="I107" s="246" t="s">
        <v>219</v>
      </c>
      <c r="J107" s="246" t="s">
        <v>244</v>
      </c>
      <c r="K107" s="246">
        <v>0</v>
      </c>
      <c r="L107" s="246">
        <v>1</v>
      </c>
      <c r="M107" s="246">
        <v>0</v>
      </c>
      <c r="N107" s="246">
        <v>4</v>
      </c>
      <c r="O107" s="246">
        <v>1</v>
      </c>
      <c r="P107" s="246">
        <v>0</v>
      </c>
      <c r="Q107" s="246">
        <f>(K107*12.011)+(L107*1.008)+(N107*15.999)+(14.007*M107)+(O107*30.974)+(P107*32.066)</f>
        <v>95.978000000000009</v>
      </c>
      <c r="R107" s="248" t="s">
        <v>98</v>
      </c>
      <c r="S107" s="248">
        <f t="shared" si="16"/>
        <v>95.978000000000009</v>
      </c>
      <c r="T107" s="248">
        <f t="shared" si="15"/>
        <v>1.5234603174603174</v>
      </c>
      <c r="U107" s="248"/>
      <c r="V107" s="248">
        <f t="shared" si="17"/>
        <v>3.6343693698145579E-2</v>
      </c>
      <c r="W107" s="249">
        <f t="shared" si="18"/>
        <v>3.6343693698145582E-4</v>
      </c>
      <c r="X107" s="250">
        <f t="shared" si="19"/>
        <v>3.7866692052497008E-3</v>
      </c>
      <c r="Y107" s="248"/>
      <c r="Z107" s="251"/>
      <c r="AA107" s="248"/>
      <c r="AB107" s="251"/>
      <c r="AC107" s="246"/>
      <c r="AD107" s="246">
        <f t="shared" si="5"/>
        <v>3.6343693698145577E-4</v>
      </c>
      <c r="AE107" s="246"/>
      <c r="AF107" s="252"/>
    </row>
    <row r="108" spans="2:32" x14ac:dyDescent="0.25">
      <c r="B108" s="343"/>
      <c r="C108" s="345"/>
      <c r="D108" s="246"/>
      <c r="E108" s="344">
        <v>1.5873015873015872E-2</v>
      </c>
      <c r="F108" s="247">
        <f t="shared" si="0"/>
        <v>3.7866692052497004E-3</v>
      </c>
      <c r="G108" s="246" t="s">
        <v>245</v>
      </c>
      <c r="H108" s="246" t="s">
        <v>29</v>
      </c>
      <c r="I108" s="246" t="s">
        <v>219</v>
      </c>
      <c r="J108" s="246" t="s">
        <v>246</v>
      </c>
      <c r="K108" s="246"/>
      <c r="L108" s="246"/>
      <c r="M108" s="246"/>
      <c r="N108" s="246"/>
      <c r="O108" s="246"/>
      <c r="P108" s="246"/>
      <c r="Q108" s="246">
        <v>23</v>
      </c>
      <c r="R108" s="248" t="s">
        <v>98</v>
      </c>
      <c r="S108" s="248">
        <f t="shared" si="16"/>
        <v>23</v>
      </c>
      <c r="T108" s="248">
        <f t="shared" si="15"/>
        <v>0.36507936507936506</v>
      </c>
      <c r="U108" s="248"/>
      <c r="V108" s="248">
        <f t="shared" si="17"/>
        <v>8.7093391720743114E-3</v>
      </c>
      <c r="W108" s="249">
        <f t="shared" si="18"/>
        <v>8.709339172074311E-5</v>
      </c>
      <c r="X108" s="250">
        <f t="shared" si="19"/>
        <v>3.7866692052497004E-3</v>
      </c>
      <c r="Y108" s="248"/>
      <c r="Z108" s="253">
        <f>SUM(X95:X107)</f>
        <v>0.2302294876791818</v>
      </c>
      <c r="AA108" s="248" t="s">
        <v>219</v>
      </c>
      <c r="AB108" s="249">
        <f>SUM(W95:W107)</f>
        <v>9.9129066082792559E-3</v>
      </c>
      <c r="AC108" s="246"/>
      <c r="AD108" s="246">
        <f t="shared" si="5"/>
        <v>8.709339172074311E-5</v>
      </c>
      <c r="AE108" s="246"/>
      <c r="AF108" s="252">
        <f>SUM(AD95:AD107)</f>
        <v>9.9129066082792577E-3</v>
      </c>
    </row>
    <row r="109" spans="2:32" x14ac:dyDescent="0.25">
      <c r="B109" s="254"/>
      <c r="C109" s="188" t="s">
        <v>247</v>
      </c>
      <c r="D109" s="188">
        <v>2.4439169811320754E-2</v>
      </c>
      <c r="E109" s="190">
        <v>0.65877877963072373</v>
      </c>
      <c r="F109" s="255">
        <f>X109</f>
        <v>2.0214273613150448E-2</v>
      </c>
      <c r="G109" s="190" t="s">
        <v>248</v>
      </c>
      <c r="H109" s="188" t="s">
        <v>29</v>
      </c>
      <c r="I109" s="188" t="s">
        <v>247</v>
      </c>
      <c r="J109" s="190" t="s">
        <v>249</v>
      </c>
      <c r="K109" s="188">
        <v>55</v>
      </c>
      <c r="L109" s="188">
        <v>72</v>
      </c>
      <c r="M109" s="188">
        <v>4</v>
      </c>
      <c r="N109" s="188">
        <v>5</v>
      </c>
      <c r="O109" s="188">
        <v>0</v>
      </c>
      <c r="P109" s="188">
        <v>0</v>
      </c>
      <c r="Q109" s="188">
        <f>(K109*12.011)+(L109*1.008)+(N109*15.999)+(14.007*M109)+(O109*30.974)+(P109*32.066)+55</f>
        <v>924.20399999999995</v>
      </c>
      <c r="R109" s="256" t="s">
        <v>98</v>
      </c>
      <c r="S109" s="257">
        <f t="shared" si="16"/>
        <v>924.20399999999995</v>
      </c>
      <c r="T109" s="257">
        <f t="shared" si="15"/>
        <v>608.84598324983335</v>
      </c>
      <c r="U109" s="188">
        <f>SUM(T109:T117)</f>
        <v>796.46722764334265</v>
      </c>
      <c r="V109" s="257">
        <f>T109/$U$109</f>
        <v>0.76443318961326312</v>
      </c>
      <c r="W109" s="258">
        <f>V109*$D$109</f>
        <v>1.8682112530368094E-2</v>
      </c>
      <c r="X109" s="259">
        <f t="shared" si="19"/>
        <v>2.0214273613150448E-2</v>
      </c>
      <c r="Y109" s="346"/>
      <c r="Z109" s="188"/>
      <c r="AA109" s="188"/>
      <c r="AB109" s="188"/>
      <c r="AC109" s="188"/>
      <c r="AD109" s="188">
        <f t="shared" si="5"/>
        <v>1.8682112530368094E-2</v>
      </c>
      <c r="AE109" s="188"/>
      <c r="AF109" s="260"/>
    </row>
    <row r="110" spans="2:32" x14ac:dyDescent="0.25">
      <c r="B110" s="254"/>
      <c r="C110" s="188"/>
      <c r="D110" s="188"/>
      <c r="E110" s="190">
        <v>0.10638663521986844</v>
      </c>
      <c r="F110" s="255">
        <f t="shared" ref="F110:F117" si="20">X110</f>
        <v>3.2644168567820598E-3</v>
      </c>
      <c r="G110" s="190" t="s">
        <v>250</v>
      </c>
      <c r="H110" s="188" t="s">
        <v>29</v>
      </c>
      <c r="I110" s="188" t="s">
        <v>247</v>
      </c>
      <c r="J110" s="347" t="s">
        <v>251</v>
      </c>
      <c r="K110" s="188">
        <v>40</v>
      </c>
      <c r="L110" s="188">
        <v>56</v>
      </c>
      <c r="M110" s="188">
        <v>0</v>
      </c>
      <c r="N110" s="188">
        <v>0</v>
      </c>
      <c r="O110" s="188">
        <v>0</v>
      </c>
      <c r="P110" s="188">
        <v>0</v>
      </c>
      <c r="Q110" s="188">
        <f>(K110*12.011)+(L110*1.008)+(N110*15.999)+(14.007*M110)+(O110*30.974)+(P110*32.066)</f>
        <v>536.88799999999992</v>
      </c>
      <c r="R110" s="256" t="s">
        <v>98</v>
      </c>
      <c r="S110" s="257">
        <f t="shared" si="16"/>
        <v>536.88799999999992</v>
      </c>
      <c r="T110" s="257">
        <f t="shared" si="15"/>
        <v>57.117707809924717</v>
      </c>
      <c r="U110" s="188"/>
      <c r="V110" s="257">
        <f t="shared" ref="V110:V117" si="21">T110/$U$109</f>
        <v>7.171382051579149E-2</v>
      </c>
      <c r="W110" s="258">
        <f t="shared" ref="W110:W117" si="22">V110*$D$109</f>
        <v>1.7526262374040064E-3</v>
      </c>
      <c r="X110" s="259">
        <f t="shared" si="19"/>
        <v>3.2644168567820598E-3</v>
      </c>
      <c r="Y110" s="346"/>
      <c r="Z110" s="261"/>
      <c r="AA110" s="257"/>
      <c r="AB110" s="258"/>
      <c r="AC110" s="188"/>
      <c r="AD110" s="188">
        <f t="shared" si="5"/>
        <v>1.7526262374040061E-3</v>
      </c>
      <c r="AE110" s="188"/>
      <c r="AF110" s="260"/>
    </row>
    <row r="111" spans="2:32" x14ac:dyDescent="0.25">
      <c r="B111" s="254"/>
      <c r="C111" s="188"/>
      <c r="D111" s="188"/>
      <c r="E111" s="190">
        <v>9.0328275186680754E-2</v>
      </c>
      <c r="F111" s="255">
        <f t="shared" si="20"/>
        <v>2.771674689720617E-3</v>
      </c>
      <c r="G111" s="190" t="s">
        <v>252</v>
      </c>
      <c r="H111" s="188" t="s">
        <v>29</v>
      </c>
      <c r="I111" s="188" t="s">
        <v>247</v>
      </c>
      <c r="J111" s="190" t="s">
        <v>253</v>
      </c>
      <c r="K111" s="188">
        <v>40</v>
      </c>
      <c r="L111" s="188">
        <v>56</v>
      </c>
      <c r="M111" s="188">
        <v>0</v>
      </c>
      <c r="N111" s="262">
        <v>2</v>
      </c>
      <c r="O111" s="262">
        <v>0</v>
      </c>
      <c r="P111" s="262">
        <v>0</v>
      </c>
      <c r="Q111" s="262">
        <f>(K111*12.011)+(L111*1.008)+(N111*15.999)+(14.007*M111)+(O111*30.974)+(P111*32.066)</f>
        <v>568.88599999999997</v>
      </c>
      <c r="R111" s="256" t="s">
        <v>98</v>
      </c>
      <c r="S111" s="257">
        <f t="shared" si="16"/>
        <v>568.88599999999997</v>
      </c>
      <c r="T111" s="257">
        <f t="shared" si="15"/>
        <v>51.386491157850067</v>
      </c>
      <c r="U111" s="262"/>
      <c r="V111" s="257">
        <f t="shared" si="21"/>
        <v>6.4518023308877306E-2</v>
      </c>
      <c r="W111" s="258">
        <f t="shared" si="22"/>
        <v>1.576766927536403E-3</v>
      </c>
      <c r="X111" s="259">
        <f t="shared" si="19"/>
        <v>2.771674689720617E-3</v>
      </c>
      <c r="Y111" s="346"/>
      <c r="Z111" s="188"/>
      <c r="AA111" s="188"/>
      <c r="AB111" s="188"/>
      <c r="AC111" s="188"/>
      <c r="AD111" s="188">
        <f t="shared" si="5"/>
        <v>1.576766927536403E-3</v>
      </c>
      <c r="AE111" s="188"/>
      <c r="AF111" s="260"/>
    </row>
    <row r="112" spans="2:32" x14ac:dyDescent="0.25">
      <c r="B112" s="254"/>
      <c r="C112" s="188"/>
      <c r="D112" s="188"/>
      <c r="E112" s="190">
        <v>7.8284505161789975E-2</v>
      </c>
      <c r="F112" s="255">
        <f t="shared" si="20"/>
        <v>2.4021180644245338E-3</v>
      </c>
      <c r="G112" s="190" t="s">
        <v>254</v>
      </c>
      <c r="H112" s="188" t="s">
        <v>29</v>
      </c>
      <c r="I112" s="188" t="s">
        <v>247</v>
      </c>
      <c r="J112" s="190" t="s">
        <v>255</v>
      </c>
      <c r="K112" s="188">
        <v>40</v>
      </c>
      <c r="L112" s="188">
        <v>54</v>
      </c>
      <c r="M112" s="188">
        <v>0</v>
      </c>
      <c r="N112" s="262">
        <v>1</v>
      </c>
      <c r="O112" s="262">
        <v>0</v>
      </c>
      <c r="P112" s="262">
        <v>0</v>
      </c>
      <c r="Q112" s="262">
        <f t="shared" ref="Q112:Q117" si="23">(K112*12.011)+(L112*1.008)+(N112*15.999)+(14.007*M112)+(O112*30.974)+(P112*32.066)</f>
        <v>550.87099999999998</v>
      </c>
      <c r="R112" s="256" t="s">
        <v>98</v>
      </c>
      <c r="S112" s="257">
        <f t="shared" si="16"/>
        <v>550.87099999999998</v>
      </c>
      <c r="T112" s="257">
        <f t="shared" si="15"/>
        <v>43.124663642980401</v>
      </c>
      <c r="U112" s="262"/>
      <c r="V112" s="257">
        <f t="shared" si="21"/>
        <v>5.4144931701184305E-2</v>
      </c>
      <c r="W112" s="258">
        <f t="shared" si="22"/>
        <v>1.3232571802676075E-3</v>
      </c>
      <c r="X112" s="259">
        <f t="shared" si="19"/>
        <v>2.4021180644245338E-3</v>
      </c>
      <c r="Y112" s="346"/>
      <c r="Z112" s="188"/>
      <c r="AA112" s="188"/>
      <c r="AB112" s="188"/>
      <c r="AC112" s="188"/>
      <c r="AD112" s="188">
        <f t="shared" si="5"/>
        <v>1.3232571802676075E-3</v>
      </c>
      <c r="AE112" s="188"/>
      <c r="AF112" s="260"/>
    </row>
    <row r="113" spans="2:32" x14ac:dyDescent="0.25">
      <c r="B113" s="254"/>
      <c r="C113" s="188"/>
      <c r="D113" s="188"/>
      <c r="E113" s="190">
        <v>5.018237510371152E-2</v>
      </c>
      <c r="F113" s="255">
        <f t="shared" si="20"/>
        <v>1.5398192720670091E-3</v>
      </c>
      <c r="G113" s="190" t="s">
        <v>650</v>
      </c>
      <c r="H113" s="188" t="s">
        <v>29</v>
      </c>
      <c r="I113" s="188" t="s">
        <v>247</v>
      </c>
      <c r="J113" s="190" t="s">
        <v>251</v>
      </c>
      <c r="K113" s="188">
        <v>40</v>
      </c>
      <c r="L113" s="188">
        <v>56</v>
      </c>
      <c r="M113" s="188">
        <v>0</v>
      </c>
      <c r="N113" s="262">
        <v>0</v>
      </c>
      <c r="O113" s="262">
        <v>0</v>
      </c>
      <c r="P113" s="262">
        <v>0</v>
      </c>
      <c r="Q113" s="262">
        <f t="shared" si="23"/>
        <v>536.88799999999992</v>
      </c>
      <c r="R113" s="256" t="s">
        <v>98</v>
      </c>
      <c r="S113" s="257">
        <f t="shared" si="16"/>
        <v>536.88799999999992</v>
      </c>
      <c r="T113" s="257">
        <f t="shared" si="15"/>
        <v>26.942315004681465</v>
      </c>
      <c r="U113" s="262"/>
      <c r="V113" s="257">
        <f t="shared" si="21"/>
        <v>3.3827273828203525E-2</v>
      </c>
      <c r="W113" s="258">
        <f t="shared" si="22"/>
        <v>8.2671048934151222E-4</v>
      </c>
      <c r="X113" s="259">
        <f t="shared" si="19"/>
        <v>1.5398192720670091E-3</v>
      </c>
      <c r="Y113" s="346"/>
      <c r="Z113" s="188"/>
      <c r="AA113" s="188"/>
      <c r="AB113" s="188"/>
      <c r="AC113" s="188"/>
      <c r="AD113" s="188">
        <f t="shared" si="5"/>
        <v>8.2671048934151222E-4</v>
      </c>
      <c r="AE113" s="188"/>
      <c r="AF113" s="260"/>
    </row>
    <row r="114" spans="2:32" x14ac:dyDescent="0.25">
      <c r="B114" s="254"/>
      <c r="C114" s="188"/>
      <c r="D114" s="188"/>
      <c r="E114" s="190">
        <v>8.1835873246052654E-3</v>
      </c>
      <c r="F114" s="255">
        <f t="shared" si="20"/>
        <v>2.5110898898323536E-4</v>
      </c>
      <c r="G114" s="188" t="s">
        <v>256</v>
      </c>
      <c r="H114" s="188" t="s">
        <v>29</v>
      </c>
      <c r="I114" s="188" t="s">
        <v>247</v>
      </c>
      <c r="J114" s="347" t="s">
        <v>257</v>
      </c>
      <c r="K114" s="188">
        <v>29</v>
      </c>
      <c r="L114" s="188">
        <v>50</v>
      </c>
      <c r="M114" s="188">
        <v>0</v>
      </c>
      <c r="N114" s="262">
        <v>2</v>
      </c>
      <c r="O114" s="262">
        <v>0</v>
      </c>
      <c r="P114" s="262">
        <v>0</v>
      </c>
      <c r="Q114" s="262">
        <f t="shared" si="23"/>
        <v>430.71699999999993</v>
      </c>
      <c r="R114" s="256" t="s">
        <v>98</v>
      </c>
      <c r="S114" s="257">
        <f t="shared" si="16"/>
        <v>430.71699999999993</v>
      </c>
      <c r="T114" s="257">
        <f t="shared" si="15"/>
        <v>3.5248101816920054</v>
      </c>
      <c r="U114" s="262"/>
      <c r="V114" s="257">
        <f t="shared" si="21"/>
        <v>4.4255558287332472E-3</v>
      </c>
      <c r="W114" s="258">
        <f t="shared" si="22"/>
        <v>1.0815691040789218E-4</v>
      </c>
      <c r="X114" s="259">
        <f t="shared" si="19"/>
        <v>2.5110898898323536E-4</v>
      </c>
      <c r="Y114" s="346"/>
      <c r="Z114" s="188"/>
      <c r="AA114" s="188"/>
      <c r="AB114" s="188"/>
      <c r="AC114" s="188"/>
      <c r="AD114" s="188">
        <f t="shared" si="5"/>
        <v>1.0815691040789217E-4</v>
      </c>
      <c r="AE114" s="188"/>
      <c r="AF114" s="260"/>
    </row>
    <row r="115" spans="2:32" x14ac:dyDescent="0.25">
      <c r="B115" s="254"/>
      <c r="C115" s="188"/>
      <c r="D115" s="188"/>
      <c r="E115" s="190">
        <v>4.5009730285328954E-4</v>
      </c>
      <c r="F115" s="255">
        <f t="shared" si="20"/>
        <v>1.3810994394077944E-5</v>
      </c>
      <c r="G115" s="188" t="s">
        <v>258</v>
      </c>
      <c r="H115" s="188" t="s">
        <v>29</v>
      </c>
      <c r="I115" s="188" t="s">
        <v>247</v>
      </c>
      <c r="J115" s="347" t="s">
        <v>259</v>
      </c>
      <c r="K115" s="188">
        <v>28</v>
      </c>
      <c r="L115" s="188">
        <v>48</v>
      </c>
      <c r="M115" s="188">
        <v>0</v>
      </c>
      <c r="N115" s="262">
        <v>2</v>
      </c>
      <c r="O115" s="262">
        <v>0</v>
      </c>
      <c r="P115" s="262">
        <v>0</v>
      </c>
      <c r="Q115" s="262">
        <f t="shared" si="23"/>
        <v>416.69</v>
      </c>
      <c r="R115" s="256" t="s">
        <v>98</v>
      </c>
      <c r="S115" s="257">
        <f t="shared" si="16"/>
        <v>416.69</v>
      </c>
      <c r="T115" s="257">
        <f t="shared" si="15"/>
        <v>0.1875510451259372</v>
      </c>
      <c r="U115" s="262"/>
      <c r="V115" s="257">
        <f t="shared" si="21"/>
        <v>2.3547867208658383E-4</v>
      </c>
      <c r="W115" s="258">
        <f t="shared" si="22"/>
        <v>5.7549032540683385E-6</v>
      </c>
      <c r="X115" s="259">
        <f t="shared" si="19"/>
        <v>1.3810994394077944E-5</v>
      </c>
      <c r="Y115" s="346"/>
      <c r="Z115" s="188"/>
      <c r="AA115" s="188"/>
      <c r="AB115" s="188"/>
      <c r="AC115" s="188"/>
      <c r="AD115" s="188">
        <f>(F115*Q115)/1000</f>
        <v>5.7549032540683385E-6</v>
      </c>
      <c r="AE115" s="188"/>
      <c r="AF115" s="260"/>
    </row>
    <row r="116" spans="2:32" x14ac:dyDescent="0.25">
      <c r="B116" s="254"/>
      <c r="C116" s="188"/>
      <c r="D116" s="188"/>
      <c r="E116" s="190">
        <v>4.5009730285328954E-4</v>
      </c>
      <c r="F116" s="255">
        <f t="shared" si="20"/>
        <v>1.3810994394077944E-5</v>
      </c>
      <c r="G116" s="188" t="s">
        <v>260</v>
      </c>
      <c r="H116" s="188" t="s">
        <v>29</v>
      </c>
      <c r="I116" s="188" t="s">
        <v>247</v>
      </c>
      <c r="J116" s="347" t="s">
        <v>259</v>
      </c>
      <c r="K116" s="188">
        <v>28</v>
      </c>
      <c r="L116" s="188">
        <v>48</v>
      </c>
      <c r="M116" s="188">
        <v>0</v>
      </c>
      <c r="N116" s="262">
        <v>2</v>
      </c>
      <c r="O116" s="262">
        <v>0</v>
      </c>
      <c r="P116" s="262">
        <v>0</v>
      </c>
      <c r="Q116" s="262">
        <f t="shared" si="23"/>
        <v>416.69</v>
      </c>
      <c r="R116" s="256" t="s">
        <v>98</v>
      </c>
      <c r="S116" s="257">
        <f t="shared" si="16"/>
        <v>416.69</v>
      </c>
      <c r="T116" s="257">
        <f t="shared" si="15"/>
        <v>0.1875510451259372</v>
      </c>
      <c r="U116" s="262"/>
      <c r="V116" s="257">
        <f t="shared" si="21"/>
        <v>2.3547867208658383E-4</v>
      </c>
      <c r="W116" s="258">
        <f t="shared" si="22"/>
        <v>5.7549032540683385E-6</v>
      </c>
      <c r="X116" s="259">
        <f t="shared" si="19"/>
        <v>1.3810994394077944E-5</v>
      </c>
      <c r="Y116" s="346"/>
      <c r="Z116" s="188"/>
      <c r="AA116" s="188"/>
      <c r="AB116" s="188"/>
      <c r="AC116" s="188"/>
      <c r="AD116" s="188">
        <f>(F116*Q116)/1000</f>
        <v>5.7549032540683385E-6</v>
      </c>
      <c r="AE116" s="188"/>
      <c r="AF116" s="260"/>
    </row>
    <row r="117" spans="2:32" x14ac:dyDescent="0.25">
      <c r="B117" s="254"/>
      <c r="C117" s="188"/>
      <c r="D117" s="188"/>
      <c r="E117" s="190">
        <v>6.9560492259144752E-3</v>
      </c>
      <c r="F117" s="255">
        <f t="shared" si="20"/>
        <v>2.1344264063575012E-4</v>
      </c>
      <c r="G117" s="188" t="s">
        <v>261</v>
      </c>
      <c r="H117" s="188" t="s">
        <v>29</v>
      </c>
      <c r="I117" s="188" t="s">
        <v>247</v>
      </c>
      <c r="J117" s="347" t="s">
        <v>262</v>
      </c>
      <c r="K117" s="188">
        <v>21</v>
      </c>
      <c r="L117" s="188">
        <v>25</v>
      </c>
      <c r="M117" s="188">
        <v>7</v>
      </c>
      <c r="N117" s="262">
        <v>17</v>
      </c>
      <c r="O117" s="262">
        <v>3</v>
      </c>
      <c r="P117" s="262">
        <v>0</v>
      </c>
      <c r="Q117" s="262">
        <f t="shared" si="23"/>
        <v>740.38499999999999</v>
      </c>
      <c r="R117" s="256" t="s">
        <v>98</v>
      </c>
      <c r="S117" s="257">
        <f t="shared" si="16"/>
        <v>740.38499999999999</v>
      </c>
      <c r="T117" s="257">
        <f t="shared" si="15"/>
        <v>5.1501545061286889</v>
      </c>
      <c r="U117" s="262"/>
      <c r="V117" s="257">
        <f t="shared" si="21"/>
        <v>6.4662478597737405E-3</v>
      </c>
      <c r="W117" s="258">
        <f t="shared" si="22"/>
        <v>1.5802972948709984E-4</v>
      </c>
      <c r="X117" s="259">
        <f t="shared" si="19"/>
        <v>2.1344264063575012E-4</v>
      </c>
      <c r="Y117" s="346"/>
      <c r="Z117" s="261">
        <f>SUM(X109:X117)</f>
        <v>3.0684476114551808E-2</v>
      </c>
      <c r="AA117" s="257" t="s">
        <v>263</v>
      </c>
      <c r="AB117" s="258">
        <f>SUM(W109:W117)</f>
        <v>2.4439169811320754E-2</v>
      </c>
      <c r="AC117" s="188"/>
      <c r="AD117" s="188">
        <f>(F117*Q117)/1000</f>
        <v>1.5802972948709984E-4</v>
      </c>
      <c r="AE117" s="188"/>
      <c r="AF117" s="252">
        <f>SUM(AD109:AD117)</f>
        <v>2.4439169811320754E-2</v>
      </c>
    </row>
    <row r="118" spans="2:32" x14ac:dyDescent="0.25">
      <c r="B118" s="263" t="s">
        <v>61</v>
      </c>
      <c r="C118" s="246"/>
      <c r="D118" s="246"/>
      <c r="E118" s="246">
        <v>1</v>
      </c>
      <c r="F118" s="247">
        <f>D134</f>
        <v>39.21</v>
      </c>
      <c r="G118" s="246" t="s">
        <v>94</v>
      </c>
      <c r="H118" s="246" t="s">
        <v>29</v>
      </c>
      <c r="I118" s="246" t="s">
        <v>264</v>
      </c>
      <c r="J118" s="246" t="s">
        <v>265</v>
      </c>
      <c r="K118" s="246">
        <v>10</v>
      </c>
      <c r="L118" s="246">
        <v>12</v>
      </c>
      <c r="M118" s="246">
        <v>5</v>
      </c>
      <c r="N118" s="246">
        <v>13</v>
      </c>
      <c r="O118" s="246">
        <v>3</v>
      </c>
      <c r="P118" s="264">
        <v>0</v>
      </c>
      <c r="Q118" s="264">
        <f>(K118*12.011)+(L118*1.008)+(N118*15.999)+(14.007*M118)+(O118*30.974)+(P118*32.066)</f>
        <v>503.15</v>
      </c>
      <c r="R118" s="265"/>
      <c r="S118" s="264"/>
      <c r="T118" s="264"/>
      <c r="U118" s="264"/>
      <c r="V118" s="264"/>
      <c r="W118" s="345"/>
      <c r="X118" s="250"/>
      <c r="Y118" s="345"/>
      <c r="Z118" s="246"/>
      <c r="AA118" s="246"/>
      <c r="AB118" s="246"/>
      <c r="AC118" s="246"/>
      <c r="AD118" s="246">
        <f>(F118*Q118)/1000</f>
        <v>19.7285115</v>
      </c>
      <c r="AE118" s="246"/>
      <c r="AF118" s="266"/>
    </row>
    <row r="119" spans="2:32" x14ac:dyDescent="0.25">
      <c r="B119" s="263" t="s">
        <v>61</v>
      </c>
      <c r="C119" s="246"/>
      <c r="D119" s="246"/>
      <c r="E119" s="246">
        <v>1</v>
      </c>
      <c r="F119" s="247">
        <f>D134</f>
        <v>39.21</v>
      </c>
      <c r="G119" s="246" t="s">
        <v>266</v>
      </c>
      <c r="H119" s="246" t="s">
        <v>29</v>
      </c>
      <c r="I119" s="246" t="s">
        <v>264</v>
      </c>
      <c r="J119" s="246" t="s">
        <v>267</v>
      </c>
      <c r="K119" s="246">
        <v>0</v>
      </c>
      <c r="L119" s="246">
        <v>2</v>
      </c>
      <c r="M119" s="246">
        <v>0</v>
      </c>
      <c r="N119" s="264">
        <v>1</v>
      </c>
      <c r="O119" s="264">
        <v>0</v>
      </c>
      <c r="P119" s="264">
        <v>0</v>
      </c>
      <c r="Q119" s="264">
        <f>(K119*12.011)+(L119*1.008)+(N119*15.999)+(14.007*M119)+(O119*30.974)+(P119*32.066)</f>
        <v>18.015000000000001</v>
      </c>
      <c r="R119" s="265"/>
      <c r="S119" s="264"/>
      <c r="T119" s="264"/>
      <c r="U119" s="264"/>
      <c r="V119" s="264"/>
      <c r="W119" s="345"/>
      <c r="X119" s="250"/>
      <c r="Y119" s="345"/>
      <c r="Z119" s="246"/>
      <c r="AA119" s="246"/>
      <c r="AB119" s="246">
        <f>SUM(AB4:AB118)</f>
        <v>0.92435207641960004</v>
      </c>
      <c r="AC119" s="246"/>
      <c r="AD119" s="246">
        <f>(F119*Q119)/1000</f>
        <v>0.70636814999999997</v>
      </c>
      <c r="AE119" s="246"/>
      <c r="AF119" s="266">
        <f>SUM(AF5:AF117)</f>
        <v>0.93206735493087756</v>
      </c>
    </row>
    <row r="120" spans="2:32" x14ac:dyDescent="0.25">
      <c r="B120" s="267" t="s">
        <v>268</v>
      </c>
      <c r="C120" s="268"/>
      <c r="D120" s="268"/>
      <c r="E120" s="268"/>
      <c r="F120" s="269">
        <f>F118+F31</f>
        <v>39.34619848633313</v>
      </c>
      <c r="G120" s="268" t="s">
        <v>94</v>
      </c>
      <c r="H120" s="268" t="s">
        <v>269</v>
      </c>
      <c r="I120" s="268"/>
      <c r="J120" s="268"/>
      <c r="K120" s="268"/>
      <c r="L120" s="268"/>
      <c r="M120" s="268"/>
      <c r="N120" s="270"/>
      <c r="O120" s="270"/>
      <c r="P120" s="270"/>
      <c r="Q120" s="270"/>
      <c r="R120" s="271"/>
      <c r="S120" s="270"/>
      <c r="T120" s="270"/>
      <c r="U120" s="270"/>
      <c r="V120" s="270"/>
      <c r="W120" s="348"/>
      <c r="X120" s="272"/>
      <c r="Y120" s="348"/>
      <c r="Z120" s="268"/>
      <c r="AA120" s="268"/>
      <c r="AB120" s="268"/>
      <c r="AC120" s="268"/>
      <c r="AD120" s="268"/>
      <c r="AE120" s="268"/>
      <c r="AF120" s="273"/>
    </row>
    <row r="121" spans="2:32" x14ac:dyDescent="0.25">
      <c r="B121" s="267" t="s">
        <v>270</v>
      </c>
      <c r="C121" s="268"/>
      <c r="D121" s="268"/>
      <c r="E121" s="268"/>
      <c r="F121" s="269">
        <f>F119-F129</f>
        <v>34.609928522672952</v>
      </c>
      <c r="G121" s="268" t="s">
        <v>266</v>
      </c>
      <c r="H121" s="268" t="s">
        <v>269</v>
      </c>
      <c r="I121" s="268"/>
      <c r="J121" s="268"/>
      <c r="K121" s="268"/>
      <c r="L121" s="268"/>
      <c r="M121" s="268"/>
      <c r="N121" s="270"/>
      <c r="O121" s="270"/>
      <c r="P121" s="270"/>
      <c r="Q121" s="270"/>
      <c r="R121" s="271"/>
      <c r="S121" s="270"/>
      <c r="T121" s="270"/>
      <c r="U121" s="270"/>
      <c r="V121" s="270"/>
      <c r="W121" s="348"/>
      <c r="X121" s="272"/>
      <c r="Y121" s="348"/>
      <c r="Z121" s="268"/>
      <c r="AA121" s="268"/>
      <c r="AB121" s="268"/>
      <c r="AC121" s="268"/>
      <c r="AD121" s="268"/>
      <c r="AE121" s="268"/>
      <c r="AF121" s="273"/>
    </row>
    <row r="122" spans="2:32" s="125" customFormat="1" x14ac:dyDescent="0.25">
      <c r="B122" s="129"/>
      <c r="F122" s="212"/>
      <c r="N122" s="213"/>
      <c r="O122" s="213"/>
      <c r="P122" s="213"/>
      <c r="Q122" s="213"/>
      <c r="R122" s="214"/>
      <c r="S122" s="213"/>
      <c r="T122" s="213"/>
      <c r="U122" s="213"/>
      <c r="V122" s="213"/>
      <c r="W122" s="324"/>
      <c r="X122" s="216"/>
      <c r="Y122" s="324"/>
      <c r="AF122" s="274"/>
    </row>
    <row r="123" spans="2:32" x14ac:dyDescent="0.25">
      <c r="B123" s="349" t="s">
        <v>271</v>
      </c>
      <c r="C123" s="125"/>
      <c r="D123" s="125"/>
      <c r="E123" s="125"/>
      <c r="F123" s="212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275"/>
      <c r="S123" s="125"/>
      <c r="T123" s="125"/>
      <c r="U123" s="125"/>
      <c r="V123" s="125"/>
      <c r="W123" s="324"/>
      <c r="X123" s="216"/>
      <c r="Y123" s="125"/>
      <c r="Z123" s="125"/>
      <c r="AA123" s="125"/>
      <c r="AB123" s="125"/>
      <c r="AC123" s="125"/>
      <c r="AD123" s="125"/>
      <c r="AE123" s="125"/>
      <c r="AF123" s="274"/>
    </row>
    <row r="124" spans="2:32" x14ac:dyDescent="0.25">
      <c r="B124" s="263" t="s">
        <v>61</v>
      </c>
      <c r="C124" s="246"/>
      <c r="D124" s="246"/>
      <c r="E124" s="246">
        <v>1</v>
      </c>
      <c r="F124" s="247">
        <f>D134</f>
        <v>39.21</v>
      </c>
      <c r="G124" s="246" t="s">
        <v>272</v>
      </c>
      <c r="H124" s="246" t="s">
        <v>29</v>
      </c>
      <c r="I124" s="246" t="s">
        <v>264</v>
      </c>
      <c r="J124" s="246" t="s">
        <v>273</v>
      </c>
      <c r="K124" s="246">
        <v>10</v>
      </c>
      <c r="L124" s="246">
        <v>12</v>
      </c>
      <c r="M124" s="246">
        <v>5</v>
      </c>
      <c r="N124" s="246">
        <v>10</v>
      </c>
      <c r="O124" s="246">
        <v>2</v>
      </c>
      <c r="P124" s="246">
        <v>0</v>
      </c>
      <c r="Q124" s="246">
        <f t="shared" ref="Q124:Q129" si="24">(K124*12.011)+(L124*1.008)+(N124*15.999)+(14.007*M124)+(O124*30.974)+(P124*32.066)</f>
        <v>424.17899999999997</v>
      </c>
      <c r="R124" s="248"/>
      <c r="S124" s="246"/>
      <c r="T124" s="246"/>
      <c r="U124" s="246"/>
      <c r="V124" s="246"/>
      <c r="W124" s="345"/>
      <c r="X124" s="250"/>
      <c r="Y124" s="345"/>
      <c r="Z124" s="246"/>
      <c r="AA124" s="246"/>
      <c r="AB124" s="246"/>
      <c r="AC124" s="246"/>
      <c r="AD124" s="246">
        <f t="shared" ref="AD124:AD129" si="25">(F124*Q124)/1000</f>
        <v>16.63205859</v>
      </c>
      <c r="AE124" s="246"/>
      <c r="AF124" s="266"/>
    </row>
    <row r="125" spans="2:32" x14ac:dyDescent="0.25">
      <c r="B125" s="263" t="s">
        <v>61</v>
      </c>
      <c r="C125" s="246"/>
      <c r="D125" s="246"/>
      <c r="E125" s="246">
        <v>1</v>
      </c>
      <c r="F125" s="247">
        <f>D134</f>
        <v>39.21</v>
      </c>
      <c r="G125" s="246" t="s">
        <v>274</v>
      </c>
      <c r="H125" s="246" t="s">
        <v>29</v>
      </c>
      <c r="I125" s="246" t="s">
        <v>264</v>
      </c>
      <c r="J125" s="246" t="s">
        <v>10</v>
      </c>
      <c r="K125" s="246">
        <v>0</v>
      </c>
      <c r="L125" s="246">
        <v>1</v>
      </c>
      <c r="M125" s="246">
        <v>0</v>
      </c>
      <c r="N125" s="246">
        <v>0</v>
      </c>
      <c r="O125" s="246">
        <v>0</v>
      </c>
      <c r="P125" s="246">
        <v>0</v>
      </c>
      <c r="Q125" s="246">
        <f t="shared" si="24"/>
        <v>1.008</v>
      </c>
      <c r="R125" s="248"/>
      <c r="S125" s="246"/>
      <c r="T125" s="246"/>
      <c r="U125" s="246"/>
      <c r="V125" s="246"/>
      <c r="W125" s="345"/>
      <c r="X125" s="250"/>
      <c r="Y125" s="345"/>
      <c r="Z125" s="246"/>
      <c r="AA125" s="246"/>
      <c r="AB125" s="246"/>
      <c r="AC125" s="246"/>
      <c r="AD125" s="246">
        <f t="shared" si="25"/>
        <v>3.9523679999999999E-2</v>
      </c>
      <c r="AE125" s="246"/>
      <c r="AF125" s="266"/>
    </row>
    <row r="126" spans="2:32" x14ac:dyDescent="0.25">
      <c r="B126" s="263" t="s">
        <v>61</v>
      </c>
      <c r="C126" s="246"/>
      <c r="D126" s="246"/>
      <c r="E126" s="246">
        <v>1</v>
      </c>
      <c r="F126" s="247">
        <f>D134</f>
        <v>39.21</v>
      </c>
      <c r="G126" s="246" t="s">
        <v>243</v>
      </c>
      <c r="H126" s="246" t="s">
        <v>29</v>
      </c>
      <c r="I126" s="246" t="s">
        <v>264</v>
      </c>
      <c r="J126" s="246" t="s">
        <v>244</v>
      </c>
      <c r="K126" s="246">
        <v>0</v>
      </c>
      <c r="L126" s="246">
        <v>1</v>
      </c>
      <c r="M126" s="246">
        <v>0</v>
      </c>
      <c r="N126" s="246">
        <v>4</v>
      </c>
      <c r="O126" s="246">
        <v>1</v>
      </c>
      <c r="P126" s="246">
        <v>0</v>
      </c>
      <c r="Q126" s="246">
        <f t="shared" si="24"/>
        <v>95.978000000000009</v>
      </c>
      <c r="R126" s="248"/>
      <c r="S126" s="246"/>
      <c r="T126" s="246"/>
      <c r="U126" s="246"/>
      <c r="V126" s="246"/>
      <c r="W126" s="345"/>
      <c r="X126" s="250"/>
      <c r="Y126" s="345"/>
      <c r="Z126" s="246"/>
      <c r="AA126" s="246"/>
      <c r="AB126" s="246"/>
      <c r="AC126" s="246"/>
      <c r="AD126" s="246">
        <f t="shared" si="25"/>
        <v>3.7632973800000005</v>
      </c>
      <c r="AE126" s="246"/>
      <c r="AF126" s="266"/>
    </row>
    <row r="127" spans="2:32" x14ac:dyDescent="0.25">
      <c r="B127" s="276" t="s">
        <v>275</v>
      </c>
      <c r="C127" s="277"/>
      <c r="D127" s="277"/>
      <c r="E127" s="277"/>
      <c r="F127" s="278">
        <f>Z27</f>
        <v>0.1008261626567996</v>
      </c>
      <c r="G127" s="277" t="s">
        <v>276</v>
      </c>
      <c r="H127" s="277" t="s">
        <v>29</v>
      </c>
      <c r="I127" s="277" t="s">
        <v>275</v>
      </c>
      <c r="J127" s="277" t="s">
        <v>277</v>
      </c>
      <c r="K127" s="277">
        <v>0</v>
      </c>
      <c r="L127" s="277">
        <v>1</v>
      </c>
      <c r="M127" s="277">
        <v>0</v>
      </c>
      <c r="N127" s="277">
        <v>7</v>
      </c>
      <c r="O127" s="277">
        <v>2</v>
      </c>
      <c r="P127" s="277">
        <v>0</v>
      </c>
      <c r="Q127" s="277">
        <f t="shared" si="24"/>
        <v>174.94900000000001</v>
      </c>
      <c r="R127" s="279"/>
      <c r="S127" s="277"/>
      <c r="T127" s="277"/>
      <c r="U127" s="277"/>
      <c r="V127" s="277"/>
      <c r="W127" s="350"/>
      <c r="X127" s="280"/>
      <c r="Y127" s="350"/>
      <c r="Z127" s="277"/>
      <c r="AA127" s="277"/>
      <c r="AB127" s="277"/>
      <c r="AC127" s="277"/>
      <c r="AD127" s="277">
        <f t="shared" si="25"/>
        <v>1.7639436330644433E-2</v>
      </c>
      <c r="AE127" s="277"/>
      <c r="AF127" s="281"/>
    </row>
    <row r="128" spans="2:32" x14ac:dyDescent="0.25">
      <c r="B128" s="282" t="s">
        <v>278</v>
      </c>
      <c r="C128" s="202"/>
      <c r="D128" s="202"/>
      <c r="E128" s="202"/>
      <c r="F128" s="208">
        <f>Z31</f>
        <v>0.53024001171783186</v>
      </c>
      <c r="G128" s="202" t="s">
        <v>276</v>
      </c>
      <c r="H128" s="202" t="s">
        <v>29</v>
      </c>
      <c r="I128" s="202" t="s">
        <v>278</v>
      </c>
      <c r="J128" s="202" t="s">
        <v>277</v>
      </c>
      <c r="K128" s="202">
        <v>0</v>
      </c>
      <c r="L128" s="202">
        <v>1</v>
      </c>
      <c r="M128" s="202">
        <v>0</v>
      </c>
      <c r="N128" s="202">
        <v>7</v>
      </c>
      <c r="O128" s="202">
        <v>2</v>
      </c>
      <c r="P128" s="202">
        <v>0</v>
      </c>
      <c r="Q128" s="202">
        <f>(K128*12.011)+(L128*1.008)+(N128*15.999)+(14.007*M128)+(O128*30.974)+(P128*32.066)</f>
        <v>174.94900000000001</v>
      </c>
      <c r="R128" s="283"/>
      <c r="S128" s="202"/>
      <c r="T128" s="202"/>
      <c r="U128" s="202"/>
      <c r="V128" s="202"/>
      <c r="W128" s="332"/>
      <c r="X128" s="203"/>
      <c r="Y128" s="332"/>
      <c r="Z128" s="202"/>
      <c r="AA128" s="202"/>
      <c r="AB128" s="202"/>
      <c r="AC128" s="202"/>
      <c r="AD128" s="202">
        <f t="shared" si="25"/>
        <v>9.2764959810022973E-2</v>
      </c>
      <c r="AE128" s="202"/>
      <c r="AF128" s="284"/>
    </row>
    <row r="129" spans="2:32" x14ac:dyDescent="0.25">
      <c r="B129" s="177" t="s">
        <v>279</v>
      </c>
      <c r="C129" s="178"/>
      <c r="D129" s="178"/>
      <c r="E129" s="178"/>
      <c r="F129" s="285">
        <f>SUM(X4:X23)</f>
        <v>4.6000714773270479</v>
      </c>
      <c r="G129" s="178" t="s">
        <v>266</v>
      </c>
      <c r="H129" s="178" t="s">
        <v>29</v>
      </c>
      <c r="I129" s="178" t="s">
        <v>279</v>
      </c>
      <c r="J129" s="178" t="s">
        <v>267</v>
      </c>
      <c r="K129" s="178">
        <v>0</v>
      </c>
      <c r="L129" s="178">
        <v>2</v>
      </c>
      <c r="M129" s="178">
        <v>0</v>
      </c>
      <c r="N129" s="286">
        <v>1</v>
      </c>
      <c r="O129" s="286">
        <v>0</v>
      </c>
      <c r="P129" s="286">
        <v>0</v>
      </c>
      <c r="Q129" s="286">
        <f t="shared" si="24"/>
        <v>18.015000000000001</v>
      </c>
      <c r="R129" s="287"/>
      <c r="S129" s="286"/>
      <c r="T129" s="286"/>
      <c r="U129" s="286"/>
      <c r="V129" s="286"/>
      <c r="W129" s="319"/>
      <c r="X129" s="179"/>
      <c r="Y129" s="319"/>
      <c r="Z129" s="178"/>
      <c r="AA129" s="178"/>
      <c r="AB129" s="178"/>
      <c r="AC129" s="178"/>
      <c r="AD129" s="178">
        <f t="shared" si="25"/>
        <v>8.2870287664046777E-2</v>
      </c>
      <c r="AE129" s="178"/>
      <c r="AF129" s="182"/>
    </row>
    <row r="130" spans="2:32" x14ac:dyDescent="0.25">
      <c r="B130" s="267" t="s">
        <v>280</v>
      </c>
      <c r="C130" s="268"/>
      <c r="D130" s="268"/>
      <c r="E130" s="268"/>
      <c r="F130" s="269">
        <f>F128+F127</f>
        <v>0.63106617437463142</v>
      </c>
      <c r="G130" s="268" t="s">
        <v>276</v>
      </c>
      <c r="H130" s="268" t="s">
        <v>29</v>
      </c>
      <c r="I130" s="268" t="s">
        <v>281</v>
      </c>
      <c r="J130" s="268" t="s">
        <v>244</v>
      </c>
      <c r="K130" s="268">
        <v>0</v>
      </c>
      <c r="L130" s="268">
        <v>1</v>
      </c>
      <c r="M130" s="268">
        <v>0</v>
      </c>
      <c r="N130" s="268">
        <v>4</v>
      </c>
      <c r="O130" s="268">
        <v>1</v>
      </c>
      <c r="P130" s="268">
        <v>0</v>
      </c>
      <c r="Q130" s="268">
        <f>(K130*12.011)+(L130*1.008)+(N130*15.999)+(14.007*M130)+(O130*30.974)+(P130*32.066)</f>
        <v>95.978000000000009</v>
      </c>
      <c r="R130" s="288"/>
      <c r="S130" s="268"/>
      <c r="T130" s="268"/>
      <c r="U130" s="268"/>
      <c r="V130" s="268"/>
      <c r="W130" s="348"/>
      <c r="X130" s="272"/>
      <c r="Y130" s="348"/>
      <c r="Z130" s="268"/>
      <c r="AA130" s="268"/>
      <c r="AB130" s="268"/>
      <c r="AC130" s="268"/>
      <c r="AD130" s="268"/>
      <c r="AE130" s="268"/>
      <c r="AF130" s="273"/>
    </row>
    <row r="131" spans="2:32" ht="15.75" thickBot="1" x14ac:dyDescent="0.3">
      <c r="B131" s="289" t="s">
        <v>282</v>
      </c>
      <c r="C131" s="290"/>
      <c r="D131" s="290"/>
      <c r="E131" s="290"/>
      <c r="F131" s="291">
        <f>F126-F107</f>
        <v>39.206213330794753</v>
      </c>
      <c r="G131" s="290" t="s">
        <v>243</v>
      </c>
      <c r="H131" s="290" t="s">
        <v>29</v>
      </c>
      <c r="I131" s="290" t="s">
        <v>219</v>
      </c>
      <c r="J131" s="290" t="s">
        <v>244</v>
      </c>
      <c r="K131" s="290">
        <v>0</v>
      </c>
      <c r="L131" s="290">
        <v>1</v>
      </c>
      <c r="M131" s="290">
        <v>0</v>
      </c>
      <c r="N131" s="290">
        <v>4</v>
      </c>
      <c r="O131" s="290">
        <v>1</v>
      </c>
      <c r="P131" s="290">
        <v>0</v>
      </c>
      <c r="Q131" s="290">
        <v>95.978000000000009</v>
      </c>
      <c r="R131" s="292"/>
      <c r="S131" s="290"/>
      <c r="T131" s="290"/>
      <c r="U131" s="290"/>
      <c r="V131" s="290"/>
      <c r="W131" s="351"/>
      <c r="X131" s="293"/>
      <c r="Y131" s="351"/>
      <c r="Z131" s="290"/>
      <c r="AA131" s="290"/>
      <c r="AB131" s="290"/>
      <c r="AC131" s="290"/>
      <c r="AD131" s="290"/>
      <c r="AE131" s="290"/>
      <c r="AF131" s="294"/>
    </row>
    <row r="132" spans="2:32" ht="15.75" thickBot="1" x14ac:dyDescent="0.3"/>
    <row r="133" spans="2:32" x14ac:dyDescent="0.25">
      <c r="C133" s="352" t="s">
        <v>283</v>
      </c>
      <c r="D133" s="295"/>
      <c r="G133" s="162"/>
      <c r="H133" s="163" t="s">
        <v>576</v>
      </c>
    </row>
    <row r="134" spans="2:32" x14ac:dyDescent="0.25">
      <c r="C134" s="297" t="s">
        <v>284</v>
      </c>
      <c r="D134" s="298">
        <v>39.21</v>
      </c>
      <c r="G134" s="296"/>
      <c r="H134" s="162" t="s">
        <v>287</v>
      </c>
      <c r="I134" s="162" t="s">
        <v>33</v>
      </c>
      <c r="J134" s="162"/>
      <c r="K134" s="162"/>
      <c r="L134" s="162"/>
      <c r="M134" s="162"/>
      <c r="N134" s="162"/>
      <c r="O134" s="162"/>
      <c r="P134" s="162"/>
      <c r="Q134" s="162"/>
      <c r="R134" s="162"/>
    </row>
    <row r="135" spans="2:32" x14ac:dyDescent="0.25">
      <c r="C135" s="300" t="s">
        <v>285</v>
      </c>
      <c r="D135" s="301">
        <v>20.243605651821401</v>
      </c>
      <c r="G135" s="162"/>
      <c r="H135" s="26" t="s">
        <v>311</v>
      </c>
      <c r="I135" s="26" t="s">
        <v>315</v>
      </c>
      <c r="J135" s="26" t="s">
        <v>312</v>
      </c>
      <c r="K135" s="26" t="s">
        <v>313</v>
      </c>
      <c r="L135" s="367" t="s">
        <v>314</v>
      </c>
      <c r="AF135" s="299"/>
    </row>
    <row r="136" spans="2:32" ht="15.75" thickBot="1" x14ac:dyDescent="0.3">
      <c r="C136" s="310" t="s">
        <v>286</v>
      </c>
      <c r="D136" s="311">
        <f>D134-D135</f>
        <v>18.9663943481786</v>
      </c>
      <c r="G136" s="162"/>
      <c r="H136" s="26" t="s">
        <v>563</v>
      </c>
      <c r="I136" s="26" t="s">
        <v>564</v>
      </c>
      <c r="J136" s="26" t="s">
        <v>565</v>
      </c>
      <c r="K136" s="26" t="s">
        <v>566</v>
      </c>
    </row>
    <row r="137" spans="2:32" x14ac:dyDescent="0.25">
      <c r="G137" s="353"/>
      <c r="H137" s="162"/>
      <c r="I137" s="304"/>
    </row>
    <row r="138" spans="2:32" x14ac:dyDescent="0.25">
      <c r="G138" s="162"/>
      <c r="H138" s="296"/>
    </row>
    <row r="139" spans="2:32" x14ac:dyDescent="0.25">
      <c r="B139" s="354"/>
      <c r="G139" s="162"/>
      <c r="H139" s="296"/>
    </row>
    <row r="140" spans="2:32" x14ac:dyDescent="0.25">
      <c r="B140" s="355"/>
      <c r="C140" s="355"/>
      <c r="G140" s="162"/>
    </row>
    <row r="141" spans="2:32" x14ac:dyDescent="0.25">
      <c r="B141" s="26"/>
      <c r="C141" s="26"/>
      <c r="D141" s="108"/>
      <c r="G141" s="162"/>
    </row>
    <row r="144" spans="2:32" x14ac:dyDescent="0.25">
      <c r="B144" s="162"/>
      <c r="C144" s="162"/>
      <c r="D144" s="162"/>
    </row>
    <row r="145" spans="2:7" x14ac:dyDescent="0.25">
      <c r="B145" s="162"/>
      <c r="C145" s="162"/>
      <c r="D145" s="162"/>
      <c r="G145" s="162"/>
    </row>
    <row r="146" spans="2:7" x14ac:dyDescent="0.25">
      <c r="B146" s="162"/>
      <c r="C146" s="125"/>
      <c r="D146" s="162"/>
      <c r="G146" s="162"/>
    </row>
    <row r="147" spans="2:7" x14ac:dyDescent="0.25">
      <c r="B147" s="162"/>
      <c r="C147" s="125"/>
      <c r="D147" s="125"/>
      <c r="E147" s="124"/>
      <c r="G147" s="162"/>
    </row>
    <row r="148" spans="2:7" x14ac:dyDescent="0.25">
      <c r="B148" s="162"/>
      <c r="C148" s="162"/>
      <c r="D148" s="216"/>
      <c r="E148" s="124"/>
    </row>
    <row r="149" spans="2:7" x14ac:dyDescent="0.25">
      <c r="B149" s="162"/>
      <c r="C149" s="162"/>
      <c r="D149" s="216"/>
      <c r="E149" s="124"/>
    </row>
    <row r="150" spans="2:7" x14ac:dyDescent="0.25">
      <c r="D150" s="124"/>
      <c r="E150" s="124"/>
    </row>
    <row r="151" spans="2:7" x14ac:dyDescent="0.25">
      <c r="D151" s="124"/>
      <c r="E151" s="124"/>
    </row>
    <row r="152" spans="2:7" x14ac:dyDescent="0.25">
      <c r="D152" s="124"/>
      <c r="E152" s="1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5"/>
  <sheetViews>
    <sheetView topLeftCell="M1" workbookViewId="0">
      <pane ySplit="1" topLeftCell="A2" activePane="bottomLeft" state="frozen"/>
      <selection pane="bottomLeft" activeCell="R10" sqref="R10"/>
    </sheetView>
  </sheetViews>
  <sheetFormatPr defaultColWidth="9.140625" defaultRowHeight="15" x14ac:dyDescent="0.25"/>
  <cols>
    <col min="1" max="1" width="6.140625" style="162" customWidth="1"/>
    <col min="2" max="2" width="16.140625" style="8" customWidth="1"/>
    <col min="3" max="3" width="18.7109375" style="8" customWidth="1"/>
    <col min="4" max="4" width="11" style="8" customWidth="1"/>
    <col min="5" max="5" width="14.28515625" style="8" customWidth="1"/>
    <col min="6" max="6" width="10.7109375" style="166" customWidth="1"/>
    <col min="7" max="7" width="17.85546875" style="8" customWidth="1"/>
    <col min="8" max="8" width="19.5703125" style="8" bestFit="1" customWidth="1"/>
    <col min="9" max="9" width="21.85546875" style="8" bestFit="1" customWidth="1"/>
    <col min="10" max="10" width="23" style="8" customWidth="1"/>
    <col min="11" max="16" width="9.140625" style="8"/>
    <col min="17" max="17" width="14" style="8" customWidth="1"/>
    <col min="18" max="18" width="18.7109375" style="154" customWidth="1"/>
    <col min="19" max="19" width="13.7109375" style="8" customWidth="1"/>
    <col min="20" max="20" width="13.28515625" style="8" customWidth="1"/>
    <col min="21" max="21" width="10.7109375" style="8" customWidth="1"/>
    <col min="22" max="22" width="13.140625" style="8" customWidth="1"/>
    <col min="23" max="23" width="13.140625" style="167" customWidth="1"/>
    <col min="24" max="24" width="13" style="167" customWidth="1"/>
    <col min="25" max="26" width="9.140625" style="8"/>
    <col min="27" max="27" width="12.42578125" style="8" bestFit="1" customWidth="1"/>
    <col min="28" max="32" width="9.140625" style="8"/>
    <col min="33" max="34" width="9.140625" style="162"/>
    <col min="35" max="35" width="10" style="162" bestFit="1" customWidth="1"/>
    <col min="36" max="257" width="9.140625" style="162"/>
    <col min="258" max="258" width="11.42578125" style="162" customWidth="1"/>
    <col min="259" max="259" width="8.42578125" style="162" bestFit="1" customWidth="1"/>
    <col min="260" max="260" width="10.28515625" style="162" bestFit="1" customWidth="1"/>
    <col min="261" max="261" width="14.28515625" style="162" customWidth="1"/>
    <col min="262" max="262" width="10.7109375" style="162" customWidth="1"/>
    <col min="263" max="263" width="14.42578125" style="162" customWidth="1"/>
    <col min="264" max="264" width="19.5703125" style="162" bestFit="1" customWidth="1"/>
    <col min="265" max="265" width="21.85546875" style="162" bestFit="1" customWidth="1"/>
    <col min="266" max="266" width="23" style="162" customWidth="1"/>
    <col min="267" max="272" width="9.140625" style="162"/>
    <col min="273" max="273" width="14" style="162" customWidth="1"/>
    <col min="274" max="274" width="18.7109375" style="162" customWidth="1"/>
    <col min="275" max="275" width="9.7109375" style="162" customWidth="1"/>
    <col min="276" max="276" width="13.28515625" style="162" customWidth="1"/>
    <col min="277" max="277" width="10.7109375" style="162" customWidth="1"/>
    <col min="278" max="279" width="13.140625" style="162" customWidth="1"/>
    <col min="280" max="280" width="10.7109375" style="162" customWidth="1"/>
    <col min="281" max="282" width="9.140625" style="162"/>
    <col min="283" max="283" width="12.42578125" style="162" bestFit="1" customWidth="1"/>
    <col min="284" max="290" width="9.140625" style="162"/>
    <col min="291" max="291" width="10" style="162" bestFit="1" customWidth="1"/>
    <col min="292" max="513" width="9.140625" style="162"/>
    <col min="514" max="514" width="11.42578125" style="162" customWidth="1"/>
    <col min="515" max="515" width="8.42578125" style="162" bestFit="1" customWidth="1"/>
    <col min="516" max="516" width="10.28515625" style="162" bestFit="1" customWidth="1"/>
    <col min="517" max="517" width="14.28515625" style="162" customWidth="1"/>
    <col min="518" max="518" width="10.7109375" style="162" customWidth="1"/>
    <col min="519" max="519" width="14.42578125" style="162" customWidth="1"/>
    <col min="520" max="520" width="19.5703125" style="162" bestFit="1" customWidth="1"/>
    <col min="521" max="521" width="21.85546875" style="162" bestFit="1" customWidth="1"/>
    <col min="522" max="522" width="23" style="162" customWidth="1"/>
    <col min="523" max="528" width="9.140625" style="162"/>
    <col min="529" max="529" width="14" style="162" customWidth="1"/>
    <col min="530" max="530" width="18.7109375" style="162" customWidth="1"/>
    <col min="531" max="531" width="9.7109375" style="162" customWidth="1"/>
    <col min="532" max="532" width="13.28515625" style="162" customWidth="1"/>
    <col min="533" max="533" width="10.7109375" style="162" customWidth="1"/>
    <col min="534" max="535" width="13.140625" style="162" customWidth="1"/>
    <col min="536" max="536" width="10.7109375" style="162" customWidth="1"/>
    <col min="537" max="538" width="9.140625" style="162"/>
    <col min="539" max="539" width="12.42578125" style="162" bestFit="1" customWidth="1"/>
    <col min="540" max="546" width="9.140625" style="162"/>
    <col min="547" max="547" width="10" style="162" bestFit="1" customWidth="1"/>
    <col min="548" max="769" width="9.140625" style="162"/>
    <col min="770" max="770" width="11.42578125" style="162" customWidth="1"/>
    <col min="771" max="771" width="8.42578125" style="162" bestFit="1" customWidth="1"/>
    <col min="772" max="772" width="10.28515625" style="162" bestFit="1" customWidth="1"/>
    <col min="773" max="773" width="14.28515625" style="162" customWidth="1"/>
    <col min="774" max="774" width="10.7109375" style="162" customWidth="1"/>
    <col min="775" max="775" width="14.42578125" style="162" customWidth="1"/>
    <col min="776" max="776" width="19.5703125" style="162" bestFit="1" customWidth="1"/>
    <col min="777" max="777" width="21.85546875" style="162" bestFit="1" customWidth="1"/>
    <col min="778" max="778" width="23" style="162" customWidth="1"/>
    <col min="779" max="784" width="9.140625" style="162"/>
    <col min="785" max="785" width="14" style="162" customWidth="1"/>
    <col min="786" max="786" width="18.7109375" style="162" customWidth="1"/>
    <col min="787" max="787" width="9.7109375" style="162" customWidth="1"/>
    <col min="788" max="788" width="13.28515625" style="162" customWidth="1"/>
    <col min="789" max="789" width="10.7109375" style="162" customWidth="1"/>
    <col min="790" max="791" width="13.140625" style="162" customWidth="1"/>
    <col min="792" max="792" width="10.7109375" style="162" customWidth="1"/>
    <col min="793" max="794" width="9.140625" style="162"/>
    <col min="795" max="795" width="12.42578125" style="162" bestFit="1" customWidth="1"/>
    <col min="796" max="802" width="9.140625" style="162"/>
    <col min="803" max="803" width="10" style="162" bestFit="1" customWidth="1"/>
    <col min="804" max="1025" width="9.140625" style="162"/>
    <col min="1026" max="1026" width="11.42578125" style="162" customWidth="1"/>
    <col min="1027" max="1027" width="8.42578125" style="162" bestFit="1" customWidth="1"/>
    <col min="1028" max="1028" width="10.28515625" style="162" bestFit="1" customWidth="1"/>
    <col min="1029" max="1029" width="14.28515625" style="162" customWidth="1"/>
    <col min="1030" max="1030" width="10.7109375" style="162" customWidth="1"/>
    <col min="1031" max="1031" width="14.42578125" style="162" customWidth="1"/>
    <col min="1032" max="1032" width="19.5703125" style="162" bestFit="1" customWidth="1"/>
    <col min="1033" max="1033" width="21.85546875" style="162" bestFit="1" customWidth="1"/>
    <col min="1034" max="1034" width="23" style="162" customWidth="1"/>
    <col min="1035" max="1040" width="9.140625" style="162"/>
    <col min="1041" max="1041" width="14" style="162" customWidth="1"/>
    <col min="1042" max="1042" width="18.7109375" style="162" customWidth="1"/>
    <col min="1043" max="1043" width="9.7109375" style="162" customWidth="1"/>
    <col min="1044" max="1044" width="13.28515625" style="162" customWidth="1"/>
    <col min="1045" max="1045" width="10.7109375" style="162" customWidth="1"/>
    <col min="1046" max="1047" width="13.140625" style="162" customWidth="1"/>
    <col min="1048" max="1048" width="10.7109375" style="162" customWidth="1"/>
    <col min="1049" max="1050" width="9.140625" style="162"/>
    <col min="1051" max="1051" width="12.42578125" style="162" bestFit="1" customWidth="1"/>
    <col min="1052" max="1058" width="9.140625" style="162"/>
    <col min="1059" max="1059" width="10" style="162" bestFit="1" customWidth="1"/>
    <col min="1060" max="1281" width="9.140625" style="162"/>
    <col min="1282" max="1282" width="11.42578125" style="162" customWidth="1"/>
    <col min="1283" max="1283" width="8.42578125" style="162" bestFit="1" customWidth="1"/>
    <col min="1284" max="1284" width="10.28515625" style="162" bestFit="1" customWidth="1"/>
    <col min="1285" max="1285" width="14.28515625" style="162" customWidth="1"/>
    <col min="1286" max="1286" width="10.7109375" style="162" customWidth="1"/>
    <col min="1287" max="1287" width="14.42578125" style="162" customWidth="1"/>
    <col min="1288" max="1288" width="19.5703125" style="162" bestFit="1" customWidth="1"/>
    <col min="1289" max="1289" width="21.85546875" style="162" bestFit="1" customWidth="1"/>
    <col min="1290" max="1290" width="23" style="162" customWidth="1"/>
    <col min="1291" max="1296" width="9.140625" style="162"/>
    <col min="1297" max="1297" width="14" style="162" customWidth="1"/>
    <col min="1298" max="1298" width="18.7109375" style="162" customWidth="1"/>
    <col min="1299" max="1299" width="9.7109375" style="162" customWidth="1"/>
    <col min="1300" max="1300" width="13.28515625" style="162" customWidth="1"/>
    <col min="1301" max="1301" width="10.7109375" style="162" customWidth="1"/>
    <col min="1302" max="1303" width="13.140625" style="162" customWidth="1"/>
    <col min="1304" max="1304" width="10.7109375" style="162" customWidth="1"/>
    <col min="1305" max="1306" width="9.140625" style="162"/>
    <col min="1307" max="1307" width="12.42578125" style="162" bestFit="1" customWidth="1"/>
    <col min="1308" max="1314" width="9.140625" style="162"/>
    <col min="1315" max="1315" width="10" style="162" bestFit="1" customWidth="1"/>
    <col min="1316" max="1537" width="9.140625" style="162"/>
    <col min="1538" max="1538" width="11.42578125" style="162" customWidth="1"/>
    <col min="1539" max="1539" width="8.42578125" style="162" bestFit="1" customWidth="1"/>
    <col min="1540" max="1540" width="10.28515625" style="162" bestFit="1" customWidth="1"/>
    <col min="1541" max="1541" width="14.28515625" style="162" customWidth="1"/>
    <col min="1542" max="1542" width="10.7109375" style="162" customWidth="1"/>
    <col min="1543" max="1543" width="14.42578125" style="162" customWidth="1"/>
    <col min="1544" max="1544" width="19.5703125" style="162" bestFit="1" customWidth="1"/>
    <col min="1545" max="1545" width="21.85546875" style="162" bestFit="1" customWidth="1"/>
    <col min="1546" max="1546" width="23" style="162" customWidth="1"/>
    <col min="1547" max="1552" width="9.140625" style="162"/>
    <col min="1553" max="1553" width="14" style="162" customWidth="1"/>
    <col min="1554" max="1554" width="18.7109375" style="162" customWidth="1"/>
    <col min="1555" max="1555" width="9.7109375" style="162" customWidth="1"/>
    <col min="1556" max="1556" width="13.28515625" style="162" customWidth="1"/>
    <col min="1557" max="1557" width="10.7109375" style="162" customWidth="1"/>
    <col min="1558" max="1559" width="13.140625" style="162" customWidth="1"/>
    <col min="1560" max="1560" width="10.7109375" style="162" customWidth="1"/>
    <col min="1561" max="1562" width="9.140625" style="162"/>
    <col min="1563" max="1563" width="12.42578125" style="162" bestFit="1" customWidth="1"/>
    <col min="1564" max="1570" width="9.140625" style="162"/>
    <col min="1571" max="1571" width="10" style="162" bestFit="1" customWidth="1"/>
    <col min="1572" max="1793" width="9.140625" style="162"/>
    <col min="1794" max="1794" width="11.42578125" style="162" customWidth="1"/>
    <col min="1795" max="1795" width="8.42578125" style="162" bestFit="1" customWidth="1"/>
    <col min="1796" max="1796" width="10.28515625" style="162" bestFit="1" customWidth="1"/>
    <col min="1797" max="1797" width="14.28515625" style="162" customWidth="1"/>
    <col min="1798" max="1798" width="10.7109375" style="162" customWidth="1"/>
    <col min="1799" max="1799" width="14.42578125" style="162" customWidth="1"/>
    <col min="1800" max="1800" width="19.5703125" style="162" bestFit="1" customWidth="1"/>
    <col min="1801" max="1801" width="21.85546875" style="162" bestFit="1" customWidth="1"/>
    <col min="1802" max="1802" width="23" style="162" customWidth="1"/>
    <col min="1803" max="1808" width="9.140625" style="162"/>
    <col min="1809" max="1809" width="14" style="162" customWidth="1"/>
    <col min="1810" max="1810" width="18.7109375" style="162" customWidth="1"/>
    <col min="1811" max="1811" width="9.7109375" style="162" customWidth="1"/>
    <col min="1812" max="1812" width="13.28515625" style="162" customWidth="1"/>
    <col min="1813" max="1813" width="10.7109375" style="162" customWidth="1"/>
    <col min="1814" max="1815" width="13.140625" style="162" customWidth="1"/>
    <col min="1816" max="1816" width="10.7109375" style="162" customWidth="1"/>
    <col min="1817" max="1818" width="9.140625" style="162"/>
    <col min="1819" max="1819" width="12.42578125" style="162" bestFit="1" customWidth="1"/>
    <col min="1820" max="1826" width="9.140625" style="162"/>
    <col min="1827" max="1827" width="10" style="162" bestFit="1" customWidth="1"/>
    <col min="1828" max="2049" width="9.140625" style="162"/>
    <col min="2050" max="2050" width="11.42578125" style="162" customWidth="1"/>
    <col min="2051" max="2051" width="8.42578125" style="162" bestFit="1" customWidth="1"/>
    <col min="2052" max="2052" width="10.28515625" style="162" bestFit="1" customWidth="1"/>
    <col min="2053" max="2053" width="14.28515625" style="162" customWidth="1"/>
    <col min="2054" max="2054" width="10.7109375" style="162" customWidth="1"/>
    <col min="2055" max="2055" width="14.42578125" style="162" customWidth="1"/>
    <col min="2056" max="2056" width="19.5703125" style="162" bestFit="1" customWidth="1"/>
    <col min="2057" max="2057" width="21.85546875" style="162" bestFit="1" customWidth="1"/>
    <col min="2058" max="2058" width="23" style="162" customWidth="1"/>
    <col min="2059" max="2064" width="9.140625" style="162"/>
    <col min="2065" max="2065" width="14" style="162" customWidth="1"/>
    <col min="2066" max="2066" width="18.7109375" style="162" customWidth="1"/>
    <col min="2067" max="2067" width="9.7109375" style="162" customWidth="1"/>
    <col min="2068" max="2068" width="13.28515625" style="162" customWidth="1"/>
    <col min="2069" max="2069" width="10.7109375" style="162" customWidth="1"/>
    <col min="2070" max="2071" width="13.140625" style="162" customWidth="1"/>
    <col min="2072" max="2072" width="10.7109375" style="162" customWidth="1"/>
    <col min="2073" max="2074" width="9.140625" style="162"/>
    <col min="2075" max="2075" width="12.42578125" style="162" bestFit="1" customWidth="1"/>
    <col min="2076" max="2082" width="9.140625" style="162"/>
    <col min="2083" max="2083" width="10" style="162" bestFit="1" customWidth="1"/>
    <col min="2084" max="2305" width="9.140625" style="162"/>
    <col min="2306" max="2306" width="11.42578125" style="162" customWidth="1"/>
    <col min="2307" max="2307" width="8.42578125" style="162" bestFit="1" customWidth="1"/>
    <col min="2308" max="2308" width="10.28515625" style="162" bestFit="1" customWidth="1"/>
    <col min="2309" max="2309" width="14.28515625" style="162" customWidth="1"/>
    <col min="2310" max="2310" width="10.7109375" style="162" customWidth="1"/>
    <col min="2311" max="2311" width="14.42578125" style="162" customWidth="1"/>
    <col min="2312" max="2312" width="19.5703125" style="162" bestFit="1" customWidth="1"/>
    <col min="2313" max="2313" width="21.85546875" style="162" bestFit="1" customWidth="1"/>
    <col min="2314" max="2314" width="23" style="162" customWidth="1"/>
    <col min="2315" max="2320" width="9.140625" style="162"/>
    <col min="2321" max="2321" width="14" style="162" customWidth="1"/>
    <col min="2322" max="2322" width="18.7109375" style="162" customWidth="1"/>
    <col min="2323" max="2323" width="9.7109375" style="162" customWidth="1"/>
    <col min="2324" max="2324" width="13.28515625" style="162" customWidth="1"/>
    <col min="2325" max="2325" width="10.7109375" style="162" customWidth="1"/>
    <col min="2326" max="2327" width="13.140625" style="162" customWidth="1"/>
    <col min="2328" max="2328" width="10.7109375" style="162" customWidth="1"/>
    <col min="2329" max="2330" width="9.140625" style="162"/>
    <col min="2331" max="2331" width="12.42578125" style="162" bestFit="1" customWidth="1"/>
    <col min="2332" max="2338" width="9.140625" style="162"/>
    <col min="2339" max="2339" width="10" style="162" bestFit="1" customWidth="1"/>
    <col min="2340" max="2561" width="9.140625" style="162"/>
    <col min="2562" max="2562" width="11.42578125" style="162" customWidth="1"/>
    <col min="2563" max="2563" width="8.42578125" style="162" bestFit="1" customWidth="1"/>
    <col min="2564" max="2564" width="10.28515625" style="162" bestFit="1" customWidth="1"/>
    <col min="2565" max="2565" width="14.28515625" style="162" customWidth="1"/>
    <col min="2566" max="2566" width="10.7109375" style="162" customWidth="1"/>
    <col min="2567" max="2567" width="14.42578125" style="162" customWidth="1"/>
    <col min="2568" max="2568" width="19.5703125" style="162" bestFit="1" customWidth="1"/>
    <col min="2569" max="2569" width="21.85546875" style="162" bestFit="1" customWidth="1"/>
    <col min="2570" max="2570" width="23" style="162" customWidth="1"/>
    <col min="2571" max="2576" width="9.140625" style="162"/>
    <col min="2577" max="2577" width="14" style="162" customWidth="1"/>
    <col min="2578" max="2578" width="18.7109375" style="162" customWidth="1"/>
    <col min="2579" max="2579" width="9.7109375" style="162" customWidth="1"/>
    <col min="2580" max="2580" width="13.28515625" style="162" customWidth="1"/>
    <col min="2581" max="2581" width="10.7109375" style="162" customWidth="1"/>
    <col min="2582" max="2583" width="13.140625" style="162" customWidth="1"/>
    <col min="2584" max="2584" width="10.7109375" style="162" customWidth="1"/>
    <col min="2585" max="2586" width="9.140625" style="162"/>
    <col min="2587" max="2587" width="12.42578125" style="162" bestFit="1" customWidth="1"/>
    <col min="2588" max="2594" width="9.140625" style="162"/>
    <col min="2595" max="2595" width="10" style="162" bestFit="1" customWidth="1"/>
    <col min="2596" max="2817" width="9.140625" style="162"/>
    <col min="2818" max="2818" width="11.42578125" style="162" customWidth="1"/>
    <col min="2819" max="2819" width="8.42578125" style="162" bestFit="1" customWidth="1"/>
    <col min="2820" max="2820" width="10.28515625" style="162" bestFit="1" customWidth="1"/>
    <col min="2821" max="2821" width="14.28515625" style="162" customWidth="1"/>
    <col min="2822" max="2822" width="10.7109375" style="162" customWidth="1"/>
    <col min="2823" max="2823" width="14.42578125" style="162" customWidth="1"/>
    <col min="2824" max="2824" width="19.5703125" style="162" bestFit="1" customWidth="1"/>
    <col min="2825" max="2825" width="21.85546875" style="162" bestFit="1" customWidth="1"/>
    <col min="2826" max="2826" width="23" style="162" customWidth="1"/>
    <col min="2827" max="2832" width="9.140625" style="162"/>
    <col min="2833" max="2833" width="14" style="162" customWidth="1"/>
    <col min="2834" max="2834" width="18.7109375" style="162" customWidth="1"/>
    <col min="2835" max="2835" width="9.7109375" style="162" customWidth="1"/>
    <col min="2836" max="2836" width="13.28515625" style="162" customWidth="1"/>
    <col min="2837" max="2837" width="10.7109375" style="162" customWidth="1"/>
    <col min="2838" max="2839" width="13.140625" style="162" customWidth="1"/>
    <col min="2840" max="2840" width="10.7109375" style="162" customWidth="1"/>
    <col min="2841" max="2842" width="9.140625" style="162"/>
    <col min="2843" max="2843" width="12.42578125" style="162" bestFit="1" customWidth="1"/>
    <col min="2844" max="2850" width="9.140625" style="162"/>
    <col min="2851" max="2851" width="10" style="162" bestFit="1" customWidth="1"/>
    <col min="2852" max="3073" width="9.140625" style="162"/>
    <col min="3074" max="3074" width="11.42578125" style="162" customWidth="1"/>
    <col min="3075" max="3075" width="8.42578125" style="162" bestFit="1" customWidth="1"/>
    <col min="3076" max="3076" width="10.28515625" style="162" bestFit="1" customWidth="1"/>
    <col min="3077" max="3077" width="14.28515625" style="162" customWidth="1"/>
    <col min="3078" max="3078" width="10.7109375" style="162" customWidth="1"/>
    <col min="3079" max="3079" width="14.42578125" style="162" customWidth="1"/>
    <col min="3080" max="3080" width="19.5703125" style="162" bestFit="1" customWidth="1"/>
    <col min="3081" max="3081" width="21.85546875" style="162" bestFit="1" customWidth="1"/>
    <col min="3082" max="3082" width="23" style="162" customWidth="1"/>
    <col min="3083" max="3088" width="9.140625" style="162"/>
    <col min="3089" max="3089" width="14" style="162" customWidth="1"/>
    <col min="3090" max="3090" width="18.7109375" style="162" customWidth="1"/>
    <col min="3091" max="3091" width="9.7109375" style="162" customWidth="1"/>
    <col min="3092" max="3092" width="13.28515625" style="162" customWidth="1"/>
    <col min="3093" max="3093" width="10.7109375" style="162" customWidth="1"/>
    <col min="3094" max="3095" width="13.140625" style="162" customWidth="1"/>
    <col min="3096" max="3096" width="10.7109375" style="162" customWidth="1"/>
    <col min="3097" max="3098" width="9.140625" style="162"/>
    <col min="3099" max="3099" width="12.42578125" style="162" bestFit="1" customWidth="1"/>
    <col min="3100" max="3106" width="9.140625" style="162"/>
    <col min="3107" max="3107" width="10" style="162" bestFit="1" customWidth="1"/>
    <col min="3108" max="3329" width="9.140625" style="162"/>
    <col min="3330" max="3330" width="11.42578125" style="162" customWidth="1"/>
    <col min="3331" max="3331" width="8.42578125" style="162" bestFit="1" customWidth="1"/>
    <col min="3332" max="3332" width="10.28515625" style="162" bestFit="1" customWidth="1"/>
    <col min="3333" max="3333" width="14.28515625" style="162" customWidth="1"/>
    <col min="3334" max="3334" width="10.7109375" style="162" customWidth="1"/>
    <col min="3335" max="3335" width="14.42578125" style="162" customWidth="1"/>
    <col min="3336" max="3336" width="19.5703125" style="162" bestFit="1" customWidth="1"/>
    <col min="3337" max="3337" width="21.85546875" style="162" bestFit="1" customWidth="1"/>
    <col min="3338" max="3338" width="23" style="162" customWidth="1"/>
    <col min="3339" max="3344" width="9.140625" style="162"/>
    <col min="3345" max="3345" width="14" style="162" customWidth="1"/>
    <col min="3346" max="3346" width="18.7109375" style="162" customWidth="1"/>
    <col min="3347" max="3347" width="9.7109375" style="162" customWidth="1"/>
    <col min="3348" max="3348" width="13.28515625" style="162" customWidth="1"/>
    <col min="3349" max="3349" width="10.7109375" style="162" customWidth="1"/>
    <col min="3350" max="3351" width="13.140625" style="162" customWidth="1"/>
    <col min="3352" max="3352" width="10.7109375" style="162" customWidth="1"/>
    <col min="3353" max="3354" width="9.140625" style="162"/>
    <col min="3355" max="3355" width="12.42578125" style="162" bestFit="1" customWidth="1"/>
    <col min="3356" max="3362" width="9.140625" style="162"/>
    <col min="3363" max="3363" width="10" style="162" bestFit="1" customWidth="1"/>
    <col min="3364" max="3585" width="9.140625" style="162"/>
    <col min="3586" max="3586" width="11.42578125" style="162" customWidth="1"/>
    <col min="3587" max="3587" width="8.42578125" style="162" bestFit="1" customWidth="1"/>
    <col min="3588" max="3588" width="10.28515625" style="162" bestFit="1" customWidth="1"/>
    <col min="3589" max="3589" width="14.28515625" style="162" customWidth="1"/>
    <col min="3590" max="3590" width="10.7109375" style="162" customWidth="1"/>
    <col min="3591" max="3591" width="14.42578125" style="162" customWidth="1"/>
    <col min="3592" max="3592" width="19.5703125" style="162" bestFit="1" customWidth="1"/>
    <col min="3593" max="3593" width="21.85546875" style="162" bestFit="1" customWidth="1"/>
    <col min="3594" max="3594" width="23" style="162" customWidth="1"/>
    <col min="3595" max="3600" width="9.140625" style="162"/>
    <col min="3601" max="3601" width="14" style="162" customWidth="1"/>
    <col min="3602" max="3602" width="18.7109375" style="162" customWidth="1"/>
    <col min="3603" max="3603" width="9.7109375" style="162" customWidth="1"/>
    <col min="3604" max="3604" width="13.28515625" style="162" customWidth="1"/>
    <col min="3605" max="3605" width="10.7109375" style="162" customWidth="1"/>
    <col min="3606" max="3607" width="13.140625" style="162" customWidth="1"/>
    <col min="3608" max="3608" width="10.7109375" style="162" customWidth="1"/>
    <col min="3609" max="3610" width="9.140625" style="162"/>
    <col min="3611" max="3611" width="12.42578125" style="162" bestFit="1" customWidth="1"/>
    <col min="3612" max="3618" width="9.140625" style="162"/>
    <col min="3619" max="3619" width="10" style="162" bestFit="1" customWidth="1"/>
    <col min="3620" max="3841" width="9.140625" style="162"/>
    <col min="3842" max="3842" width="11.42578125" style="162" customWidth="1"/>
    <col min="3843" max="3843" width="8.42578125" style="162" bestFit="1" customWidth="1"/>
    <col min="3844" max="3844" width="10.28515625" style="162" bestFit="1" customWidth="1"/>
    <col min="3845" max="3845" width="14.28515625" style="162" customWidth="1"/>
    <col min="3846" max="3846" width="10.7109375" style="162" customWidth="1"/>
    <col min="3847" max="3847" width="14.42578125" style="162" customWidth="1"/>
    <col min="3848" max="3848" width="19.5703125" style="162" bestFit="1" customWidth="1"/>
    <col min="3849" max="3849" width="21.85546875" style="162" bestFit="1" customWidth="1"/>
    <col min="3850" max="3850" width="23" style="162" customWidth="1"/>
    <col min="3851" max="3856" width="9.140625" style="162"/>
    <col min="3857" max="3857" width="14" style="162" customWidth="1"/>
    <col min="3858" max="3858" width="18.7109375" style="162" customWidth="1"/>
    <col min="3859" max="3859" width="9.7109375" style="162" customWidth="1"/>
    <col min="3860" max="3860" width="13.28515625" style="162" customWidth="1"/>
    <col min="3861" max="3861" width="10.7109375" style="162" customWidth="1"/>
    <col min="3862" max="3863" width="13.140625" style="162" customWidth="1"/>
    <col min="3864" max="3864" width="10.7109375" style="162" customWidth="1"/>
    <col min="3865" max="3866" width="9.140625" style="162"/>
    <col min="3867" max="3867" width="12.42578125" style="162" bestFit="1" customWidth="1"/>
    <col min="3868" max="3874" width="9.140625" style="162"/>
    <col min="3875" max="3875" width="10" style="162" bestFit="1" customWidth="1"/>
    <col min="3876" max="4097" width="9.140625" style="162"/>
    <col min="4098" max="4098" width="11.42578125" style="162" customWidth="1"/>
    <col min="4099" max="4099" width="8.42578125" style="162" bestFit="1" customWidth="1"/>
    <col min="4100" max="4100" width="10.28515625" style="162" bestFit="1" customWidth="1"/>
    <col min="4101" max="4101" width="14.28515625" style="162" customWidth="1"/>
    <col min="4102" max="4102" width="10.7109375" style="162" customWidth="1"/>
    <col min="4103" max="4103" width="14.42578125" style="162" customWidth="1"/>
    <col min="4104" max="4104" width="19.5703125" style="162" bestFit="1" customWidth="1"/>
    <col min="4105" max="4105" width="21.85546875" style="162" bestFit="1" customWidth="1"/>
    <col min="4106" max="4106" width="23" style="162" customWidth="1"/>
    <col min="4107" max="4112" width="9.140625" style="162"/>
    <col min="4113" max="4113" width="14" style="162" customWidth="1"/>
    <col min="4114" max="4114" width="18.7109375" style="162" customWidth="1"/>
    <col min="4115" max="4115" width="9.7109375" style="162" customWidth="1"/>
    <col min="4116" max="4116" width="13.28515625" style="162" customWidth="1"/>
    <col min="4117" max="4117" width="10.7109375" style="162" customWidth="1"/>
    <col min="4118" max="4119" width="13.140625" style="162" customWidth="1"/>
    <col min="4120" max="4120" width="10.7109375" style="162" customWidth="1"/>
    <col min="4121" max="4122" width="9.140625" style="162"/>
    <col min="4123" max="4123" width="12.42578125" style="162" bestFit="1" customWidth="1"/>
    <col min="4124" max="4130" width="9.140625" style="162"/>
    <col min="4131" max="4131" width="10" style="162" bestFit="1" customWidth="1"/>
    <col min="4132" max="4353" width="9.140625" style="162"/>
    <col min="4354" max="4354" width="11.42578125" style="162" customWidth="1"/>
    <col min="4355" max="4355" width="8.42578125" style="162" bestFit="1" customWidth="1"/>
    <col min="4356" max="4356" width="10.28515625" style="162" bestFit="1" customWidth="1"/>
    <col min="4357" max="4357" width="14.28515625" style="162" customWidth="1"/>
    <col min="4358" max="4358" width="10.7109375" style="162" customWidth="1"/>
    <col min="4359" max="4359" width="14.42578125" style="162" customWidth="1"/>
    <col min="4360" max="4360" width="19.5703125" style="162" bestFit="1" customWidth="1"/>
    <col min="4361" max="4361" width="21.85546875" style="162" bestFit="1" customWidth="1"/>
    <col min="4362" max="4362" width="23" style="162" customWidth="1"/>
    <col min="4363" max="4368" width="9.140625" style="162"/>
    <col min="4369" max="4369" width="14" style="162" customWidth="1"/>
    <col min="4370" max="4370" width="18.7109375" style="162" customWidth="1"/>
    <col min="4371" max="4371" width="9.7109375" style="162" customWidth="1"/>
    <col min="4372" max="4372" width="13.28515625" style="162" customWidth="1"/>
    <col min="4373" max="4373" width="10.7109375" style="162" customWidth="1"/>
    <col min="4374" max="4375" width="13.140625" style="162" customWidth="1"/>
    <col min="4376" max="4376" width="10.7109375" style="162" customWidth="1"/>
    <col min="4377" max="4378" width="9.140625" style="162"/>
    <col min="4379" max="4379" width="12.42578125" style="162" bestFit="1" customWidth="1"/>
    <col min="4380" max="4386" width="9.140625" style="162"/>
    <col min="4387" max="4387" width="10" style="162" bestFit="1" customWidth="1"/>
    <col min="4388" max="4609" width="9.140625" style="162"/>
    <col min="4610" max="4610" width="11.42578125" style="162" customWidth="1"/>
    <col min="4611" max="4611" width="8.42578125" style="162" bestFit="1" customWidth="1"/>
    <col min="4612" max="4612" width="10.28515625" style="162" bestFit="1" customWidth="1"/>
    <col min="4613" max="4613" width="14.28515625" style="162" customWidth="1"/>
    <col min="4614" max="4614" width="10.7109375" style="162" customWidth="1"/>
    <col min="4615" max="4615" width="14.42578125" style="162" customWidth="1"/>
    <col min="4616" max="4616" width="19.5703125" style="162" bestFit="1" customWidth="1"/>
    <col min="4617" max="4617" width="21.85546875" style="162" bestFit="1" customWidth="1"/>
    <col min="4618" max="4618" width="23" style="162" customWidth="1"/>
    <col min="4619" max="4624" width="9.140625" style="162"/>
    <col min="4625" max="4625" width="14" style="162" customWidth="1"/>
    <col min="4626" max="4626" width="18.7109375" style="162" customWidth="1"/>
    <col min="4627" max="4627" width="9.7109375" style="162" customWidth="1"/>
    <col min="4628" max="4628" width="13.28515625" style="162" customWidth="1"/>
    <col min="4629" max="4629" width="10.7109375" style="162" customWidth="1"/>
    <col min="4630" max="4631" width="13.140625" style="162" customWidth="1"/>
    <col min="4632" max="4632" width="10.7109375" style="162" customWidth="1"/>
    <col min="4633" max="4634" width="9.140625" style="162"/>
    <col min="4635" max="4635" width="12.42578125" style="162" bestFit="1" customWidth="1"/>
    <col min="4636" max="4642" width="9.140625" style="162"/>
    <col min="4643" max="4643" width="10" style="162" bestFit="1" customWidth="1"/>
    <col min="4644" max="4865" width="9.140625" style="162"/>
    <col min="4866" max="4866" width="11.42578125" style="162" customWidth="1"/>
    <col min="4867" max="4867" width="8.42578125" style="162" bestFit="1" customWidth="1"/>
    <col min="4868" max="4868" width="10.28515625" style="162" bestFit="1" customWidth="1"/>
    <col min="4869" max="4869" width="14.28515625" style="162" customWidth="1"/>
    <col min="4870" max="4870" width="10.7109375" style="162" customWidth="1"/>
    <col min="4871" max="4871" width="14.42578125" style="162" customWidth="1"/>
    <col min="4872" max="4872" width="19.5703125" style="162" bestFit="1" customWidth="1"/>
    <col min="4873" max="4873" width="21.85546875" style="162" bestFit="1" customWidth="1"/>
    <col min="4874" max="4874" width="23" style="162" customWidth="1"/>
    <col min="4875" max="4880" width="9.140625" style="162"/>
    <col min="4881" max="4881" width="14" style="162" customWidth="1"/>
    <col min="4882" max="4882" width="18.7109375" style="162" customWidth="1"/>
    <col min="4883" max="4883" width="9.7109375" style="162" customWidth="1"/>
    <col min="4884" max="4884" width="13.28515625" style="162" customWidth="1"/>
    <col min="4885" max="4885" width="10.7109375" style="162" customWidth="1"/>
    <col min="4886" max="4887" width="13.140625" style="162" customWidth="1"/>
    <col min="4888" max="4888" width="10.7109375" style="162" customWidth="1"/>
    <col min="4889" max="4890" width="9.140625" style="162"/>
    <col min="4891" max="4891" width="12.42578125" style="162" bestFit="1" customWidth="1"/>
    <col min="4892" max="4898" width="9.140625" style="162"/>
    <col min="4899" max="4899" width="10" style="162" bestFit="1" customWidth="1"/>
    <col min="4900" max="5121" width="9.140625" style="162"/>
    <col min="5122" max="5122" width="11.42578125" style="162" customWidth="1"/>
    <col min="5123" max="5123" width="8.42578125" style="162" bestFit="1" customWidth="1"/>
    <col min="5124" max="5124" width="10.28515625" style="162" bestFit="1" customWidth="1"/>
    <col min="5125" max="5125" width="14.28515625" style="162" customWidth="1"/>
    <col min="5126" max="5126" width="10.7109375" style="162" customWidth="1"/>
    <col min="5127" max="5127" width="14.42578125" style="162" customWidth="1"/>
    <col min="5128" max="5128" width="19.5703125" style="162" bestFit="1" customWidth="1"/>
    <col min="5129" max="5129" width="21.85546875" style="162" bestFit="1" customWidth="1"/>
    <col min="5130" max="5130" width="23" style="162" customWidth="1"/>
    <col min="5131" max="5136" width="9.140625" style="162"/>
    <col min="5137" max="5137" width="14" style="162" customWidth="1"/>
    <col min="5138" max="5138" width="18.7109375" style="162" customWidth="1"/>
    <col min="5139" max="5139" width="9.7109375" style="162" customWidth="1"/>
    <col min="5140" max="5140" width="13.28515625" style="162" customWidth="1"/>
    <col min="5141" max="5141" width="10.7109375" style="162" customWidth="1"/>
    <col min="5142" max="5143" width="13.140625" style="162" customWidth="1"/>
    <col min="5144" max="5144" width="10.7109375" style="162" customWidth="1"/>
    <col min="5145" max="5146" width="9.140625" style="162"/>
    <col min="5147" max="5147" width="12.42578125" style="162" bestFit="1" customWidth="1"/>
    <col min="5148" max="5154" width="9.140625" style="162"/>
    <col min="5155" max="5155" width="10" style="162" bestFit="1" customWidth="1"/>
    <col min="5156" max="5377" width="9.140625" style="162"/>
    <col min="5378" max="5378" width="11.42578125" style="162" customWidth="1"/>
    <col min="5379" max="5379" width="8.42578125" style="162" bestFit="1" customWidth="1"/>
    <col min="5380" max="5380" width="10.28515625" style="162" bestFit="1" customWidth="1"/>
    <col min="5381" max="5381" width="14.28515625" style="162" customWidth="1"/>
    <col min="5382" max="5382" width="10.7109375" style="162" customWidth="1"/>
    <col min="5383" max="5383" width="14.42578125" style="162" customWidth="1"/>
    <col min="5384" max="5384" width="19.5703125" style="162" bestFit="1" customWidth="1"/>
    <col min="5385" max="5385" width="21.85546875" style="162" bestFit="1" customWidth="1"/>
    <col min="5386" max="5386" width="23" style="162" customWidth="1"/>
    <col min="5387" max="5392" width="9.140625" style="162"/>
    <col min="5393" max="5393" width="14" style="162" customWidth="1"/>
    <col min="5394" max="5394" width="18.7109375" style="162" customWidth="1"/>
    <col min="5395" max="5395" width="9.7109375" style="162" customWidth="1"/>
    <col min="5396" max="5396" width="13.28515625" style="162" customWidth="1"/>
    <col min="5397" max="5397" width="10.7109375" style="162" customWidth="1"/>
    <col min="5398" max="5399" width="13.140625" style="162" customWidth="1"/>
    <col min="5400" max="5400" width="10.7109375" style="162" customWidth="1"/>
    <col min="5401" max="5402" width="9.140625" style="162"/>
    <col min="5403" max="5403" width="12.42578125" style="162" bestFit="1" customWidth="1"/>
    <col min="5404" max="5410" width="9.140625" style="162"/>
    <col min="5411" max="5411" width="10" style="162" bestFit="1" customWidth="1"/>
    <col min="5412" max="5633" width="9.140625" style="162"/>
    <col min="5634" max="5634" width="11.42578125" style="162" customWidth="1"/>
    <col min="5635" max="5635" width="8.42578125" style="162" bestFit="1" customWidth="1"/>
    <col min="5636" max="5636" width="10.28515625" style="162" bestFit="1" customWidth="1"/>
    <col min="5637" max="5637" width="14.28515625" style="162" customWidth="1"/>
    <col min="5638" max="5638" width="10.7109375" style="162" customWidth="1"/>
    <col min="5639" max="5639" width="14.42578125" style="162" customWidth="1"/>
    <col min="5640" max="5640" width="19.5703125" style="162" bestFit="1" customWidth="1"/>
    <col min="5641" max="5641" width="21.85546875" style="162" bestFit="1" customWidth="1"/>
    <col min="5642" max="5642" width="23" style="162" customWidth="1"/>
    <col min="5643" max="5648" width="9.140625" style="162"/>
    <col min="5649" max="5649" width="14" style="162" customWidth="1"/>
    <col min="5650" max="5650" width="18.7109375" style="162" customWidth="1"/>
    <col min="5651" max="5651" width="9.7109375" style="162" customWidth="1"/>
    <col min="5652" max="5652" width="13.28515625" style="162" customWidth="1"/>
    <col min="5653" max="5653" width="10.7109375" style="162" customWidth="1"/>
    <col min="5654" max="5655" width="13.140625" style="162" customWidth="1"/>
    <col min="5656" max="5656" width="10.7109375" style="162" customWidth="1"/>
    <col min="5657" max="5658" width="9.140625" style="162"/>
    <col min="5659" max="5659" width="12.42578125" style="162" bestFit="1" customWidth="1"/>
    <col min="5660" max="5666" width="9.140625" style="162"/>
    <col min="5667" max="5667" width="10" style="162" bestFit="1" customWidth="1"/>
    <col min="5668" max="5889" width="9.140625" style="162"/>
    <col min="5890" max="5890" width="11.42578125" style="162" customWidth="1"/>
    <col min="5891" max="5891" width="8.42578125" style="162" bestFit="1" customWidth="1"/>
    <col min="5892" max="5892" width="10.28515625" style="162" bestFit="1" customWidth="1"/>
    <col min="5893" max="5893" width="14.28515625" style="162" customWidth="1"/>
    <col min="5894" max="5894" width="10.7109375" style="162" customWidth="1"/>
    <col min="5895" max="5895" width="14.42578125" style="162" customWidth="1"/>
    <col min="5896" max="5896" width="19.5703125" style="162" bestFit="1" customWidth="1"/>
    <col min="5897" max="5897" width="21.85546875" style="162" bestFit="1" customWidth="1"/>
    <col min="5898" max="5898" width="23" style="162" customWidth="1"/>
    <col min="5899" max="5904" width="9.140625" style="162"/>
    <col min="5905" max="5905" width="14" style="162" customWidth="1"/>
    <col min="5906" max="5906" width="18.7109375" style="162" customWidth="1"/>
    <col min="5907" max="5907" width="9.7109375" style="162" customWidth="1"/>
    <col min="5908" max="5908" width="13.28515625" style="162" customWidth="1"/>
    <col min="5909" max="5909" width="10.7109375" style="162" customWidth="1"/>
    <col min="5910" max="5911" width="13.140625" style="162" customWidth="1"/>
    <col min="5912" max="5912" width="10.7109375" style="162" customWidth="1"/>
    <col min="5913" max="5914" width="9.140625" style="162"/>
    <col min="5915" max="5915" width="12.42578125" style="162" bestFit="1" customWidth="1"/>
    <col min="5916" max="5922" width="9.140625" style="162"/>
    <col min="5923" max="5923" width="10" style="162" bestFit="1" customWidth="1"/>
    <col min="5924" max="6145" width="9.140625" style="162"/>
    <col min="6146" max="6146" width="11.42578125" style="162" customWidth="1"/>
    <col min="6147" max="6147" width="8.42578125" style="162" bestFit="1" customWidth="1"/>
    <col min="6148" max="6148" width="10.28515625" style="162" bestFit="1" customWidth="1"/>
    <col min="6149" max="6149" width="14.28515625" style="162" customWidth="1"/>
    <col min="6150" max="6150" width="10.7109375" style="162" customWidth="1"/>
    <col min="6151" max="6151" width="14.42578125" style="162" customWidth="1"/>
    <col min="6152" max="6152" width="19.5703125" style="162" bestFit="1" customWidth="1"/>
    <col min="6153" max="6153" width="21.85546875" style="162" bestFit="1" customWidth="1"/>
    <col min="6154" max="6154" width="23" style="162" customWidth="1"/>
    <col min="6155" max="6160" width="9.140625" style="162"/>
    <col min="6161" max="6161" width="14" style="162" customWidth="1"/>
    <col min="6162" max="6162" width="18.7109375" style="162" customWidth="1"/>
    <col min="6163" max="6163" width="9.7109375" style="162" customWidth="1"/>
    <col min="6164" max="6164" width="13.28515625" style="162" customWidth="1"/>
    <col min="6165" max="6165" width="10.7109375" style="162" customWidth="1"/>
    <col min="6166" max="6167" width="13.140625" style="162" customWidth="1"/>
    <col min="6168" max="6168" width="10.7109375" style="162" customWidth="1"/>
    <col min="6169" max="6170" width="9.140625" style="162"/>
    <col min="6171" max="6171" width="12.42578125" style="162" bestFit="1" customWidth="1"/>
    <col min="6172" max="6178" width="9.140625" style="162"/>
    <col min="6179" max="6179" width="10" style="162" bestFit="1" customWidth="1"/>
    <col min="6180" max="6401" width="9.140625" style="162"/>
    <col min="6402" max="6402" width="11.42578125" style="162" customWidth="1"/>
    <col min="6403" max="6403" width="8.42578125" style="162" bestFit="1" customWidth="1"/>
    <col min="6404" max="6404" width="10.28515625" style="162" bestFit="1" customWidth="1"/>
    <col min="6405" max="6405" width="14.28515625" style="162" customWidth="1"/>
    <col min="6406" max="6406" width="10.7109375" style="162" customWidth="1"/>
    <col min="6407" max="6407" width="14.42578125" style="162" customWidth="1"/>
    <col min="6408" max="6408" width="19.5703125" style="162" bestFit="1" customWidth="1"/>
    <col min="6409" max="6409" width="21.85546875" style="162" bestFit="1" customWidth="1"/>
    <col min="6410" max="6410" width="23" style="162" customWidth="1"/>
    <col min="6411" max="6416" width="9.140625" style="162"/>
    <col min="6417" max="6417" width="14" style="162" customWidth="1"/>
    <col min="6418" max="6418" width="18.7109375" style="162" customWidth="1"/>
    <col min="6419" max="6419" width="9.7109375" style="162" customWidth="1"/>
    <col min="6420" max="6420" width="13.28515625" style="162" customWidth="1"/>
    <col min="6421" max="6421" width="10.7109375" style="162" customWidth="1"/>
    <col min="6422" max="6423" width="13.140625" style="162" customWidth="1"/>
    <col min="6424" max="6424" width="10.7109375" style="162" customWidth="1"/>
    <col min="6425" max="6426" width="9.140625" style="162"/>
    <col min="6427" max="6427" width="12.42578125" style="162" bestFit="1" customWidth="1"/>
    <col min="6428" max="6434" width="9.140625" style="162"/>
    <col min="6435" max="6435" width="10" style="162" bestFit="1" customWidth="1"/>
    <col min="6436" max="6657" width="9.140625" style="162"/>
    <col min="6658" max="6658" width="11.42578125" style="162" customWidth="1"/>
    <col min="6659" max="6659" width="8.42578125" style="162" bestFit="1" customWidth="1"/>
    <col min="6660" max="6660" width="10.28515625" style="162" bestFit="1" customWidth="1"/>
    <col min="6661" max="6661" width="14.28515625" style="162" customWidth="1"/>
    <col min="6662" max="6662" width="10.7109375" style="162" customWidth="1"/>
    <col min="6663" max="6663" width="14.42578125" style="162" customWidth="1"/>
    <col min="6664" max="6664" width="19.5703125" style="162" bestFit="1" customWidth="1"/>
    <col min="6665" max="6665" width="21.85546875" style="162" bestFit="1" customWidth="1"/>
    <col min="6666" max="6666" width="23" style="162" customWidth="1"/>
    <col min="6667" max="6672" width="9.140625" style="162"/>
    <col min="6673" max="6673" width="14" style="162" customWidth="1"/>
    <col min="6674" max="6674" width="18.7109375" style="162" customWidth="1"/>
    <col min="6675" max="6675" width="9.7109375" style="162" customWidth="1"/>
    <col min="6676" max="6676" width="13.28515625" style="162" customWidth="1"/>
    <col min="6677" max="6677" width="10.7109375" style="162" customWidth="1"/>
    <col min="6678" max="6679" width="13.140625" style="162" customWidth="1"/>
    <col min="6680" max="6680" width="10.7109375" style="162" customWidth="1"/>
    <col min="6681" max="6682" width="9.140625" style="162"/>
    <col min="6683" max="6683" width="12.42578125" style="162" bestFit="1" customWidth="1"/>
    <col min="6684" max="6690" width="9.140625" style="162"/>
    <col min="6691" max="6691" width="10" style="162" bestFit="1" customWidth="1"/>
    <col min="6692" max="6913" width="9.140625" style="162"/>
    <col min="6914" max="6914" width="11.42578125" style="162" customWidth="1"/>
    <col min="6915" max="6915" width="8.42578125" style="162" bestFit="1" customWidth="1"/>
    <col min="6916" max="6916" width="10.28515625" style="162" bestFit="1" customWidth="1"/>
    <col min="6917" max="6917" width="14.28515625" style="162" customWidth="1"/>
    <col min="6918" max="6918" width="10.7109375" style="162" customWidth="1"/>
    <col min="6919" max="6919" width="14.42578125" style="162" customWidth="1"/>
    <col min="6920" max="6920" width="19.5703125" style="162" bestFit="1" customWidth="1"/>
    <col min="6921" max="6921" width="21.85546875" style="162" bestFit="1" customWidth="1"/>
    <col min="6922" max="6922" width="23" style="162" customWidth="1"/>
    <col min="6923" max="6928" width="9.140625" style="162"/>
    <col min="6929" max="6929" width="14" style="162" customWidth="1"/>
    <col min="6930" max="6930" width="18.7109375" style="162" customWidth="1"/>
    <col min="6931" max="6931" width="9.7109375" style="162" customWidth="1"/>
    <col min="6932" max="6932" width="13.28515625" style="162" customWidth="1"/>
    <col min="6933" max="6933" width="10.7109375" style="162" customWidth="1"/>
    <col min="6934" max="6935" width="13.140625" style="162" customWidth="1"/>
    <col min="6936" max="6936" width="10.7109375" style="162" customWidth="1"/>
    <col min="6937" max="6938" width="9.140625" style="162"/>
    <col min="6939" max="6939" width="12.42578125" style="162" bestFit="1" customWidth="1"/>
    <col min="6940" max="6946" width="9.140625" style="162"/>
    <col min="6947" max="6947" width="10" style="162" bestFit="1" customWidth="1"/>
    <col min="6948" max="7169" width="9.140625" style="162"/>
    <col min="7170" max="7170" width="11.42578125" style="162" customWidth="1"/>
    <col min="7171" max="7171" width="8.42578125" style="162" bestFit="1" customWidth="1"/>
    <col min="7172" max="7172" width="10.28515625" style="162" bestFit="1" customWidth="1"/>
    <col min="7173" max="7173" width="14.28515625" style="162" customWidth="1"/>
    <col min="7174" max="7174" width="10.7109375" style="162" customWidth="1"/>
    <col min="7175" max="7175" width="14.42578125" style="162" customWidth="1"/>
    <col min="7176" max="7176" width="19.5703125" style="162" bestFit="1" customWidth="1"/>
    <col min="7177" max="7177" width="21.85546875" style="162" bestFit="1" customWidth="1"/>
    <col min="7178" max="7178" width="23" style="162" customWidth="1"/>
    <col min="7179" max="7184" width="9.140625" style="162"/>
    <col min="7185" max="7185" width="14" style="162" customWidth="1"/>
    <col min="7186" max="7186" width="18.7109375" style="162" customWidth="1"/>
    <col min="7187" max="7187" width="9.7109375" style="162" customWidth="1"/>
    <col min="7188" max="7188" width="13.28515625" style="162" customWidth="1"/>
    <col min="7189" max="7189" width="10.7109375" style="162" customWidth="1"/>
    <col min="7190" max="7191" width="13.140625" style="162" customWidth="1"/>
    <col min="7192" max="7192" width="10.7109375" style="162" customWidth="1"/>
    <col min="7193" max="7194" width="9.140625" style="162"/>
    <col min="7195" max="7195" width="12.42578125" style="162" bestFit="1" customWidth="1"/>
    <col min="7196" max="7202" width="9.140625" style="162"/>
    <col min="7203" max="7203" width="10" style="162" bestFit="1" customWidth="1"/>
    <col min="7204" max="7425" width="9.140625" style="162"/>
    <col min="7426" max="7426" width="11.42578125" style="162" customWidth="1"/>
    <col min="7427" max="7427" width="8.42578125" style="162" bestFit="1" customWidth="1"/>
    <col min="7428" max="7428" width="10.28515625" style="162" bestFit="1" customWidth="1"/>
    <col min="7429" max="7429" width="14.28515625" style="162" customWidth="1"/>
    <col min="7430" max="7430" width="10.7109375" style="162" customWidth="1"/>
    <col min="7431" max="7431" width="14.42578125" style="162" customWidth="1"/>
    <col min="7432" max="7432" width="19.5703125" style="162" bestFit="1" customWidth="1"/>
    <col min="7433" max="7433" width="21.85546875" style="162" bestFit="1" customWidth="1"/>
    <col min="7434" max="7434" width="23" style="162" customWidth="1"/>
    <col min="7435" max="7440" width="9.140625" style="162"/>
    <col min="7441" max="7441" width="14" style="162" customWidth="1"/>
    <col min="7442" max="7442" width="18.7109375" style="162" customWidth="1"/>
    <col min="7443" max="7443" width="9.7109375" style="162" customWidth="1"/>
    <col min="7444" max="7444" width="13.28515625" style="162" customWidth="1"/>
    <col min="7445" max="7445" width="10.7109375" style="162" customWidth="1"/>
    <col min="7446" max="7447" width="13.140625" style="162" customWidth="1"/>
    <col min="7448" max="7448" width="10.7109375" style="162" customWidth="1"/>
    <col min="7449" max="7450" width="9.140625" style="162"/>
    <col min="7451" max="7451" width="12.42578125" style="162" bestFit="1" customWidth="1"/>
    <col min="7452" max="7458" width="9.140625" style="162"/>
    <col min="7459" max="7459" width="10" style="162" bestFit="1" customWidth="1"/>
    <col min="7460" max="7681" width="9.140625" style="162"/>
    <col min="7682" max="7682" width="11.42578125" style="162" customWidth="1"/>
    <col min="7683" max="7683" width="8.42578125" style="162" bestFit="1" customWidth="1"/>
    <col min="7684" max="7684" width="10.28515625" style="162" bestFit="1" customWidth="1"/>
    <col min="7685" max="7685" width="14.28515625" style="162" customWidth="1"/>
    <col min="7686" max="7686" width="10.7109375" style="162" customWidth="1"/>
    <col min="7687" max="7687" width="14.42578125" style="162" customWidth="1"/>
    <col min="7688" max="7688" width="19.5703125" style="162" bestFit="1" customWidth="1"/>
    <col min="7689" max="7689" width="21.85546875" style="162" bestFit="1" customWidth="1"/>
    <col min="7690" max="7690" width="23" style="162" customWidth="1"/>
    <col min="7691" max="7696" width="9.140625" style="162"/>
    <col min="7697" max="7697" width="14" style="162" customWidth="1"/>
    <col min="7698" max="7698" width="18.7109375" style="162" customWidth="1"/>
    <col min="7699" max="7699" width="9.7109375" style="162" customWidth="1"/>
    <col min="7700" max="7700" width="13.28515625" style="162" customWidth="1"/>
    <col min="7701" max="7701" width="10.7109375" style="162" customWidth="1"/>
    <col min="7702" max="7703" width="13.140625" style="162" customWidth="1"/>
    <col min="7704" max="7704" width="10.7109375" style="162" customWidth="1"/>
    <col min="7705" max="7706" width="9.140625" style="162"/>
    <col min="7707" max="7707" width="12.42578125" style="162" bestFit="1" customWidth="1"/>
    <col min="7708" max="7714" width="9.140625" style="162"/>
    <col min="7715" max="7715" width="10" style="162" bestFit="1" customWidth="1"/>
    <col min="7716" max="7937" width="9.140625" style="162"/>
    <col min="7938" max="7938" width="11.42578125" style="162" customWidth="1"/>
    <col min="7939" max="7939" width="8.42578125" style="162" bestFit="1" customWidth="1"/>
    <col min="7940" max="7940" width="10.28515625" style="162" bestFit="1" customWidth="1"/>
    <col min="7941" max="7941" width="14.28515625" style="162" customWidth="1"/>
    <col min="7942" max="7942" width="10.7109375" style="162" customWidth="1"/>
    <col min="7943" max="7943" width="14.42578125" style="162" customWidth="1"/>
    <col min="7944" max="7944" width="19.5703125" style="162" bestFit="1" customWidth="1"/>
    <col min="7945" max="7945" width="21.85546875" style="162" bestFit="1" customWidth="1"/>
    <col min="7946" max="7946" width="23" style="162" customWidth="1"/>
    <col min="7947" max="7952" width="9.140625" style="162"/>
    <col min="7953" max="7953" width="14" style="162" customWidth="1"/>
    <col min="7954" max="7954" width="18.7109375" style="162" customWidth="1"/>
    <col min="7955" max="7955" width="9.7109375" style="162" customWidth="1"/>
    <col min="7956" max="7956" width="13.28515625" style="162" customWidth="1"/>
    <col min="7957" max="7957" width="10.7109375" style="162" customWidth="1"/>
    <col min="7958" max="7959" width="13.140625" style="162" customWidth="1"/>
    <col min="7960" max="7960" width="10.7109375" style="162" customWidth="1"/>
    <col min="7961" max="7962" width="9.140625" style="162"/>
    <col min="7963" max="7963" width="12.42578125" style="162" bestFit="1" customWidth="1"/>
    <col min="7964" max="7970" width="9.140625" style="162"/>
    <col min="7971" max="7971" width="10" style="162" bestFit="1" customWidth="1"/>
    <col min="7972" max="8193" width="9.140625" style="162"/>
    <col min="8194" max="8194" width="11.42578125" style="162" customWidth="1"/>
    <col min="8195" max="8195" width="8.42578125" style="162" bestFit="1" customWidth="1"/>
    <col min="8196" max="8196" width="10.28515625" style="162" bestFit="1" customWidth="1"/>
    <col min="8197" max="8197" width="14.28515625" style="162" customWidth="1"/>
    <col min="8198" max="8198" width="10.7109375" style="162" customWidth="1"/>
    <col min="8199" max="8199" width="14.42578125" style="162" customWidth="1"/>
    <col min="8200" max="8200" width="19.5703125" style="162" bestFit="1" customWidth="1"/>
    <col min="8201" max="8201" width="21.85546875" style="162" bestFit="1" customWidth="1"/>
    <col min="8202" max="8202" width="23" style="162" customWidth="1"/>
    <col min="8203" max="8208" width="9.140625" style="162"/>
    <col min="8209" max="8209" width="14" style="162" customWidth="1"/>
    <col min="8210" max="8210" width="18.7109375" style="162" customWidth="1"/>
    <col min="8211" max="8211" width="9.7109375" style="162" customWidth="1"/>
    <col min="8212" max="8212" width="13.28515625" style="162" customWidth="1"/>
    <col min="8213" max="8213" width="10.7109375" style="162" customWidth="1"/>
    <col min="8214" max="8215" width="13.140625" style="162" customWidth="1"/>
    <col min="8216" max="8216" width="10.7109375" style="162" customWidth="1"/>
    <col min="8217" max="8218" width="9.140625" style="162"/>
    <col min="8219" max="8219" width="12.42578125" style="162" bestFit="1" customWidth="1"/>
    <col min="8220" max="8226" width="9.140625" style="162"/>
    <col min="8227" max="8227" width="10" style="162" bestFit="1" customWidth="1"/>
    <col min="8228" max="8449" width="9.140625" style="162"/>
    <col min="8450" max="8450" width="11.42578125" style="162" customWidth="1"/>
    <col min="8451" max="8451" width="8.42578125" style="162" bestFit="1" customWidth="1"/>
    <col min="8452" max="8452" width="10.28515625" style="162" bestFit="1" customWidth="1"/>
    <col min="8453" max="8453" width="14.28515625" style="162" customWidth="1"/>
    <col min="8454" max="8454" width="10.7109375" style="162" customWidth="1"/>
    <col min="8455" max="8455" width="14.42578125" style="162" customWidth="1"/>
    <col min="8456" max="8456" width="19.5703125" style="162" bestFit="1" customWidth="1"/>
    <col min="8457" max="8457" width="21.85546875" style="162" bestFit="1" customWidth="1"/>
    <col min="8458" max="8458" width="23" style="162" customWidth="1"/>
    <col min="8459" max="8464" width="9.140625" style="162"/>
    <col min="8465" max="8465" width="14" style="162" customWidth="1"/>
    <col min="8466" max="8466" width="18.7109375" style="162" customWidth="1"/>
    <col min="8467" max="8467" width="9.7109375" style="162" customWidth="1"/>
    <col min="8468" max="8468" width="13.28515625" style="162" customWidth="1"/>
    <col min="8469" max="8469" width="10.7109375" style="162" customWidth="1"/>
    <col min="8470" max="8471" width="13.140625" style="162" customWidth="1"/>
    <col min="8472" max="8472" width="10.7109375" style="162" customWidth="1"/>
    <col min="8473" max="8474" width="9.140625" style="162"/>
    <col min="8475" max="8475" width="12.42578125" style="162" bestFit="1" customWidth="1"/>
    <col min="8476" max="8482" width="9.140625" style="162"/>
    <col min="8483" max="8483" width="10" style="162" bestFit="1" customWidth="1"/>
    <col min="8484" max="8705" width="9.140625" style="162"/>
    <col min="8706" max="8706" width="11.42578125" style="162" customWidth="1"/>
    <col min="8707" max="8707" width="8.42578125" style="162" bestFit="1" customWidth="1"/>
    <col min="8708" max="8708" width="10.28515625" style="162" bestFit="1" customWidth="1"/>
    <col min="8709" max="8709" width="14.28515625" style="162" customWidth="1"/>
    <col min="8710" max="8710" width="10.7109375" style="162" customWidth="1"/>
    <col min="8711" max="8711" width="14.42578125" style="162" customWidth="1"/>
    <col min="8712" max="8712" width="19.5703125" style="162" bestFit="1" customWidth="1"/>
    <col min="8713" max="8713" width="21.85546875" style="162" bestFit="1" customWidth="1"/>
    <col min="8714" max="8714" width="23" style="162" customWidth="1"/>
    <col min="8715" max="8720" width="9.140625" style="162"/>
    <col min="8721" max="8721" width="14" style="162" customWidth="1"/>
    <col min="8722" max="8722" width="18.7109375" style="162" customWidth="1"/>
    <col min="8723" max="8723" width="9.7109375" style="162" customWidth="1"/>
    <col min="8724" max="8724" width="13.28515625" style="162" customWidth="1"/>
    <col min="8725" max="8725" width="10.7109375" style="162" customWidth="1"/>
    <col min="8726" max="8727" width="13.140625" style="162" customWidth="1"/>
    <col min="8728" max="8728" width="10.7109375" style="162" customWidth="1"/>
    <col min="8729" max="8730" width="9.140625" style="162"/>
    <col min="8731" max="8731" width="12.42578125" style="162" bestFit="1" customWidth="1"/>
    <col min="8732" max="8738" width="9.140625" style="162"/>
    <col min="8739" max="8739" width="10" style="162" bestFit="1" customWidth="1"/>
    <col min="8740" max="8961" width="9.140625" style="162"/>
    <col min="8962" max="8962" width="11.42578125" style="162" customWidth="1"/>
    <col min="8963" max="8963" width="8.42578125" style="162" bestFit="1" customWidth="1"/>
    <col min="8964" max="8964" width="10.28515625" style="162" bestFit="1" customWidth="1"/>
    <col min="8965" max="8965" width="14.28515625" style="162" customWidth="1"/>
    <col min="8966" max="8966" width="10.7109375" style="162" customWidth="1"/>
    <col min="8967" max="8967" width="14.42578125" style="162" customWidth="1"/>
    <col min="8968" max="8968" width="19.5703125" style="162" bestFit="1" customWidth="1"/>
    <col min="8969" max="8969" width="21.85546875" style="162" bestFit="1" customWidth="1"/>
    <col min="8970" max="8970" width="23" style="162" customWidth="1"/>
    <col min="8971" max="8976" width="9.140625" style="162"/>
    <col min="8977" max="8977" width="14" style="162" customWidth="1"/>
    <col min="8978" max="8978" width="18.7109375" style="162" customWidth="1"/>
    <col min="8979" max="8979" width="9.7109375" style="162" customWidth="1"/>
    <col min="8980" max="8980" width="13.28515625" style="162" customWidth="1"/>
    <col min="8981" max="8981" width="10.7109375" style="162" customWidth="1"/>
    <col min="8982" max="8983" width="13.140625" style="162" customWidth="1"/>
    <col min="8984" max="8984" width="10.7109375" style="162" customWidth="1"/>
    <col min="8985" max="8986" width="9.140625" style="162"/>
    <col min="8987" max="8987" width="12.42578125" style="162" bestFit="1" customWidth="1"/>
    <col min="8988" max="8994" width="9.140625" style="162"/>
    <col min="8995" max="8995" width="10" style="162" bestFit="1" customWidth="1"/>
    <col min="8996" max="9217" width="9.140625" style="162"/>
    <col min="9218" max="9218" width="11.42578125" style="162" customWidth="1"/>
    <col min="9219" max="9219" width="8.42578125" style="162" bestFit="1" customWidth="1"/>
    <col min="9220" max="9220" width="10.28515625" style="162" bestFit="1" customWidth="1"/>
    <col min="9221" max="9221" width="14.28515625" style="162" customWidth="1"/>
    <col min="9222" max="9222" width="10.7109375" style="162" customWidth="1"/>
    <col min="9223" max="9223" width="14.42578125" style="162" customWidth="1"/>
    <col min="9224" max="9224" width="19.5703125" style="162" bestFit="1" customWidth="1"/>
    <col min="9225" max="9225" width="21.85546875" style="162" bestFit="1" customWidth="1"/>
    <col min="9226" max="9226" width="23" style="162" customWidth="1"/>
    <col min="9227" max="9232" width="9.140625" style="162"/>
    <col min="9233" max="9233" width="14" style="162" customWidth="1"/>
    <col min="9234" max="9234" width="18.7109375" style="162" customWidth="1"/>
    <col min="9235" max="9235" width="9.7109375" style="162" customWidth="1"/>
    <col min="9236" max="9236" width="13.28515625" style="162" customWidth="1"/>
    <col min="9237" max="9237" width="10.7109375" style="162" customWidth="1"/>
    <col min="9238" max="9239" width="13.140625" style="162" customWidth="1"/>
    <col min="9240" max="9240" width="10.7109375" style="162" customWidth="1"/>
    <col min="9241" max="9242" width="9.140625" style="162"/>
    <col min="9243" max="9243" width="12.42578125" style="162" bestFit="1" customWidth="1"/>
    <col min="9244" max="9250" width="9.140625" style="162"/>
    <col min="9251" max="9251" width="10" style="162" bestFit="1" customWidth="1"/>
    <col min="9252" max="9473" width="9.140625" style="162"/>
    <col min="9474" max="9474" width="11.42578125" style="162" customWidth="1"/>
    <col min="9475" max="9475" width="8.42578125" style="162" bestFit="1" customWidth="1"/>
    <col min="9476" max="9476" width="10.28515625" style="162" bestFit="1" customWidth="1"/>
    <col min="9477" max="9477" width="14.28515625" style="162" customWidth="1"/>
    <col min="9478" max="9478" width="10.7109375" style="162" customWidth="1"/>
    <col min="9479" max="9479" width="14.42578125" style="162" customWidth="1"/>
    <col min="9480" max="9480" width="19.5703125" style="162" bestFit="1" customWidth="1"/>
    <col min="9481" max="9481" width="21.85546875" style="162" bestFit="1" customWidth="1"/>
    <col min="9482" max="9482" width="23" style="162" customWidth="1"/>
    <col min="9483" max="9488" width="9.140625" style="162"/>
    <col min="9489" max="9489" width="14" style="162" customWidth="1"/>
    <col min="9490" max="9490" width="18.7109375" style="162" customWidth="1"/>
    <col min="9491" max="9491" width="9.7109375" style="162" customWidth="1"/>
    <col min="9492" max="9492" width="13.28515625" style="162" customWidth="1"/>
    <col min="9493" max="9493" width="10.7109375" style="162" customWidth="1"/>
    <col min="9494" max="9495" width="13.140625" style="162" customWidth="1"/>
    <col min="9496" max="9496" width="10.7109375" style="162" customWidth="1"/>
    <col min="9497" max="9498" width="9.140625" style="162"/>
    <col min="9499" max="9499" width="12.42578125" style="162" bestFit="1" customWidth="1"/>
    <col min="9500" max="9506" width="9.140625" style="162"/>
    <col min="9507" max="9507" width="10" style="162" bestFit="1" customWidth="1"/>
    <col min="9508" max="9729" width="9.140625" style="162"/>
    <col min="9730" max="9730" width="11.42578125" style="162" customWidth="1"/>
    <col min="9731" max="9731" width="8.42578125" style="162" bestFit="1" customWidth="1"/>
    <col min="9732" max="9732" width="10.28515625" style="162" bestFit="1" customWidth="1"/>
    <col min="9733" max="9733" width="14.28515625" style="162" customWidth="1"/>
    <col min="9734" max="9734" width="10.7109375" style="162" customWidth="1"/>
    <col min="9735" max="9735" width="14.42578125" style="162" customWidth="1"/>
    <col min="9736" max="9736" width="19.5703125" style="162" bestFit="1" customWidth="1"/>
    <col min="9737" max="9737" width="21.85546875" style="162" bestFit="1" customWidth="1"/>
    <col min="9738" max="9738" width="23" style="162" customWidth="1"/>
    <col min="9739" max="9744" width="9.140625" style="162"/>
    <col min="9745" max="9745" width="14" style="162" customWidth="1"/>
    <col min="9746" max="9746" width="18.7109375" style="162" customWidth="1"/>
    <col min="9747" max="9747" width="9.7109375" style="162" customWidth="1"/>
    <col min="9748" max="9748" width="13.28515625" style="162" customWidth="1"/>
    <col min="9749" max="9749" width="10.7109375" style="162" customWidth="1"/>
    <col min="9750" max="9751" width="13.140625" style="162" customWidth="1"/>
    <col min="9752" max="9752" width="10.7109375" style="162" customWidth="1"/>
    <col min="9753" max="9754" width="9.140625" style="162"/>
    <col min="9755" max="9755" width="12.42578125" style="162" bestFit="1" customWidth="1"/>
    <col min="9756" max="9762" width="9.140625" style="162"/>
    <col min="9763" max="9763" width="10" style="162" bestFit="1" customWidth="1"/>
    <col min="9764" max="9985" width="9.140625" style="162"/>
    <col min="9986" max="9986" width="11.42578125" style="162" customWidth="1"/>
    <col min="9987" max="9987" width="8.42578125" style="162" bestFit="1" customWidth="1"/>
    <col min="9988" max="9988" width="10.28515625" style="162" bestFit="1" customWidth="1"/>
    <col min="9989" max="9989" width="14.28515625" style="162" customWidth="1"/>
    <col min="9990" max="9990" width="10.7109375" style="162" customWidth="1"/>
    <col min="9991" max="9991" width="14.42578125" style="162" customWidth="1"/>
    <col min="9992" max="9992" width="19.5703125" style="162" bestFit="1" customWidth="1"/>
    <col min="9993" max="9993" width="21.85546875" style="162" bestFit="1" customWidth="1"/>
    <col min="9994" max="9994" width="23" style="162" customWidth="1"/>
    <col min="9995" max="10000" width="9.140625" style="162"/>
    <col min="10001" max="10001" width="14" style="162" customWidth="1"/>
    <col min="10002" max="10002" width="18.7109375" style="162" customWidth="1"/>
    <col min="10003" max="10003" width="9.7109375" style="162" customWidth="1"/>
    <col min="10004" max="10004" width="13.28515625" style="162" customWidth="1"/>
    <col min="10005" max="10005" width="10.7109375" style="162" customWidth="1"/>
    <col min="10006" max="10007" width="13.140625" style="162" customWidth="1"/>
    <col min="10008" max="10008" width="10.7109375" style="162" customWidth="1"/>
    <col min="10009" max="10010" width="9.140625" style="162"/>
    <col min="10011" max="10011" width="12.42578125" style="162" bestFit="1" customWidth="1"/>
    <col min="10012" max="10018" width="9.140625" style="162"/>
    <col min="10019" max="10019" width="10" style="162" bestFit="1" customWidth="1"/>
    <col min="10020" max="10241" width="9.140625" style="162"/>
    <col min="10242" max="10242" width="11.42578125" style="162" customWidth="1"/>
    <col min="10243" max="10243" width="8.42578125" style="162" bestFit="1" customWidth="1"/>
    <col min="10244" max="10244" width="10.28515625" style="162" bestFit="1" customWidth="1"/>
    <col min="10245" max="10245" width="14.28515625" style="162" customWidth="1"/>
    <col min="10246" max="10246" width="10.7109375" style="162" customWidth="1"/>
    <col min="10247" max="10247" width="14.42578125" style="162" customWidth="1"/>
    <col min="10248" max="10248" width="19.5703125" style="162" bestFit="1" customWidth="1"/>
    <col min="10249" max="10249" width="21.85546875" style="162" bestFit="1" customWidth="1"/>
    <col min="10250" max="10250" width="23" style="162" customWidth="1"/>
    <col min="10251" max="10256" width="9.140625" style="162"/>
    <col min="10257" max="10257" width="14" style="162" customWidth="1"/>
    <col min="10258" max="10258" width="18.7109375" style="162" customWidth="1"/>
    <col min="10259" max="10259" width="9.7109375" style="162" customWidth="1"/>
    <col min="10260" max="10260" width="13.28515625" style="162" customWidth="1"/>
    <col min="10261" max="10261" width="10.7109375" style="162" customWidth="1"/>
    <col min="10262" max="10263" width="13.140625" style="162" customWidth="1"/>
    <col min="10264" max="10264" width="10.7109375" style="162" customWidth="1"/>
    <col min="10265" max="10266" width="9.140625" style="162"/>
    <col min="10267" max="10267" width="12.42578125" style="162" bestFit="1" customWidth="1"/>
    <col min="10268" max="10274" width="9.140625" style="162"/>
    <col min="10275" max="10275" width="10" style="162" bestFit="1" customWidth="1"/>
    <col min="10276" max="10497" width="9.140625" style="162"/>
    <col min="10498" max="10498" width="11.42578125" style="162" customWidth="1"/>
    <col min="10499" max="10499" width="8.42578125" style="162" bestFit="1" customWidth="1"/>
    <col min="10500" max="10500" width="10.28515625" style="162" bestFit="1" customWidth="1"/>
    <col min="10501" max="10501" width="14.28515625" style="162" customWidth="1"/>
    <col min="10502" max="10502" width="10.7109375" style="162" customWidth="1"/>
    <col min="10503" max="10503" width="14.42578125" style="162" customWidth="1"/>
    <col min="10504" max="10504" width="19.5703125" style="162" bestFit="1" customWidth="1"/>
    <col min="10505" max="10505" width="21.85546875" style="162" bestFit="1" customWidth="1"/>
    <col min="10506" max="10506" width="23" style="162" customWidth="1"/>
    <col min="10507" max="10512" width="9.140625" style="162"/>
    <col min="10513" max="10513" width="14" style="162" customWidth="1"/>
    <col min="10514" max="10514" width="18.7109375" style="162" customWidth="1"/>
    <col min="10515" max="10515" width="9.7109375" style="162" customWidth="1"/>
    <col min="10516" max="10516" width="13.28515625" style="162" customWidth="1"/>
    <col min="10517" max="10517" width="10.7109375" style="162" customWidth="1"/>
    <col min="10518" max="10519" width="13.140625" style="162" customWidth="1"/>
    <col min="10520" max="10520" width="10.7109375" style="162" customWidth="1"/>
    <col min="10521" max="10522" width="9.140625" style="162"/>
    <col min="10523" max="10523" width="12.42578125" style="162" bestFit="1" customWidth="1"/>
    <col min="10524" max="10530" width="9.140625" style="162"/>
    <col min="10531" max="10531" width="10" style="162" bestFit="1" customWidth="1"/>
    <col min="10532" max="10753" width="9.140625" style="162"/>
    <col min="10754" max="10754" width="11.42578125" style="162" customWidth="1"/>
    <col min="10755" max="10755" width="8.42578125" style="162" bestFit="1" customWidth="1"/>
    <col min="10756" max="10756" width="10.28515625" style="162" bestFit="1" customWidth="1"/>
    <col min="10757" max="10757" width="14.28515625" style="162" customWidth="1"/>
    <col min="10758" max="10758" width="10.7109375" style="162" customWidth="1"/>
    <col min="10759" max="10759" width="14.42578125" style="162" customWidth="1"/>
    <col min="10760" max="10760" width="19.5703125" style="162" bestFit="1" customWidth="1"/>
    <col min="10761" max="10761" width="21.85546875" style="162" bestFit="1" customWidth="1"/>
    <col min="10762" max="10762" width="23" style="162" customWidth="1"/>
    <col min="10763" max="10768" width="9.140625" style="162"/>
    <col min="10769" max="10769" width="14" style="162" customWidth="1"/>
    <col min="10770" max="10770" width="18.7109375" style="162" customWidth="1"/>
    <col min="10771" max="10771" width="9.7109375" style="162" customWidth="1"/>
    <col min="10772" max="10772" width="13.28515625" style="162" customWidth="1"/>
    <col min="10773" max="10773" width="10.7109375" style="162" customWidth="1"/>
    <col min="10774" max="10775" width="13.140625" style="162" customWidth="1"/>
    <col min="10776" max="10776" width="10.7109375" style="162" customWidth="1"/>
    <col min="10777" max="10778" width="9.140625" style="162"/>
    <col min="10779" max="10779" width="12.42578125" style="162" bestFit="1" customWidth="1"/>
    <col min="10780" max="10786" width="9.140625" style="162"/>
    <col min="10787" max="10787" width="10" style="162" bestFit="1" customWidth="1"/>
    <col min="10788" max="11009" width="9.140625" style="162"/>
    <col min="11010" max="11010" width="11.42578125" style="162" customWidth="1"/>
    <col min="11011" max="11011" width="8.42578125" style="162" bestFit="1" customWidth="1"/>
    <col min="11012" max="11012" width="10.28515625" style="162" bestFit="1" customWidth="1"/>
    <col min="11013" max="11013" width="14.28515625" style="162" customWidth="1"/>
    <col min="11014" max="11014" width="10.7109375" style="162" customWidth="1"/>
    <col min="11015" max="11015" width="14.42578125" style="162" customWidth="1"/>
    <col min="11016" max="11016" width="19.5703125" style="162" bestFit="1" customWidth="1"/>
    <col min="11017" max="11017" width="21.85546875" style="162" bestFit="1" customWidth="1"/>
    <col min="11018" max="11018" width="23" style="162" customWidth="1"/>
    <col min="11019" max="11024" width="9.140625" style="162"/>
    <col min="11025" max="11025" width="14" style="162" customWidth="1"/>
    <col min="11026" max="11026" width="18.7109375" style="162" customWidth="1"/>
    <col min="11027" max="11027" width="9.7109375" style="162" customWidth="1"/>
    <col min="11028" max="11028" width="13.28515625" style="162" customWidth="1"/>
    <col min="11029" max="11029" width="10.7109375" style="162" customWidth="1"/>
    <col min="11030" max="11031" width="13.140625" style="162" customWidth="1"/>
    <col min="11032" max="11032" width="10.7109375" style="162" customWidth="1"/>
    <col min="11033" max="11034" width="9.140625" style="162"/>
    <col min="11035" max="11035" width="12.42578125" style="162" bestFit="1" customWidth="1"/>
    <col min="11036" max="11042" width="9.140625" style="162"/>
    <col min="11043" max="11043" width="10" style="162" bestFit="1" customWidth="1"/>
    <col min="11044" max="11265" width="9.140625" style="162"/>
    <col min="11266" max="11266" width="11.42578125" style="162" customWidth="1"/>
    <col min="11267" max="11267" width="8.42578125" style="162" bestFit="1" customWidth="1"/>
    <col min="11268" max="11268" width="10.28515625" style="162" bestFit="1" customWidth="1"/>
    <col min="11269" max="11269" width="14.28515625" style="162" customWidth="1"/>
    <col min="11270" max="11270" width="10.7109375" style="162" customWidth="1"/>
    <col min="11271" max="11271" width="14.42578125" style="162" customWidth="1"/>
    <col min="11272" max="11272" width="19.5703125" style="162" bestFit="1" customWidth="1"/>
    <col min="11273" max="11273" width="21.85546875" style="162" bestFit="1" customWidth="1"/>
    <col min="11274" max="11274" width="23" style="162" customWidth="1"/>
    <col min="11275" max="11280" width="9.140625" style="162"/>
    <col min="11281" max="11281" width="14" style="162" customWidth="1"/>
    <col min="11282" max="11282" width="18.7109375" style="162" customWidth="1"/>
    <col min="11283" max="11283" width="9.7109375" style="162" customWidth="1"/>
    <col min="11284" max="11284" width="13.28515625" style="162" customWidth="1"/>
    <col min="11285" max="11285" width="10.7109375" style="162" customWidth="1"/>
    <col min="11286" max="11287" width="13.140625" style="162" customWidth="1"/>
    <col min="11288" max="11288" width="10.7109375" style="162" customWidth="1"/>
    <col min="11289" max="11290" width="9.140625" style="162"/>
    <col min="11291" max="11291" width="12.42578125" style="162" bestFit="1" customWidth="1"/>
    <col min="11292" max="11298" width="9.140625" style="162"/>
    <col min="11299" max="11299" width="10" style="162" bestFit="1" customWidth="1"/>
    <col min="11300" max="11521" width="9.140625" style="162"/>
    <col min="11522" max="11522" width="11.42578125" style="162" customWidth="1"/>
    <col min="11523" max="11523" width="8.42578125" style="162" bestFit="1" customWidth="1"/>
    <col min="11524" max="11524" width="10.28515625" style="162" bestFit="1" customWidth="1"/>
    <col min="11525" max="11525" width="14.28515625" style="162" customWidth="1"/>
    <col min="11526" max="11526" width="10.7109375" style="162" customWidth="1"/>
    <col min="11527" max="11527" width="14.42578125" style="162" customWidth="1"/>
    <col min="11528" max="11528" width="19.5703125" style="162" bestFit="1" customWidth="1"/>
    <col min="11529" max="11529" width="21.85546875" style="162" bestFit="1" customWidth="1"/>
    <col min="11530" max="11530" width="23" style="162" customWidth="1"/>
    <col min="11531" max="11536" width="9.140625" style="162"/>
    <col min="11537" max="11537" width="14" style="162" customWidth="1"/>
    <col min="11538" max="11538" width="18.7109375" style="162" customWidth="1"/>
    <col min="11539" max="11539" width="9.7109375" style="162" customWidth="1"/>
    <col min="11540" max="11540" width="13.28515625" style="162" customWidth="1"/>
    <col min="11541" max="11541" width="10.7109375" style="162" customWidth="1"/>
    <col min="11542" max="11543" width="13.140625" style="162" customWidth="1"/>
    <col min="11544" max="11544" width="10.7109375" style="162" customWidth="1"/>
    <col min="11545" max="11546" width="9.140625" style="162"/>
    <col min="11547" max="11547" width="12.42578125" style="162" bestFit="1" customWidth="1"/>
    <col min="11548" max="11554" width="9.140625" style="162"/>
    <col min="11555" max="11555" width="10" style="162" bestFit="1" customWidth="1"/>
    <col min="11556" max="11777" width="9.140625" style="162"/>
    <col min="11778" max="11778" width="11.42578125" style="162" customWidth="1"/>
    <col min="11779" max="11779" width="8.42578125" style="162" bestFit="1" customWidth="1"/>
    <col min="11780" max="11780" width="10.28515625" style="162" bestFit="1" customWidth="1"/>
    <col min="11781" max="11781" width="14.28515625" style="162" customWidth="1"/>
    <col min="11782" max="11782" width="10.7109375" style="162" customWidth="1"/>
    <col min="11783" max="11783" width="14.42578125" style="162" customWidth="1"/>
    <col min="11784" max="11784" width="19.5703125" style="162" bestFit="1" customWidth="1"/>
    <col min="11785" max="11785" width="21.85546875" style="162" bestFit="1" customWidth="1"/>
    <col min="11786" max="11786" width="23" style="162" customWidth="1"/>
    <col min="11787" max="11792" width="9.140625" style="162"/>
    <col min="11793" max="11793" width="14" style="162" customWidth="1"/>
    <col min="11794" max="11794" width="18.7109375" style="162" customWidth="1"/>
    <col min="11795" max="11795" width="9.7109375" style="162" customWidth="1"/>
    <col min="11796" max="11796" width="13.28515625" style="162" customWidth="1"/>
    <col min="11797" max="11797" width="10.7109375" style="162" customWidth="1"/>
    <col min="11798" max="11799" width="13.140625" style="162" customWidth="1"/>
    <col min="11800" max="11800" width="10.7109375" style="162" customWidth="1"/>
    <col min="11801" max="11802" width="9.140625" style="162"/>
    <col min="11803" max="11803" width="12.42578125" style="162" bestFit="1" customWidth="1"/>
    <col min="11804" max="11810" width="9.140625" style="162"/>
    <col min="11811" max="11811" width="10" style="162" bestFit="1" customWidth="1"/>
    <col min="11812" max="12033" width="9.140625" style="162"/>
    <col min="12034" max="12034" width="11.42578125" style="162" customWidth="1"/>
    <col min="12035" max="12035" width="8.42578125" style="162" bestFit="1" customWidth="1"/>
    <col min="12036" max="12036" width="10.28515625" style="162" bestFit="1" customWidth="1"/>
    <col min="12037" max="12037" width="14.28515625" style="162" customWidth="1"/>
    <col min="12038" max="12038" width="10.7109375" style="162" customWidth="1"/>
    <col min="12039" max="12039" width="14.42578125" style="162" customWidth="1"/>
    <col min="12040" max="12040" width="19.5703125" style="162" bestFit="1" customWidth="1"/>
    <col min="12041" max="12041" width="21.85546875" style="162" bestFit="1" customWidth="1"/>
    <col min="12042" max="12042" width="23" style="162" customWidth="1"/>
    <col min="12043" max="12048" width="9.140625" style="162"/>
    <col min="12049" max="12049" width="14" style="162" customWidth="1"/>
    <col min="12050" max="12050" width="18.7109375" style="162" customWidth="1"/>
    <col min="12051" max="12051" width="9.7109375" style="162" customWidth="1"/>
    <col min="12052" max="12052" width="13.28515625" style="162" customWidth="1"/>
    <col min="12053" max="12053" width="10.7109375" style="162" customWidth="1"/>
    <col min="12054" max="12055" width="13.140625" style="162" customWidth="1"/>
    <col min="12056" max="12056" width="10.7109375" style="162" customWidth="1"/>
    <col min="12057" max="12058" width="9.140625" style="162"/>
    <col min="12059" max="12059" width="12.42578125" style="162" bestFit="1" customWidth="1"/>
    <col min="12060" max="12066" width="9.140625" style="162"/>
    <col min="12067" max="12067" width="10" style="162" bestFit="1" customWidth="1"/>
    <col min="12068" max="12289" width="9.140625" style="162"/>
    <col min="12290" max="12290" width="11.42578125" style="162" customWidth="1"/>
    <col min="12291" max="12291" width="8.42578125" style="162" bestFit="1" customWidth="1"/>
    <col min="12292" max="12292" width="10.28515625" style="162" bestFit="1" customWidth="1"/>
    <col min="12293" max="12293" width="14.28515625" style="162" customWidth="1"/>
    <col min="12294" max="12294" width="10.7109375" style="162" customWidth="1"/>
    <col min="12295" max="12295" width="14.42578125" style="162" customWidth="1"/>
    <col min="12296" max="12296" width="19.5703125" style="162" bestFit="1" customWidth="1"/>
    <col min="12297" max="12297" width="21.85546875" style="162" bestFit="1" customWidth="1"/>
    <col min="12298" max="12298" width="23" style="162" customWidth="1"/>
    <col min="12299" max="12304" width="9.140625" style="162"/>
    <col min="12305" max="12305" width="14" style="162" customWidth="1"/>
    <col min="12306" max="12306" width="18.7109375" style="162" customWidth="1"/>
    <col min="12307" max="12307" width="9.7109375" style="162" customWidth="1"/>
    <col min="12308" max="12308" width="13.28515625" style="162" customWidth="1"/>
    <col min="12309" max="12309" width="10.7109375" style="162" customWidth="1"/>
    <col min="12310" max="12311" width="13.140625" style="162" customWidth="1"/>
    <col min="12312" max="12312" width="10.7109375" style="162" customWidth="1"/>
    <col min="12313" max="12314" width="9.140625" style="162"/>
    <col min="12315" max="12315" width="12.42578125" style="162" bestFit="1" customWidth="1"/>
    <col min="12316" max="12322" width="9.140625" style="162"/>
    <col min="12323" max="12323" width="10" style="162" bestFit="1" customWidth="1"/>
    <col min="12324" max="12545" width="9.140625" style="162"/>
    <col min="12546" max="12546" width="11.42578125" style="162" customWidth="1"/>
    <col min="12547" max="12547" width="8.42578125" style="162" bestFit="1" customWidth="1"/>
    <col min="12548" max="12548" width="10.28515625" style="162" bestFit="1" customWidth="1"/>
    <col min="12549" max="12549" width="14.28515625" style="162" customWidth="1"/>
    <col min="12550" max="12550" width="10.7109375" style="162" customWidth="1"/>
    <col min="12551" max="12551" width="14.42578125" style="162" customWidth="1"/>
    <col min="12552" max="12552" width="19.5703125" style="162" bestFit="1" customWidth="1"/>
    <col min="12553" max="12553" width="21.85546875" style="162" bestFit="1" customWidth="1"/>
    <col min="12554" max="12554" width="23" style="162" customWidth="1"/>
    <col min="12555" max="12560" width="9.140625" style="162"/>
    <col min="12561" max="12561" width="14" style="162" customWidth="1"/>
    <col min="12562" max="12562" width="18.7109375" style="162" customWidth="1"/>
    <col min="12563" max="12563" width="9.7109375" style="162" customWidth="1"/>
    <col min="12564" max="12564" width="13.28515625" style="162" customWidth="1"/>
    <col min="12565" max="12565" width="10.7109375" style="162" customWidth="1"/>
    <col min="12566" max="12567" width="13.140625" style="162" customWidth="1"/>
    <col min="12568" max="12568" width="10.7109375" style="162" customWidth="1"/>
    <col min="12569" max="12570" width="9.140625" style="162"/>
    <col min="12571" max="12571" width="12.42578125" style="162" bestFit="1" customWidth="1"/>
    <col min="12572" max="12578" width="9.140625" style="162"/>
    <col min="12579" max="12579" width="10" style="162" bestFit="1" customWidth="1"/>
    <col min="12580" max="12801" width="9.140625" style="162"/>
    <col min="12802" max="12802" width="11.42578125" style="162" customWidth="1"/>
    <col min="12803" max="12803" width="8.42578125" style="162" bestFit="1" customWidth="1"/>
    <col min="12804" max="12804" width="10.28515625" style="162" bestFit="1" customWidth="1"/>
    <col min="12805" max="12805" width="14.28515625" style="162" customWidth="1"/>
    <col min="12806" max="12806" width="10.7109375" style="162" customWidth="1"/>
    <col min="12807" max="12807" width="14.42578125" style="162" customWidth="1"/>
    <col min="12808" max="12808" width="19.5703125" style="162" bestFit="1" customWidth="1"/>
    <col min="12809" max="12809" width="21.85546875" style="162" bestFit="1" customWidth="1"/>
    <col min="12810" max="12810" width="23" style="162" customWidth="1"/>
    <col min="12811" max="12816" width="9.140625" style="162"/>
    <col min="12817" max="12817" width="14" style="162" customWidth="1"/>
    <col min="12818" max="12818" width="18.7109375" style="162" customWidth="1"/>
    <col min="12819" max="12819" width="9.7109375" style="162" customWidth="1"/>
    <col min="12820" max="12820" width="13.28515625" style="162" customWidth="1"/>
    <col min="12821" max="12821" width="10.7109375" style="162" customWidth="1"/>
    <col min="12822" max="12823" width="13.140625" style="162" customWidth="1"/>
    <col min="12824" max="12824" width="10.7109375" style="162" customWidth="1"/>
    <col min="12825" max="12826" width="9.140625" style="162"/>
    <col min="12827" max="12827" width="12.42578125" style="162" bestFit="1" customWidth="1"/>
    <col min="12828" max="12834" width="9.140625" style="162"/>
    <col min="12835" max="12835" width="10" style="162" bestFit="1" customWidth="1"/>
    <col min="12836" max="13057" width="9.140625" style="162"/>
    <col min="13058" max="13058" width="11.42578125" style="162" customWidth="1"/>
    <col min="13059" max="13059" width="8.42578125" style="162" bestFit="1" customWidth="1"/>
    <col min="13060" max="13060" width="10.28515625" style="162" bestFit="1" customWidth="1"/>
    <col min="13061" max="13061" width="14.28515625" style="162" customWidth="1"/>
    <col min="13062" max="13062" width="10.7109375" style="162" customWidth="1"/>
    <col min="13063" max="13063" width="14.42578125" style="162" customWidth="1"/>
    <col min="13064" max="13064" width="19.5703125" style="162" bestFit="1" customWidth="1"/>
    <col min="13065" max="13065" width="21.85546875" style="162" bestFit="1" customWidth="1"/>
    <col min="13066" max="13066" width="23" style="162" customWidth="1"/>
    <col min="13067" max="13072" width="9.140625" style="162"/>
    <col min="13073" max="13073" width="14" style="162" customWidth="1"/>
    <col min="13074" max="13074" width="18.7109375" style="162" customWidth="1"/>
    <col min="13075" max="13075" width="9.7109375" style="162" customWidth="1"/>
    <col min="13076" max="13076" width="13.28515625" style="162" customWidth="1"/>
    <col min="13077" max="13077" width="10.7109375" style="162" customWidth="1"/>
    <col min="13078" max="13079" width="13.140625" style="162" customWidth="1"/>
    <col min="13080" max="13080" width="10.7109375" style="162" customWidth="1"/>
    <col min="13081" max="13082" width="9.140625" style="162"/>
    <col min="13083" max="13083" width="12.42578125" style="162" bestFit="1" customWidth="1"/>
    <col min="13084" max="13090" width="9.140625" style="162"/>
    <col min="13091" max="13091" width="10" style="162" bestFit="1" customWidth="1"/>
    <col min="13092" max="13313" width="9.140625" style="162"/>
    <col min="13314" max="13314" width="11.42578125" style="162" customWidth="1"/>
    <col min="13315" max="13315" width="8.42578125" style="162" bestFit="1" customWidth="1"/>
    <col min="13316" max="13316" width="10.28515625" style="162" bestFit="1" customWidth="1"/>
    <col min="13317" max="13317" width="14.28515625" style="162" customWidth="1"/>
    <col min="13318" max="13318" width="10.7109375" style="162" customWidth="1"/>
    <col min="13319" max="13319" width="14.42578125" style="162" customWidth="1"/>
    <col min="13320" max="13320" width="19.5703125" style="162" bestFit="1" customWidth="1"/>
    <col min="13321" max="13321" width="21.85546875" style="162" bestFit="1" customWidth="1"/>
    <col min="13322" max="13322" width="23" style="162" customWidth="1"/>
    <col min="13323" max="13328" width="9.140625" style="162"/>
    <col min="13329" max="13329" width="14" style="162" customWidth="1"/>
    <col min="13330" max="13330" width="18.7109375" style="162" customWidth="1"/>
    <col min="13331" max="13331" width="9.7109375" style="162" customWidth="1"/>
    <col min="13332" max="13332" width="13.28515625" style="162" customWidth="1"/>
    <col min="13333" max="13333" width="10.7109375" style="162" customWidth="1"/>
    <col min="13334" max="13335" width="13.140625" style="162" customWidth="1"/>
    <col min="13336" max="13336" width="10.7109375" style="162" customWidth="1"/>
    <col min="13337" max="13338" width="9.140625" style="162"/>
    <col min="13339" max="13339" width="12.42578125" style="162" bestFit="1" customWidth="1"/>
    <col min="13340" max="13346" width="9.140625" style="162"/>
    <col min="13347" max="13347" width="10" style="162" bestFit="1" customWidth="1"/>
    <col min="13348" max="13569" width="9.140625" style="162"/>
    <col min="13570" max="13570" width="11.42578125" style="162" customWidth="1"/>
    <col min="13571" max="13571" width="8.42578125" style="162" bestFit="1" customWidth="1"/>
    <col min="13572" max="13572" width="10.28515625" style="162" bestFit="1" customWidth="1"/>
    <col min="13573" max="13573" width="14.28515625" style="162" customWidth="1"/>
    <col min="13574" max="13574" width="10.7109375" style="162" customWidth="1"/>
    <col min="13575" max="13575" width="14.42578125" style="162" customWidth="1"/>
    <col min="13576" max="13576" width="19.5703125" style="162" bestFit="1" customWidth="1"/>
    <col min="13577" max="13577" width="21.85546875" style="162" bestFit="1" customWidth="1"/>
    <col min="13578" max="13578" width="23" style="162" customWidth="1"/>
    <col min="13579" max="13584" width="9.140625" style="162"/>
    <col min="13585" max="13585" width="14" style="162" customWidth="1"/>
    <col min="13586" max="13586" width="18.7109375" style="162" customWidth="1"/>
    <col min="13587" max="13587" width="9.7109375" style="162" customWidth="1"/>
    <col min="13588" max="13588" width="13.28515625" style="162" customWidth="1"/>
    <col min="13589" max="13589" width="10.7109375" style="162" customWidth="1"/>
    <col min="13590" max="13591" width="13.140625" style="162" customWidth="1"/>
    <col min="13592" max="13592" width="10.7109375" style="162" customWidth="1"/>
    <col min="13593" max="13594" width="9.140625" style="162"/>
    <col min="13595" max="13595" width="12.42578125" style="162" bestFit="1" customWidth="1"/>
    <col min="13596" max="13602" width="9.140625" style="162"/>
    <col min="13603" max="13603" width="10" style="162" bestFit="1" customWidth="1"/>
    <col min="13604" max="13825" width="9.140625" style="162"/>
    <col min="13826" max="13826" width="11.42578125" style="162" customWidth="1"/>
    <col min="13827" max="13827" width="8.42578125" style="162" bestFit="1" customWidth="1"/>
    <col min="13828" max="13828" width="10.28515625" style="162" bestFit="1" customWidth="1"/>
    <col min="13829" max="13829" width="14.28515625" style="162" customWidth="1"/>
    <col min="13830" max="13830" width="10.7109375" style="162" customWidth="1"/>
    <col min="13831" max="13831" width="14.42578125" style="162" customWidth="1"/>
    <col min="13832" max="13832" width="19.5703125" style="162" bestFit="1" customWidth="1"/>
    <col min="13833" max="13833" width="21.85546875" style="162" bestFit="1" customWidth="1"/>
    <col min="13834" max="13834" width="23" style="162" customWidth="1"/>
    <col min="13835" max="13840" width="9.140625" style="162"/>
    <col min="13841" max="13841" width="14" style="162" customWidth="1"/>
    <col min="13842" max="13842" width="18.7109375" style="162" customWidth="1"/>
    <col min="13843" max="13843" width="9.7109375" style="162" customWidth="1"/>
    <col min="13844" max="13844" width="13.28515625" style="162" customWidth="1"/>
    <col min="13845" max="13845" width="10.7109375" style="162" customWidth="1"/>
    <col min="13846" max="13847" width="13.140625" style="162" customWidth="1"/>
    <col min="13848" max="13848" width="10.7109375" style="162" customWidth="1"/>
    <col min="13849" max="13850" width="9.140625" style="162"/>
    <col min="13851" max="13851" width="12.42578125" style="162" bestFit="1" customWidth="1"/>
    <col min="13852" max="13858" width="9.140625" style="162"/>
    <col min="13859" max="13859" width="10" style="162" bestFit="1" customWidth="1"/>
    <col min="13860" max="14081" width="9.140625" style="162"/>
    <col min="14082" max="14082" width="11.42578125" style="162" customWidth="1"/>
    <col min="14083" max="14083" width="8.42578125" style="162" bestFit="1" customWidth="1"/>
    <col min="14084" max="14084" width="10.28515625" style="162" bestFit="1" customWidth="1"/>
    <col min="14085" max="14085" width="14.28515625" style="162" customWidth="1"/>
    <col min="14086" max="14086" width="10.7109375" style="162" customWidth="1"/>
    <col min="14087" max="14087" width="14.42578125" style="162" customWidth="1"/>
    <col min="14088" max="14088" width="19.5703125" style="162" bestFit="1" customWidth="1"/>
    <col min="14089" max="14089" width="21.85546875" style="162" bestFit="1" customWidth="1"/>
    <col min="14090" max="14090" width="23" style="162" customWidth="1"/>
    <col min="14091" max="14096" width="9.140625" style="162"/>
    <col min="14097" max="14097" width="14" style="162" customWidth="1"/>
    <col min="14098" max="14098" width="18.7109375" style="162" customWidth="1"/>
    <col min="14099" max="14099" width="9.7109375" style="162" customWidth="1"/>
    <col min="14100" max="14100" width="13.28515625" style="162" customWidth="1"/>
    <col min="14101" max="14101" width="10.7109375" style="162" customWidth="1"/>
    <col min="14102" max="14103" width="13.140625" style="162" customWidth="1"/>
    <col min="14104" max="14104" width="10.7109375" style="162" customWidth="1"/>
    <col min="14105" max="14106" width="9.140625" style="162"/>
    <col min="14107" max="14107" width="12.42578125" style="162" bestFit="1" customWidth="1"/>
    <col min="14108" max="14114" width="9.140625" style="162"/>
    <col min="14115" max="14115" width="10" style="162" bestFit="1" customWidth="1"/>
    <col min="14116" max="14337" width="9.140625" style="162"/>
    <col min="14338" max="14338" width="11.42578125" style="162" customWidth="1"/>
    <col min="14339" max="14339" width="8.42578125" style="162" bestFit="1" customWidth="1"/>
    <col min="14340" max="14340" width="10.28515625" style="162" bestFit="1" customWidth="1"/>
    <col min="14341" max="14341" width="14.28515625" style="162" customWidth="1"/>
    <col min="14342" max="14342" width="10.7109375" style="162" customWidth="1"/>
    <col min="14343" max="14343" width="14.42578125" style="162" customWidth="1"/>
    <col min="14344" max="14344" width="19.5703125" style="162" bestFit="1" customWidth="1"/>
    <col min="14345" max="14345" width="21.85546875" style="162" bestFit="1" customWidth="1"/>
    <col min="14346" max="14346" width="23" style="162" customWidth="1"/>
    <col min="14347" max="14352" width="9.140625" style="162"/>
    <col min="14353" max="14353" width="14" style="162" customWidth="1"/>
    <col min="14354" max="14354" width="18.7109375" style="162" customWidth="1"/>
    <col min="14355" max="14355" width="9.7109375" style="162" customWidth="1"/>
    <col min="14356" max="14356" width="13.28515625" style="162" customWidth="1"/>
    <col min="14357" max="14357" width="10.7109375" style="162" customWidth="1"/>
    <col min="14358" max="14359" width="13.140625" style="162" customWidth="1"/>
    <col min="14360" max="14360" width="10.7109375" style="162" customWidth="1"/>
    <col min="14361" max="14362" width="9.140625" style="162"/>
    <col min="14363" max="14363" width="12.42578125" style="162" bestFit="1" customWidth="1"/>
    <col min="14364" max="14370" width="9.140625" style="162"/>
    <col min="14371" max="14371" width="10" style="162" bestFit="1" customWidth="1"/>
    <col min="14372" max="14593" width="9.140625" style="162"/>
    <col min="14594" max="14594" width="11.42578125" style="162" customWidth="1"/>
    <col min="14595" max="14595" width="8.42578125" style="162" bestFit="1" customWidth="1"/>
    <col min="14596" max="14596" width="10.28515625" style="162" bestFit="1" customWidth="1"/>
    <col min="14597" max="14597" width="14.28515625" style="162" customWidth="1"/>
    <col min="14598" max="14598" width="10.7109375" style="162" customWidth="1"/>
    <col min="14599" max="14599" width="14.42578125" style="162" customWidth="1"/>
    <col min="14600" max="14600" width="19.5703125" style="162" bestFit="1" customWidth="1"/>
    <col min="14601" max="14601" width="21.85546875" style="162" bestFit="1" customWidth="1"/>
    <col min="14602" max="14602" width="23" style="162" customWidth="1"/>
    <col min="14603" max="14608" width="9.140625" style="162"/>
    <col min="14609" max="14609" width="14" style="162" customWidth="1"/>
    <col min="14610" max="14610" width="18.7109375" style="162" customWidth="1"/>
    <col min="14611" max="14611" width="9.7109375" style="162" customWidth="1"/>
    <col min="14612" max="14612" width="13.28515625" style="162" customWidth="1"/>
    <col min="14613" max="14613" width="10.7109375" style="162" customWidth="1"/>
    <col min="14614" max="14615" width="13.140625" style="162" customWidth="1"/>
    <col min="14616" max="14616" width="10.7109375" style="162" customWidth="1"/>
    <col min="14617" max="14618" width="9.140625" style="162"/>
    <col min="14619" max="14619" width="12.42578125" style="162" bestFit="1" customWidth="1"/>
    <col min="14620" max="14626" width="9.140625" style="162"/>
    <col min="14627" max="14627" width="10" style="162" bestFit="1" customWidth="1"/>
    <col min="14628" max="14849" width="9.140625" style="162"/>
    <col min="14850" max="14850" width="11.42578125" style="162" customWidth="1"/>
    <col min="14851" max="14851" width="8.42578125" style="162" bestFit="1" customWidth="1"/>
    <col min="14852" max="14852" width="10.28515625" style="162" bestFit="1" customWidth="1"/>
    <col min="14853" max="14853" width="14.28515625" style="162" customWidth="1"/>
    <col min="14854" max="14854" width="10.7109375" style="162" customWidth="1"/>
    <col min="14855" max="14855" width="14.42578125" style="162" customWidth="1"/>
    <col min="14856" max="14856" width="19.5703125" style="162" bestFit="1" customWidth="1"/>
    <col min="14857" max="14857" width="21.85546875" style="162" bestFit="1" customWidth="1"/>
    <col min="14858" max="14858" width="23" style="162" customWidth="1"/>
    <col min="14859" max="14864" width="9.140625" style="162"/>
    <col min="14865" max="14865" width="14" style="162" customWidth="1"/>
    <col min="14866" max="14866" width="18.7109375" style="162" customWidth="1"/>
    <col min="14867" max="14867" width="9.7109375" style="162" customWidth="1"/>
    <col min="14868" max="14868" width="13.28515625" style="162" customWidth="1"/>
    <col min="14869" max="14869" width="10.7109375" style="162" customWidth="1"/>
    <col min="14870" max="14871" width="13.140625" style="162" customWidth="1"/>
    <col min="14872" max="14872" width="10.7109375" style="162" customWidth="1"/>
    <col min="14873" max="14874" width="9.140625" style="162"/>
    <col min="14875" max="14875" width="12.42578125" style="162" bestFit="1" customWidth="1"/>
    <col min="14876" max="14882" width="9.140625" style="162"/>
    <col min="14883" max="14883" width="10" style="162" bestFit="1" customWidth="1"/>
    <col min="14884" max="15105" width="9.140625" style="162"/>
    <col min="15106" max="15106" width="11.42578125" style="162" customWidth="1"/>
    <col min="15107" max="15107" width="8.42578125" style="162" bestFit="1" customWidth="1"/>
    <col min="15108" max="15108" width="10.28515625" style="162" bestFit="1" customWidth="1"/>
    <col min="15109" max="15109" width="14.28515625" style="162" customWidth="1"/>
    <col min="15110" max="15110" width="10.7109375" style="162" customWidth="1"/>
    <col min="15111" max="15111" width="14.42578125" style="162" customWidth="1"/>
    <col min="15112" max="15112" width="19.5703125" style="162" bestFit="1" customWidth="1"/>
    <col min="15113" max="15113" width="21.85546875" style="162" bestFit="1" customWidth="1"/>
    <col min="15114" max="15114" width="23" style="162" customWidth="1"/>
    <col min="15115" max="15120" width="9.140625" style="162"/>
    <col min="15121" max="15121" width="14" style="162" customWidth="1"/>
    <col min="15122" max="15122" width="18.7109375" style="162" customWidth="1"/>
    <col min="15123" max="15123" width="9.7109375" style="162" customWidth="1"/>
    <col min="15124" max="15124" width="13.28515625" style="162" customWidth="1"/>
    <col min="15125" max="15125" width="10.7109375" style="162" customWidth="1"/>
    <col min="15126" max="15127" width="13.140625" style="162" customWidth="1"/>
    <col min="15128" max="15128" width="10.7109375" style="162" customWidth="1"/>
    <col min="15129" max="15130" width="9.140625" style="162"/>
    <col min="15131" max="15131" width="12.42578125" style="162" bestFit="1" customWidth="1"/>
    <col min="15132" max="15138" width="9.140625" style="162"/>
    <col min="15139" max="15139" width="10" style="162" bestFit="1" customWidth="1"/>
    <col min="15140" max="15361" width="9.140625" style="162"/>
    <col min="15362" max="15362" width="11.42578125" style="162" customWidth="1"/>
    <col min="15363" max="15363" width="8.42578125" style="162" bestFit="1" customWidth="1"/>
    <col min="15364" max="15364" width="10.28515625" style="162" bestFit="1" customWidth="1"/>
    <col min="15365" max="15365" width="14.28515625" style="162" customWidth="1"/>
    <col min="15366" max="15366" width="10.7109375" style="162" customWidth="1"/>
    <col min="15367" max="15367" width="14.42578125" style="162" customWidth="1"/>
    <col min="15368" max="15368" width="19.5703125" style="162" bestFit="1" customWidth="1"/>
    <col min="15369" max="15369" width="21.85546875" style="162" bestFit="1" customWidth="1"/>
    <col min="15370" max="15370" width="23" style="162" customWidth="1"/>
    <col min="15371" max="15376" width="9.140625" style="162"/>
    <col min="15377" max="15377" width="14" style="162" customWidth="1"/>
    <col min="15378" max="15378" width="18.7109375" style="162" customWidth="1"/>
    <col min="15379" max="15379" width="9.7109375" style="162" customWidth="1"/>
    <col min="15380" max="15380" width="13.28515625" style="162" customWidth="1"/>
    <col min="15381" max="15381" width="10.7109375" style="162" customWidth="1"/>
    <col min="15382" max="15383" width="13.140625" style="162" customWidth="1"/>
    <col min="15384" max="15384" width="10.7109375" style="162" customWidth="1"/>
    <col min="15385" max="15386" width="9.140625" style="162"/>
    <col min="15387" max="15387" width="12.42578125" style="162" bestFit="1" customWidth="1"/>
    <col min="15388" max="15394" width="9.140625" style="162"/>
    <col min="15395" max="15395" width="10" style="162" bestFit="1" customWidth="1"/>
    <col min="15396" max="15617" width="9.140625" style="162"/>
    <col min="15618" max="15618" width="11.42578125" style="162" customWidth="1"/>
    <col min="15619" max="15619" width="8.42578125" style="162" bestFit="1" customWidth="1"/>
    <col min="15620" max="15620" width="10.28515625" style="162" bestFit="1" customWidth="1"/>
    <col min="15621" max="15621" width="14.28515625" style="162" customWidth="1"/>
    <col min="15622" max="15622" width="10.7109375" style="162" customWidth="1"/>
    <col min="15623" max="15623" width="14.42578125" style="162" customWidth="1"/>
    <col min="15624" max="15624" width="19.5703125" style="162" bestFit="1" customWidth="1"/>
    <col min="15625" max="15625" width="21.85546875" style="162" bestFit="1" customWidth="1"/>
    <col min="15626" max="15626" width="23" style="162" customWidth="1"/>
    <col min="15627" max="15632" width="9.140625" style="162"/>
    <col min="15633" max="15633" width="14" style="162" customWidth="1"/>
    <col min="15634" max="15634" width="18.7109375" style="162" customWidth="1"/>
    <col min="15635" max="15635" width="9.7109375" style="162" customWidth="1"/>
    <col min="15636" max="15636" width="13.28515625" style="162" customWidth="1"/>
    <col min="15637" max="15637" width="10.7109375" style="162" customWidth="1"/>
    <col min="15638" max="15639" width="13.140625" style="162" customWidth="1"/>
    <col min="15640" max="15640" width="10.7109375" style="162" customWidth="1"/>
    <col min="15641" max="15642" width="9.140625" style="162"/>
    <col min="15643" max="15643" width="12.42578125" style="162" bestFit="1" customWidth="1"/>
    <col min="15644" max="15650" width="9.140625" style="162"/>
    <col min="15651" max="15651" width="10" style="162" bestFit="1" customWidth="1"/>
    <col min="15652" max="15873" width="9.140625" style="162"/>
    <col min="15874" max="15874" width="11.42578125" style="162" customWidth="1"/>
    <col min="15875" max="15875" width="8.42578125" style="162" bestFit="1" customWidth="1"/>
    <col min="15876" max="15876" width="10.28515625" style="162" bestFit="1" customWidth="1"/>
    <col min="15877" max="15877" width="14.28515625" style="162" customWidth="1"/>
    <col min="15878" max="15878" width="10.7109375" style="162" customWidth="1"/>
    <col min="15879" max="15879" width="14.42578125" style="162" customWidth="1"/>
    <col min="15880" max="15880" width="19.5703125" style="162" bestFit="1" customWidth="1"/>
    <col min="15881" max="15881" width="21.85546875" style="162" bestFit="1" customWidth="1"/>
    <col min="15882" max="15882" width="23" style="162" customWidth="1"/>
    <col min="15883" max="15888" width="9.140625" style="162"/>
    <col min="15889" max="15889" width="14" style="162" customWidth="1"/>
    <col min="15890" max="15890" width="18.7109375" style="162" customWidth="1"/>
    <col min="15891" max="15891" width="9.7109375" style="162" customWidth="1"/>
    <col min="15892" max="15892" width="13.28515625" style="162" customWidth="1"/>
    <col min="15893" max="15893" width="10.7109375" style="162" customWidth="1"/>
    <col min="15894" max="15895" width="13.140625" style="162" customWidth="1"/>
    <col min="15896" max="15896" width="10.7109375" style="162" customWidth="1"/>
    <col min="15897" max="15898" width="9.140625" style="162"/>
    <col min="15899" max="15899" width="12.42578125" style="162" bestFit="1" customWidth="1"/>
    <col min="15900" max="15906" width="9.140625" style="162"/>
    <col min="15907" max="15907" width="10" style="162" bestFit="1" customWidth="1"/>
    <col min="15908" max="16129" width="9.140625" style="162"/>
    <col min="16130" max="16130" width="11.42578125" style="162" customWidth="1"/>
    <col min="16131" max="16131" width="8.42578125" style="162" bestFit="1" customWidth="1"/>
    <col min="16132" max="16132" width="10.28515625" style="162" bestFit="1" customWidth="1"/>
    <col min="16133" max="16133" width="14.28515625" style="162" customWidth="1"/>
    <col min="16134" max="16134" width="10.7109375" style="162" customWidth="1"/>
    <col min="16135" max="16135" width="14.42578125" style="162" customWidth="1"/>
    <col min="16136" max="16136" width="19.5703125" style="162" bestFit="1" customWidth="1"/>
    <col min="16137" max="16137" width="21.85546875" style="162" bestFit="1" customWidth="1"/>
    <col min="16138" max="16138" width="23" style="162" customWidth="1"/>
    <col min="16139" max="16144" width="9.140625" style="162"/>
    <col min="16145" max="16145" width="14" style="162" customWidth="1"/>
    <col min="16146" max="16146" width="18.7109375" style="162" customWidth="1"/>
    <col min="16147" max="16147" width="9.7109375" style="162" customWidth="1"/>
    <col min="16148" max="16148" width="13.28515625" style="162" customWidth="1"/>
    <col min="16149" max="16149" width="10.7109375" style="162" customWidth="1"/>
    <col min="16150" max="16151" width="13.140625" style="162" customWidth="1"/>
    <col min="16152" max="16152" width="10.7109375" style="162" customWidth="1"/>
    <col min="16153" max="16154" width="9.140625" style="162"/>
    <col min="16155" max="16155" width="12.42578125" style="162" bestFit="1" customWidth="1"/>
    <col min="16156" max="16162" width="9.140625" style="162"/>
    <col min="16163" max="16163" width="10" style="162" bestFit="1" customWidth="1"/>
    <col min="16164" max="16384" width="9.140625" style="162"/>
  </cols>
  <sheetData>
    <row r="1" spans="1:37" ht="15.75" thickBot="1" x14ac:dyDescent="0.3">
      <c r="A1" s="312" t="s">
        <v>651</v>
      </c>
    </row>
    <row r="2" spans="1:37" s="168" customFormat="1" ht="60" x14ac:dyDescent="0.25">
      <c r="B2" s="313" t="s">
        <v>0</v>
      </c>
      <c r="C2" s="169" t="s">
        <v>1</v>
      </c>
      <c r="D2" s="169" t="s">
        <v>2</v>
      </c>
      <c r="E2" s="169" t="s">
        <v>3</v>
      </c>
      <c r="F2" s="170" t="s">
        <v>4</v>
      </c>
      <c r="G2" s="169" t="s">
        <v>5</v>
      </c>
      <c r="H2" s="169" t="s">
        <v>6</v>
      </c>
      <c r="I2" s="169" t="s">
        <v>7</v>
      </c>
      <c r="J2" s="169" t="s">
        <v>8</v>
      </c>
      <c r="K2" s="169" t="s">
        <v>9</v>
      </c>
      <c r="L2" s="169" t="s">
        <v>10</v>
      </c>
      <c r="M2" s="169" t="s">
        <v>11</v>
      </c>
      <c r="N2" s="169" t="s">
        <v>12</v>
      </c>
      <c r="O2" s="169" t="s">
        <v>13</v>
      </c>
      <c r="P2" s="169" t="s">
        <v>14</v>
      </c>
      <c r="Q2" s="169" t="s">
        <v>15</v>
      </c>
      <c r="R2" s="169" t="s">
        <v>658</v>
      </c>
      <c r="S2" s="169" t="s">
        <v>16</v>
      </c>
      <c r="T2" s="169" t="s">
        <v>17</v>
      </c>
      <c r="U2" s="169" t="s">
        <v>18</v>
      </c>
      <c r="V2" s="169" t="s">
        <v>19</v>
      </c>
      <c r="W2" s="171" t="s">
        <v>20</v>
      </c>
      <c r="X2" s="171" t="s">
        <v>21</v>
      </c>
      <c r="Y2" s="314"/>
      <c r="Z2" s="314" t="s">
        <v>22</v>
      </c>
      <c r="AA2" s="314" t="s">
        <v>23</v>
      </c>
      <c r="AB2" s="169" t="s">
        <v>24</v>
      </c>
      <c r="AC2" s="169"/>
      <c r="AD2" s="169" t="s">
        <v>20</v>
      </c>
      <c r="AE2" s="169" t="s">
        <v>20</v>
      </c>
      <c r="AF2" s="172" t="s">
        <v>20</v>
      </c>
      <c r="AH2" s="315"/>
    </row>
    <row r="3" spans="1:37" s="168" customFormat="1" x14ac:dyDescent="0.25">
      <c r="B3" s="316" t="s">
        <v>26</v>
      </c>
      <c r="C3" s="173"/>
      <c r="D3" s="173"/>
      <c r="E3" s="173"/>
      <c r="F3" s="174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5"/>
      <c r="X3" s="175"/>
      <c r="Y3" s="317"/>
      <c r="Z3" s="317"/>
      <c r="AA3" s="317"/>
      <c r="AB3" s="173"/>
      <c r="AC3" s="173"/>
      <c r="AD3" s="173"/>
      <c r="AE3" s="173"/>
      <c r="AF3" s="176"/>
      <c r="AH3" s="318"/>
      <c r="AI3" s="8"/>
    </row>
    <row r="4" spans="1:37" x14ac:dyDescent="0.25">
      <c r="B4" s="177"/>
      <c r="C4" s="178" t="s">
        <v>289</v>
      </c>
      <c r="D4" s="178">
        <v>0.51</v>
      </c>
      <c r="E4" s="179">
        <v>8.4399999999999989E-2</v>
      </c>
      <c r="F4" s="180">
        <f t="shared" ref="F4:F108" si="0">X4</f>
        <v>0.39074681228502706</v>
      </c>
      <c r="G4" s="319" t="s">
        <v>28</v>
      </c>
      <c r="H4" s="319" t="s">
        <v>29</v>
      </c>
      <c r="I4" s="319" t="s">
        <v>30</v>
      </c>
      <c r="J4" s="319" t="s">
        <v>31</v>
      </c>
      <c r="K4" s="319">
        <v>3</v>
      </c>
      <c r="L4" s="319">
        <v>7</v>
      </c>
      <c r="M4" s="319">
        <v>1</v>
      </c>
      <c r="N4" s="319">
        <v>2</v>
      </c>
      <c r="O4" s="319">
        <v>0</v>
      </c>
      <c r="P4" s="319">
        <v>0</v>
      </c>
      <c r="Q4" s="319">
        <f t="shared" ref="Q4:Q66" si="1">(K4*12.011)+(L4*1.008)+(N4*15.999)+(14.007*M4)+(O4*30.974)+(P4*32.066)</f>
        <v>89.094000000000008</v>
      </c>
      <c r="R4" s="320" t="s">
        <v>32</v>
      </c>
      <c r="S4" s="319">
        <f>Q4-$Q$129</f>
        <v>71.079000000000008</v>
      </c>
      <c r="T4" s="319">
        <f t="shared" ref="T4:T69" si="2">E4*S4</f>
        <v>5.9990676000000001</v>
      </c>
      <c r="U4" s="178">
        <f>SUM(T4:T23)</f>
        <v>110.15828830000002</v>
      </c>
      <c r="V4" s="178">
        <f t="shared" ref="V4:V23" si="3">T4/$U$4</f>
        <v>5.4458613079230271E-2</v>
      </c>
      <c r="W4" s="181">
        <f>V4*$D$4</f>
        <v>2.7773892670407439E-2</v>
      </c>
      <c r="X4" s="179">
        <f t="shared" ref="X4:X66" si="4">W4/S4*1000</f>
        <v>0.39074681228502706</v>
      </c>
      <c r="Y4" s="319">
        <v>0.4991491560213569</v>
      </c>
      <c r="Z4" s="178"/>
      <c r="AA4" s="178"/>
      <c r="AB4" s="178"/>
      <c r="AC4" s="178"/>
      <c r="AD4" s="178">
        <f t="shared" ref="AD4:AD114" si="5">(F4*Q4)/1000</f>
        <v>3.48131964937222E-2</v>
      </c>
      <c r="AE4" s="178"/>
      <c r="AF4" s="182"/>
    </row>
    <row r="5" spans="1:37" x14ac:dyDescent="0.25">
      <c r="B5" s="177"/>
      <c r="C5" s="178"/>
      <c r="D5" s="321"/>
      <c r="E5" s="179">
        <v>5.0099999999999999E-2</v>
      </c>
      <c r="F5" s="180">
        <f t="shared" si="0"/>
        <v>0.23194804852464282</v>
      </c>
      <c r="G5" s="319" t="s">
        <v>34</v>
      </c>
      <c r="H5" s="319" t="s">
        <v>29</v>
      </c>
      <c r="I5" s="319" t="s">
        <v>30</v>
      </c>
      <c r="J5" s="319" t="s">
        <v>35</v>
      </c>
      <c r="K5" s="319">
        <v>6</v>
      </c>
      <c r="L5" s="319">
        <v>15</v>
      </c>
      <c r="M5" s="319">
        <v>4</v>
      </c>
      <c r="N5" s="319">
        <v>2</v>
      </c>
      <c r="O5" s="319">
        <v>0</v>
      </c>
      <c r="P5" s="319">
        <v>0</v>
      </c>
      <c r="Q5" s="319">
        <f t="shared" si="1"/>
        <v>175.21200000000002</v>
      </c>
      <c r="R5" s="320" t="s">
        <v>32</v>
      </c>
      <c r="S5" s="319">
        <f t="shared" ref="S5:S23" si="6">Q5-$Q$129</f>
        <v>157.197</v>
      </c>
      <c r="T5" s="319">
        <f t="shared" si="2"/>
        <v>7.8755696999999998</v>
      </c>
      <c r="U5" s="178"/>
      <c r="V5" s="178">
        <f t="shared" si="3"/>
        <v>7.1493210556722114E-2</v>
      </c>
      <c r="W5" s="181">
        <f t="shared" ref="W5:W23" si="7">V5*$D$4</f>
        <v>3.646153738392828E-2</v>
      </c>
      <c r="X5" s="179">
        <f t="shared" si="4"/>
        <v>0.23194804852464282</v>
      </c>
      <c r="Y5" s="319">
        <v>0.28741990336475676</v>
      </c>
      <c r="Z5" s="178"/>
      <c r="AA5" s="178"/>
      <c r="AB5" s="178"/>
      <c r="AC5" s="178"/>
      <c r="AD5" s="178">
        <f t="shared" si="5"/>
        <v>4.0640081478099721E-2</v>
      </c>
      <c r="AE5" s="178"/>
      <c r="AF5" s="182"/>
    </row>
    <row r="6" spans="1:37" x14ac:dyDescent="0.25">
      <c r="B6" s="177"/>
      <c r="C6" s="178"/>
      <c r="D6" s="178"/>
      <c r="E6" s="179">
        <v>4.0300000000000002E-2</v>
      </c>
      <c r="F6" s="180">
        <f t="shared" si="0"/>
        <v>0.18657697316453306</v>
      </c>
      <c r="G6" s="319" t="s">
        <v>36</v>
      </c>
      <c r="H6" s="319" t="s">
        <v>29</v>
      </c>
      <c r="I6" s="319" t="s">
        <v>30</v>
      </c>
      <c r="J6" s="319" t="s">
        <v>37</v>
      </c>
      <c r="K6" s="319">
        <v>4</v>
      </c>
      <c r="L6" s="319">
        <v>8</v>
      </c>
      <c r="M6" s="319">
        <v>2</v>
      </c>
      <c r="N6" s="319">
        <v>3</v>
      </c>
      <c r="O6" s="319">
        <v>0</v>
      </c>
      <c r="P6" s="319">
        <v>0</v>
      </c>
      <c r="Q6" s="319">
        <f t="shared" si="1"/>
        <v>132.119</v>
      </c>
      <c r="R6" s="320" t="s">
        <v>32</v>
      </c>
      <c r="S6" s="319">
        <f t="shared" si="6"/>
        <v>114.104</v>
      </c>
      <c r="T6" s="319">
        <f t="shared" si="2"/>
        <v>4.5983912</v>
      </c>
      <c r="U6" s="178"/>
      <c r="V6" s="178">
        <f t="shared" si="3"/>
        <v>4.1743488129344863E-2</v>
      </c>
      <c r="W6" s="181">
        <f t="shared" si="7"/>
        <v>2.1289178945965881E-2</v>
      </c>
      <c r="X6" s="179">
        <f t="shared" si="4"/>
        <v>0.18657697316453306</v>
      </c>
      <c r="Y6" s="319">
        <v>0.23423187854280889</v>
      </c>
      <c r="Z6" s="178"/>
      <c r="AA6" s="178"/>
      <c r="AB6" s="178"/>
      <c r="AC6" s="178"/>
      <c r="AD6" s="178">
        <f t="shared" si="5"/>
        <v>2.4650363117524943E-2</v>
      </c>
      <c r="AE6" s="178"/>
      <c r="AF6" s="182"/>
    </row>
    <row r="7" spans="1:37" x14ac:dyDescent="0.25">
      <c r="B7" s="177"/>
      <c r="C7" s="178"/>
      <c r="D7" s="178"/>
      <c r="E7" s="179">
        <v>0.05</v>
      </c>
      <c r="F7" s="180">
        <f t="shared" si="0"/>
        <v>0.23148507836790702</v>
      </c>
      <c r="G7" s="319" t="s">
        <v>38</v>
      </c>
      <c r="H7" s="319" t="s">
        <v>29</v>
      </c>
      <c r="I7" s="319" t="s">
        <v>30</v>
      </c>
      <c r="J7" s="319" t="s">
        <v>39</v>
      </c>
      <c r="K7" s="319">
        <v>4</v>
      </c>
      <c r="L7" s="319">
        <v>6</v>
      </c>
      <c r="M7" s="319">
        <v>1</v>
      </c>
      <c r="N7" s="319">
        <v>4</v>
      </c>
      <c r="O7" s="319">
        <v>0</v>
      </c>
      <c r="P7" s="319">
        <v>0</v>
      </c>
      <c r="Q7" s="319">
        <f t="shared" si="1"/>
        <v>132.095</v>
      </c>
      <c r="R7" s="320" t="s">
        <v>32</v>
      </c>
      <c r="S7" s="319">
        <f t="shared" si="6"/>
        <v>114.08</v>
      </c>
      <c r="T7" s="319">
        <f t="shared" si="2"/>
        <v>5.7040000000000006</v>
      </c>
      <c r="U7" s="178"/>
      <c r="V7" s="178">
        <f t="shared" si="3"/>
        <v>5.1780034784727126E-2</v>
      </c>
      <c r="W7" s="181">
        <f t="shared" si="7"/>
        <v>2.6407817740210834E-2</v>
      </c>
      <c r="X7" s="179">
        <f t="shared" si="4"/>
        <v>0.23148507836790702</v>
      </c>
      <c r="Y7" s="319">
        <v>0.23423187854280891</v>
      </c>
      <c r="Z7" s="178"/>
      <c r="AA7" s="178"/>
      <c r="AB7" s="178"/>
      <c r="AC7" s="178"/>
      <c r="AD7" s="178">
        <f t="shared" si="5"/>
        <v>3.0578021427008679E-2</v>
      </c>
      <c r="AE7" s="178"/>
      <c r="AF7" s="182"/>
    </row>
    <row r="8" spans="1:37" x14ac:dyDescent="0.25">
      <c r="B8" s="177"/>
      <c r="C8" s="178"/>
      <c r="D8" s="178"/>
      <c r="E8" s="179">
        <v>9.8999999999999991E-3</v>
      </c>
      <c r="F8" s="180">
        <f t="shared" si="0"/>
        <v>4.5834045516845584E-2</v>
      </c>
      <c r="G8" s="319" t="s">
        <v>40</v>
      </c>
      <c r="H8" s="319" t="s">
        <v>29</v>
      </c>
      <c r="I8" s="319" t="s">
        <v>30</v>
      </c>
      <c r="J8" s="319" t="s">
        <v>41</v>
      </c>
      <c r="K8" s="319">
        <v>3</v>
      </c>
      <c r="L8" s="319">
        <v>7</v>
      </c>
      <c r="M8" s="319">
        <v>1</v>
      </c>
      <c r="N8" s="319">
        <v>2</v>
      </c>
      <c r="O8" s="319">
        <v>0</v>
      </c>
      <c r="P8" s="319">
        <v>1</v>
      </c>
      <c r="Q8" s="319">
        <f t="shared" si="1"/>
        <v>121.16000000000001</v>
      </c>
      <c r="R8" s="320" t="s">
        <v>32</v>
      </c>
      <c r="S8" s="319">
        <f t="shared" si="6"/>
        <v>103.14500000000001</v>
      </c>
      <c r="T8" s="319">
        <f t="shared" si="2"/>
        <v>1.0211355</v>
      </c>
      <c r="U8" s="178"/>
      <c r="V8" s="178">
        <f t="shared" si="3"/>
        <v>9.2697110290883098E-3</v>
      </c>
      <c r="W8" s="181">
        <f t="shared" si="7"/>
        <v>4.7275526248350382E-3</v>
      </c>
      <c r="X8" s="179">
        <f t="shared" si="4"/>
        <v>4.5834045516845584E-2</v>
      </c>
      <c r="Y8" s="319">
        <v>8.8987656913643548E-2</v>
      </c>
      <c r="Z8" s="178"/>
      <c r="AA8" s="178"/>
      <c r="AB8" s="178"/>
      <c r="AC8" s="178"/>
      <c r="AD8" s="178">
        <f t="shared" si="5"/>
        <v>5.5532529548210112E-3</v>
      </c>
      <c r="AE8" s="178"/>
      <c r="AF8" s="182"/>
    </row>
    <row r="9" spans="1:37" x14ac:dyDescent="0.25">
      <c r="B9" s="177"/>
      <c r="C9" s="178"/>
      <c r="D9" s="178"/>
      <c r="E9" s="179">
        <v>5.5300000000000002E-2</v>
      </c>
      <c r="F9" s="180">
        <f t="shared" si="0"/>
        <v>0.25602249667490518</v>
      </c>
      <c r="G9" s="319" t="s">
        <v>42</v>
      </c>
      <c r="H9" s="319" t="s">
        <v>29</v>
      </c>
      <c r="I9" s="319" t="s">
        <v>30</v>
      </c>
      <c r="J9" s="319" t="s">
        <v>43</v>
      </c>
      <c r="K9" s="319">
        <v>5</v>
      </c>
      <c r="L9" s="319">
        <v>10</v>
      </c>
      <c r="M9" s="319">
        <v>2</v>
      </c>
      <c r="N9" s="319">
        <v>3</v>
      </c>
      <c r="O9" s="319">
        <v>0</v>
      </c>
      <c r="P9" s="319">
        <v>0</v>
      </c>
      <c r="Q9" s="319">
        <f t="shared" si="1"/>
        <v>146.14599999999999</v>
      </c>
      <c r="R9" s="320" t="s">
        <v>32</v>
      </c>
      <c r="S9" s="319">
        <f t="shared" si="6"/>
        <v>128.13099999999997</v>
      </c>
      <c r="T9" s="319">
        <f t="shared" si="2"/>
        <v>7.0856442999999985</v>
      </c>
      <c r="U9" s="178"/>
      <c r="V9" s="178">
        <f t="shared" si="3"/>
        <v>6.4322389257749538E-2</v>
      </c>
      <c r="W9" s="181">
        <f t="shared" si="7"/>
        <v>3.2804418521452265E-2</v>
      </c>
      <c r="X9" s="179">
        <f t="shared" si="4"/>
        <v>0.25602249667490518</v>
      </c>
      <c r="Y9" s="319">
        <v>0.25571165779782629</v>
      </c>
      <c r="Z9" s="178"/>
      <c r="AA9" s="178"/>
      <c r="AB9" s="178"/>
      <c r="AC9" s="178"/>
      <c r="AD9" s="178">
        <f t="shared" si="5"/>
        <v>3.741666379905069E-2</v>
      </c>
      <c r="AE9" s="178"/>
      <c r="AF9" s="182"/>
      <c r="AI9" s="8"/>
    </row>
    <row r="10" spans="1:37" x14ac:dyDescent="0.25">
      <c r="B10" s="177"/>
      <c r="C10" s="178"/>
      <c r="D10" s="178"/>
      <c r="E10" s="179">
        <v>6.0199999999999997E-2</v>
      </c>
      <c r="F10" s="180">
        <f t="shared" si="0"/>
        <v>0.27870803435496005</v>
      </c>
      <c r="G10" s="319" t="s">
        <v>44</v>
      </c>
      <c r="H10" s="319" t="s">
        <v>29</v>
      </c>
      <c r="I10" s="319" t="s">
        <v>30</v>
      </c>
      <c r="J10" s="319" t="s">
        <v>45</v>
      </c>
      <c r="K10" s="319">
        <v>5</v>
      </c>
      <c r="L10" s="319">
        <v>8</v>
      </c>
      <c r="M10" s="319">
        <v>1</v>
      </c>
      <c r="N10" s="319">
        <v>4</v>
      </c>
      <c r="O10" s="319">
        <v>0</v>
      </c>
      <c r="P10" s="319">
        <v>0</v>
      </c>
      <c r="Q10" s="319">
        <f t="shared" si="1"/>
        <v>146.12200000000001</v>
      </c>
      <c r="R10" s="320" t="s">
        <v>32</v>
      </c>
      <c r="S10" s="319">
        <f t="shared" si="6"/>
        <v>128.10700000000003</v>
      </c>
      <c r="T10" s="319">
        <f t="shared" si="2"/>
        <v>7.7120414000000013</v>
      </c>
      <c r="U10" s="178"/>
      <c r="V10" s="178">
        <f t="shared" si="3"/>
        <v>7.0008725798256607E-2</v>
      </c>
      <c r="W10" s="181">
        <f t="shared" si="7"/>
        <v>3.5704450157110872E-2</v>
      </c>
      <c r="X10" s="179">
        <f t="shared" si="4"/>
        <v>0.27870803435496005</v>
      </c>
      <c r="Y10" s="319">
        <v>0.25571165779782634</v>
      </c>
      <c r="Z10" s="178"/>
      <c r="AA10" s="178"/>
      <c r="AB10" s="178"/>
      <c r="AC10" s="178"/>
      <c r="AD10" s="178">
        <f t="shared" si="5"/>
        <v>4.0725375396015479E-2</v>
      </c>
      <c r="AE10" s="178"/>
      <c r="AF10" s="182"/>
    </row>
    <row r="11" spans="1:37" x14ac:dyDescent="0.25">
      <c r="B11" s="177"/>
      <c r="C11" s="178"/>
      <c r="D11" s="178"/>
      <c r="E11" s="179">
        <v>7.3399999999999993E-2</v>
      </c>
      <c r="F11" s="180">
        <f t="shared" si="0"/>
        <v>0.33982009504408739</v>
      </c>
      <c r="G11" s="319" t="s">
        <v>46</v>
      </c>
      <c r="H11" s="319" t="s">
        <v>29</v>
      </c>
      <c r="I11" s="319" t="s">
        <v>30</v>
      </c>
      <c r="J11" s="319" t="s">
        <v>47</v>
      </c>
      <c r="K11" s="319">
        <v>2</v>
      </c>
      <c r="L11" s="319">
        <v>5</v>
      </c>
      <c r="M11" s="319">
        <v>1</v>
      </c>
      <c r="N11" s="319">
        <v>2</v>
      </c>
      <c r="O11" s="319">
        <v>0</v>
      </c>
      <c r="P11" s="319">
        <v>0</v>
      </c>
      <c r="Q11" s="319">
        <f t="shared" si="1"/>
        <v>75.067000000000007</v>
      </c>
      <c r="R11" s="320" t="s">
        <v>32</v>
      </c>
      <c r="S11" s="319">
        <f t="shared" si="6"/>
        <v>57.052000000000007</v>
      </c>
      <c r="T11" s="319">
        <f t="shared" si="2"/>
        <v>4.1876167999999998</v>
      </c>
      <c r="U11" s="178"/>
      <c r="V11" s="178">
        <f t="shared" si="3"/>
        <v>3.801454129893192E-2</v>
      </c>
      <c r="W11" s="181">
        <f t="shared" si="7"/>
        <v>1.9387416062455278E-2</v>
      </c>
      <c r="X11" s="179">
        <f t="shared" si="4"/>
        <v>0.33982009504408739</v>
      </c>
      <c r="Y11" s="319">
        <v>0.5952967393533396</v>
      </c>
      <c r="Z11" s="178"/>
      <c r="AA11" s="178"/>
      <c r="AB11" s="178"/>
      <c r="AC11" s="178"/>
      <c r="AD11" s="178">
        <f t="shared" si="5"/>
        <v>2.5509275074674508E-2</v>
      </c>
      <c r="AE11" s="178"/>
      <c r="AF11" s="182"/>
      <c r="AH11" s="364" t="s">
        <v>48</v>
      </c>
      <c r="AI11" s="183"/>
      <c r="AJ11" s="183" t="s">
        <v>49</v>
      </c>
    </row>
    <row r="12" spans="1:37" x14ac:dyDescent="0.25">
      <c r="B12" s="177"/>
      <c r="C12" s="178"/>
      <c r="D12" s="178"/>
      <c r="E12" s="179">
        <v>1.8500000000000003E-2</v>
      </c>
      <c r="F12" s="180">
        <f t="shared" si="0"/>
        <v>8.56494789961256E-2</v>
      </c>
      <c r="G12" s="319" t="s">
        <v>50</v>
      </c>
      <c r="H12" s="319" t="s">
        <v>29</v>
      </c>
      <c r="I12" s="319" t="s">
        <v>30</v>
      </c>
      <c r="J12" s="319" t="s">
        <v>51</v>
      </c>
      <c r="K12" s="319">
        <v>6</v>
      </c>
      <c r="L12" s="319">
        <v>9</v>
      </c>
      <c r="M12" s="319">
        <v>3</v>
      </c>
      <c r="N12" s="319">
        <v>2</v>
      </c>
      <c r="O12" s="319">
        <v>0</v>
      </c>
      <c r="P12" s="319">
        <v>0</v>
      </c>
      <c r="Q12" s="319">
        <f t="shared" si="1"/>
        <v>155.15700000000001</v>
      </c>
      <c r="R12" s="320" t="s">
        <v>32</v>
      </c>
      <c r="S12" s="319">
        <f t="shared" si="6"/>
        <v>137.142</v>
      </c>
      <c r="T12" s="319">
        <f t="shared" si="2"/>
        <v>2.5371270000000004</v>
      </c>
      <c r="U12" s="178"/>
      <c r="V12" s="178">
        <f t="shared" si="3"/>
        <v>2.3031648722522859E-2</v>
      </c>
      <c r="W12" s="181">
        <f t="shared" si="7"/>
        <v>1.1746140848486658E-2</v>
      </c>
      <c r="X12" s="179">
        <f t="shared" si="4"/>
        <v>8.56494789961256E-2</v>
      </c>
      <c r="Y12" s="319">
        <v>9.2056196807217466E-2</v>
      </c>
      <c r="Z12" s="178"/>
      <c r="AA12" s="178"/>
      <c r="AB12" s="178"/>
      <c r="AC12" s="178"/>
      <c r="AD12" s="178">
        <f t="shared" si="5"/>
        <v>1.3289116212601862E-2</v>
      </c>
      <c r="AE12" s="178"/>
      <c r="AF12" s="182"/>
      <c r="AH12" s="183" t="s">
        <v>52</v>
      </c>
      <c r="AI12" s="184">
        <f>SUM(AD4:AD119)</f>
        <v>21.132953482127309</v>
      </c>
      <c r="AJ12" s="184">
        <f>SUM(AF:AF)</f>
        <v>1.8641347098617551</v>
      </c>
      <c r="AK12" s="185"/>
    </row>
    <row r="13" spans="1:37" x14ac:dyDescent="0.25">
      <c r="B13" s="177"/>
      <c r="C13" s="178"/>
      <c r="D13" s="178"/>
      <c r="E13" s="179">
        <v>6.2400000000000004E-2</v>
      </c>
      <c r="F13" s="180">
        <f t="shared" si="0"/>
        <v>0.288893377803148</v>
      </c>
      <c r="G13" s="319" t="s">
        <v>53</v>
      </c>
      <c r="H13" s="319" t="s">
        <v>29</v>
      </c>
      <c r="I13" s="319" t="s">
        <v>30</v>
      </c>
      <c r="J13" s="319" t="s">
        <v>54</v>
      </c>
      <c r="K13" s="319">
        <v>6</v>
      </c>
      <c r="L13" s="319">
        <v>13</v>
      </c>
      <c r="M13" s="319">
        <v>1</v>
      </c>
      <c r="N13" s="319">
        <v>2</v>
      </c>
      <c r="O13" s="319">
        <v>0</v>
      </c>
      <c r="P13" s="319">
        <v>0</v>
      </c>
      <c r="Q13" s="319">
        <f t="shared" si="1"/>
        <v>131.17500000000001</v>
      </c>
      <c r="R13" s="320" t="s">
        <v>32</v>
      </c>
      <c r="S13" s="319">
        <f t="shared" si="6"/>
        <v>113.16000000000001</v>
      </c>
      <c r="T13" s="319">
        <f t="shared" si="2"/>
        <v>7.0611840000000008</v>
      </c>
      <c r="U13" s="178"/>
      <c r="V13" s="178">
        <f t="shared" si="3"/>
        <v>6.4100342416086725E-2</v>
      </c>
      <c r="W13" s="181">
        <f t="shared" si="7"/>
        <v>3.269117463220423E-2</v>
      </c>
      <c r="X13" s="179">
        <f t="shared" si="4"/>
        <v>0.288893377803148</v>
      </c>
      <c r="Y13" s="319">
        <v>0.28230567020880026</v>
      </c>
      <c r="Z13" s="178"/>
      <c r="AA13" s="178"/>
      <c r="AB13" s="186"/>
      <c r="AC13" s="178"/>
      <c r="AD13" s="178">
        <f t="shared" si="5"/>
        <v>3.7895588833327942E-2</v>
      </c>
      <c r="AE13" s="178"/>
      <c r="AF13" s="182"/>
      <c r="AH13" s="183" t="s">
        <v>55</v>
      </c>
      <c r="AI13" s="184">
        <f>SUM(AD124:AD129)</f>
        <v>20.20079903380471</v>
      </c>
      <c r="AJ13" s="184"/>
      <c r="AK13" s="185"/>
    </row>
    <row r="14" spans="1:37" x14ac:dyDescent="0.25">
      <c r="B14" s="177"/>
      <c r="C14" s="178"/>
      <c r="D14" s="178"/>
      <c r="E14" s="179">
        <v>0.1134</v>
      </c>
      <c r="F14" s="180">
        <f t="shared" si="0"/>
        <v>0.52500815773841314</v>
      </c>
      <c r="G14" s="319" t="s">
        <v>56</v>
      </c>
      <c r="H14" s="319" t="s">
        <v>29</v>
      </c>
      <c r="I14" s="319" t="s">
        <v>30</v>
      </c>
      <c r="J14" s="319" t="s">
        <v>54</v>
      </c>
      <c r="K14" s="319">
        <v>6</v>
      </c>
      <c r="L14" s="319">
        <v>13</v>
      </c>
      <c r="M14" s="319">
        <v>1</v>
      </c>
      <c r="N14" s="319">
        <v>2</v>
      </c>
      <c r="O14" s="319">
        <v>0</v>
      </c>
      <c r="P14" s="319">
        <v>0</v>
      </c>
      <c r="Q14" s="319">
        <f t="shared" si="1"/>
        <v>131.17500000000001</v>
      </c>
      <c r="R14" s="320" t="s">
        <v>32</v>
      </c>
      <c r="S14" s="319">
        <f t="shared" si="6"/>
        <v>113.16000000000001</v>
      </c>
      <c r="T14" s="319">
        <f t="shared" si="2"/>
        <v>12.832344000000001</v>
      </c>
      <c r="U14" s="178"/>
      <c r="V14" s="178">
        <f t="shared" si="3"/>
        <v>0.11649004535231143</v>
      </c>
      <c r="W14" s="181">
        <f t="shared" si="7"/>
        <v>5.9409923129678834E-2</v>
      </c>
      <c r="X14" s="179">
        <f t="shared" si="4"/>
        <v>0.52500815773841314</v>
      </c>
      <c r="Y14" s="319">
        <v>0.43777835814987864</v>
      </c>
      <c r="Z14" s="178"/>
      <c r="AA14" s="178"/>
      <c r="AB14" s="186"/>
      <c r="AC14" s="178"/>
      <c r="AD14" s="178">
        <f t="shared" si="5"/>
        <v>6.8867945091336355E-2</v>
      </c>
      <c r="AE14" s="178"/>
      <c r="AF14" s="182"/>
      <c r="AH14" s="183" t="s">
        <v>49</v>
      </c>
      <c r="AI14" s="184">
        <f>AI12-AI13</f>
        <v>0.93215444832259919</v>
      </c>
      <c r="AJ14" s="184"/>
      <c r="AK14" s="187"/>
    </row>
    <row r="15" spans="1:37" x14ac:dyDescent="0.25">
      <c r="B15" s="177"/>
      <c r="C15" s="178"/>
      <c r="D15" s="178"/>
      <c r="E15" s="179">
        <v>4.1599999999999998E-2</v>
      </c>
      <c r="F15" s="180">
        <f t="shared" si="0"/>
        <v>0.19259558520209863</v>
      </c>
      <c r="G15" s="319" t="s">
        <v>57</v>
      </c>
      <c r="H15" s="319" t="s">
        <v>29</v>
      </c>
      <c r="I15" s="319" t="s">
        <v>30</v>
      </c>
      <c r="J15" s="319" t="s">
        <v>58</v>
      </c>
      <c r="K15" s="319">
        <v>6</v>
      </c>
      <c r="L15" s="319">
        <v>15</v>
      </c>
      <c r="M15" s="319">
        <v>2</v>
      </c>
      <c r="N15" s="319">
        <v>2</v>
      </c>
      <c r="O15" s="319">
        <v>0</v>
      </c>
      <c r="P15" s="319">
        <v>0</v>
      </c>
      <c r="Q15" s="319">
        <f t="shared" si="1"/>
        <v>147.19800000000001</v>
      </c>
      <c r="R15" s="320" t="s">
        <v>32</v>
      </c>
      <c r="S15" s="319">
        <f t="shared" si="6"/>
        <v>129.18299999999999</v>
      </c>
      <c r="T15" s="319">
        <f t="shared" si="2"/>
        <v>5.3740127999999991</v>
      </c>
      <c r="U15" s="178"/>
      <c r="V15" s="178">
        <f t="shared" si="3"/>
        <v>4.8784461731691577E-2</v>
      </c>
      <c r="W15" s="181">
        <f t="shared" si="7"/>
        <v>2.4880075483162706E-2</v>
      </c>
      <c r="X15" s="179">
        <f t="shared" si="4"/>
        <v>0.19259558520209863</v>
      </c>
      <c r="Y15" s="319">
        <v>0.33344800176836548</v>
      </c>
      <c r="Z15" s="178"/>
      <c r="AA15" s="178"/>
      <c r="AB15" s="186"/>
      <c r="AC15" s="178"/>
      <c r="AD15" s="178">
        <f t="shared" si="5"/>
        <v>2.8349684950578519E-2</v>
      </c>
      <c r="AE15" s="178"/>
      <c r="AF15" s="182"/>
      <c r="AH15" s="183"/>
      <c r="AI15" s="184"/>
      <c r="AJ15" s="184"/>
      <c r="AK15" s="185"/>
    </row>
    <row r="16" spans="1:37" x14ac:dyDescent="0.25">
      <c r="B16" s="177"/>
      <c r="C16" s="188"/>
      <c r="D16" s="188"/>
      <c r="E16" s="179">
        <v>1.95E-2</v>
      </c>
      <c r="F16" s="180">
        <f t="shared" si="0"/>
        <v>9.0279180563483746E-2</v>
      </c>
      <c r="G16" s="319" t="s">
        <v>59</v>
      </c>
      <c r="H16" s="319" t="s">
        <v>29</v>
      </c>
      <c r="I16" s="319" t="s">
        <v>30</v>
      </c>
      <c r="J16" s="319" t="s">
        <v>60</v>
      </c>
      <c r="K16" s="319">
        <v>5</v>
      </c>
      <c r="L16" s="319">
        <v>11</v>
      </c>
      <c r="M16" s="319">
        <v>1</v>
      </c>
      <c r="N16" s="319">
        <v>2</v>
      </c>
      <c r="O16" s="319">
        <v>0</v>
      </c>
      <c r="P16" s="319">
        <v>1</v>
      </c>
      <c r="Q16" s="319">
        <f t="shared" si="1"/>
        <v>149.214</v>
      </c>
      <c r="R16" s="320" t="s">
        <v>32</v>
      </c>
      <c r="S16" s="319">
        <f t="shared" si="6"/>
        <v>131.19900000000001</v>
      </c>
      <c r="T16" s="319">
        <f t="shared" si="2"/>
        <v>2.5583805000000002</v>
      </c>
      <c r="U16" s="178"/>
      <c r="V16" s="178">
        <f t="shared" si="3"/>
        <v>2.3224584726957851E-2</v>
      </c>
      <c r="W16" s="181">
        <f t="shared" si="7"/>
        <v>1.1844538210748504E-2</v>
      </c>
      <c r="X16" s="179">
        <f t="shared" si="4"/>
        <v>9.0279180563483746E-2</v>
      </c>
      <c r="Y16" s="319">
        <v>0.14933560815393054</v>
      </c>
      <c r="Z16" s="178"/>
      <c r="AA16" s="178"/>
      <c r="AB16" s="186"/>
      <c r="AC16" s="178"/>
      <c r="AD16" s="178">
        <f t="shared" si="5"/>
        <v>1.3470917648599662E-2</v>
      </c>
      <c r="AE16" s="178"/>
      <c r="AF16" s="182"/>
      <c r="AH16" s="189" t="s">
        <v>61</v>
      </c>
      <c r="AI16" s="183"/>
      <c r="AJ16" s="184"/>
    </row>
    <row r="17" spans="2:36" x14ac:dyDescent="0.25">
      <c r="B17" s="177"/>
      <c r="C17" s="188"/>
      <c r="D17" s="188"/>
      <c r="E17" s="179">
        <v>3.9900000000000005E-2</v>
      </c>
      <c r="F17" s="180">
        <f t="shared" si="0"/>
        <v>0.18472509253758981</v>
      </c>
      <c r="G17" s="319" t="s">
        <v>62</v>
      </c>
      <c r="H17" s="319" t="s">
        <v>29</v>
      </c>
      <c r="I17" s="319" t="s">
        <v>30</v>
      </c>
      <c r="J17" s="319" t="s">
        <v>63</v>
      </c>
      <c r="K17" s="319">
        <v>9</v>
      </c>
      <c r="L17" s="319">
        <v>11</v>
      </c>
      <c r="M17" s="319">
        <v>1</v>
      </c>
      <c r="N17" s="319">
        <v>2</v>
      </c>
      <c r="O17" s="319">
        <v>0</v>
      </c>
      <c r="P17" s="319">
        <v>0</v>
      </c>
      <c r="Q17" s="319">
        <f t="shared" si="1"/>
        <v>165.19199999999998</v>
      </c>
      <c r="R17" s="320" t="s">
        <v>32</v>
      </c>
      <c r="S17" s="319">
        <f t="shared" si="6"/>
        <v>147.17699999999996</v>
      </c>
      <c r="T17" s="319">
        <f t="shared" si="2"/>
        <v>5.8723622999999989</v>
      </c>
      <c r="U17" s="178"/>
      <c r="V17" s="178">
        <f t="shared" si="3"/>
        <v>5.3308401851774212E-2</v>
      </c>
      <c r="W17" s="181">
        <f t="shared" si="7"/>
        <v>2.7187284944404849E-2</v>
      </c>
      <c r="X17" s="179">
        <f t="shared" si="4"/>
        <v>0.18472509253758981</v>
      </c>
      <c r="Y17" s="319">
        <v>0.1800210070896697</v>
      </c>
      <c r="Z17" s="178"/>
      <c r="AA17" s="178"/>
      <c r="AB17" s="186"/>
      <c r="AC17" s="178"/>
      <c r="AD17" s="178">
        <f t="shared" si="5"/>
        <v>3.0515107486469531E-2</v>
      </c>
      <c r="AE17" s="178"/>
      <c r="AF17" s="182"/>
      <c r="AH17" s="189" t="s">
        <v>52</v>
      </c>
      <c r="AI17" s="183">
        <f>SUM(AD118:AD119)</f>
        <v>20.007524349999997</v>
      </c>
      <c r="AJ17" s="184"/>
    </row>
    <row r="18" spans="2:36" x14ac:dyDescent="0.25">
      <c r="B18" s="177"/>
      <c r="C18" s="188"/>
      <c r="D18" s="188"/>
      <c r="E18" s="179">
        <v>5.0999999999999997E-2</v>
      </c>
      <c r="F18" s="180">
        <f t="shared" si="0"/>
        <v>0.23611477993526517</v>
      </c>
      <c r="G18" s="319" t="s">
        <v>64</v>
      </c>
      <c r="H18" s="319" t="s">
        <v>29</v>
      </c>
      <c r="I18" s="319" t="s">
        <v>30</v>
      </c>
      <c r="J18" s="319" t="s">
        <v>65</v>
      </c>
      <c r="K18" s="319">
        <v>5</v>
      </c>
      <c r="L18" s="319">
        <v>9</v>
      </c>
      <c r="M18" s="319">
        <v>1</v>
      </c>
      <c r="N18" s="319">
        <v>2</v>
      </c>
      <c r="O18" s="319">
        <v>0</v>
      </c>
      <c r="P18" s="319">
        <v>0</v>
      </c>
      <c r="Q18" s="319">
        <f t="shared" si="1"/>
        <v>115.13200000000001</v>
      </c>
      <c r="R18" s="320" t="s">
        <v>32</v>
      </c>
      <c r="S18" s="319">
        <f t="shared" si="6"/>
        <v>97.117000000000004</v>
      </c>
      <c r="T18" s="319">
        <f t="shared" si="2"/>
        <v>4.9529670000000001</v>
      </c>
      <c r="U18" s="178"/>
      <c r="V18" s="178">
        <f t="shared" si="3"/>
        <v>4.4962272711712055E-2</v>
      </c>
      <c r="W18" s="181">
        <f t="shared" si="7"/>
        <v>2.2930759082973148E-2</v>
      </c>
      <c r="X18" s="179">
        <f t="shared" si="4"/>
        <v>0.23611477993526517</v>
      </c>
      <c r="Y18" s="319">
        <v>0.21479779255017409</v>
      </c>
      <c r="Z18" s="178"/>
      <c r="AA18" s="179"/>
      <c r="AB18" s="186"/>
      <c r="AC18" s="178"/>
      <c r="AD18" s="178">
        <f t="shared" si="5"/>
        <v>2.718436684350695E-2</v>
      </c>
      <c r="AE18" s="178"/>
      <c r="AF18" s="182"/>
      <c r="AH18" s="189" t="s">
        <v>55</v>
      </c>
      <c r="AI18" s="183">
        <f>SUM(AD124:AD126)</f>
        <v>20.007524349999997</v>
      </c>
      <c r="AJ18" s="184"/>
    </row>
    <row r="19" spans="2:36" x14ac:dyDescent="0.25">
      <c r="B19" s="177"/>
      <c r="C19" s="188"/>
      <c r="D19" s="188"/>
      <c r="E19" s="179">
        <v>5.7699999999999994E-2</v>
      </c>
      <c r="F19" s="180">
        <f t="shared" si="0"/>
        <v>0.26713378043656466</v>
      </c>
      <c r="G19" s="319" t="s">
        <v>66</v>
      </c>
      <c r="H19" s="319" t="s">
        <v>29</v>
      </c>
      <c r="I19" s="319" t="s">
        <v>30</v>
      </c>
      <c r="J19" s="319" t="s">
        <v>67</v>
      </c>
      <c r="K19" s="319">
        <v>3</v>
      </c>
      <c r="L19" s="319">
        <v>7</v>
      </c>
      <c r="M19" s="319">
        <v>1</v>
      </c>
      <c r="N19" s="319">
        <v>3</v>
      </c>
      <c r="O19" s="319">
        <v>0</v>
      </c>
      <c r="P19" s="319">
        <v>0</v>
      </c>
      <c r="Q19" s="319">
        <f t="shared" si="1"/>
        <v>105.093</v>
      </c>
      <c r="R19" s="320" t="s">
        <v>32</v>
      </c>
      <c r="S19" s="319">
        <f t="shared" si="6"/>
        <v>87.078000000000003</v>
      </c>
      <c r="T19" s="319">
        <f t="shared" si="2"/>
        <v>5.0244005999999999</v>
      </c>
      <c r="U19" s="178"/>
      <c r="V19" s="178">
        <f t="shared" si="3"/>
        <v>4.5610735946774866E-2</v>
      </c>
      <c r="W19" s="181">
        <f t="shared" si="7"/>
        <v>2.3261475332855181E-2</v>
      </c>
      <c r="X19" s="179">
        <f t="shared" si="4"/>
        <v>0.26713378043656466</v>
      </c>
      <c r="Y19" s="319">
        <v>0.20968355939421757</v>
      </c>
      <c r="Z19" s="178"/>
      <c r="AA19" s="178"/>
      <c r="AB19" s="186"/>
      <c r="AC19" s="178"/>
      <c r="AD19" s="178">
        <f t="shared" si="5"/>
        <v>2.8073890387419892E-2</v>
      </c>
      <c r="AE19" s="178"/>
      <c r="AF19" s="182"/>
      <c r="AH19" s="189" t="s">
        <v>49</v>
      </c>
      <c r="AI19" s="183">
        <f>AI17-AI18</f>
        <v>0</v>
      </c>
      <c r="AJ19" s="184"/>
    </row>
    <row r="20" spans="2:36" x14ac:dyDescent="0.25">
      <c r="B20" s="177"/>
      <c r="C20" s="188"/>
      <c r="D20" s="188"/>
      <c r="E20" s="190">
        <v>5.4600000000000003E-2</v>
      </c>
      <c r="F20" s="180">
        <f t="shared" si="0"/>
        <v>0.25278170557775448</v>
      </c>
      <c r="G20" s="319" t="s">
        <v>68</v>
      </c>
      <c r="H20" s="319" t="s">
        <v>29</v>
      </c>
      <c r="I20" s="319" t="s">
        <v>30</v>
      </c>
      <c r="J20" s="319" t="s">
        <v>69</v>
      </c>
      <c r="K20" s="319">
        <v>4</v>
      </c>
      <c r="L20" s="319">
        <v>9</v>
      </c>
      <c r="M20" s="319">
        <v>1</v>
      </c>
      <c r="N20" s="319">
        <v>3</v>
      </c>
      <c r="O20" s="319">
        <v>0</v>
      </c>
      <c r="P20" s="319">
        <v>0</v>
      </c>
      <c r="Q20" s="319">
        <f t="shared" si="1"/>
        <v>119.12</v>
      </c>
      <c r="R20" s="320" t="s">
        <v>32</v>
      </c>
      <c r="S20" s="319">
        <f t="shared" si="6"/>
        <v>101.105</v>
      </c>
      <c r="T20" s="319">
        <f t="shared" si="2"/>
        <v>5.5203330000000008</v>
      </c>
      <c r="U20" s="178"/>
      <c r="V20" s="178">
        <f t="shared" si="3"/>
        <v>5.0112734004782097E-2</v>
      </c>
      <c r="W20" s="181">
        <f t="shared" si="7"/>
        <v>2.5557494342438869E-2</v>
      </c>
      <c r="X20" s="179">
        <f t="shared" si="4"/>
        <v>0.25278170557775448</v>
      </c>
      <c r="Y20" s="319">
        <v>0.24650603811710453</v>
      </c>
      <c r="Z20" s="178"/>
      <c r="AA20" s="178"/>
      <c r="AB20" s="186"/>
      <c r="AC20" s="178"/>
      <c r="AD20" s="178">
        <f t="shared" si="5"/>
        <v>3.0111356768422116E-2</v>
      </c>
      <c r="AE20" s="178"/>
      <c r="AF20" s="182"/>
    </row>
    <row r="21" spans="2:36" x14ac:dyDescent="0.25">
      <c r="B21" s="177"/>
      <c r="C21" s="178"/>
      <c r="D21" s="178"/>
      <c r="E21" s="190">
        <v>1.54E-2</v>
      </c>
      <c r="F21" s="180">
        <f t="shared" si="0"/>
        <v>7.1297404137315376E-2</v>
      </c>
      <c r="G21" s="319" t="s">
        <v>70</v>
      </c>
      <c r="H21" s="319" t="s">
        <v>29</v>
      </c>
      <c r="I21" s="319" t="s">
        <v>30</v>
      </c>
      <c r="J21" s="319" t="s">
        <v>71</v>
      </c>
      <c r="K21" s="319">
        <v>11</v>
      </c>
      <c r="L21" s="319">
        <v>12</v>
      </c>
      <c r="M21" s="319">
        <v>2</v>
      </c>
      <c r="N21" s="319">
        <v>2</v>
      </c>
      <c r="O21" s="319">
        <v>0</v>
      </c>
      <c r="P21" s="319">
        <v>0</v>
      </c>
      <c r="Q21" s="319">
        <f t="shared" si="1"/>
        <v>204.22899999999998</v>
      </c>
      <c r="R21" s="320" t="s">
        <v>32</v>
      </c>
      <c r="S21" s="319">
        <f t="shared" si="6"/>
        <v>186.214</v>
      </c>
      <c r="T21" s="319">
        <f t="shared" si="2"/>
        <v>2.8676956000000002</v>
      </c>
      <c r="U21" s="178"/>
      <c r="V21" s="178">
        <f t="shared" si="3"/>
        <v>2.6032499635345183E-2</v>
      </c>
      <c r="W21" s="181">
        <f t="shared" si="7"/>
        <v>1.3276574814026044E-2</v>
      </c>
      <c r="X21" s="179">
        <f t="shared" si="4"/>
        <v>7.1297404137315376E-2</v>
      </c>
      <c r="Y21" s="319">
        <v>5.5233718084330488E-2</v>
      </c>
      <c r="Z21" s="178"/>
      <c r="AA21" s="178"/>
      <c r="AB21" s="186"/>
      <c r="AC21" s="178"/>
      <c r="AD21" s="178">
        <f t="shared" si="5"/>
        <v>1.456099754955978E-2</v>
      </c>
      <c r="AE21" s="178"/>
      <c r="AF21" s="182"/>
    </row>
    <row r="22" spans="2:36" x14ac:dyDescent="0.25">
      <c r="B22" s="177"/>
      <c r="C22" s="178"/>
      <c r="D22" s="178"/>
      <c r="E22" s="190">
        <v>2.8999999999999998E-2</v>
      </c>
      <c r="F22" s="180">
        <f t="shared" si="0"/>
        <v>0.13426134545338608</v>
      </c>
      <c r="G22" s="319" t="s">
        <v>72</v>
      </c>
      <c r="H22" s="319" t="s">
        <v>29</v>
      </c>
      <c r="I22" s="319" t="s">
        <v>30</v>
      </c>
      <c r="J22" s="319" t="s">
        <v>73</v>
      </c>
      <c r="K22" s="319">
        <v>9</v>
      </c>
      <c r="L22" s="319">
        <v>11</v>
      </c>
      <c r="M22" s="319">
        <v>1</v>
      </c>
      <c r="N22" s="319">
        <v>3</v>
      </c>
      <c r="O22" s="319">
        <v>0</v>
      </c>
      <c r="P22" s="319">
        <v>0</v>
      </c>
      <c r="Q22" s="319">
        <f t="shared" si="1"/>
        <v>181.19099999999997</v>
      </c>
      <c r="R22" s="320" t="s">
        <v>32</v>
      </c>
      <c r="S22" s="319">
        <f t="shared" si="6"/>
        <v>163.17599999999999</v>
      </c>
      <c r="T22" s="319">
        <f t="shared" si="2"/>
        <v>4.7321039999999996</v>
      </c>
      <c r="U22" s="178"/>
      <c r="V22" s="178">
        <f t="shared" si="3"/>
        <v>4.2957312364121029E-2</v>
      </c>
      <c r="W22" s="181">
        <f t="shared" si="7"/>
        <v>2.1908229305701726E-2</v>
      </c>
      <c r="X22" s="179">
        <f t="shared" si="4"/>
        <v>0.13426134545338608</v>
      </c>
      <c r="Y22" s="319">
        <v>0.13399290868606098</v>
      </c>
      <c r="Z22" s="178"/>
      <c r="AA22" s="178"/>
      <c r="AB22" s="323"/>
      <c r="AC22" s="178"/>
      <c r="AD22" s="178">
        <f t="shared" si="5"/>
        <v>2.4326947444044476E-2</v>
      </c>
      <c r="AE22" s="178"/>
      <c r="AF22" s="182"/>
      <c r="AH22" s="353"/>
    </row>
    <row r="23" spans="2:36" x14ac:dyDescent="0.25">
      <c r="B23" s="177"/>
      <c r="C23" s="178"/>
      <c r="D23" s="178"/>
      <c r="E23" s="190">
        <v>6.7000000000000004E-2</v>
      </c>
      <c r="F23" s="180">
        <f t="shared" si="0"/>
        <v>0.31019000501299543</v>
      </c>
      <c r="G23" s="319" t="s">
        <v>74</v>
      </c>
      <c r="H23" s="319" t="s">
        <v>29</v>
      </c>
      <c r="I23" s="319" t="s">
        <v>30</v>
      </c>
      <c r="J23" s="319" t="s">
        <v>75</v>
      </c>
      <c r="K23" s="319">
        <v>5</v>
      </c>
      <c r="L23" s="319">
        <v>11</v>
      </c>
      <c r="M23" s="319">
        <v>1</v>
      </c>
      <c r="N23" s="319">
        <v>2</v>
      </c>
      <c r="O23" s="319">
        <v>0</v>
      </c>
      <c r="P23" s="319">
        <v>0</v>
      </c>
      <c r="Q23" s="319">
        <f t="shared" si="1"/>
        <v>117.14800000000001</v>
      </c>
      <c r="R23" s="320" t="s">
        <v>32</v>
      </c>
      <c r="S23" s="319">
        <f t="shared" si="6"/>
        <v>99.13300000000001</v>
      </c>
      <c r="T23" s="319">
        <f t="shared" si="2"/>
        <v>6.6419110000000012</v>
      </c>
      <c r="U23" s="178"/>
      <c r="V23" s="178">
        <f t="shared" si="3"/>
        <v>6.0294246601869175E-2</v>
      </c>
      <c r="W23" s="181">
        <f t="shared" si="7"/>
        <v>3.0750065766953279E-2</v>
      </c>
      <c r="X23" s="179">
        <f t="shared" si="4"/>
        <v>0.31019000501299543</v>
      </c>
      <c r="Y23" s="319">
        <v>0.41118434573890472</v>
      </c>
      <c r="Z23" s="325">
        <f>SUM(X4:X23)</f>
        <v>4.6000714773270479</v>
      </c>
      <c r="AA23" s="319" t="s">
        <v>27</v>
      </c>
      <c r="AB23" s="326">
        <f>SUM(W4:W23)</f>
        <v>0.5099999999999999</v>
      </c>
      <c r="AC23" s="178"/>
      <c r="AD23" s="178">
        <f t="shared" si="5"/>
        <v>3.6338138707262393E-2</v>
      </c>
      <c r="AE23" s="178">
        <f>SUM(AD4:AD23)</f>
        <v>0.59287028766404681</v>
      </c>
      <c r="AF23" s="191">
        <f>AE23-AD129</f>
        <v>0.51</v>
      </c>
    </row>
    <row r="24" spans="2:36" x14ac:dyDescent="0.25">
      <c r="B24" s="192"/>
      <c r="C24" s="193" t="s">
        <v>291</v>
      </c>
      <c r="D24" s="193">
        <v>3.1E-2</v>
      </c>
      <c r="E24" s="193">
        <v>0.26090000000000002</v>
      </c>
      <c r="F24" s="194">
        <f t="shared" si="0"/>
        <v>2.6310807998758769E-2</v>
      </c>
      <c r="G24" s="193" t="s">
        <v>77</v>
      </c>
      <c r="H24" s="193" t="s">
        <v>29</v>
      </c>
      <c r="I24" s="193" t="s">
        <v>76</v>
      </c>
      <c r="J24" s="193" t="s">
        <v>78</v>
      </c>
      <c r="K24" s="193">
        <v>10</v>
      </c>
      <c r="L24" s="193">
        <v>12</v>
      </c>
      <c r="M24" s="193">
        <v>5</v>
      </c>
      <c r="N24" s="193">
        <v>12</v>
      </c>
      <c r="O24" s="193">
        <v>3</v>
      </c>
      <c r="P24" s="195">
        <v>0</v>
      </c>
      <c r="Q24" s="195">
        <f t="shared" si="1"/>
        <v>487.15099999999995</v>
      </c>
      <c r="R24" s="196" t="s">
        <v>79</v>
      </c>
      <c r="S24" s="327">
        <f>Q24-$Q$127</f>
        <v>312.20199999999994</v>
      </c>
      <c r="T24" s="327">
        <f>E24*S24</f>
        <v>81.453501799999998</v>
      </c>
      <c r="U24" s="193">
        <f>SUM(T24:T27)</f>
        <v>307.39838929999996</v>
      </c>
      <c r="V24" s="193">
        <f>T24/$U$24</f>
        <v>0.26497699609124142</v>
      </c>
      <c r="W24" s="197">
        <f>V24*$D$24</f>
        <v>8.2142868788284834E-3</v>
      </c>
      <c r="X24" s="198">
        <f t="shared" si="4"/>
        <v>2.6310807998758769E-2</v>
      </c>
      <c r="Y24" s="327"/>
      <c r="Z24" s="193"/>
      <c r="AA24" s="193"/>
      <c r="AB24" s="199"/>
      <c r="AC24" s="193"/>
      <c r="AD24" s="193">
        <f t="shared" si="5"/>
        <v>1.2817336427403332E-2</v>
      </c>
      <c r="AE24" s="193"/>
      <c r="AF24" s="200"/>
    </row>
    <row r="25" spans="2:36" x14ac:dyDescent="0.25">
      <c r="B25" s="192"/>
      <c r="C25" s="327" t="s">
        <v>80</v>
      </c>
      <c r="D25" s="328" t="s">
        <v>290</v>
      </c>
      <c r="E25" s="193">
        <v>0.2382</v>
      </c>
      <c r="F25" s="194">
        <f t="shared" si="0"/>
        <v>2.4021596264102482E-2</v>
      </c>
      <c r="G25" s="193" t="s">
        <v>81</v>
      </c>
      <c r="H25" s="193" t="s">
        <v>29</v>
      </c>
      <c r="I25" s="193" t="s">
        <v>76</v>
      </c>
      <c r="J25" s="193" t="s">
        <v>82</v>
      </c>
      <c r="K25" s="193">
        <v>9</v>
      </c>
      <c r="L25" s="193">
        <v>10</v>
      </c>
      <c r="M25" s="193">
        <v>3</v>
      </c>
      <c r="N25" s="193">
        <v>13</v>
      </c>
      <c r="O25" s="193">
        <v>3</v>
      </c>
      <c r="P25" s="195">
        <v>0</v>
      </c>
      <c r="Q25" s="195">
        <f t="shared" si="1"/>
        <v>461.10900000000004</v>
      </c>
      <c r="R25" s="196" t="s">
        <v>79</v>
      </c>
      <c r="S25" s="327">
        <f>Q25-$Q$127</f>
        <v>286.16000000000003</v>
      </c>
      <c r="T25" s="327">
        <f t="shared" si="2"/>
        <v>68.163312000000005</v>
      </c>
      <c r="U25" s="195"/>
      <c r="V25" s="193">
        <f>T25/$U$24</f>
        <v>0.22174258022372798</v>
      </c>
      <c r="W25" s="197">
        <f>V25*$D$24</f>
        <v>6.8740199869355674E-3</v>
      </c>
      <c r="X25" s="198">
        <f t="shared" si="4"/>
        <v>2.4021596264102482E-2</v>
      </c>
      <c r="Y25" s="327"/>
      <c r="Z25" s="193"/>
      <c r="AA25" s="193"/>
      <c r="AB25" s="199"/>
      <c r="AC25" s="193"/>
      <c r="AD25" s="193">
        <f t="shared" si="5"/>
        <v>1.1076574231744032E-2</v>
      </c>
      <c r="AE25" s="193"/>
      <c r="AF25" s="200"/>
    </row>
    <row r="26" spans="2:36" x14ac:dyDescent="0.25">
      <c r="B26" s="192"/>
      <c r="C26" s="327" t="s">
        <v>80</v>
      </c>
      <c r="D26" s="193"/>
      <c r="E26" s="193">
        <v>0.2389</v>
      </c>
      <c r="F26" s="194">
        <f t="shared" si="0"/>
        <v>2.4092188696448712E-2</v>
      </c>
      <c r="G26" s="193" t="s">
        <v>83</v>
      </c>
      <c r="H26" s="193" t="s">
        <v>29</v>
      </c>
      <c r="I26" s="193" t="s">
        <v>76</v>
      </c>
      <c r="J26" s="193" t="s">
        <v>84</v>
      </c>
      <c r="K26" s="193">
        <v>10</v>
      </c>
      <c r="L26" s="193">
        <v>12</v>
      </c>
      <c r="M26" s="193">
        <v>5</v>
      </c>
      <c r="N26" s="193">
        <v>13</v>
      </c>
      <c r="O26" s="193">
        <v>3</v>
      </c>
      <c r="P26" s="195">
        <v>0</v>
      </c>
      <c r="Q26" s="195">
        <f t="shared" si="1"/>
        <v>503.15</v>
      </c>
      <c r="R26" s="196" t="s">
        <v>79</v>
      </c>
      <c r="S26" s="327">
        <f>Q26-$Q$127</f>
        <v>328.20099999999996</v>
      </c>
      <c r="T26" s="327">
        <f t="shared" si="2"/>
        <v>78.40721889999999</v>
      </c>
      <c r="U26" s="195"/>
      <c r="V26" s="193">
        <f>T26/$U$24</f>
        <v>0.25506711039881169</v>
      </c>
      <c r="W26" s="197">
        <f>V26*$D$24</f>
        <v>7.9070804223631622E-3</v>
      </c>
      <c r="X26" s="198">
        <f t="shared" si="4"/>
        <v>2.4092188696448712E-2</v>
      </c>
      <c r="Y26" s="327"/>
      <c r="Z26" s="327"/>
      <c r="AA26" s="193"/>
      <c r="AB26" s="199"/>
      <c r="AC26" s="193"/>
      <c r="AD26" s="193">
        <f t="shared" si="5"/>
        <v>1.2121984742618169E-2</v>
      </c>
      <c r="AE26" s="193"/>
      <c r="AF26" s="200"/>
    </row>
    <row r="27" spans="2:36" x14ac:dyDescent="0.25">
      <c r="B27" s="192"/>
      <c r="C27" s="327" t="s">
        <v>80</v>
      </c>
      <c r="D27" s="193"/>
      <c r="E27" s="193">
        <v>0.26179999999999998</v>
      </c>
      <c r="F27" s="194">
        <f t="shared" si="0"/>
        <v>2.6401569697489632E-2</v>
      </c>
      <c r="G27" s="193" t="s">
        <v>85</v>
      </c>
      <c r="H27" s="193" t="s">
        <v>29</v>
      </c>
      <c r="I27" s="193" t="s">
        <v>76</v>
      </c>
      <c r="J27" s="193" t="s">
        <v>86</v>
      </c>
      <c r="K27" s="193">
        <v>10</v>
      </c>
      <c r="L27" s="193">
        <v>13</v>
      </c>
      <c r="M27" s="193">
        <v>2</v>
      </c>
      <c r="N27" s="193">
        <v>14</v>
      </c>
      <c r="O27" s="193">
        <v>3</v>
      </c>
      <c r="P27" s="195">
        <v>0</v>
      </c>
      <c r="Q27" s="195">
        <f t="shared" si="1"/>
        <v>478.13600000000008</v>
      </c>
      <c r="R27" s="196" t="s">
        <v>79</v>
      </c>
      <c r="S27" s="327">
        <f>Q27-$Q$127</f>
        <v>303.18700000000007</v>
      </c>
      <c r="T27" s="327">
        <f t="shared" si="2"/>
        <v>79.374356600000013</v>
      </c>
      <c r="U27" s="195"/>
      <c r="V27" s="193">
        <f>T27/$U$24</f>
        <v>0.25821331328621905</v>
      </c>
      <c r="W27" s="197">
        <f>V27*$D$24</f>
        <v>8.0046127118727911E-3</v>
      </c>
      <c r="X27" s="198">
        <f t="shared" si="4"/>
        <v>2.6401569697489632E-2</v>
      </c>
      <c r="Y27" s="327"/>
      <c r="Z27" s="329">
        <f>SUM(X24:X27)</f>
        <v>0.1008261626567996</v>
      </c>
      <c r="AA27" s="193" t="s">
        <v>76</v>
      </c>
      <c r="AB27" s="330">
        <f>SUM(W24:W27)</f>
        <v>3.1000000000000003E-2</v>
      </c>
      <c r="AC27" s="193"/>
      <c r="AD27" s="193">
        <f t="shared" si="5"/>
        <v>1.2623540928878905E-2</v>
      </c>
      <c r="AE27" s="193">
        <f>SUM(AD24:AD27)</f>
        <v>4.8639436330644444E-2</v>
      </c>
      <c r="AF27" s="200">
        <f>AE27-AD127</f>
        <v>3.100000000000001E-2</v>
      </c>
      <c r="AG27" s="331"/>
    </row>
    <row r="28" spans="2:36" x14ac:dyDescent="0.25">
      <c r="B28" s="201"/>
      <c r="C28" s="202" t="s">
        <v>288</v>
      </c>
      <c r="D28" s="202">
        <v>0.17</v>
      </c>
      <c r="E28" s="203">
        <v>0.23404469498691399</v>
      </c>
      <c r="F28" s="204">
        <f t="shared" si="0"/>
        <v>0.12409986181235766</v>
      </c>
      <c r="G28" s="202" t="s">
        <v>88</v>
      </c>
      <c r="H28" s="202" t="s">
        <v>29</v>
      </c>
      <c r="I28" s="202" t="s">
        <v>87</v>
      </c>
      <c r="J28" s="202" t="s">
        <v>89</v>
      </c>
      <c r="K28" s="202">
        <v>9</v>
      </c>
      <c r="L28" s="202">
        <v>12</v>
      </c>
      <c r="M28" s="202">
        <v>3</v>
      </c>
      <c r="N28" s="202">
        <v>14</v>
      </c>
      <c r="O28" s="202">
        <v>3</v>
      </c>
      <c r="P28" s="205">
        <v>0</v>
      </c>
      <c r="Q28" s="205">
        <f t="shared" si="1"/>
        <v>479.12400000000002</v>
      </c>
      <c r="R28" s="206" t="s">
        <v>79</v>
      </c>
      <c r="S28" s="332">
        <f>Q28-$Q$128</f>
        <v>304.17500000000001</v>
      </c>
      <c r="T28" s="332">
        <f t="shared" si="2"/>
        <v>71.190545097644559</v>
      </c>
      <c r="U28" s="202">
        <f>SUM(T28:T31)</f>
        <v>320.60952821958256</v>
      </c>
      <c r="V28" s="202">
        <f>T28/$U$28</f>
        <v>0.22204750274572876</v>
      </c>
      <c r="W28" s="207">
        <f>V28*$D$28</f>
        <v>3.7748075466773889E-2</v>
      </c>
      <c r="X28" s="208">
        <f t="shared" si="4"/>
        <v>0.12409986181235766</v>
      </c>
      <c r="Y28" s="332"/>
      <c r="Z28" s="332"/>
      <c r="AA28" s="202"/>
      <c r="AB28" s="209"/>
      <c r="AC28" s="202"/>
      <c r="AD28" s="202">
        <f t="shared" si="5"/>
        <v>5.9459222190984054E-2</v>
      </c>
      <c r="AE28" s="202"/>
      <c r="AF28" s="210"/>
    </row>
    <row r="29" spans="2:36" x14ac:dyDescent="0.25">
      <c r="B29" s="201"/>
      <c r="C29" s="202"/>
      <c r="D29" s="332"/>
      <c r="E29" s="203">
        <v>0.25005033219247003</v>
      </c>
      <c r="F29" s="204">
        <f t="shared" si="0"/>
        <v>0.13258669107178306</v>
      </c>
      <c r="G29" s="202" t="s">
        <v>90</v>
      </c>
      <c r="H29" s="202" t="s">
        <v>29</v>
      </c>
      <c r="I29" s="202" t="s">
        <v>87</v>
      </c>
      <c r="J29" s="202" t="s">
        <v>91</v>
      </c>
      <c r="K29" s="202">
        <v>10</v>
      </c>
      <c r="L29" s="202">
        <v>12</v>
      </c>
      <c r="M29" s="202">
        <v>5</v>
      </c>
      <c r="N29" s="202">
        <v>14</v>
      </c>
      <c r="O29" s="202">
        <v>3</v>
      </c>
      <c r="P29" s="205">
        <v>0</v>
      </c>
      <c r="Q29" s="205">
        <f t="shared" si="1"/>
        <v>519.149</v>
      </c>
      <c r="R29" s="206" t="s">
        <v>79</v>
      </c>
      <c r="S29" s="332">
        <f>Q29-$Q$128</f>
        <v>344.2</v>
      </c>
      <c r="T29" s="332">
        <f t="shared" si="2"/>
        <v>86.067324340648184</v>
      </c>
      <c r="U29" s="205"/>
      <c r="V29" s="202">
        <f>T29/$U$28</f>
        <v>0.26844905333475133</v>
      </c>
      <c r="W29" s="207">
        <f>V29*$D$28</f>
        <v>4.5636339066907727E-2</v>
      </c>
      <c r="X29" s="208">
        <f t="shared" si="4"/>
        <v>0.13258669107178306</v>
      </c>
      <c r="Y29" s="332"/>
      <c r="Z29" s="332"/>
      <c r="AA29" s="202"/>
      <c r="AB29" s="209"/>
      <c r="AC29" s="202"/>
      <c r="AD29" s="202">
        <f t="shared" si="5"/>
        <v>6.8832248083225092E-2</v>
      </c>
      <c r="AE29" s="202"/>
      <c r="AF29" s="210"/>
    </row>
    <row r="30" spans="2:36" x14ac:dyDescent="0.25">
      <c r="B30" s="201"/>
      <c r="C30" s="202"/>
      <c r="D30" s="202"/>
      <c r="E30" s="203">
        <v>0.259043017247165</v>
      </c>
      <c r="F30" s="204">
        <f t="shared" si="0"/>
        <v>0.13735497250055928</v>
      </c>
      <c r="G30" s="202" t="s">
        <v>92</v>
      </c>
      <c r="H30" s="202" t="s">
        <v>29</v>
      </c>
      <c r="I30" s="202" t="s">
        <v>87</v>
      </c>
      <c r="J30" s="202" t="s">
        <v>93</v>
      </c>
      <c r="K30" s="202">
        <v>9</v>
      </c>
      <c r="L30" s="202">
        <v>11</v>
      </c>
      <c r="M30" s="202">
        <v>2</v>
      </c>
      <c r="N30" s="202">
        <v>15</v>
      </c>
      <c r="O30" s="202">
        <v>3</v>
      </c>
      <c r="P30" s="205">
        <v>0</v>
      </c>
      <c r="Q30" s="205">
        <f t="shared" si="1"/>
        <v>480.10800000000006</v>
      </c>
      <c r="R30" s="206" t="s">
        <v>79</v>
      </c>
      <c r="S30" s="332">
        <f>Q30-$Q$128</f>
        <v>305.15900000000005</v>
      </c>
      <c r="T30" s="332">
        <f t="shared" si="2"/>
        <v>79.049308100127632</v>
      </c>
      <c r="U30" s="205"/>
      <c r="V30" s="202">
        <f>T30/$U$28</f>
        <v>0.24655944737234223</v>
      </c>
      <c r="W30" s="207">
        <f>V30*$D$28</f>
        <v>4.1915106053298179E-2</v>
      </c>
      <c r="X30" s="208">
        <f t="shared" si="4"/>
        <v>0.13735497250055928</v>
      </c>
      <c r="Y30" s="332"/>
      <c r="Z30" s="332"/>
      <c r="AA30" s="202"/>
      <c r="AB30" s="209"/>
      <c r="AC30" s="202"/>
      <c r="AD30" s="202">
        <f t="shared" si="5"/>
        <v>6.5945221137298518E-2</v>
      </c>
      <c r="AE30" s="202"/>
      <c r="AF30" s="210"/>
    </row>
    <row r="31" spans="2:36" x14ac:dyDescent="0.25">
      <c r="B31" s="201"/>
      <c r="C31" s="202"/>
      <c r="D31" s="202"/>
      <c r="E31" s="203">
        <v>0.25686195557345098</v>
      </c>
      <c r="F31" s="204">
        <f>X31</f>
        <v>0.13619848633313189</v>
      </c>
      <c r="G31" s="202" t="s">
        <v>94</v>
      </c>
      <c r="H31" s="202" t="s">
        <v>29</v>
      </c>
      <c r="I31" s="202" t="s">
        <v>87</v>
      </c>
      <c r="J31" s="202" t="s">
        <v>84</v>
      </c>
      <c r="K31" s="202">
        <v>10</v>
      </c>
      <c r="L31" s="202">
        <v>12</v>
      </c>
      <c r="M31" s="202">
        <v>5</v>
      </c>
      <c r="N31" s="202">
        <v>13</v>
      </c>
      <c r="O31" s="202">
        <v>3</v>
      </c>
      <c r="P31" s="205">
        <v>0</v>
      </c>
      <c r="Q31" s="205">
        <f t="shared" si="1"/>
        <v>503.15</v>
      </c>
      <c r="R31" s="206" t="s">
        <v>79</v>
      </c>
      <c r="S31" s="332">
        <f>Q31-$Q$128</f>
        <v>328.20099999999996</v>
      </c>
      <c r="T31" s="332">
        <f t="shared" si="2"/>
        <v>84.302350681162181</v>
      </c>
      <c r="U31" s="205"/>
      <c r="V31" s="202">
        <f>T31/$U$28</f>
        <v>0.26294399654717771</v>
      </c>
      <c r="W31" s="207">
        <f>V31*$D$28</f>
        <v>4.4700479413020217E-2</v>
      </c>
      <c r="X31" s="208">
        <f t="shared" si="4"/>
        <v>0.13619848633313189</v>
      </c>
      <c r="Y31" s="332"/>
      <c r="Z31" s="333">
        <f>SUM(X28:X31)</f>
        <v>0.53024001171783186</v>
      </c>
      <c r="AA31" s="202" t="s">
        <v>87</v>
      </c>
      <c r="AB31" s="334">
        <f>SUM(W28:W31)</f>
        <v>0.17</v>
      </c>
      <c r="AC31" s="202"/>
      <c r="AD31" s="202">
        <f t="shared" si="5"/>
        <v>6.8528268398515307E-2</v>
      </c>
      <c r="AE31" s="202">
        <f>SUM(AD28:AD31)</f>
        <v>0.26276495981002301</v>
      </c>
      <c r="AF31" s="210">
        <f>AE31-AD128</f>
        <v>0.17000000000000004</v>
      </c>
      <c r="AG31" s="331"/>
    </row>
    <row r="32" spans="2:36" x14ac:dyDescent="0.25">
      <c r="B32" s="211"/>
      <c r="C32" s="125" t="s">
        <v>567</v>
      </c>
      <c r="D32" s="335">
        <v>2.5000000000000001E-2</v>
      </c>
      <c r="E32" s="125">
        <v>1</v>
      </c>
      <c r="F32" s="212">
        <f t="shared" si="0"/>
        <v>2.5227781640431459E-2</v>
      </c>
      <c r="G32" s="125" t="s">
        <v>100</v>
      </c>
      <c r="H32" s="324" t="s">
        <v>101</v>
      </c>
      <c r="I32" s="324" t="s">
        <v>102</v>
      </c>
      <c r="J32" s="125" t="s">
        <v>103</v>
      </c>
      <c r="K32" s="125">
        <v>40</v>
      </c>
      <c r="L32" s="125">
        <v>62</v>
      </c>
      <c r="M32" s="125">
        <v>8</v>
      </c>
      <c r="N32" s="213">
        <v>21</v>
      </c>
      <c r="O32" s="213">
        <v>0</v>
      </c>
      <c r="P32" s="213">
        <v>0</v>
      </c>
      <c r="Q32" s="213">
        <f t="shared" si="1"/>
        <v>990.971</v>
      </c>
      <c r="R32" s="214" t="s">
        <v>98</v>
      </c>
      <c r="S32" s="213">
        <f t="shared" ref="S32:S69" si="8">Q32</f>
        <v>990.971</v>
      </c>
      <c r="T32" s="213">
        <f t="shared" si="2"/>
        <v>990.971</v>
      </c>
      <c r="U32" s="125">
        <f>SUM(T32:T32)</f>
        <v>990.971</v>
      </c>
      <c r="V32" s="213">
        <f>T32/$U$32</f>
        <v>1</v>
      </c>
      <c r="W32" s="215">
        <f>V32*$D$32</f>
        <v>2.5000000000000001E-2</v>
      </c>
      <c r="X32" s="216">
        <f t="shared" si="4"/>
        <v>2.5227781640431459E-2</v>
      </c>
      <c r="Y32" s="324"/>
      <c r="Z32" s="216">
        <f>X32</f>
        <v>2.5227781640431459E-2</v>
      </c>
      <c r="AA32" s="125" t="s">
        <v>99</v>
      </c>
      <c r="AB32" s="215">
        <f>SUM(W32)</f>
        <v>2.5000000000000001E-2</v>
      </c>
      <c r="AC32" s="125"/>
      <c r="AD32" s="125">
        <f t="shared" si="5"/>
        <v>2.5000000000000005E-2</v>
      </c>
      <c r="AE32" s="125">
        <f>SUM(AD32)</f>
        <v>2.5000000000000005E-2</v>
      </c>
      <c r="AF32" s="217">
        <f>AD32</f>
        <v>2.5000000000000005E-2</v>
      </c>
    </row>
    <row r="33" spans="2:32" x14ac:dyDescent="0.25">
      <c r="B33" s="218"/>
      <c r="C33" s="219" t="s">
        <v>568</v>
      </c>
      <c r="D33" s="336">
        <v>3.4000000000000002E-2</v>
      </c>
      <c r="E33" s="219">
        <v>1</v>
      </c>
      <c r="F33" s="220">
        <f>X32</f>
        <v>2.5227781640431459E-2</v>
      </c>
      <c r="G33" s="219" t="s">
        <v>105</v>
      </c>
      <c r="H33" s="337" t="s">
        <v>29</v>
      </c>
      <c r="I33" s="337" t="s">
        <v>104</v>
      </c>
      <c r="J33" s="219" t="s">
        <v>106</v>
      </c>
      <c r="K33" s="219">
        <v>68</v>
      </c>
      <c r="L33" s="219">
        <v>127</v>
      </c>
      <c r="M33" s="219">
        <v>2</v>
      </c>
      <c r="N33" s="221">
        <v>20</v>
      </c>
      <c r="O33" s="221"/>
      <c r="P33" s="221">
        <v>1</v>
      </c>
      <c r="Q33" s="221">
        <f t="shared" si="1"/>
        <v>1324.8239999999998</v>
      </c>
      <c r="R33" s="222" t="s">
        <v>98</v>
      </c>
      <c r="S33" s="221">
        <f t="shared" si="8"/>
        <v>1324.8239999999998</v>
      </c>
      <c r="T33" s="221">
        <f t="shared" si="2"/>
        <v>1324.8239999999998</v>
      </c>
      <c r="U33" s="219">
        <f>SUM(T33:T33)</f>
        <v>1324.8239999999998</v>
      </c>
      <c r="V33" s="221">
        <f>T33/$U$33</f>
        <v>1</v>
      </c>
      <c r="W33" s="223">
        <f>V33*$D$33</f>
        <v>3.4000000000000002E-2</v>
      </c>
      <c r="X33" s="224">
        <f t="shared" si="4"/>
        <v>2.5663786284064908E-2</v>
      </c>
      <c r="Y33" s="337"/>
      <c r="Z33" s="224">
        <f>X33</f>
        <v>2.5663786284064908E-2</v>
      </c>
      <c r="AA33" s="219" t="s">
        <v>104</v>
      </c>
      <c r="AB33" s="223">
        <f>SUM(W33)</f>
        <v>3.4000000000000002E-2</v>
      </c>
      <c r="AC33" s="219"/>
      <c r="AD33" s="219">
        <f t="shared" si="5"/>
        <v>3.3422370584002964E-2</v>
      </c>
      <c r="AE33" s="219">
        <f>SUM(AD33)</f>
        <v>3.3422370584002964E-2</v>
      </c>
      <c r="AF33" s="225">
        <f>AD33</f>
        <v>3.3422370584002964E-2</v>
      </c>
    </row>
    <row r="34" spans="2:32" x14ac:dyDescent="0.25">
      <c r="B34" s="226"/>
      <c r="C34" s="227" t="s">
        <v>166</v>
      </c>
      <c r="D34" s="227">
        <v>0.12</v>
      </c>
      <c r="E34" s="227">
        <v>0.19912000000000002</v>
      </c>
      <c r="F34" s="228">
        <f t="shared" si="0"/>
        <v>3.0328736912493118E-2</v>
      </c>
      <c r="G34" s="227" t="s">
        <v>108</v>
      </c>
      <c r="H34" s="227" t="s">
        <v>109</v>
      </c>
      <c r="I34" s="227" t="s">
        <v>107</v>
      </c>
      <c r="J34" s="227" t="s">
        <v>110</v>
      </c>
      <c r="K34" s="227">
        <v>41</v>
      </c>
      <c r="L34" s="227">
        <v>78</v>
      </c>
      <c r="M34" s="227">
        <v>0</v>
      </c>
      <c r="N34" s="227">
        <v>5</v>
      </c>
      <c r="O34" s="227">
        <v>0</v>
      </c>
      <c r="P34" s="227">
        <v>0</v>
      </c>
      <c r="Q34" s="227">
        <f t="shared" si="1"/>
        <v>651.06999999999994</v>
      </c>
      <c r="R34" s="229" t="s">
        <v>98</v>
      </c>
      <c r="S34" s="229">
        <f t="shared" si="8"/>
        <v>651.06999999999994</v>
      </c>
      <c r="T34" s="229">
        <f t="shared" si="2"/>
        <v>129.64105839999999</v>
      </c>
      <c r="U34" s="229">
        <f>SUM(T34:T69)</f>
        <v>787.84685524300016</v>
      </c>
      <c r="V34" s="229">
        <f t="shared" ref="V34:V69" si="9">T34/$U$34</f>
        <v>0.16455108951347411</v>
      </c>
      <c r="W34" s="230">
        <f t="shared" ref="W34:W69" si="10">V34*$D$34</f>
        <v>1.9746130741616894E-2</v>
      </c>
      <c r="X34" s="231">
        <f t="shared" si="4"/>
        <v>3.0328736912493118E-2</v>
      </c>
      <c r="Y34" s="229"/>
      <c r="Z34" s="229"/>
      <c r="AA34" s="229"/>
      <c r="AB34" s="229"/>
      <c r="AC34" s="227"/>
      <c r="AD34" s="227">
        <f t="shared" si="5"/>
        <v>1.974613074161689E-2</v>
      </c>
      <c r="AE34" s="227"/>
      <c r="AF34" s="232"/>
    </row>
    <row r="35" spans="2:32" x14ac:dyDescent="0.25">
      <c r="B35" s="226"/>
      <c r="C35" s="227"/>
      <c r="D35" s="227"/>
      <c r="E35" s="227">
        <v>1.159E-2</v>
      </c>
      <c r="F35" s="228">
        <f t="shared" si="0"/>
        <v>1.7653177019676335E-3</v>
      </c>
      <c r="G35" s="227" t="s">
        <v>111</v>
      </c>
      <c r="H35" s="227" t="s">
        <v>109</v>
      </c>
      <c r="I35" s="227" t="s">
        <v>107</v>
      </c>
      <c r="J35" s="227" t="s">
        <v>112</v>
      </c>
      <c r="K35" s="227">
        <v>41</v>
      </c>
      <c r="L35" s="227">
        <v>74</v>
      </c>
      <c r="M35" s="227">
        <v>0</v>
      </c>
      <c r="N35" s="227">
        <v>5</v>
      </c>
      <c r="O35" s="227">
        <v>0</v>
      </c>
      <c r="P35" s="227">
        <v>0</v>
      </c>
      <c r="Q35" s="227">
        <f t="shared" si="1"/>
        <v>647.03800000000001</v>
      </c>
      <c r="R35" s="229" t="s">
        <v>98</v>
      </c>
      <c r="S35" s="229">
        <f t="shared" si="8"/>
        <v>647.03800000000001</v>
      </c>
      <c r="T35" s="229">
        <f t="shared" si="2"/>
        <v>7.4991704199999996</v>
      </c>
      <c r="U35" s="229"/>
      <c r="V35" s="229">
        <f t="shared" si="9"/>
        <v>9.5185636270477807E-3</v>
      </c>
      <c r="W35" s="230">
        <f t="shared" si="10"/>
        <v>1.1422276352457336E-3</v>
      </c>
      <c r="X35" s="231">
        <f t="shared" si="4"/>
        <v>1.7653177019676335E-3</v>
      </c>
      <c r="Y35" s="229"/>
      <c r="Z35" s="229"/>
      <c r="AA35" s="229"/>
      <c r="AB35" s="229"/>
      <c r="AC35" s="227"/>
      <c r="AD35" s="227">
        <f t="shared" si="5"/>
        <v>1.1422276352457336E-3</v>
      </c>
      <c r="AE35" s="227"/>
      <c r="AF35" s="232"/>
    </row>
    <row r="36" spans="2:32" x14ac:dyDescent="0.25">
      <c r="B36" s="226"/>
      <c r="C36" s="227"/>
      <c r="D36" s="227"/>
      <c r="E36" s="227">
        <v>5.13E-4</v>
      </c>
      <c r="F36" s="228">
        <f t="shared" si="0"/>
        <v>7.8137013037911653E-5</v>
      </c>
      <c r="G36" s="227" t="s">
        <v>113</v>
      </c>
      <c r="H36" s="227" t="s">
        <v>109</v>
      </c>
      <c r="I36" s="227" t="s">
        <v>107</v>
      </c>
      <c r="J36" s="227" t="s">
        <v>114</v>
      </c>
      <c r="K36" s="227">
        <v>45</v>
      </c>
      <c r="L36" s="227">
        <v>82</v>
      </c>
      <c r="M36" s="227">
        <v>0</v>
      </c>
      <c r="N36" s="227">
        <v>5</v>
      </c>
      <c r="O36" s="227">
        <v>0</v>
      </c>
      <c r="P36" s="227">
        <v>0</v>
      </c>
      <c r="Q36" s="227">
        <f t="shared" si="1"/>
        <v>703.14600000000007</v>
      </c>
      <c r="R36" s="229" t="s">
        <v>98</v>
      </c>
      <c r="S36" s="229">
        <f t="shared" si="8"/>
        <v>703.14600000000007</v>
      </c>
      <c r="T36" s="229">
        <f t="shared" si="2"/>
        <v>0.36071389800000003</v>
      </c>
      <c r="U36" s="229"/>
      <c r="V36" s="229">
        <f t="shared" si="9"/>
        <v>4.5784773474629527E-4</v>
      </c>
      <c r="W36" s="230">
        <f t="shared" si="10"/>
        <v>5.4941728169555429E-5</v>
      </c>
      <c r="X36" s="231">
        <f t="shared" si="4"/>
        <v>7.8137013037911653E-5</v>
      </c>
      <c r="Y36" s="229"/>
      <c r="Z36" s="229"/>
      <c r="AA36" s="229"/>
      <c r="AB36" s="229"/>
      <c r="AC36" s="227"/>
      <c r="AD36" s="227">
        <f t="shared" si="5"/>
        <v>5.4941728169555436E-5</v>
      </c>
      <c r="AE36" s="227"/>
      <c r="AF36" s="232"/>
    </row>
    <row r="37" spans="2:32" x14ac:dyDescent="0.25">
      <c r="B37" s="226"/>
      <c r="C37" s="227"/>
      <c r="D37" s="227"/>
      <c r="E37" s="227">
        <v>4.7499999999999999E-3</v>
      </c>
      <c r="F37" s="228">
        <f t="shared" si="0"/>
        <v>7.2349086146214481E-4</v>
      </c>
      <c r="G37" s="227" t="s">
        <v>115</v>
      </c>
      <c r="H37" s="227" t="s">
        <v>109</v>
      </c>
      <c r="I37" s="227" t="s">
        <v>107</v>
      </c>
      <c r="J37" s="227" t="s">
        <v>116</v>
      </c>
      <c r="K37" s="227">
        <v>45</v>
      </c>
      <c r="L37" s="227">
        <v>78</v>
      </c>
      <c r="M37" s="227">
        <v>0</v>
      </c>
      <c r="N37" s="227">
        <v>5</v>
      </c>
      <c r="O37" s="227">
        <v>0</v>
      </c>
      <c r="P37" s="227">
        <v>0</v>
      </c>
      <c r="Q37" s="227">
        <f t="shared" si="1"/>
        <v>699.11400000000003</v>
      </c>
      <c r="R37" s="229" t="s">
        <v>98</v>
      </c>
      <c r="S37" s="229">
        <f t="shared" si="8"/>
        <v>699.11400000000003</v>
      </c>
      <c r="T37" s="229">
        <f t="shared" si="2"/>
        <v>3.3207914999999999</v>
      </c>
      <c r="U37" s="229"/>
      <c r="V37" s="229">
        <f t="shared" si="9"/>
        <v>4.2150215843353833E-3</v>
      </c>
      <c r="W37" s="230">
        <f t="shared" si="10"/>
        <v>5.0580259012024593E-4</v>
      </c>
      <c r="X37" s="231">
        <f t="shared" si="4"/>
        <v>7.2349086146214481E-4</v>
      </c>
      <c r="Y37" s="229"/>
      <c r="Z37" s="229"/>
      <c r="AA37" s="229"/>
      <c r="AB37" s="229"/>
      <c r="AC37" s="227"/>
      <c r="AD37" s="227">
        <f t="shared" si="5"/>
        <v>5.0580259012024593E-4</v>
      </c>
      <c r="AE37" s="227"/>
      <c r="AF37" s="232"/>
    </row>
    <row r="38" spans="2:32" x14ac:dyDescent="0.25">
      <c r="B38" s="226"/>
      <c r="C38" s="227"/>
      <c r="D38" s="227"/>
      <c r="E38" s="227">
        <v>4.7499999999999999E-3</v>
      </c>
      <c r="F38" s="228">
        <f t="shared" si="0"/>
        <v>7.2349086146214481E-4</v>
      </c>
      <c r="G38" s="227" t="s">
        <v>117</v>
      </c>
      <c r="H38" s="227" t="s">
        <v>109</v>
      </c>
      <c r="I38" s="227" t="s">
        <v>107</v>
      </c>
      <c r="J38" s="227" t="s">
        <v>116</v>
      </c>
      <c r="K38" s="227">
        <v>45</v>
      </c>
      <c r="L38" s="227">
        <v>78</v>
      </c>
      <c r="M38" s="227">
        <v>0</v>
      </c>
      <c r="N38" s="227">
        <v>5</v>
      </c>
      <c r="O38" s="227">
        <v>0</v>
      </c>
      <c r="P38" s="227">
        <v>0</v>
      </c>
      <c r="Q38" s="227">
        <f t="shared" si="1"/>
        <v>699.11400000000003</v>
      </c>
      <c r="R38" s="229" t="s">
        <v>98</v>
      </c>
      <c r="S38" s="229">
        <f t="shared" si="8"/>
        <v>699.11400000000003</v>
      </c>
      <c r="T38" s="229">
        <f t="shared" si="2"/>
        <v>3.3207914999999999</v>
      </c>
      <c r="U38" s="229"/>
      <c r="V38" s="229">
        <f t="shared" si="9"/>
        <v>4.2150215843353833E-3</v>
      </c>
      <c r="W38" s="230">
        <f t="shared" si="10"/>
        <v>5.0580259012024593E-4</v>
      </c>
      <c r="X38" s="231">
        <f t="shared" si="4"/>
        <v>7.2349086146214481E-4</v>
      </c>
      <c r="Y38" s="229"/>
      <c r="Z38" s="229"/>
      <c r="AA38" s="229"/>
      <c r="AB38" s="229"/>
      <c r="AC38" s="227"/>
      <c r="AD38" s="227">
        <f t="shared" si="5"/>
        <v>5.0580259012024593E-4</v>
      </c>
      <c r="AE38" s="227"/>
      <c r="AF38" s="232"/>
    </row>
    <row r="39" spans="2:32" x14ac:dyDescent="0.25">
      <c r="B39" s="226"/>
      <c r="C39" s="227"/>
      <c r="D39" s="227"/>
      <c r="E39" s="227">
        <v>6.3403000000000001E-2</v>
      </c>
      <c r="F39" s="228">
        <f t="shared" si="0"/>
        <v>9.6571560187967091E-3</v>
      </c>
      <c r="G39" s="227" t="s">
        <v>118</v>
      </c>
      <c r="H39" s="227" t="s">
        <v>109</v>
      </c>
      <c r="I39" s="227" t="s">
        <v>107</v>
      </c>
      <c r="J39" s="227" t="s">
        <v>119</v>
      </c>
      <c r="K39" s="227">
        <v>45</v>
      </c>
      <c r="L39" s="227">
        <v>74</v>
      </c>
      <c r="M39" s="227">
        <v>0</v>
      </c>
      <c r="N39" s="227">
        <v>5</v>
      </c>
      <c r="O39" s="227">
        <v>0</v>
      </c>
      <c r="P39" s="227">
        <v>0</v>
      </c>
      <c r="Q39" s="227">
        <f t="shared" si="1"/>
        <v>695.08199999999999</v>
      </c>
      <c r="R39" s="229" t="s">
        <v>98</v>
      </c>
      <c r="S39" s="229">
        <f t="shared" si="8"/>
        <v>695.08199999999999</v>
      </c>
      <c r="T39" s="229">
        <f t="shared" si="2"/>
        <v>44.070284045999998</v>
      </c>
      <c r="U39" s="229"/>
      <c r="V39" s="229">
        <f t="shared" si="9"/>
        <v>5.5937627665477122E-2</v>
      </c>
      <c r="W39" s="230">
        <f t="shared" si="10"/>
        <v>6.712515319857254E-3</v>
      </c>
      <c r="X39" s="231">
        <f t="shared" si="4"/>
        <v>9.6571560187967091E-3</v>
      </c>
      <c r="Y39" s="229"/>
      <c r="Z39" s="229"/>
      <c r="AA39" s="229"/>
      <c r="AB39" s="229"/>
      <c r="AC39" s="227"/>
      <c r="AD39" s="227">
        <f t="shared" si="5"/>
        <v>6.712515319857254E-3</v>
      </c>
      <c r="AE39" s="227"/>
      <c r="AF39" s="232"/>
    </row>
    <row r="40" spans="2:32" x14ac:dyDescent="0.25">
      <c r="B40" s="226"/>
      <c r="C40" s="227"/>
      <c r="D40" s="227"/>
      <c r="E40" s="227">
        <v>9.4524999999999998E-2</v>
      </c>
      <c r="F40" s="228">
        <f t="shared" si="0"/>
        <v>1.4397468143096684E-2</v>
      </c>
      <c r="G40" s="227" t="s">
        <v>120</v>
      </c>
      <c r="H40" s="227" t="s">
        <v>109</v>
      </c>
      <c r="I40" s="227" t="s">
        <v>107</v>
      </c>
      <c r="J40" s="227" t="s">
        <v>121</v>
      </c>
      <c r="K40" s="227">
        <v>45</v>
      </c>
      <c r="L40" s="227">
        <v>70</v>
      </c>
      <c r="M40" s="227">
        <v>0</v>
      </c>
      <c r="N40" s="227">
        <v>5</v>
      </c>
      <c r="O40" s="227">
        <v>0</v>
      </c>
      <c r="P40" s="227">
        <v>0</v>
      </c>
      <c r="Q40" s="227">
        <f t="shared" si="1"/>
        <v>691.05000000000007</v>
      </c>
      <c r="R40" s="229" t="s">
        <v>98</v>
      </c>
      <c r="S40" s="229">
        <f t="shared" si="8"/>
        <v>691.05000000000007</v>
      </c>
      <c r="T40" s="229">
        <f t="shared" si="2"/>
        <v>65.321501250000011</v>
      </c>
      <c r="U40" s="229"/>
      <c r="V40" s="229">
        <f t="shared" si="9"/>
        <v>8.2911419669058045E-2</v>
      </c>
      <c r="W40" s="230">
        <f t="shared" si="10"/>
        <v>9.9493703602869642E-3</v>
      </c>
      <c r="X40" s="231">
        <f t="shared" si="4"/>
        <v>1.4397468143096684E-2</v>
      </c>
      <c r="Y40" s="229"/>
      <c r="Z40" s="229"/>
      <c r="AA40" s="229"/>
      <c r="AB40" s="229"/>
      <c r="AC40" s="227"/>
      <c r="AD40" s="227">
        <f t="shared" si="5"/>
        <v>9.9493703602869642E-3</v>
      </c>
      <c r="AE40" s="227"/>
      <c r="AF40" s="232"/>
    </row>
    <row r="41" spans="2:32" x14ac:dyDescent="0.25">
      <c r="B41" s="226"/>
      <c r="C41" s="227"/>
      <c r="D41" s="227"/>
      <c r="E41" s="227">
        <v>4.75E-4</v>
      </c>
      <c r="F41" s="228">
        <f t="shared" si="0"/>
        <v>7.2349086146214505E-5</v>
      </c>
      <c r="G41" s="227" t="s">
        <v>122</v>
      </c>
      <c r="H41" s="227" t="s">
        <v>109</v>
      </c>
      <c r="I41" s="227" t="s">
        <v>107</v>
      </c>
      <c r="J41" s="227" t="s">
        <v>121</v>
      </c>
      <c r="K41" s="227">
        <v>45</v>
      </c>
      <c r="L41" s="227">
        <v>70</v>
      </c>
      <c r="M41" s="227">
        <v>0</v>
      </c>
      <c r="N41" s="227">
        <v>5</v>
      </c>
      <c r="O41" s="227">
        <v>0</v>
      </c>
      <c r="P41" s="227">
        <v>0</v>
      </c>
      <c r="Q41" s="227">
        <f t="shared" si="1"/>
        <v>691.05000000000007</v>
      </c>
      <c r="R41" s="229" t="s">
        <v>98</v>
      </c>
      <c r="S41" s="229">
        <f t="shared" si="8"/>
        <v>691.05000000000007</v>
      </c>
      <c r="T41" s="229">
        <f t="shared" si="2"/>
        <v>0.32824875000000003</v>
      </c>
      <c r="U41" s="229"/>
      <c r="V41" s="229">
        <f t="shared" si="9"/>
        <v>4.1664029984451279E-4</v>
      </c>
      <c r="W41" s="230">
        <f t="shared" si="10"/>
        <v>4.9996835981341532E-5</v>
      </c>
      <c r="X41" s="231">
        <f t="shared" si="4"/>
        <v>7.2349086146214505E-5</v>
      </c>
      <c r="Y41" s="229"/>
      <c r="Z41" s="229"/>
      <c r="AA41" s="229"/>
      <c r="AB41" s="229"/>
      <c r="AC41" s="227"/>
      <c r="AD41" s="227">
        <f t="shared" si="5"/>
        <v>4.9996835981341539E-5</v>
      </c>
      <c r="AE41" s="227"/>
      <c r="AF41" s="232"/>
    </row>
    <row r="42" spans="2:32" x14ac:dyDescent="0.25">
      <c r="B42" s="226"/>
      <c r="C42" s="227"/>
      <c r="D42" s="227"/>
      <c r="E42" s="227">
        <v>2.8500000000000001E-3</v>
      </c>
      <c r="F42" s="228">
        <f t="shared" si="0"/>
        <v>4.3409451687728695E-4</v>
      </c>
      <c r="G42" s="227" t="s">
        <v>123</v>
      </c>
      <c r="H42" s="227" t="s">
        <v>109</v>
      </c>
      <c r="I42" s="227" t="s">
        <v>107</v>
      </c>
      <c r="J42" s="227" t="s">
        <v>124</v>
      </c>
      <c r="K42" s="227">
        <v>45</v>
      </c>
      <c r="L42" s="227">
        <v>66</v>
      </c>
      <c r="M42" s="227">
        <v>0</v>
      </c>
      <c r="N42" s="227">
        <v>5</v>
      </c>
      <c r="O42" s="227">
        <v>0</v>
      </c>
      <c r="P42" s="227">
        <v>0</v>
      </c>
      <c r="Q42" s="227">
        <f t="shared" si="1"/>
        <v>687.01800000000003</v>
      </c>
      <c r="R42" s="229" t="s">
        <v>98</v>
      </c>
      <c r="S42" s="229">
        <f t="shared" si="8"/>
        <v>687.01800000000003</v>
      </c>
      <c r="T42" s="229">
        <f t="shared" si="2"/>
        <v>1.9580013000000001</v>
      </c>
      <c r="U42" s="229"/>
      <c r="V42" s="229">
        <f t="shared" si="9"/>
        <v>2.4852562232999995E-3</v>
      </c>
      <c r="W42" s="230">
        <f t="shared" si="10"/>
        <v>2.9823074679599995E-4</v>
      </c>
      <c r="X42" s="231">
        <f t="shared" si="4"/>
        <v>4.3409451687728695E-4</v>
      </c>
      <c r="Y42" s="229"/>
      <c r="Z42" s="229"/>
      <c r="AA42" s="229"/>
      <c r="AB42" s="229"/>
      <c r="AC42" s="227"/>
      <c r="AD42" s="227">
        <f t="shared" si="5"/>
        <v>2.982307467959999E-4</v>
      </c>
      <c r="AE42" s="227"/>
      <c r="AF42" s="232"/>
    </row>
    <row r="43" spans="2:32" x14ac:dyDescent="0.25">
      <c r="B43" s="226"/>
      <c r="C43" s="227"/>
      <c r="D43" s="227"/>
      <c r="E43" s="227">
        <v>0.13634250000000003</v>
      </c>
      <c r="F43" s="228">
        <f>X43</f>
        <v>2.0766853216611054E-2</v>
      </c>
      <c r="G43" s="227" t="s">
        <v>125</v>
      </c>
      <c r="H43" s="227" t="s">
        <v>109</v>
      </c>
      <c r="I43" s="227" t="s">
        <v>107</v>
      </c>
      <c r="J43" s="338" t="s">
        <v>643</v>
      </c>
      <c r="K43" s="227">
        <v>47</v>
      </c>
      <c r="L43" s="227">
        <v>89</v>
      </c>
      <c r="M43" s="227">
        <v>0</v>
      </c>
      <c r="N43" s="227">
        <v>10</v>
      </c>
      <c r="O43" s="227">
        <v>0</v>
      </c>
      <c r="P43" s="227">
        <v>0</v>
      </c>
      <c r="Q43" s="227">
        <f t="shared" si="1"/>
        <v>814.21899999999994</v>
      </c>
      <c r="R43" s="229" t="s">
        <v>98</v>
      </c>
      <c r="S43" s="229">
        <f t="shared" si="8"/>
        <v>814.21899999999994</v>
      </c>
      <c r="T43" s="229">
        <f t="shared" si="2"/>
        <v>111.01265400750002</v>
      </c>
      <c r="U43" s="229"/>
      <c r="V43" s="229">
        <f t="shared" si="9"/>
        <v>0.14090638715979864</v>
      </c>
      <c r="W43" s="230">
        <f t="shared" si="10"/>
        <v>1.6908766459175835E-2</v>
      </c>
      <c r="X43" s="231">
        <f t="shared" si="4"/>
        <v>2.0766853216611054E-2</v>
      </c>
      <c r="Y43" s="229"/>
      <c r="Z43" s="229"/>
      <c r="AA43" s="229"/>
      <c r="AB43" s="229"/>
      <c r="AC43" s="227"/>
      <c r="AD43" s="227">
        <f t="shared" si="5"/>
        <v>1.6908766459175835E-2</v>
      </c>
      <c r="AE43" s="227"/>
      <c r="AF43" s="232"/>
    </row>
    <row r="44" spans="2:32" x14ac:dyDescent="0.25">
      <c r="B44" s="226"/>
      <c r="C44" s="227"/>
      <c r="D44" s="227"/>
      <c r="E44" s="227">
        <v>1.0070000000000003E-2</v>
      </c>
      <c r="F44" s="228">
        <f t="shared" si="0"/>
        <v>1.5338006262997474E-3</v>
      </c>
      <c r="G44" s="227" t="s">
        <v>126</v>
      </c>
      <c r="H44" s="227" t="s">
        <v>109</v>
      </c>
      <c r="I44" s="227" t="s">
        <v>107</v>
      </c>
      <c r="J44" s="338" t="s">
        <v>644</v>
      </c>
      <c r="K44" s="227">
        <v>47</v>
      </c>
      <c r="L44" s="227">
        <v>85</v>
      </c>
      <c r="M44" s="227">
        <v>0</v>
      </c>
      <c r="N44" s="227">
        <v>10</v>
      </c>
      <c r="O44" s="227">
        <v>0</v>
      </c>
      <c r="P44" s="227">
        <v>0</v>
      </c>
      <c r="Q44" s="227">
        <f t="shared" si="1"/>
        <v>810.1869999999999</v>
      </c>
      <c r="R44" s="229" t="s">
        <v>98</v>
      </c>
      <c r="S44" s="229">
        <f t="shared" si="8"/>
        <v>810.1869999999999</v>
      </c>
      <c r="T44" s="229">
        <f t="shared" si="2"/>
        <v>8.1585830900000005</v>
      </c>
      <c r="U44" s="229"/>
      <c r="V44" s="229">
        <f t="shared" si="9"/>
        <v>1.0355544400165945E-2</v>
      </c>
      <c r="W44" s="230">
        <f t="shared" si="10"/>
        <v>1.2426653280199133E-3</v>
      </c>
      <c r="X44" s="231">
        <f t="shared" si="4"/>
        <v>1.5338006262997474E-3</v>
      </c>
      <c r="Y44" s="229"/>
      <c r="Z44" s="229"/>
      <c r="AA44" s="229"/>
      <c r="AB44" s="229"/>
      <c r="AC44" s="227"/>
      <c r="AD44" s="227">
        <f t="shared" si="5"/>
        <v>1.2426653280199133E-3</v>
      </c>
      <c r="AE44" s="227"/>
      <c r="AF44" s="232"/>
    </row>
    <row r="45" spans="2:32" x14ac:dyDescent="0.25">
      <c r="B45" s="226"/>
      <c r="C45" s="227"/>
      <c r="D45" s="227"/>
      <c r="E45" s="227">
        <v>2.3320000000000003E-3</v>
      </c>
      <c r="F45" s="228">
        <f t="shared" si="0"/>
        <v>3.5519593451152051E-4</v>
      </c>
      <c r="G45" s="227" t="s">
        <v>127</v>
      </c>
      <c r="H45" s="227" t="s">
        <v>109</v>
      </c>
      <c r="I45" s="227" t="s">
        <v>107</v>
      </c>
      <c r="J45" s="338" t="s">
        <v>645</v>
      </c>
      <c r="K45" s="227">
        <v>51</v>
      </c>
      <c r="L45" s="227">
        <v>93</v>
      </c>
      <c r="M45" s="227">
        <v>0</v>
      </c>
      <c r="N45" s="227">
        <v>10</v>
      </c>
      <c r="O45" s="227">
        <v>0</v>
      </c>
      <c r="P45" s="227">
        <v>0</v>
      </c>
      <c r="Q45" s="227">
        <f t="shared" si="1"/>
        <v>866.29499999999996</v>
      </c>
      <c r="R45" s="229" t="s">
        <v>98</v>
      </c>
      <c r="S45" s="229">
        <f t="shared" si="8"/>
        <v>866.29499999999996</v>
      </c>
      <c r="T45" s="229">
        <f t="shared" si="2"/>
        <v>2.0201999400000004</v>
      </c>
      <c r="U45" s="229"/>
      <c r="V45" s="229">
        <f t="shared" si="9"/>
        <v>2.5642038507304806E-3</v>
      </c>
      <c r="W45" s="230">
        <f t="shared" si="10"/>
        <v>3.0770446208765764E-4</v>
      </c>
      <c r="X45" s="231">
        <f t="shared" si="4"/>
        <v>3.5519593451152051E-4</v>
      </c>
      <c r="Y45" s="229"/>
      <c r="Z45" s="229"/>
      <c r="AA45" s="229"/>
      <c r="AB45" s="229"/>
      <c r="AC45" s="227"/>
      <c r="AD45" s="227">
        <f t="shared" si="5"/>
        <v>3.077044620876577E-4</v>
      </c>
      <c r="AE45" s="227"/>
      <c r="AF45" s="232"/>
    </row>
    <row r="46" spans="2:32" x14ac:dyDescent="0.25">
      <c r="B46" s="226"/>
      <c r="C46" s="227"/>
      <c r="D46" s="227"/>
      <c r="E46" s="227">
        <v>3.0475000000000003E-3</v>
      </c>
      <c r="F46" s="228">
        <f t="shared" si="0"/>
        <v>4.6417650532755509E-4</v>
      </c>
      <c r="G46" s="227" t="s">
        <v>128</v>
      </c>
      <c r="H46" s="227" t="s">
        <v>109</v>
      </c>
      <c r="I46" s="227" t="s">
        <v>107</v>
      </c>
      <c r="J46" s="338" t="s">
        <v>646</v>
      </c>
      <c r="K46" s="227">
        <v>51</v>
      </c>
      <c r="L46" s="227">
        <v>89</v>
      </c>
      <c r="M46" s="227">
        <v>0</v>
      </c>
      <c r="N46" s="227">
        <v>10</v>
      </c>
      <c r="O46" s="227">
        <v>0</v>
      </c>
      <c r="P46" s="227">
        <v>0</v>
      </c>
      <c r="Q46" s="227">
        <f t="shared" si="1"/>
        <v>862.26299999999992</v>
      </c>
      <c r="R46" s="229" t="s">
        <v>98</v>
      </c>
      <c r="S46" s="229">
        <f t="shared" si="8"/>
        <v>862.26299999999992</v>
      </c>
      <c r="T46" s="229">
        <f t="shared" si="2"/>
        <v>2.6277464925</v>
      </c>
      <c r="U46" s="229"/>
      <c r="V46" s="229">
        <f t="shared" si="9"/>
        <v>3.3353518834437802E-3</v>
      </c>
      <c r="W46" s="230">
        <f t="shared" si="10"/>
        <v>4.0024222601325361E-4</v>
      </c>
      <c r="X46" s="231">
        <f t="shared" si="4"/>
        <v>4.6417650532755509E-4</v>
      </c>
      <c r="Y46" s="229"/>
      <c r="Z46" s="229"/>
      <c r="AA46" s="229"/>
      <c r="AB46" s="229"/>
      <c r="AC46" s="227"/>
      <c r="AD46" s="227">
        <f t="shared" si="5"/>
        <v>4.0024222601325361E-4</v>
      </c>
      <c r="AE46" s="227"/>
      <c r="AF46" s="232"/>
    </row>
    <row r="47" spans="2:32" x14ac:dyDescent="0.25">
      <c r="B47" s="226"/>
      <c r="C47" s="227"/>
      <c r="D47" s="227"/>
      <c r="E47" s="227">
        <v>3.0475000000000003E-3</v>
      </c>
      <c r="F47" s="228">
        <f t="shared" si="0"/>
        <v>4.6417650532755509E-4</v>
      </c>
      <c r="G47" s="227" t="s">
        <v>129</v>
      </c>
      <c r="H47" s="227" t="s">
        <v>109</v>
      </c>
      <c r="I47" s="227" t="s">
        <v>107</v>
      </c>
      <c r="J47" s="338" t="s">
        <v>646</v>
      </c>
      <c r="K47" s="227">
        <v>51</v>
      </c>
      <c r="L47" s="227">
        <v>89</v>
      </c>
      <c r="M47" s="227">
        <v>0</v>
      </c>
      <c r="N47" s="227">
        <v>10</v>
      </c>
      <c r="O47" s="227">
        <v>0</v>
      </c>
      <c r="P47" s="227">
        <v>0</v>
      </c>
      <c r="Q47" s="227">
        <f t="shared" si="1"/>
        <v>862.26299999999992</v>
      </c>
      <c r="R47" s="229" t="s">
        <v>98</v>
      </c>
      <c r="S47" s="229">
        <f t="shared" si="8"/>
        <v>862.26299999999992</v>
      </c>
      <c r="T47" s="229">
        <f t="shared" si="2"/>
        <v>2.6277464925</v>
      </c>
      <c r="U47" s="229"/>
      <c r="V47" s="229">
        <f t="shared" si="9"/>
        <v>3.3353518834437802E-3</v>
      </c>
      <c r="W47" s="230">
        <f t="shared" si="10"/>
        <v>4.0024222601325361E-4</v>
      </c>
      <c r="X47" s="231">
        <f t="shared" si="4"/>
        <v>4.6417650532755509E-4</v>
      </c>
      <c r="Y47" s="229"/>
      <c r="Z47" s="229"/>
      <c r="AA47" s="229"/>
      <c r="AB47" s="229"/>
      <c r="AC47" s="227"/>
      <c r="AD47" s="227">
        <f t="shared" si="5"/>
        <v>4.0024222601325361E-4</v>
      </c>
      <c r="AE47" s="227"/>
      <c r="AF47" s="232"/>
    </row>
    <row r="48" spans="2:32" x14ac:dyDescent="0.25">
      <c r="B48" s="226"/>
      <c r="C48" s="227"/>
      <c r="D48" s="227"/>
      <c r="E48" s="227">
        <v>3.4807749999999998E-2</v>
      </c>
      <c r="F48" s="228">
        <f t="shared" si="0"/>
        <v>5.3017029543282052E-3</v>
      </c>
      <c r="G48" s="227" t="s">
        <v>130</v>
      </c>
      <c r="H48" s="227" t="s">
        <v>109</v>
      </c>
      <c r="I48" s="227" t="s">
        <v>107</v>
      </c>
      <c r="J48" s="338" t="s">
        <v>647</v>
      </c>
      <c r="K48" s="227">
        <v>51</v>
      </c>
      <c r="L48" s="227">
        <v>85</v>
      </c>
      <c r="M48" s="227">
        <v>0</v>
      </c>
      <c r="N48" s="227">
        <v>10</v>
      </c>
      <c r="O48" s="227">
        <v>0</v>
      </c>
      <c r="P48" s="227">
        <v>0</v>
      </c>
      <c r="Q48" s="227">
        <f t="shared" si="1"/>
        <v>858.23099999999999</v>
      </c>
      <c r="R48" s="229" t="s">
        <v>98</v>
      </c>
      <c r="S48" s="229">
        <f t="shared" si="8"/>
        <v>858.23099999999999</v>
      </c>
      <c r="T48" s="229">
        <f t="shared" si="2"/>
        <v>29.873090090249999</v>
      </c>
      <c r="U48" s="229"/>
      <c r="V48" s="229">
        <f t="shared" si="9"/>
        <v>3.7917381901633747E-2</v>
      </c>
      <c r="W48" s="230">
        <f t="shared" si="10"/>
        <v>4.5500858281960497E-3</v>
      </c>
      <c r="X48" s="231">
        <f t="shared" si="4"/>
        <v>5.3017029543282052E-3</v>
      </c>
      <c r="Y48" s="229"/>
      <c r="Z48" s="229"/>
      <c r="AA48" s="229"/>
      <c r="AB48" s="229"/>
      <c r="AC48" s="227"/>
      <c r="AD48" s="227">
        <f t="shared" si="5"/>
        <v>4.5500858281960497E-3</v>
      </c>
      <c r="AE48" s="227"/>
      <c r="AF48" s="232"/>
    </row>
    <row r="49" spans="2:32" x14ac:dyDescent="0.25">
      <c r="B49" s="226"/>
      <c r="C49" s="227"/>
      <c r="D49" s="227"/>
      <c r="E49" s="227">
        <v>7.57105E-2</v>
      </c>
      <c r="F49" s="228">
        <f t="shared" si="0"/>
        <v>1.1531758919311519E-2</v>
      </c>
      <c r="G49" s="227" t="s">
        <v>131</v>
      </c>
      <c r="H49" s="227" t="s">
        <v>109</v>
      </c>
      <c r="I49" s="227" t="s">
        <v>107</v>
      </c>
      <c r="J49" s="338" t="s">
        <v>648</v>
      </c>
      <c r="K49" s="227">
        <v>51</v>
      </c>
      <c r="L49" s="227">
        <v>81</v>
      </c>
      <c r="M49" s="227">
        <v>0</v>
      </c>
      <c r="N49" s="227">
        <v>10</v>
      </c>
      <c r="O49" s="227">
        <v>0</v>
      </c>
      <c r="P49" s="227">
        <v>0</v>
      </c>
      <c r="Q49" s="227">
        <f t="shared" si="1"/>
        <v>854.19899999999996</v>
      </c>
      <c r="R49" s="229" t="s">
        <v>98</v>
      </c>
      <c r="S49" s="229">
        <f t="shared" si="8"/>
        <v>854.19899999999996</v>
      </c>
      <c r="T49" s="229">
        <f t="shared" si="2"/>
        <v>64.671833389499994</v>
      </c>
      <c r="U49" s="229"/>
      <c r="V49" s="229">
        <f t="shared" si="9"/>
        <v>8.2086807809308174E-2</v>
      </c>
      <c r="W49" s="230">
        <f t="shared" si="10"/>
        <v>9.8504169371169802E-3</v>
      </c>
      <c r="X49" s="231">
        <f t="shared" si="4"/>
        <v>1.1531758919311519E-2</v>
      </c>
      <c r="Y49" s="229"/>
      <c r="Z49" s="229"/>
      <c r="AA49" s="229"/>
      <c r="AB49" s="229"/>
      <c r="AC49" s="227"/>
      <c r="AD49" s="227">
        <f t="shared" si="5"/>
        <v>9.8504169371169785E-3</v>
      </c>
      <c r="AE49" s="227"/>
      <c r="AF49" s="232"/>
    </row>
    <row r="50" spans="2:32" x14ac:dyDescent="0.25">
      <c r="B50" s="226"/>
      <c r="C50" s="227"/>
      <c r="D50" s="227"/>
      <c r="E50" s="229">
        <v>9.9375000000000006E-4</v>
      </c>
      <c r="F50" s="228">
        <f t="shared" si="0"/>
        <v>1.513619039111593E-4</v>
      </c>
      <c r="G50" s="227" t="s">
        <v>132</v>
      </c>
      <c r="H50" s="227" t="s">
        <v>109</v>
      </c>
      <c r="I50" s="227" t="s">
        <v>107</v>
      </c>
      <c r="J50" s="338" t="s">
        <v>648</v>
      </c>
      <c r="K50" s="227">
        <v>51</v>
      </c>
      <c r="L50" s="227">
        <v>81</v>
      </c>
      <c r="M50" s="227">
        <v>0</v>
      </c>
      <c r="N50" s="227">
        <v>10</v>
      </c>
      <c r="O50" s="227">
        <v>0</v>
      </c>
      <c r="P50" s="227">
        <v>0</v>
      </c>
      <c r="Q50" s="227">
        <f t="shared" si="1"/>
        <v>854.19899999999996</v>
      </c>
      <c r="R50" s="229" t="s">
        <v>98</v>
      </c>
      <c r="S50" s="229">
        <f t="shared" si="8"/>
        <v>854.19899999999996</v>
      </c>
      <c r="T50" s="229">
        <f t="shared" si="2"/>
        <v>0.84886025625000006</v>
      </c>
      <c r="U50" s="229"/>
      <c r="V50" s="229">
        <f t="shared" si="9"/>
        <v>1.077443224658403E-3</v>
      </c>
      <c r="W50" s="230">
        <f t="shared" si="10"/>
        <v>1.2929318695900836E-4</v>
      </c>
      <c r="X50" s="231">
        <f t="shared" si="4"/>
        <v>1.513619039111593E-4</v>
      </c>
      <c r="Y50" s="229"/>
      <c r="Z50" s="229"/>
      <c r="AA50" s="229"/>
      <c r="AB50" s="229"/>
      <c r="AC50" s="227"/>
      <c r="AD50" s="227">
        <f t="shared" si="5"/>
        <v>1.2929318695900836E-4</v>
      </c>
      <c r="AE50" s="227"/>
      <c r="AF50" s="232"/>
    </row>
    <row r="51" spans="2:32" x14ac:dyDescent="0.25">
      <c r="B51" s="226"/>
      <c r="C51" s="227"/>
      <c r="D51" s="227"/>
      <c r="E51" s="227">
        <v>4.1075E-3</v>
      </c>
      <c r="F51" s="228">
        <f t="shared" si="0"/>
        <v>6.2562920283279163E-4</v>
      </c>
      <c r="G51" s="227" t="s">
        <v>133</v>
      </c>
      <c r="H51" s="227" t="s">
        <v>109</v>
      </c>
      <c r="I51" s="227" t="s">
        <v>107</v>
      </c>
      <c r="J51" s="338" t="s">
        <v>649</v>
      </c>
      <c r="K51" s="227">
        <v>51</v>
      </c>
      <c r="L51" s="227">
        <v>77</v>
      </c>
      <c r="M51" s="227">
        <v>0</v>
      </c>
      <c r="N51" s="227">
        <v>10</v>
      </c>
      <c r="O51" s="227">
        <v>0</v>
      </c>
      <c r="P51" s="227">
        <v>0</v>
      </c>
      <c r="Q51" s="227">
        <f t="shared" si="1"/>
        <v>850.16699999999992</v>
      </c>
      <c r="R51" s="229" t="s">
        <v>98</v>
      </c>
      <c r="S51" s="229">
        <f t="shared" si="8"/>
        <v>850.16699999999992</v>
      </c>
      <c r="T51" s="229">
        <f t="shared" si="2"/>
        <v>3.4920609524999997</v>
      </c>
      <c r="U51" s="229"/>
      <c r="V51" s="229">
        <f t="shared" si="9"/>
        <v>4.4324108540395495E-3</v>
      </c>
      <c r="W51" s="230">
        <f t="shared" si="10"/>
        <v>5.3188930248474593E-4</v>
      </c>
      <c r="X51" s="231">
        <f t="shared" si="4"/>
        <v>6.2562920283279163E-4</v>
      </c>
      <c r="Y51" s="229"/>
      <c r="Z51" s="229"/>
      <c r="AA51" s="229"/>
      <c r="AB51" s="229"/>
      <c r="AC51" s="227"/>
      <c r="AD51" s="227">
        <f t="shared" si="5"/>
        <v>5.3188930248474582E-4</v>
      </c>
      <c r="AE51" s="227"/>
      <c r="AF51" s="232"/>
    </row>
    <row r="52" spans="2:32" x14ac:dyDescent="0.25">
      <c r="B52" s="226"/>
      <c r="C52" s="227"/>
      <c r="D52" s="227"/>
      <c r="E52" s="227">
        <v>0.15682499999999999</v>
      </c>
      <c r="F52" s="228">
        <f t="shared" si="0"/>
        <v>2.3886621968168608E-2</v>
      </c>
      <c r="G52" s="227" t="s">
        <v>134</v>
      </c>
      <c r="H52" s="227" t="s">
        <v>109</v>
      </c>
      <c r="I52" s="227" t="s">
        <v>107</v>
      </c>
      <c r="J52" s="338" t="s">
        <v>135</v>
      </c>
      <c r="K52" s="227">
        <v>41</v>
      </c>
      <c r="L52" s="227">
        <v>79</v>
      </c>
      <c r="M52" s="227">
        <v>0</v>
      </c>
      <c r="N52" s="227">
        <v>13</v>
      </c>
      <c r="O52" s="227">
        <v>0</v>
      </c>
      <c r="P52" s="227">
        <v>1</v>
      </c>
      <c r="Q52" s="227">
        <f t="shared" si="1"/>
        <v>812.13599999999997</v>
      </c>
      <c r="R52" s="229" t="s">
        <v>98</v>
      </c>
      <c r="S52" s="229">
        <f t="shared" si="8"/>
        <v>812.13599999999997</v>
      </c>
      <c r="T52" s="229">
        <f t="shared" si="2"/>
        <v>127.36322819999999</v>
      </c>
      <c r="U52" s="229"/>
      <c r="V52" s="229">
        <f t="shared" si="9"/>
        <v>0.1616598801561715</v>
      </c>
      <c r="W52" s="230">
        <f t="shared" si="10"/>
        <v>1.9399185618740579E-2</v>
      </c>
      <c r="X52" s="231">
        <f t="shared" si="4"/>
        <v>2.3886621968168608E-2</v>
      </c>
      <c r="Y52" s="229"/>
      <c r="Z52" s="229"/>
      <c r="AA52" s="229"/>
      <c r="AB52" s="229"/>
      <c r="AC52" s="227"/>
      <c r="AD52" s="227">
        <f t="shared" si="5"/>
        <v>1.9399185618740582E-2</v>
      </c>
      <c r="AE52" s="227"/>
      <c r="AF52" s="232"/>
    </row>
    <row r="53" spans="2:32" x14ac:dyDescent="0.25">
      <c r="B53" s="226"/>
      <c r="C53" s="227"/>
      <c r="D53" s="227"/>
      <c r="E53" s="227">
        <v>1.8117750000000002E-2</v>
      </c>
      <c r="F53" s="228">
        <f t="shared" si="0"/>
        <v>2.7595845379485848E-3</v>
      </c>
      <c r="G53" s="338" t="s">
        <v>136</v>
      </c>
      <c r="H53" s="227" t="s">
        <v>109</v>
      </c>
      <c r="I53" s="227" t="s">
        <v>107</v>
      </c>
      <c r="J53" s="338" t="s">
        <v>137</v>
      </c>
      <c r="K53" s="227">
        <v>41</v>
      </c>
      <c r="L53" s="227">
        <v>75</v>
      </c>
      <c r="M53" s="227">
        <v>0</v>
      </c>
      <c r="N53" s="227">
        <v>13</v>
      </c>
      <c r="O53" s="227">
        <v>0</v>
      </c>
      <c r="P53" s="227">
        <v>1</v>
      </c>
      <c r="Q53" s="227">
        <f t="shared" si="1"/>
        <v>808.10399999999993</v>
      </c>
      <c r="R53" s="229" t="s">
        <v>98</v>
      </c>
      <c r="S53" s="229">
        <f t="shared" si="8"/>
        <v>808.10399999999993</v>
      </c>
      <c r="T53" s="229">
        <f t="shared" si="2"/>
        <v>14.641026246000001</v>
      </c>
      <c r="U53" s="229"/>
      <c r="V53" s="229">
        <f t="shared" si="9"/>
        <v>1.858359419545336E-2</v>
      </c>
      <c r="W53" s="230">
        <f t="shared" si="10"/>
        <v>2.230031303454403E-3</v>
      </c>
      <c r="X53" s="231">
        <f t="shared" si="4"/>
        <v>2.7595845379485848E-3</v>
      </c>
      <c r="Y53" s="229"/>
      <c r="Z53" s="229"/>
      <c r="AA53" s="229"/>
      <c r="AB53" s="229"/>
      <c r="AC53" s="227"/>
      <c r="AD53" s="227">
        <f t="shared" si="5"/>
        <v>2.2300313034544026E-3</v>
      </c>
      <c r="AE53" s="227"/>
      <c r="AF53" s="232"/>
    </row>
    <row r="54" spans="2:32" x14ac:dyDescent="0.25">
      <c r="B54" s="226"/>
      <c r="C54" s="227"/>
      <c r="D54" s="227"/>
      <c r="E54" s="227">
        <v>3.4425000000000002E-3</v>
      </c>
      <c r="F54" s="228">
        <f t="shared" si="0"/>
        <v>5.2434048222809143E-4</v>
      </c>
      <c r="G54" s="338" t="s">
        <v>138</v>
      </c>
      <c r="H54" s="227" t="s">
        <v>109</v>
      </c>
      <c r="I54" s="227" t="s">
        <v>107</v>
      </c>
      <c r="J54" s="338" t="s">
        <v>139</v>
      </c>
      <c r="K54" s="227">
        <v>45</v>
      </c>
      <c r="L54" s="227">
        <v>83</v>
      </c>
      <c r="M54" s="227">
        <v>0</v>
      </c>
      <c r="N54" s="227">
        <v>13</v>
      </c>
      <c r="O54" s="227">
        <v>0</v>
      </c>
      <c r="P54" s="227">
        <v>1</v>
      </c>
      <c r="Q54" s="227">
        <f t="shared" si="1"/>
        <v>864.21199999999999</v>
      </c>
      <c r="R54" s="229" t="s">
        <v>98</v>
      </c>
      <c r="S54" s="229">
        <f t="shared" si="8"/>
        <v>864.21199999999999</v>
      </c>
      <c r="T54" s="229">
        <f t="shared" si="2"/>
        <v>2.9750498100000002</v>
      </c>
      <c r="U54" s="229"/>
      <c r="V54" s="229">
        <f t="shared" si="9"/>
        <v>3.7761778068941946E-3</v>
      </c>
      <c r="W54" s="230">
        <f t="shared" si="10"/>
        <v>4.5314133682730336E-4</v>
      </c>
      <c r="X54" s="231">
        <f t="shared" si="4"/>
        <v>5.2434048222809143E-4</v>
      </c>
      <c r="Y54" s="229"/>
      <c r="Z54" s="229"/>
      <c r="AA54" s="229"/>
      <c r="AB54" s="229"/>
      <c r="AC54" s="227"/>
      <c r="AD54" s="227">
        <f t="shared" si="5"/>
        <v>4.5314133682730336E-4</v>
      </c>
      <c r="AE54" s="227"/>
      <c r="AF54" s="232"/>
    </row>
    <row r="55" spans="2:32" x14ac:dyDescent="0.25">
      <c r="B55" s="226"/>
      <c r="C55" s="227"/>
      <c r="D55" s="227"/>
      <c r="E55" s="227">
        <v>2.0145E-2</v>
      </c>
      <c r="F55" s="228">
        <f t="shared" si="0"/>
        <v>3.0683628219273494E-3</v>
      </c>
      <c r="G55" s="338" t="s">
        <v>140</v>
      </c>
      <c r="H55" s="227" t="s">
        <v>109</v>
      </c>
      <c r="I55" s="227" t="s">
        <v>107</v>
      </c>
      <c r="J55" s="338" t="s">
        <v>141</v>
      </c>
      <c r="K55" s="227">
        <v>45</v>
      </c>
      <c r="L55" s="227">
        <v>79</v>
      </c>
      <c r="M55" s="227">
        <v>0</v>
      </c>
      <c r="N55" s="227">
        <v>13</v>
      </c>
      <c r="O55" s="227">
        <v>0</v>
      </c>
      <c r="P55" s="227">
        <v>1</v>
      </c>
      <c r="Q55" s="227">
        <f t="shared" si="1"/>
        <v>860.18</v>
      </c>
      <c r="R55" s="229" t="s">
        <v>98</v>
      </c>
      <c r="S55" s="229">
        <f t="shared" si="8"/>
        <v>860.18</v>
      </c>
      <c r="T55" s="229">
        <f t="shared" si="2"/>
        <v>17.328326099999998</v>
      </c>
      <c r="U55" s="229"/>
      <c r="V55" s="229">
        <f t="shared" si="9"/>
        <v>2.1994536101378893E-2</v>
      </c>
      <c r="W55" s="230">
        <f t="shared" si="10"/>
        <v>2.6393443321654671E-3</v>
      </c>
      <c r="X55" s="231">
        <f t="shared" si="4"/>
        <v>3.0683628219273494E-3</v>
      </c>
      <c r="Y55" s="229"/>
      <c r="Z55" s="229"/>
      <c r="AA55" s="229"/>
      <c r="AB55" s="229"/>
      <c r="AC55" s="227"/>
      <c r="AD55" s="227">
        <f t="shared" si="5"/>
        <v>2.6393443321654671E-3</v>
      </c>
      <c r="AE55" s="227"/>
      <c r="AF55" s="232"/>
    </row>
    <row r="56" spans="2:32" x14ac:dyDescent="0.25">
      <c r="B56" s="226"/>
      <c r="C56" s="227"/>
      <c r="D56" s="227"/>
      <c r="E56" s="227">
        <v>2.0145E-2</v>
      </c>
      <c r="F56" s="228">
        <f t="shared" si="0"/>
        <v>3.0683628219273494E-3</v>
      </c>
      <c r="G56" s="338" t="s">
        <v>142</v>
      </c>
      <c r="H56" s="227" t="s">
        <v>109</v>
      </c>
      <c r="I56" s="227" t="s">
        <v>107</v>
      </c>
      <c r="J56" s="338" t="s">
        <v>141</v>
      </c>
      <c r="K56" s="227">
        <v>45</v>
      </c>
      <c r="L56" s="227">
        <v>79</v>
      </c>
      <c r="M56" s="227">
        <v>0</v>
      </c>
      <c r="N56" s="227">
        <v>13</v>
      </c>
      <c r="O56" s="227">
        <v>0</v>
      </c>
      <c r="P56" s="227">
        <v>1</v>
      </c>
      <c r="Q56" s="227">
        <f t="shared" si="1"/>
        <v>860.18</v>
      </c>
      <c r="R56" s="229" t="s">
        <v>98</v>
      </c>
      <c r="S56" s="229">
        <f t="shared" si="8"/>
        <v>860.18</v>
      </c>
      <c r="T56" s="229">
        <f t="shared" si="2"/>
        <v>17.328326099999998</v>
      </c>
      <c r="U56" s="229"/>
      <c r="V56" s="229">
        <f t="shared" si="9"/>
        <v>2.1994536101378893E-2</v>
      </c>
      <c r="W56" s="230">
        <f t="shared" si="10"/>
        <v>2.6393443321654671E-3</v>
      </c>
      <c r="X56" s="231">
        <f t="shared" si="4"/>
        <v>3.0683628219273494E-3</v>
      </c>
      <c r="Y56" s="229"/>
      <c r="Z56" s="229"/>
      <c r="AA56" s="229"/>
      <c r="AB56" s="229"/>
      <c r="AC56" s="227"/>
      <c r="AD56" s="227">
        <f t="shared" si="5"/>
        <v>2.6393443321654671E-3</v>
      </c>
      <c r="AE56" s="227"/>
      <c r="AF56" s="232"/>
    </row>
    <row r="57" spans="2:32" x14ac:dyDescent="0.25">
      <c r="B57" s="226"/>
      <c r="C57" s="227"/>
      <c r="D57" s="227"/>
      <c r="E57" s="227">
        <v>5.355E-2</v>
      </c>
      <c r="F57" s="228">
        <f t="shared" si="0"/>
        <v>8.1564075013258672E-3</v>
      </c>
      <c r="G57" s="338" t="s">
        <v>143</v>
      </c>
      <c r="H57" s="227" t="s">
        <v>109</v>
      </c>
      <c r="I57" s="227" t="s">
        <v>107</v>
      </c>
      <c r="J57" s="338" t="s">
        <v>144</v>
      </c>
      <c r="K57" s="227">
        <v>45</v>
      </c>
      <c r="L57" s="227">
        <v>75</v>
      </c>
      <c r="M57" s="227">
        <v>0</v>
      </c>
      <c r="N57" s="227">
        <v>13</v>
      </c>
      <c r="O57" s="227">
        <v>0</v>
      </c>
      <c r="P57" s="227">
        <v>1</v>
      </c>
      <c r="Q57" s="227">
        <f t="shared" si="1"/>
        <v>856.14800000000002</v>
      </c>
      <c r="R57" s="229" t="s">
        <v>98</v>
      </c>
      <c r="S57" s="229">
        <f t="shared" si="8"/>
        <v>856.14800000000002</v>
      </c>
      <c r="T57" s="229">
        <f t="shared" si="2"/>
        <v>45.846725400000004</v>
      </c>
      <c r="U57" s="229"/>
      <c r="V57" s="229">
        <f t="shared" si="9"/>
        <v>5.8192433078709485E-2</v>
      </c>
      <c r="W57" s="230">
        <f t="shared" si="10"/>
        <v>6.9830919694451382E-3</v>
      </c>
      <c r="X57" s="231">
        <f t="shared" si="4"/>
        <v>8.1564075013258672E-3</v>
      </c>
      <c r="Y57" s="229"/>
      <c r="Z57" s="229"/>
      <c r="AA57" s="229"/>
      <c r="AB57" s="229"/>
      <c r="AC57" s="227"/>
      <c r="AD57" s="227">
        <f t="shared" si="5"/>
        <v>6.9830919694451382E-3</v>
      </c>
      <c r="AE57" s="227"/>
      <c r="AF57" s="232"/>
    </row>
    <row r="58" spans="2:32" x14ac:dyDescent="0.25">
      <c r="B58" s="226"/>
      <c r="C58" s="227"/>
      <c r="D58" s="227"/>
      <c r="E58" s="227">
        <v>2.2950000000000002E-3</v>
      </c>
      <c r="F58" s="228">
        <f t="shared" si="0"/>
        <v>3.4956032148539425E-4</v>
      </c>
      <c r="G58" s="338" t="s">
        <v>145</v>
      </c>
      <c r="H58" s="227" t="s">
        <v>109</v>
      </c>
      <c r="I58" s="227" t="s">
        <v>107</v>
      </c>
      <c r="J58" s="338" t="s">
        <v>146</v>
      </c>
      <c r="K58" s="227">
        <v>45</v>
      </c>
      <c r="L58" s="227">
        <v>71</v>
      </c>
      <c r="M58" s="227">
        <v>0</v>
      </c>
      <c r="N58" s="227">
        <v>13</v>
      </c>
      <c r="O58" s="227">
        <v>0</v>
      </c>
      <c r="P58" s="227">
        <v>1</v>
      </c>
      <c r="Q58" s="227">
        <f t="shared" si="1"/>
        <v>852.11599999999999</v>
      </c>
      <c r="R58" s="229" t="s">
        <v>98</v>
      </c>
      <c r="S58" s="229">
        <f t="shared" si="8"/>
        <v>852.11599999999999</v>
      </c>
      <c r="T58" s="229">
        <f t="shared" si="2"/>
        <v>1.9556062200000002</v>
      </c>
      <c r="U58" s="229"/>
      <c r="V58" s="229">
        <f t="shared" si="9"/>
        <v>2.4822161908570686E-3</v>
      </c>
      <c r="W58" s="230">
        <f t="shared" si="10"/>
        <v>2.9786594290284822E-4</v>
      </c>
      <c r="X58" s="231">
        <f t="shared" si="4"/>
        <v>3.4956032148539425E-4</v>
      </c>
      <c r="Y58" s="229"/>
      <c r="Z58" s="229"/>
      <c r="AA58" s="229"/>
      <c r="AB58" s="229"/>
      <c r="AC58" s="227"/>
      <c r="AD58" s="227">
        <f t="shared" si="5"/>
        <v>2.9786594290284816E-4</v>
      </c>
      <c r="AE58" s="227"/>
      <c r="AF58" s="232"/>
    </row>
    <row r="59" spans="2:32" x14ac:dyDescent="0.25">
      <c r="B59" s="226"/>
      <c r="C59" s="227"/>
      <c r="D59" s="227"/>
      <c r="E59" s="227">
        <v>0</v>
      </c>
      <c r="F59" s="228">
        <f t="shared" si="0"/>
        <v>0</v>
      </c>
      <c r="G59" s="338" t="s">
        <v>147</v>
      </c>
      <c r="H59" s="227" t="s">
        <v>109</v>
      </c>
      <c r="I59" s="227" t="s">
        <v>107</v>
      </c>
      <c r="J59" s="338" t="s">
        <v>148</v>
      </c>
      <c r="K59" s="227">
        <v>45</v>
      </c>
      <c r="L59" s="227">
        <v>67</v>
      </c>
      <c r="M59" s="227">
        <v>0</v>
      </c>
      <c r="N59" s="227">
        <v>13</v>
      </c>
      <c r="O59" s="227">
        <v>0</v>
      </c>
      <c r="P59" s="227">
        <v>1</v>
      </c>
      <c r="Q59" s="227">
        <f t="shared" si="1"/>
        <v>848.08399999999995</v>
      </c>
      <c r="R59" s="229" t="s">
        <v>98</v>
      </c>
      <c r="S59" s="229">
        <f t="shared" si="8"/>
        <v>848.08399999999995</v>
      </c>
      <c r="T59" s="229">
        <f t="shared" si="2"/>
        <v>0</v>
      </c>
      <c r="U59" s="229"/>
      <c r="V59" s="229">
        <f t="shared" si="9"/>
        <v>0</v>
      </c>
      <c r="W59" s="230">
        <f t="shared" si="10"/>
        <v>0</v>
      </c>
      <c r="X59" s="231">
        <f t="shared" si="4"/>
        <v>0</v>
      </c>
      <c r="Y59" s="229"/>
      <c r="Z59" s="229"/>
      <c r="AA59" s="229"/>
      <c r="AB59" s="229"/>
      <c r="AC59" s="227"/>
      <c r="AD59" s="227">
        <f t="shared" si="5"/>
        <v>0</v>
      </c>
      <c r="AE59" s="227"/>
      <c r="AF59" s="232"/>
    </row>
    <row r="60" spans="2:32" x14ac:dyDescent="0.25">
      <c r="B60" s="226"/>
      <c r="C60" s="227"/>
      <c r="D60" s="227"/>
      <c r="E60" s="227">
        <v>1.6575000000000001E-3</v>
      </c>
      <c r="F60" s="228">
        <f t="shared" si="0"/>
        <v>2.5246023218389589E-4</v>
      </c>
      <c r="G60" s="338" t="s">
        <v>149</v>
      </c>
      <c r="H60" s="227" t="s">
        <v>109</v>
      </c>
      <c r="I60" s="227" t="s">
        <v>107</v>
      </c>
      <c r="J60" s="338" t="s">
        <v>146</v>
      </c>
      <c r="K60" s="227">
        <v>45</v>
      </c>
      <c r="L60" s="227">
        <v>71</v>
      </c>
      <c r="M60" s="227">
        <v>0</v>
      </c>
      <c r="N60" s="227">
        <v>13</v>
      </c>
      <c r="O60" s="227">
        <v>0</v>
      </c>
      <c r="P60" s="227">
        <v>1</v>
      </c>
      <c r="Q60" s="227">
        <f t="shared" si="1"/>
        <v>852.11599999999999</v>
      </c>
      <c r="R60" s="229" t="s">
        <v>98</v>
      </c>
      <c r="S60" s="229">
        <f t="shared" si="8"/>
        <v>852.11599999999999</v>
      </c>
      <c r="T60" s="229">
        <f t="shared" si="2"/>
        <v>1.4123822700000002</v>
      </c>
      <c r="U60" s="229"/>
      <c r="V60" s="229">
        <f t="shared" si="9"/>
        <v>1.7927116933967719E-3</v>
      </c>
      <c r="W60" s="230">
        <f t="shared" si="10"/>
        <v>2.1512540320761263E-4</v>
      </c>
      <c r="X60" s="231">
        <f t="shared" si="4"/>
        <v>2.5246023218389589E-4</v>
      </c>
      <c r="Y60" s="229"/>
      <c r="Z60" s="229"/>
      <c r="AA60" s="229"/>
      <c r="AB60" s="229"/>
      <c r="AC60" s="227"/>
      <c r="AD60" s="227">
        <f t="shared" si="5"/>
        <v>2.1512540320761265E-4</v>
      </c>
      <c r="AE60" s="227"/>
      <c r="AF60" s="232"/>
    </row>
    <row r="61" spans="2:32" x14ac:dyDescent="0.25">
      <c r="B61" s="226"/>
      <c r="C61" s="227"/>
      <c r="D61" s="227"/>
      <c r="E61" s="227">
        <v>5.2500000000000005E-2</v>
      </c>
      <c r="F61" s="228">
        <f t="shared" si="0"/>
        <v>7.9964779424763401E-3</v>
      </c>
      <c r="G61" s="227" t="s">
        <v>150</v>
      </c>
      <c r="H61" s="227" t="s">
        <v>109</v>
      </c>
      <c r="I61" s="227" t="s">
        <v>107</v>
      </c>
      <c r="J61" s="227" t="s">
        <v>151</v>
      </c>
      <c r="K61" s="227">
        <v>38</v>
      </c>
      <c r="L61" s="227">
        <v>74</v>
      </c>
      <c r="M61" s="227">
        <v>0</v>
      </c>
      <c r="N61" s="227">
        <v>10</v>
      </c>
      <c r="O61" s="227">
        <v>1</v>
      </c>
      <c r="P61" s="227">
        <v>0</v>
      </c>
      <c r="Q61" s="227">
        <f t="shared" si="1"/>
        <v>721.97400000000005</v>
      </c>
      <c r="R61" s="229" t="s">
        <v>98</v>
      </c>
      <c r="S61" s="229">
        <f t="shared" si="8"/>
        <v>721.97400000000005</v>
      </c>
      <c r="T61" s="229">
        <f t="shared" si="2"/>
        <v>37.903635000000008</v>
      </c>
      <c r="U61" s="229"/>
      <c r="V61" s="229">
        <f t="shared" si="9"/>
        <v>4.8110409717011783E-2</v>
      </c>
      <c r="W61" s="230">
        <f t="shared" si="10"/>
        <v>5.7732491660414135E-3</v>
      </c>
      <c r="X61" s="231">
        <f t="shared" si="4"/>
        <v>7.9964779424763401E-3</v>
      </c>
      <c r="Y61" s="229"/>
      <c r="Z61" s="229"/>
      <c r="AA61" s="229"/>
      <c r="AB61" s="229"/>
      <c r="AC61" s="227"/>
      <c r="AD61" s="227">
        <f t="shared" si="5"/>
        <v>5.7732491660414135E-3</v>
      </c>
      <c r="AE61" s="227"/>
      <c r="AF61" s="232"/>
    </row>
    <row r="62" spans="2:32" x14ac:dyDescent="0.25">
      <c r="B62" s="226"/>
      <c r="C62" s="227"/>
      <c r="D62" s="227"/>
      <c r="E62" s="227">
        <v>8.9499999999999996E-4</v>
      </c>
      <c r="F62" s="228">
        <f t="shared" si="0"/>
        <v>1.3632090968602521E-4</v>
      </c>
      <c r="G62" s="227" t="s">
        <v>152</v>
      </c>
      <c r="H62" s="227" t="s">
        <v>109</v>
      </c>
      <c r="I62" s="227" t="s">
        <v>107</v>
      </c>
      <c r="J62" s="227" t="s">
        <v>153</v>
      </c>
      <c r="K62" s="227">
        <v>38</v>
      </c>
      <c r="L62" s="227">
        <v>70</v>
      </c>
      <c r="M62" s="227">
        <v>0</v>
      </c>
      <c r="N62" s="227">
        <v>10</v>
      </c>
      <c r="O62" s="227">
        <v>1</v>
      </c>
      <c r="P62" s="227">
        <v>0</v>
      </c>
      <c r="Q62" s="227">
        <f t="shared" si="1"/>
        <v>717.94200000000001</v>
      </c>
      <c r="R62" s="229" t="s">
        <v>98</v>
      </c>
      <c r="S62" s="229">
        <f t="shared" si="8"/>
        <v>717.94200000000001</v>
      </c>
      <c r="T62" s="229">
        <f t="shared" si="2"/>
        <v>0.64255808999999997</v>
      </c>
      <c r="U62" s="229"/>
      <c r="V62" s="229">
        <f t="shared" si="9"/>
        <v>8.1558755451503588E-4</v>
      </c>
      <c r="W62" s="230">
        <f t="shared" si="10"/>
        <v>9.7870506541804307E-5</v>
      </c>
      <c r="X62" s="231">
        <f t="shared" si="4"/>
        <v>1.3632090968602521E-4</v>
      </c>
      <c r="Y62" s="229"/>
      <c r="Z62" s="229"/>
      <c r="AA62" s="229"/>
      <c r="AB62" s="229"/>
      <c r="AC62" s="227"/>
      <c r="AD62" s="227">
        <f t="shared" si="5"/>
        <v>9.7870506541804307E-5</v>
      </c>
      <c r="AE62" s="227"/>
      <c r="AF62" s="232"/>
    </row>
    <row r="63" spans="2:32" x14ac:dyDescent="0.25">
      <c r="B63" s="226"/>
      <c r="C63" s="227"/>
      <c r="D63" s="227"/>
      <c r="E63" s="227">
        <v>1.8000000000000004E-3</v>
      </c>
      <c r="F63" s="228">
        <f t="shared" si="0"/>
        <v>2.7416495802776023E-4</v>
      </c>
      <c r="G63" s="227" t="s">
        <v>154</v>
      </c>
      <c r="H63" s="227" t="s">
        <v>109</v>
      </c>
      <c r="I63" s="227" t="s">
        <v>107</v>
      </c>
      <c r="J63" s="227" t="s">
        <v>155</v>
      </c>
      <c r="K63" s="227">
        <v>42</v>
      </c>
      <c r="L63" s="227">
        <v>82</v>
      </c>
      <c r="M63" s="227">
        <v>0</v>
      </c>
      <c r="N63" s="227">
        <v>10</v>
      </c>
      <c r="O63" s="227">
        <v>1</v>
      </c>
      <c r="P63" s="227">
        <v>0</v>
      </c>
      <c r="Q63" s="227">
        <f t="shared" si="1"/>
        <v>778.08199999999999</v>
      </c>
      <c r="R63" s="229" t="s">
        <v>98</v>
      </c>
      <c r="S63" s="229">
        <f t="shared" si="8"/>
        <v>778.08199999999999</v>
      </c>
      <c r="T63" s="229">
        <f t="shared" si="2"/>
        <v>1.4005476000000003</v>
      </c>
      <c r="U63" s="229"/>
      <c r="V63" s="229">
        <f t="shared" si="9"/>
        <v>1.7776901572679647E-3</v>
      </c>
      <c r="W63" s="230">
        <f t="shared" si="10"/>
        <v>2.1332281887215574E-4</v>
      </c>
      <c r="X63" s="231">
        <f t="shared" si="4"/>
        <v>2.7416495802776023E-4</v>
      </c>
      <c r="Y63" s="229"/>
      <c r="Z63" s="229"/>
      <c r="AA63" s="229"/>
      <c r="AB63" s="229"/>
      <c r="AC63" s="227"/>
      <c r="AD63" s="227">
        <f t="shared" si="5"/>
        <v>2.1332281887215574E-4</v>
      </c>
      <c r="AE63" s="227"/>
      <c r="AF63" s="232"/>
    </row>
    <row r="64" spans="2:32" x14ac:dyDescent="0.25">
      <c r="B64" s="226"/>
      <c r="C64" s="339"/>
      <c r="D64" s="340"/>
      <c r="E64" s="339">
        <v>3.3500000000000005E-3</v>
      </c>
      <c r="F64" s="228">
        <f t="shared" si="0"/>
        <v>5.1025144966277607E-4</v>
      </c>
      <c r="G64" s="227" t="s">
        <v>156</v>
      </c>
      <c r="H64" s="227" t="s">
        <v>109</v>
      </c>
      <c r="I64" s="227" t="s">
        <v>107</v>
      </c>
      <c r="J64" s="227" t="s">
        <v>157</v>
      </c>
      <c r="K64" s="227">
        <v>42</v>
      </c>
      <c r="L64" s="227">
        <v>78</v>
      </c>
      <c r="M64" s="227">
        <v>0</v>
      </c>
      <c r="N64" s="227">
        <v>10</v>
      </c>
      <c r="O64" s="227">
        <v>1</v>
      </c>
      <c r="P64" s="227">
        <v>0</v>
      </c>
      <c r="Q64" s="227">
        <f t="shared" si="1"/>
        <v>774.05000000000007</v>
      </c>
      <c r="R64" s="229" t="s">
        <v>98</v>
      </c>
      <c r="S64" s="229">
        <f t="shared" si="8"/>
        <v>774.05000000000007</v>
      </c>
      <c r="T64" s="229">
        <f t="shared" si="2"/>
        <v>2.5930675000000005</v>
      </c>
      <c r="U64" s="229"/>
      <c r="V64" s="229">
        <f t="shared" si="9"/>
        <v>3.2913344550955983E-3</v>
      </c>
      <c r="W64" s="230">
        <f t="shared" si="10"/>
        <v>3.9496013461147179E-4</v>
      </c>
      <c r="X64" s="231">
        <f t="shared" si="4"/>
        <v>5.1025144966277607E-4</v>
      </c>
      <c r="Y64" s="229"/>
      <c r="Z64" s="229"/>
      <c r="AA64" s="229"/>
      <c r="AB64" s="229"/>
      <c r="AC64" s="227"/>
      <c r="AD64" s="227">
        <f t="shared" si="5"/>
        <v>3.9496013461147184E-4</v>
      </c>
      <c r="AE64" s="227"/>
      <c r="AF64" s="232"/>
    </row>
    <row r="65" spans="2:32" x14ac:dyDescent="0.25">
      <c r="B65" s="226"/>
      <c r="C65" s="339"/>
      <c r="D65" s="227"/>
      <c r="E65" s="339">
        <v>3.3500000000000005E-3</v>
      </c>
      <c r="F65" s="228">
        <f t="shared" si="0"/>
        <v>5.1025144966277607E-4</v>
      </c>
      <c r="G65" s="227" t="s">
        <v>158</v>
      </c>
      <c r="H65" s="227" t="s">
        <v>109</v>
      </c>
      <c r="I65" s="227" t="s">
        <v>107</v>
      </c>
      <c r="J65" s="341" t="s">
        <v>157</v>
      </c>
      <c r="K65" s="227">
        <v>42</v>
      </c>
      <c r="L65" s="227">
        <v>78</v>
      </c>
      <c r="M65" s="227">
        <v>0</v>
      </c>
      <c r="N65" s="227">
        <v>10</v>
      </c>
      <c r="O65" s="227">
        <v>1</v>
      </c>
      <c r="P65" s="227">
        <v>0</v>
      </c>
      <c r="Q65" s="227">
        <f t="shared" si="1"/>
        <v>774.05000000000007</v>
      </c>
      <c r="R65" s="229" t="s">
        <v>98</v>
      </c>
      <c r="S65" s="229">
        <f t="shared" si="8"/>
        <v>774.05000000000007</v>
      </c>
      <c r="T65" s="229">
        <f t="shared" si="2"/>
        <v>2.5930675000000005</v>
      </c>
      <c r="U65" s="229"/>
      <c r="V65" s="229">
        <f t="shared" si="9"/>
        <v>3.2913344550955983E-3</v>
      </c>
      <c r="W65" s="230">
        <f t="shared" si="10"/>
        <v>3.9496013461147179E-4</v>
      </c>
      <c r="X65" s="231">
        <f t="shared" si="4"/>
        <v>5.1025144966277607E-4</v>
      </c>
      <c r="Y65" s="229"/>
      <c r="Z65" s="229"/>
      <c r="AA65" s="229"/>
      <c r="AB65" s="229"/>
      <c r="AC65" s="227"/>
      <c r="AD65" s="227">
        <f t="shared" si="5"/>
        <v>3.9496013461147184E-4</v>
      </c>
      <c r="AE65" s="227"/>
      <c r="AF65" s="232"/>
    </row>
    <row r="66" spans="2:32" x14ac:dyDescent="0.25">
      <c r="B66" s="226"/>
      <c r="C66" s="339"/>
      <c r="D66" s="227"/>
      <c r="E66" s="339">
        <v>3.4023999999999999E-2</v>
      </c>
      <c r="F66" s="228">
        <f t="shared" si="0"/>
        <v>5.1823269621869509E-3</v>
      </c>
      <c r="G66" s="227" t="s">
        <v>159</v>
      </c>
      <c r="H66" s="227" t="s">
        <v>109</v>
      </c>
      <c r="I66" s="227" t="s">
        <v>107</v>
      </c>
      <c r="J66" s="341" t="s">
        <v>160</v>
      </c>
      <c r="K66" s="227">
        <v>42</v>
      </c>
      <c r="L66" s="227">
        <v>74</v>
      </c>
      <c r="M66" s="227">
        <v>0</v>
      </c>
      <c r="N66" s="227">
        <v>10</v>
      </c>
      <c r="O66" s="227">
        <v>1</v>
      </c>
      <c r="P66" s="227">
        <v>0</v>
      </c>
      <c r="Q66" s="227">
        <f t="shared" si="1"/>
        <v>770.01800000000003</v>
      </c>
      <c r="R66" s="229" t="s">
        <v>98</v>
      </c>
      <c r="S66" s="229">
        <f t="shared" si="8"/>
        <v>770.01800000000003</v>
      </c>
      <c r="T66" s="229">
        <f t="shared" si="2"/>
        <v>26.199092432</v>
      </c>
      <c r="U66" s="229"/>
      <c r="V66" s="229">
        <f t="shared" si="9"/>
        <v>3.3254042023077267E-2</v>
      </c>
      <c r="W66" s="230">
        <f t="shared" si="10"/>
        <v>3.9904850427692718E-3</v>
      </c>
      <c r="X66" s="231">
        <f t="shared" si="4"/>
        <v>5.1823269621869509E-3</v>
      </c>
      <c r="Y66" s="229"/>
      <c r="Z66" s="229"/>
      <c r="AA66" s="229"/>
      <c r="AB66" s="229"/>
      <c r="AC66" s="227"/>
      <c r="AD66" s="227">
        <f t="shared" si="5"/>
        <v>3.9904850427692718E-3</v>
      </c>
      <c r="AE66" s="227"/>
      <c r="AF66" s="232"/>
    </row>
    <row r="67" spans="2:32" x14ac:dyDescent="0.25">
      <c r="B67" s="226"/>
      <c r="C67" s="339"/>
      <c r="D67" s="227"/>
      <c r="E67" s="339">
        <v>8.5000000000000006E-3</v>
      </c>
      <c r="F67" s="228">
        <f t="shared" si="0"/>
        <v>1.294667857353312E-3</v>
      </c>
      <c r="G67" s="227" t="s">
        <v>161</v>
      </c>
      <c r="H67" s="227" t="s">
        <v>109</v>
      </c>
      <c r="I67" s="227" t="s">
        <v>107</v>
      </c>
      <c r="J67" s="341" t="s">
        <v>162</v>
      </c>
      <c r="K67" s="227">
        <v>42</v>
      </c>
      <c r="L67" s="227">
        <v>70</v>
      </c>
      <c r="M67" s="227">
        <v>0</v>
      </c>
      <c r="N67" s="227">
        <v>10</v>
      </c>
      <c r="O67" s="227">
        <v>1</v>
      </c>
      <c r="P67" s="227">
        <v>0</v>
      </c>
      <c r="Q67" s="227">
        <f t="shared" ref="Q67:Q69" si="11">(K67*12.011)+(L67*1.008)+(N67*15.999)+(14.007*M67)+(O67*30.974)+(P67*32.066)</f>
        <v>765.98599999999999</v>
      </c>
      <c r="R67" s="229" t="s">
        <v>98</v>
      </c>
      <c r="S67" s="229">
        <f t="shared" si="8"/>
        <v>765.98599999999999</v>
      </c>
      <c r="T67" s="229">
        <f t="shared" si="2"/>
        <v>6.5108810000000004</v>
      </c>
      <c r="U67" s="229"/>
      <c r="V67" s="229">
        <f t="shared" si="9"/>
        <v>8.2641454448552851E-3</v>
      </c>
      <c r="W67" s="230">
        <f t="shared" si="10"/>
        <v>9.916974533826341E-4</v>
      </c>
      <c r="X67" s="231">
        <f t="shared" ref="X67:X69" si="12">W67/S67*1000</f>
        <v>1.294667857353312E-3</v>
      </c>
      <c r="Y67" s="229"/>
      <c r="Z67" s="229"/>
      <c r="AA67" s="229"/>
      <c r="AB67" s="229"/>
      <c r="AC67" s="227"/>
      <c r="AD67" s="227">
        <f t="shared" si="5"/>
        <v>9.916974533826341E-4</v>
      </c>
      <c r="AE67" s="227"/>
      <c r="AF67" s="232"/>
    </row>
    <row r="68" spans="2:32" x14ac:dyDescent="0.25">
      <c r="B68" s="226"/>
      <c r="C68" s="339"/>
      <c r="D68" s="227"/>
      <c r="E68" s="339">
        <v>0</v>
      </c>
      <c r="F68" s="228">
        <f t="shared" si="0"/>
        <v>0</v>
      </c>
      <c r="G68" s="227" t="s">
        <v>163</v>
      </c>
      <c r="H68" s="227" t="s">
        <v>109</v>
      </c>
      <c r="I68" s="227" t="s">
        <v>107</v>
      </c>
      <c r="J68" s="341" t="s">
        <v>164</v>
      </c>
      <c r="K68" s="227">
        <v>42</v>
      </c>
      <c r="L68" s="227">
        <v>66</v>
      </c>
      <c r="M68" s="227">
        <v>0</v>
      </c>
      <c r="N68" s="227">
        <v>10</v>
      </c>
      <c r="O68" s="227">
        <v>1</v>
      </c>
      <c r="P68" s="227">
        <v>0</v>
      </c>
      <c r="Q68" s="227">
        <f t="shared" si="11"/>
        <v>761.95400000000006</v>
      </c>
      <c r="R68" s="229" t="s">
        <v>98</v>
      </c>
      <c r="S68" s="229">
        <f t="shared" si="8"/>
        <v>761.95400000000006</v>
      </c>
      <c r="T68" s="229">
        <f t="shared" si="2"/>
        <v>0</v>
      </c>
      <c r="U68" s="229"/>
      <c r="V68" s="229">
        <f t="shared" si="9"/>
        <v>0</v>
      </c>
      <c r="W68" s="230">
        <f t="shared" si="10"/>
        <v>0</v>
      </c>
      <c r="X68" s="231">
        <f t="shared" si="12"/>
        <v>0</v>
      </c>
      <c r="Y68" s="229"/>
      <c r="Z68" s="229"/>
      <c r="AA68" s="229"/>
      <c r="AB68" s="229"/>
      <c r="AC68" s="227"/>
      <c r="AD68" s="227">
        <f t="shared" si="5"/>
        <v>0</v>
      </c>
      <c r="AE68" s="227"/>
      <c r="AF68" s="232"/>
    </row>
    <row r="69" spans="2:32" x14ac:dyDescent="0.25">
      <c r="B69" s="226"/>
      <c r="C69" s="339"/>
      <c r="D69" s="227"/>
      <c r="E69" s="339">
        <v>0</v>
      </c>
      <c r="F69" s="228">
        <f t="shared" si="0"/>
        <v>0</v>
      </c>
      <c r="G69" s="227" t="s">
        <v>165</v>
      </c>
      <c r="H69" s="227" t="s">
        <v>109</v>
      </c>
      <c r="I69" s="227" t="s">
        <v>107</v>
      </c>
      <c r="J69" s="341" t="s">
        <v>162</v>
      </c>
      <c r="K69" s="227">
        <v>42</v>
      </c>
      <c r="L69" s="227">
        <v>70</v>
      </c>
      <c r="M69" s="227">
        <v>0</v>
      </c>
      <c r="N69" s="227">
        <v>10</v>
      </c>
      <c r="O69" s="227">
        <v>1</v>
      </c>
      <c r="P69" s="227">
        <v>0</v>
      </c>
      <c r="Q69" s="227">
        <f t="shared" si="11"/>
        <v>765.98599999999999</v>
      </c>
      <c r="R69" s="229" t="s">
        <v>98</v>
      </c>
      <c r="S69" s="229">
        <f t="shared" si="8"/>
        <v>765.98599999999999</v>
      </c>
      <c r="T69" s="229">
        <f t="shared" si="2"/>
        <v>0</v>
      </c>
      <c r="U69" s="229"/>
      <c r="V69" s="229">
        <f t="shared" si="9"/>
        <v>0</v>
      </c>
      <c r="W69" s="230">
        <f t="shared" si="10"/>
        <v>0</v>
      </c>
      <c r="X69" s="231">
        <f t="shared" si="12"/>
        <v>0</v>
      </c>
      <c r="Y69" s="229"/>
      <c r="Z69" s="233">
        <f>SUM(X34:X69)</f>
        <v>0.15734505910005203</v>
      </c>
      <c r="AA69" s="229" t="s">
        <v>166</v>
      </c>
      <c r="AB69" s="234">
        <f>SUM(W34:W69)</f>
        <v>0.11999999999999997</v>
      </c>
      <c r="AC69" s="227"/>
      <c r="AD69" s="227">
        <f t="shared" si="5"/>
        <v>0</v>
      </c>
      <c r="AE69" s="227"/>
      <c r="AF69" s="232">
        <v>0.12</v>
      </c>
    </row>
    <row r="70" spans="2:32" x14ac:dyDescent="0.25">
      <c r="B70" s="235"/>
      <c r="C70" s="236" t="s">
        <v>627</v>
      </c>
      <c r="D70" s="236">
        <v>2.9000000000000001E-2</v>
      </c>
      <c r="E70" s="236"/>
      <c r="F70" s="237">
        <f>VLOOKUP(G70,[1]soluble_pool!F:H,3,0)</f>
        <v>3.3270489076189416E-2</v>
      </c>
      <c r="G70" s="236" t="s">
        <v>167</v>
      </c>
      <c r="H70" s="236" t="s">
        <v>29</v>
      </c>
      <c r="I70" s="236" t="s">
        <v>168</v>
      </c>
      <c r="J70" s="236" t="s">
        <v>169</v>
      </c>
      <c r="K70" s="236">
        <v>4</v>
      </c>
      <c r="L70" s="236">
        <v>14</v>
      </c>
      <c r="M70" s="236">
        <v>2</v>
      </c>
      <c r="N70" s="236">
        <v>0</v>
      </c>
      <c r="O70" s="236">
        <v>0</v>
      </c>
      <c r="P70" s="236">
        <v>0</v>
      </c>
      <c r="Q70" s="236">
        <f>(K70*12.011)+(L70*1.008)+(N70*15.999)+(14.007*M70)+(O70*30.974)+(P70*32.066)</f>
        <v>90.17</v>
      </c>
      <c r="R70" s="238" t="s">
        <v>98</v>
      </c>
      <c r="S70" s="239">
        <f>Q70</f>
        <v>90.17</v>
      </c>
      <c r="T70" s="239"/>
      <c r="U70" s="239"/>
      <c r="V70" s="239"/>
      <c r="W70" s="240"/>
      <c r="X70" s="241"/>
      <c r="Y70" s="342"/>
      <c r="Z70" s="236"/>
      <c r="AA70" s="236"/>
      <c r="AB70" s="236"/>
      <c r="AC70" s="236"/>
      <c r="AD70" s="236">
        <f t="shared" si="5"/>
        <v>2.9999999999999996E-3</v>
      </c>
      <c r="AE70" s="236"/>
      <c r="AF70" s="242"/>
    </row>
    <row r="71" spans="2:32" x14ac:dyDescent="0.25">
      <c r="B71" s="235"/>
      <c r="C71" s="236"/>
      <c r="D71" s="236"/>
      <c r="E71" s="236"/>
      <c r="F71" s="237">
        <f>VLOOKUP(G71,[1]soluble_pool!F:H,3,0)</f>
        <v>6.744270742004667E-3</v>
      </c>
      <c r="G71" s="236" t="s">
        <v>170</v>
      </c>
      <c r="H71" s="236" t="s">
        <v>29</v>
      </c>
      <c r="I71" s="236" t="s">
        <v>168</v>
      </c>
      <c r="J71" s="236" t="s">
        <v>171</v>
      </c>
      <c r="K71" s="236">
        <v>7</v>
      </c>
      <c r="L71" s="236">
        <v>22</v>
      </c>
      <c r="M71" s="236">
        <v>3</v>
      </c>
      <c r="N71" s="236">
        <v>0</v>
      </c>
      <c r="O71" s="236">
        <v>0</v>
      </c>
      <c r="P71" s="236">
        <v>0</v>
      </c>
      <c r="Q71" s="236">
        <f>(K71*12.011)+(L71*1.008)+(N71*15.999)+(14.007*M71)+(O71*30.974)+(P71*32.066)</f>
        <v>148.274</v>
      </c>
      <c r="R71" s="238" t="s">
        <v>98</v>
      </c>
      <c r="S71" s="239">
        <f>Q71</f>
        <v>148.274</v>
      </c>
      <c r="T71" s="236"/>
      <c r="U71" s="236"/>
      <c r="V71" s="239"/>
      <c r="W71" s="240"/>
      <c r="X71" s="241"/>
      <c r="Y71" s="342"/>
      <c r="Z71" s="243"/>
      <c r="AA71" s="239"/>
      <c r="AB71" s="240"/>
      <c r="AC71" s="236"/>
      <c r="AD71" s="236">
        <f t="shared" si="5"/>
        <v>1E-3</v>
      </c>
      <c r="AE71" s="236"/>
      <c r="AF71" s="242"/>
    </row>
    <row r="72" spans="2:32" x14ac:dyDescent="0.25">
      <c r="B72" s="235"/>
      <c r="C72" s="236"/>
      <c r="D72" s="236"/>
      <c r="E72" s="236"/>
      <c r="F72" s="237">
        <f>VLOOKUP(G72,[1]soluble_pool!F:H,3,0)</f>
        <v>2.7916666666666671E-4</v>
      </c>
      <c r="G72" s="236" t="s">
        <v>172</v>
      </c>
      <c r="H72" s="236" t="s">
        <v>29</v>
      </c>
      <c r="I72" s="236" t="s">
        <v>173</v>
      </c>
      <c r="J72" s="236" t="s">
        <v>174</v>
      </c>
      <c r="K72" s="236">
        <v>23</v>
      </c>
      <c r="L72" s="236">
        <v>34</v>
      </c>
      <c r="M72" s="236">
        <v>7</v>
      </c>
      <c r="N72" s="244">
        <v>17</v>
      </c>
      <c r="O72" s="244">
        <v>3</v>
      </c>
      <c r="P72" s="244">
        <v>1</v>
      </c>
      <c r="Q72" s="244">
        <f>(K72*12.011)+(L72*1.008)+(N72*15.999)+(14.007*M72)+(O72*30.974)+(P72*32.066)</f>
        <v>805.54500000000007</v>
      </c>
      <c r="R72" s="238" t="s">
        <v>98</v>
      </c>
      <c r="S72" s="239">
        <f t="shared" ref="S72:S94" si="13">Q72</f>
        <v>805.54500000000007</v>
      </c>
      <c r="T72" s="244"/>
      <c r="U72" s="244"/>
      <c r="V72" s="244"/>
      <c r="W72" s="342"/>
      <c r="X72" s="241"/>
      <c r="Y72" s="342"/>
      <c r="Z72" s="236"/>
      <c r="AA72" s="236"/>
      <c r="AB72" s="236"/>
      <c r="AC72" s="236"/>
      <c r="AD72" s="236">
        <f t="shared" si="5"/>
        <v>2.2488131250000007E-4</v>
      </c>
      <c r="AE72" s="236"/>
      <c r="AF72" s="242"/>
    </row>
    <row r="73" spans="2:32" x14ac:dyDescent="0.25">
      <c r="B73" s="235"/>
      <c r="C73" s="236"/>
      <c r="D73" s="236"/>
      <c r="E73" s="236"/>
      <c r="F73" s="237">
        <f>VLOOKUP(G73,[1]soluble_pool!F:H,3,0)</f>
        <v>1.6750000000000003E-4</v>
      </c>
      <c r="G73" s="236" t="s">
        <v>175</v>
      </c>
      <c r="H73" s="236" t="s">
        <v>29</v>
      </c>
      <c r="I73" s="236" t="s">
        <v>173</v>
      </c>
      <c r="J73" s="236" t="s">
        <v>176</v>
      </c>
      <c r="K73" s="236">
        <v>21</v>
      </c>
      <c r="L73" s="236">
        <v>32</v>
      </c>
      <c r="M73" s="236">
        <v>7</v>
      </c>
      <c r="N73" s="244">
        <v>16</v>
      </c>
      <c r="O73" s="244">
        <v>3</v>
      </c>
      <c r="P73" s="244">
        <v>1</v>
      </c>
      <c r="Q73" s="244">
        <f t="shared" ref="Q73:Q85" si="14">(K73*12.011)+(L73*1.008)+(N73*15.999)+(14.007*M73)+(O73*30.974)+(P73*32.066)</f>
        <v>763.50800000000004</v>
      </c>
      <c r="R73" s="238" t="s">
        <v>98</v>
      </c>
      <c r="S73" s="239">
        <f t="shared" si="13"/>
        <v>763.50800000000004</v>
      </c>
      <c r="T73" s="244"/>
      <c r="U73" s="244"/>
      <c r="V73" s="244"/>
      <c r="W73" s="342"/>
      <c r="X73" s="241"/>
      <c r="Y73" s="342"/>
      <c r="Z73" s="236"/>
      <c r="AA73" s="236"/>
      <c r="AB73" s="236"/>
      <c r="AC73" s="236"/>
      <c r="AD73" s="236">
        <f t="shared" si="5"/>
        <v>1.2788759000000003E-4</v>
      </c>
      <c r="AE73" s="236"/>
      <c r="AF73" s="242"/>
    </row>
    <row r="74" spans="2:32" x14ac:dyDescent="0.25">
      <c r="B74" s="235"/>
      <c r="C74" s="236"/>
      <c r="D74" s="236"/>
      <c r="E74" s="236"/>
      <c r="F74" s="237">
        <f>VLOOKUP(G74,[1]soluble_pool!F:H,3,0)</f>
        <v>9.8266666666666679E-5</v>
      </c>
      <c r="G74" s="236" t="s">
        <v>177</v>
      </c>
      <c r="H74" s="236" t="s">
        <v>29</v>
      </c>
      <c r="I74" s="236" t="s">
        <v>173</v>
      </c>
      <c r="J74" s="236" t="s">
        <v>178</v>
      </c>
      <c r="K74" s="236">
        <v>25</v>
      </c>
      <c r="L74" s="236">
        <v>35</v>
      </c>
      <c r="M74" s="236">
        <v>7</v>
      </c>
      <c r="N74" s="244">
        <v>19</v>
      </c>
      <c r="O74" s="244">
        <v>3</v>
      </c>
      <c r="P74" s="244">
        <v>1</v>
      </c>
      <c r="Q74" s="244">
        <f t="shared" si="14"/>
        <v>862.57299999999998</v>
      </c>
      <c r="R74" s="238" t="s">
        <v>98</v>
      </c>
      <c r="S74" s="239">
        <f t="shared" si="13"/>
        <v>862.57299999999998</v>
      </c>
      <c r="T74" s="244"/>
      <c r="U74" s="244"/>
      <c r="V74" s="244"/>
      <c r="W74" s="342"/>
      <c r="X74" s="241"/>
      <c r="Y74" s="342"/>
      <c r="Z74" s="236"/>
      <c r="AA74" s="236"/>
      <c r="AB74" s="236"/>
      <c r="AC74" s="236"/>
      <c r="AD74" s="236">
        <f t="shared" si="5"/>
        <v>8.4762173466666676E-5</v>
      </c>
      <c r="AE74" s="236"/>
      <c r="AF74" s="242"/>
    </row>
    <row r="75" spans="2:32" x14ac:dyDescent="0.25">
      <c r="B75" s="235"/>
      <c r="C75" s="236"/>
      <c r="D75" s="236"/>
      <c r="E75" s="236"/>
      <c r="F75" s="237">
        <f>VLOOKUP(G75,[1]soluble_pool!F:H,3,0)</f>
        <v>3.126666666666667E-5</v>
      </c>
      <c r="G75" s="236" t="s">
        <v>179</v>
      </c>
      <c r="H75" s="236" t="s">
        <v>29</v>
      </c>
      <c r="I75" s="236" t="s">
        <v>173</v>
      </c>
      <c r="J75" s="236" t="s">
        <v>180</v>
      </c>
      <c r="K75" s="236">
        <v>24</v>
      </c>
      <c r="L75" s="236">
        <v>33</v>
      </c>
      <c r="M75" s="236">
        <v>7</v>
      </c>
      <c r="N75" s="244">
        <v>19</v>
      </c>
      <c r="O75" s="244">
        <v>3</v>
      </c>
      <c r="P75" s="244">
        <v>1</v>
      </c>
      <c r="Q75" s="244">
        <f t="shared" si="14"/>
        <v>848.54600000000005</v>
      </c>
      <c r="R75" s="238" t="s">
        <v>98</v>
      </c>
      <c r="S75" s="239">
        <f t="shared" si="13"/>
        <v>848.54600000000005</v>
      </c>
      <c r="T75" s="244"/>
      <c r="U75" s="244"/>
      <c r="V75" s="244"/>
      <c r="W75" s="342"/>
      <c r="X75" s="241"/>
      <c r="Y75" s="342"/>
      <c r="Z75" s="236"/>
      <c r="AA75" s="236"/>
      <c r="AB75" s="236"/>
      <c r="AC75" s="236"/>
      <c r="AD75" s="236">
        <f t="shared" si="5"/>
        <v>2.6531204933333338E-5</v>
      </c>
      <c r="AE75" s="236"/>
      <c r="AF75" s="242"/>
    </row>
    <row r="76" spans="2:32" x14ac:dyDescent="0.25">
      <c r="B76" s="235"/>
      <c r="C76" s="236"/>
      <c r="D76" s="236"/>
      <c r="E76" s="236"/>
      <c r="F76" s="237">
        <f>VLOOKUP(G76,[1]soluble_pool!F:H,3,0)</f>
        <v>1.7866666666666671E-3</v>
      </c>
      <c r="G76" s="236" t="s">
        <v>181</v>
      </c>
      <c r="H76" s="236" t="s">
        <v>29</v>
      </c>
      <c r="I76" s="236" t="s">
        <v>173</v>
      </c>
      <c r="J76" s="236" t="s">
        <v>182</v>
      </c>
      <c r="K76" s="236">
        <v>21</v>
      </c>
      <c r="L76" s="236">
        <v>26</v>
      </c>
      <c r="M76" s="236">
        <v>7</v>
      </c>
      <c r="N76" s="244">
        <v>14</v>
      </c>
      <c r="O76" s="244">
        <v>2</v>
      </c>
      <c r="P76" s="244">
        <v>0</v>
      </c>
      <c r="Q76" s="244">
        <f t="shared" si="14"/>
        <v>662.42199999999991</v>
      </c>
      <c r="R76" s="238" t="s">
        <v>98</v>
      </c>
      <c r="S76" s="239">
        <f>Q76</f>
        <v>662.42199999999991</v>
      </c>
      <c r="T76" s="244"/>
      <c r="U76" s="244"/>
      <c r="V76" s="244"/>
      <c r="W76" s="342"/>
      <c r="X76" s="241"/>
      <c r="Y76" s="342"/>
      <c r="Z76" s="236"/>
      <c r="AA76" s="236"/>
      <c r="AB76" s="236"/>
      <c r="AC76" s="236"/>
      <c r="AD76" s="236">
        <f t="shared" si="5"/>
        <v>1.1835273066666666E-3</v>
      </c>
      <c r="AE76" s="236"/>
      <c r="AF76" s="242"/>
    </row>
    <row r="77" spans="2:32" x14ac:dyDescent="0.25">
      <c r="B77" s="235"/>
      <c r="C77" s="236"/>
      <c r="D77" s="236"/>
      <c r="E77" s="236"/>
      <c r="F77" s="237">
        <f>VLOOKUP(G77,[1]soluble_pool!F:H,3,0)</f>
        <v>4.4666666666666677E-5</v>
      </c>
      <c r="G77" s="236" t="s">
        <v>183</v>
      </c>
      <c r="H77" s="236" t="s">
        <v>29</v>
      </c>
      <c r="I77" s="236" t="s">
        <v>173</v>
      </c>
      <c r="J77" s="236" t="s">
        <v>184</v>
      </c>
      <c r="K77" s="236">
        <v>21</v>
      </c>
      <c r="L77" s="236">
        <v>27</v>
      </c>
      <c r="M77" s="236">
        <v>7</v>
      </c>
      <c r="N77" s="244">
        <v>14</v>
      </c>
      <c r="O77" s="244">
        <v>2</v>
      </c>
      <c r="P77" s="244">
        <v>0</v>
      </c>
      <c r="Q77" s="244">
        <f t="shared" si="14"/>
        <v>663.43</v>
      </c>
      <c r="R77" s="238" t="s">
        <v>98</v>
      </c>
      <c r="S77" s="239">
        <f>Q77</f>
        <v>663.43</v>
      </c>
      <c r="T77" s="244"/>
      <c r="U77" s="244"/>
      <c r="V77" s="244"/>
      <c r="W77" s="342"/>
      <c r="X77" s="241"/>
      <c r="Y77" s="342"/>
      <c r="Z77" s="236"/>
      <c r="AA77" s="236"/>
      <c r="AB77" s="236"/>
      <c r="AC77" s="236"/>
      <c r="AD77" s="236">
        <f t="shared" si="5"/>
        <v>2.9633206666666672E-5</v>
      </c>
      <c r="AE77" s="236"/>
      <c r="AF77" s="242"/>
    </row>
    <row r="78" spans="2:32" x14ac:dyDescent="0.25">
      <c r="B78" s="235"/>
      <c r="C78" s="236"/>
      <c r="D78" s="236"/>
      <c r="E78" s="236"/>
      <c r="F78" s="237">
        <f>VLOOKUP(G78,[1]soluble_pool!F:H,3,0)</f>
        <v>1.1166666666666669E-4</v>
      </c>
      <c r="G78" s="236" t="s">
        <v>185</v>
      </c>
      <c r="H78" s="236" t="s">
        <v>29</v>
      </c>
      <c r="I78" s="236" t="s">
        <v>173</v>
      </c>
      <c r="J78" s="236" t="s">
        <v>186</v>
      </c>
      <c r="K78" s="236">
        <v>21</v>
      </c>
      <c r="L78" s="236">
        <v>25</v>
      </c>
      <c r="M78" s="236">
        <v>7</v>
      </c>
      <c r="N78" s="244">
        <v>17</v>
      </c>
      <c r="O78" s="244">
        <v>3</v>
      </c>
      <c r="P78" s="244">
        <v>0</v>
      </c>
      <c r="Q78" s="244">
        <f t="shared" si="14"/>
        <v>740.38499999999999</v>
      </c>
      <c r="R78" s="238" t="s">
        <v>98</v>
      </c>
      <c r="S78" s="239">
        <f>Q78</f>
        <v>740.38499999999999</v>
      </c>
      <c r="T78" s="244"/>
      <c r="U78" s="244"/>
      <c r="V78" s="244"/>
      <c r="W78" s="342"/>
      <c r="X78" s="241"/>
      <c r="Y78" s="342"/>
      <c r="Z78" s="236"/>
      <c r="AA78" s="236"/>
      <c r="AB78" s="236"/>
      <c r="AC78" s="236"/>
      <c r="AD78" s="236">
        <f t="shared" si="5"/>
        <v>8.2676325000000022E-5</v>
      </c>
      <c r="AE78" s="236"/>
      <c r="AF78" s="242"/>
    </row>
    <row r="79" spans="2:32" x14ac:dyDescent="0.25">
      <c r="B79" s="235"/>
      <c r="C79" s="236"/>
      <c r="D79" s="236"/>
      <c r="E79" s="236"/>
      <c r="F79" s="237">
        <f>VLOOKUP(G79,[1]soluble_pool!F:H,3,0)</f>
        <v>3.3500000000000007E-4</v>
      </c>
      <c r="G79" s="236" t="s">
        <v>187</v>
      </c>
      <c r="H79" s="236" t="s">
        <v>29</v>
      </c>
      <c r="I79" s="236" t="s">
        <v>173</v>
      </c>
      <c r="J79" s="236" t="s">
        <v>188</v>
      </c>
      <c r="K79" s="236">
        <v>21</v>
      </c>
      <c r="L79" s="236">
        <v>26</v>
      </c>
      <c r="M79" s="236">
        <v>7</v>
      </c>
      <c r="N79" s="244">
        <v>17</v>
      </c>
      <c r="O79" s="244">
        <v>3</v>
      </c>
      <c r="P79" s="244">
        <v>0</v>
      </c>
      <c r="Q79" s="244">
        <f t="shared" si="14"/>
        <v>741.39300000000003</v>
      </c>
      <c r="R79" s="238" t="s">
        <v>98</v>
      </c>
      <c r="S79" s="239">
        <f>Q79</f>
        <v>741.39300000000003</v>
      </c>
      <c r="T79" s="244"/>
      <c r="U79" s="244"/>
      <c r="V79" s="244"/>
      <c r="W79" s="342"/>
      <c r="X79" s="241"/>
      <c r="Y79" s="342"/>
      <c r="Z79" s="236"/>
      <c r="AA79" s="236"/>
      <c r="AB79" s="236"/>
      <c r="AC79" s="236"/>
      <c r="AD79" s="236">
        <f t="shared" si="5"/>
        <v>2.4836665500000007E-4</v>
      </c>
      <c r="AE79" s="236"/>
      <c r="AF79" s="242"/>
    </row>
    <row r="80" spans="2:32" x14ac:dyDescent="0.25">
      <c r="B80" s="235"/>
      <c r="C80" s="236"/>
      <c r="D80" s="236"/>
      <c r="E80" s="236"/>
      <c r="F80" s="237">
        <f>VLOOKUP(G80,[1]soluble_pool!F:H,3,0)</f>
        <v>2.2333333333333339E-4</v>
      </c>
      <c r="G80" s="236" t="s">
        <v>189</v>
      </c>
      <c r="H80" s="236" t="s">
        <v>29</v>
      </c>
      <c r="I80" s="236" t="s">
        <v>173</v>
      </c>
      <c r="J80" s="236" t="s">
        <v>190</v>
      </c>
      <c r="K80" s="236">
        <v>27</v>
      </c>
      <c r="L80" s="236">
        <v>31</v>
      </c>
      <c r="M80" s="236">
        <v>9</v>
      </c>
      <c r="N80" s="244">
        <v>15</v>
      </c>
      <c r="O80" s="244">
        <v>2</v>
      </c>
      <c r="P80" s="244">
        <v>0</v>
      </c>
      <c r="Q80" s="244">
        <f t="shared" si="14"/>
        <v>783.54099999999994</v>
      </c>
      <c r="R80" s="238" t="s">
        <v>98</v>
      </c>
      <c r="S80" s="239">
        <f t="shared" si="13"/>
        <v>783.54099999999994</v>
      </c>
      <c r="T80" s="244"/>
      <c r="U80" s="244"/>
      <c r="V80" s="244"/>
      <c r="W80" s="342"/>
      <c r="X80" s="241"/>
      <c r="Y80" s="342"/>
      <c r="Z80" s="236"/>
      <c r="AA80" s="236"/>
      <c r="AB80" s="236"/>
      <c r="AC80" s="236"/>
      <c r="AD80" s="236">
        <f t="shared" si="5"/>
        <v>1.7499082333333334E-4</v>
      </c>
      <c r="AE80" s="236"/>
      <c r="AF80" s="242"/>
    </row>
    <row r="81" spans="2:33" x14ac:dyDescent="0.25">
      <c r="B81" s="235"/>
      <c r="C81" s="236"/>
      <c r="D81" s="236"/>
      <c r="E81" s="236"/>
      <c r="F81" s="237">
        <f>VLOOKUP(G81,[1]soluble_pool!F:H,3,0)</f>
        <v>2.2333333333333339E-4</v>
      </c>
      <c r="G81" s="236" t="s">
        <v>191</v>
      </c>
      <c r="H81" s="236" t="s">
        <v>29</v>
      </c>
      <c r="I81" s="236" t="s">
        <v>173</v>
      </c>
      <c r="J81" s="236" t="s">
        <v>192</v>
      </c>
      <c r="K81" s="236">
        <v>19</v>
      </c>
      <c r="L81" s="236">
        <v>21</v>
      </c>
      <c r="M81" s="236">
        <v>7</v>
      </c>
      <c r="N81" s="244">
        <v>6</v>
      </c>
      <c r="O81" s="244">
        <v>0</v>
      </c>
      <c r="P81" s="244">
        <v>0</v>
      </c>
      <c r="Q81" s="244">
        <f t="shared" si="14"/>
        <v>443.41999999999996</v>
      </c>
      <c r="R81" s="238" t="s">
        <v>98</v>
      </c>
      <c r="S81" s="239">
        <f t="shared" si="13"/>
        <v>443.41999999999996</v>
      </c>
      <c r="T81" s="244"/>
      <c r="U81" s="244"/>
      <c r="V81" s="244"/>
      <c r="W81" s="342"/>
      <c r="X81" s="241"/>
      <c r="Y81" s="342"/>
      <c r="Z81" s="236"/>
      <c r="AA81" s="236"/>
      <c r="AB81" s="236"/>
      <c r="AC81" s="236"/>
      <c r="AD81" s="236">
        <f t="shared" si="5"/>
        <v>9.9030466666666673E-5</v>
      </c>
      <c r="AE81" s="236"/>
      <c r="AF81" s="242"/>
    </row>
    <row r="82" spans="2:33" x14ac:dyDescent="0.25">
      <c r="B82" s="235"/>
      <c r="C82" s="236"/>
      <c r="D82" s="236"/>
      <c r="E82" s="236"/>
      <c r="F82" s="237">
        <f>VLOOKUP(G82,[1]soluble_pool!F:H,3,0)</f>
        <v>2.2333333333333339E-4</v>
      </c>
      <c r="G82" s="236" t="s">
        <v>193</v>
      </c>
      <c r="H82" s="236" t="s">
        <v>29</v>
      </c>
      <c r="I82" s="236" t="s">
        <v>173</v>
      </c>
      <c r="J82" s="236" t="s">
        <v>194</v>
      </c>
      <c r="K82" s="236">
        <v>20</v>
      </c>
      <c r="L82" s="236">
        <v>21</v>
      </c>
      <c r="M82" s="236">
        <v>7</v>
      </c>
      <c r="N82" s="244">
        <v>6</v>
      </c>
      <c r="O82" s="244">
        <v>0</v>
      </c>
      <c r="P82" s="244">
        <v>0</v>
      </c>
      <c r="Q82" s="244">
        <f t="shared" si="14"/>
        <v>455.43099999999993</v>
      </c>
      <c r="R82" s="238" t="s">
        <v>98</v>
      </c>
      <c r="S82" s="239">
        <f>Q82</f>
        <v>455.43099999999993</v>
      </c>
      <c r="T82" s="244"/>
      <c r="U82" s="244"/>
      <c r="V82" s="244"/>
      <c r="W82" s="342"/>
      <c r="X82" s="241"/>
      <c r="Y82" s="342"/>
      <c r="Z82" s="236"/>
      <c r="AA82" s="236"/>
      <c r="AB82" s="236"/>
      <c r="AC82" s="236"/>
      <c r="AD82" s="236">
        <f t="shared" si="5"/>
        <v>1.0171292333333334E-4</v>
      </c>
      <c r="AE82" s="236"/>
      <c r="AF82" s="242"/>
    </row>
    <row r="83" spans="2:33" x14ac:dyDescent="0.25">
      <c r="B83" s="235"/>
      <c r="C83" s="236"/>
      <c r="D83" s="236"/>
      <c r="E83" s="236"/>
      <c r="F83" s="237">
        <f>VLOOKUP(G83,[1]soluble_pool!F:H,3,0)</f>
        <v>2.2333333333333339E-4</v>
      </c>
      <c r="G83" s="236" t="s">
        <v>195</v>
      </c>
      <c r="H83" s="236" t="s">
        <v>29</v>
      </c>
      <c r="I83" s="236" t="s">
        <v>173</v>
      </c>
      <c r="J83" s="236" t="s">
        <v>196</v>
      </c>
      <c r="K83" s="236">
        <v>20</v>
      </c>
      <c r="L83" s="236">
        <v>24</v>
      </c>
      <c r="M83" s="236">
        <v>7</v>
      </c>
      <c r="N83" s="244">
        <v>6</v>
      </c>
      <c r="O83" s="244">
        <v>0</v>
      </c>
      <c r="P83" s="244">
        <v>0</v>
      </c>
      <c r="Q83" s="244">
        <f t="shared" si="14"/>
        <v>458.45499999999993</v>
      </c>
      <c r="R83" s="238" t="s">
        <v>98</v>
      </c>
      <c r="S83" s="239">
        <f>Q83</f>
        <v>458.45499999999993</v>
      </c>
      <c r="T83" s="244"/>
      <c r="U83" s="244"/>
      <c r="V83" s="244"/>
      <c r="W83" s="342"/>
      <c r="X83" s="241"/>
      <c r="Y83" s="342"/>
      <c r="Z83" s="236"/>
      <c r="AA83" s="236"/>
      <c r="AB83" s="236"/>
      <c r="AC83" s="236"/>
      <c r="AD83" s="236">
        <f t="shared" si="5"/>
        <v>1.0238828333333334E-4</v>
      </c>
      <c r="AE83" s="236"/>
      <c r="AF83" s="242"/>
    </row>
    <row r="84" spans="2:33" x14ac:dyDescent="0.25">
      <c r="B84" s="235"/>
      <c r="C84" s="236"/>
      <c r="D84" s="236"/>
      <c r="E84" s="236"/>
      <c r="F84" s="237">
        <f>VLOOKUP(G84,[1]soluble_pool!F:H,3,0)</f>
        <v>2.2333333333333339E-4</v>
      </c>
      <c r="G84" s="236" t="s">
        <v>197</v>
      </c>
      <c r="H84" s="236" t="s">
        <v>29</v>
      </c>
      <c r="I84" s="236" t="s">
        <v>173</v>
      </c>
      <c r="J84" s="236" t="s">
        <v>198</v>
      </c>
      <c r="K84" s="236">
        <v>12</v>
      </c>
      <c r="L84" s="236">
        <v>16</v>
      </c>
      <c r="M84" s="236">
        <v>4</v>
      </c>
      <c r="N84" s="244">
        <v>7</v>
      </c>
      <c r="O84" s="244">
        <v>2</v>
      </c>
      <c r="P84" s="244">
        <v>1</v>
      </c>
      <c r="Q84" s="244">
        <f t="shared" si="14"/>
        <v>422.29499999999996</v>
      </c>
      <c r="R84" s="238" t="s">
        <v>98</v>
      </c>
      <c r="S84" s="239">
        <f t="shared" si="13"/>
        <v>422.29499999999996</v>
      </c>
      <c r="T84" s="244"/>
      <c r="U84" s="244"/>
      <c r="V84" s="244"/>
      <c r="W84" s="342"/>
      <c r="X84" s="241"/>
      <c r="Y84" s="342"/>
      <c r="Z84" s="236"/>
      <c r="AA84" s="236"/>
      <c r="AB84" s="236"/>
      <c r="AC84" s="236"/>
      <c r="AD84" s="236">
        <f t="shared" si="5"/>
        <v>9.4312550000000012E-5</v>
      </c>
      <c r="AE84" s="236"/>
      <c r="AF84" s="242"/>
    </row>
    <row r="85" spans="2:33" x14ac:dyDescent="0.25">
      <c r="B85" s="235"/>
      <c r="C85" s="236"/>
      <c r="D85" s="236"/>
      <c r="E85" s="236"/>
      <c r="F85" s="237">
        <f>VLOOKUP(G85,[1]soluble_pool!F:H,3,0)</f>
        <v>2.2333333333333339E-4</v>
      </c>
      <c r="G85" s="236" t="s">
        <v>199</v>
      </c>
      <c r="H85" s="236" t="s">
        <v>29</v>
      </c>
      <c r="I85" s="236" t="s">
        <v>173</v>
      </c>
      <c r="J85" s="236" t="s">
        <v>200</v>
      </c>
      <c r="K85" s="236">
        <v>8</v>
      </c>
      <c r="L85" s="236">
        <v>8</v>
      </c>
      <c r="M85" s="236">
        <v>1</v>
      </c>
      <c r="N85" s="244">
        <v>6</v>
      </c>
      <c r="O85" s="244">
        <v>1</v>
      </c>
      <c r="P85" s="244">
        <v>0</v>
      </c>
      <c r="Q85" s="244">
        <f t="shared" si="14"/>
        <v>245.12699999999998</v>
      </c>
      <c r="R85" s="238" t="s">
        <v>98</v>
      </c>
      <c r="S85" s="239">
        <f t="shared" si="13"/>
        <v>245.12699999999998</v>
      </c>
      <c r="T85" s="244"/>
      <c r="U85" s="244"/>
      <c r="V85" s="244"/>
      <c r="W85" s="342"/>
      <c r="X85" s="241"/>
      <c r="Y85" s="342"/>
      <c r="Z85" s="236"/>
      <c r="AA85" s="236"/>
      <c r="AB85" s="236"/>
      <c r="AC85" s="236"/>
      <c r="AD85" s="236">
        <f t="shared" si="5"/>
        <v>5.4745030000000007E-5</v>
      </c>
      <c r="AE85" s="236"/>
      <c r="AF85" s="242"/>
    </row>
    <row r="86" spans="2:33" x14ac:dyDescent="0.25">
      <c r="B86" s="235"/>
      <c r="C86" s="236"/>
      <c r="D86" s="236"/>
      <c r="E86" s="236"/>
      <c r="F86" s="237">
        <f>VLOOKUP(G86,[1]soluble_pool!F:H,3,0)</f>
        <v>2.2333333333333339E-4</v>
      </c>
      <c r="G86" s="236" t="s">
        <v>201</v>
      </c>
      <c r="H86" s="236" t="s">
        <v>29</v>
      </c>
      <c r="I86" s="236" t="s">
        <v>173</v>
      </c>
      <c r="J86" s="236" t="s">
        <v>202</v>
      </c>
      <c r="K86" s="236">
        <v>49</v>
      </c>
      <c r="L86" s="236">
        <v>56</v>
      </c>
      <c r="M86" s="236">
        <v>4</v>
      </c>
      <c r="N86" s="244">
        <v>5</v>
      </c>
      <c r="O86" s="244">
        <v>0</v>
      </c>
      <c r="P86" s="244">
        <v>0</v>
      </c>
      <c r="Q86" s="244">
        <f>(K86*12.011)+(L86*1.008)+(N86*15.999)+(14.007*M86)+(O86*30.974)+(P86*32.066)+Q60</f>
        <v>1633.126</v>
      </c>
      <c r="R86" s="238" t="s">
        <v>98</v>
      </c>
      <c r="S86" s="239">
        <f t="shared" si="13"/>
        <v>1633.126</v>
      </c>
      <c r="T86" s="244"/>
      <c r="U86" s="244"/>
      <c r="V86" s="244"/>
      <c r="W86" s="342"/>
      <c r="X86" s="241"/>
      <c r="Y86" s="342"/>
      <c r="Z86" s="236"/>
      <c r="AA86" s="236"/>
      <c r="AB86" s="236"/>
      <c r="AC86" s="236"/>
      <c r="AD86" s="236">
        <f t="shared" si="5"/>
        <v>3.6473147333333339E-4</v>
      </c>
      <c r="AE86" s="236"/>
      <c r="AF86" s="242"/>
    </row>
    <row r="87" spans="2:33" x14ac:dyDescent="0.25">
      <c r="B87" s="235"/>
      <c r="C87" s="236"/>
      <c r="D87" s="236"/>
      <c r="E87" s="236"/>
      <c r="F87" s="237">
        <f>VLOOKUP(G87,[1]soluble_pool!F:H,3,0)</f>
        <v>2.2333333333333339E-4</v>
      </c>
      <c r="G87" s="236" t="s">
        <v>203</v>
      </c>
      <c r="H87" s="236" t="s">
        <v>29</v>
      </c>
      <c r="I87" s="236" t="s">
        <v>173</v>
      </c>
      <c r="J87" s="236" t="s">
        <v>204</v>
      </c>
      <c r="K87" s="236">
        <v>39</v>
      </c>
      <c r="L87" s="236">
        <v>30</v>
      </c>
      <c r="M87" s="236">
        <v>4</v>
      </c>
      <c r="N87" s="244">
        <v>5</v>
      </c>
      <c r="O87" s="244">
        <v>0</v>
      </c>
      <c r="P87" s="244">
        <v>0</v>
      </c>
      <c r="Q87" s="244">
        <f>(K87*12.011)+(L87*1.008)+(N87*15.999)+(14.007*M87)+(O87*30.974)+(P87*32.066)+Q60</f>
        <v>1486.808</v>
      </c>
      <c r="R87" s="238" t="s">
        <v>98</v>
      </c>
      <c r="S87" s="239">
        <f>Q87</f>
        <v>1486.808</v>
      </c>
      <c r="T87" s="244"/>
      <c r="U87" s="244"/>
      <c r="V87" s="244"/>
      <c r="W87" s="342"/>
      <c r="X87" s="241"/>
      <c r="Y87" s="342"/>
      <c r="Z87" s="236"/>
      <c r="AA87" s="236"/>
      <c r="AB87" s="236"/>
      <c r="AC87" s="236"/>
      <c r="AD87" s="236">
        <f t="shared" si="5"/>
        <v>3.3205378666666672E-4</v>
      </c>
      <c r="AE87" s="236"/>
      <c r="AF87" s="242"/>
    </row>
    <row r="88" spans="2:33" x14ac:dyDescent="0.25">
      <c r="B88" s="235"/>
      <c r="C88" s="236"/>
      <c r="D88" s="236"/>
      <c r="E88" s="236"/>
      <c r="F88" s="237">
        <f>VLOOKUP(G88,[1]soluble_pool!F:H,3,0)</f>
        <v>2.2333333333333339E-4</v>
      </c>
      <c r="G88" s="236" t="s">
        <v>205</v>
      </c>
      <c r="H88" s="236" t="s">
        <v>29</v>
      </c>
      <c r="I88" s="236" t="s">
        <v>173</v>
      </c>
      <c r="J88" s="236" t="s">
        <v>206</v>
      </c>
      <c r="K88" s="236">
        <v>10</v>
      </c>
      <c r="L88" s="236">
        <v>16</v>
      </c>
      <c r="M88" s="236">
        <v>3</v>
      </c>
      <c r="N88" s="244">
        <v>6</v>
      </c>
      <c r="O88" s="244">
        <v>0</v>
      </c>
      <c r="P88" s="244">
        <v>1</v>
      </c>
      <c r="Q88" s="244">
        <f>(K88*12.011)+(L88*1.008)+(N88*15.999)+(14.007*M88)+(O88*30.974)+(P88*32.066)</f>
        <v>306.31899999999996</v>
      </c>
      <c r="R88" s="238" t="s">
        <v>98</v>
      </c>
      <c r="S88" s="239">
        <f t="shared" si="13"/>
        <v>306.31899999999996</v>
      </c>
      <c r="T88" s="244"/>
      <c r="U88" s="244"/>
      <c r="V88" s="244"/>
      <c r="W88" s="342"/>
      <c r="X88" s="241"/>
      <c r="Y88" s="342"/>
      <c r="Z88" s="236"/>
      <c r="AA88" s="236"/>
      <c r="AB88" s="236"/>
      <c r="AC88" s="236"/>
      <c r="AD88" s="236">
        <f t="shared" si="5"/>
        <v>6.8411243333333348E-5</v>
      </c>
      <c r="AE88" s="236"/>
      <c r="AF88" s="242"/>
    </row>
    <row r="89" spans="2:33" x14ac:dyDescent="0.25">
      <c r="B89" s="235"/>
      <c r="C89" s="236"/>
      <c r="D89" s="236"/>
      <c r="E89" s="236"/>
      <c r="F89" s="237">
        <f>VLOOKUP(G89,[1]soluble_pool!F:H,3,0)</f>
        <v>2.2333333333333339E-4</v>
      </c>
      <c r="G89" s="236" t="s">
        <v>207</v>
      </c>
      <c r="H89" s="236" t="s">
        <v>29</v>
      </c>
      <c r="I89" s="236" t="s">
        <v>173</v>
      </c>
      <c r="J89" s="236" t="s">
        <v>208</v>
      </c>
      <c r="K89" s="236">
        <v>72</v>
      </c>
      <c r="L89" s="236">
        <v>100</v>
      </c>
      <c r="M89" s="236">
        <v>18</v>
      </c>
      <c r="N89" s="244">
        <v>17</v>
      </c>
      <c r="O89" s="244">
        <v>1</v>
      </c>
      <c r="P89" s="244">
        <v>0</v>
      </c>
      <c r="Q89" s="244">
        <f>(K89*12.011)+(L89*1.008)+(N89*15.999)+(14.007*M89)+(O89*30.974)+(P89*32.066)+Q65</f>
        <v>2294.7249999999999</v>
      </c>
      <c r="R89" s="238" t="s">
        <v>98</v>
      </c>
      <c r="S89" s="239">
        <f t="shared" si="13"/>
        <v>2294.7249999999999</v>
      </c>
      <c r="T89" s="244"/>
      <c r="U89" s="244"/>
      <c r="V89" s="244"/>
      <c r="W89" s="342"/>
      <c r="X89" s="241"/>
      <c r="Y89" s="342"/>
      <c r="Z89" s="236"/>
      <c r="AA89" s="236"/>
      <c r="AB89" s="236"/>
      <c r="AC89" s="236"/>
      <c r="AD89" s="236">
        <f t="shared" si="5"/>
        <v>5.1248858333333342E-4</v>
      </c>
      <c r="AE89" s="236"/>
      <c r="AF89" s="242"/>
    </row>
    <row r="90" spans="2:33" x14ac:dyDescent="0.25">
      <c r="B90" s="235"/>
      <c r="C90" s="236"/>
      <c r="D90" s="236"/>
      <c r="E90" s="236"/>
      <c r="F90" s="237">
        <f>VLOOKUP(G90,[1]soluble_pool!F:H,3,0)</f>
        <v>5.535259603675412E-5</v>
      </c>
      <c r="G90" s="236" t="s">
        <v>209</v>
      </c>
      <c r="H90" s="236" t="s">
        <v>29</v>
      </c>
      <c r="I90" s="236" t="s">
        <v>173</v>
      </c>
      <c r="J90" s="236" t="s">
        <v>210</v>
      </c>
      <c r="K90" s="236">
        <v>55</v>
      </c>
      <c r="L90" s="236">
        <v>89</v>
      </c>
      <c r="M90" s="236">
        <v>0</v>
      </c>
      <c r="N90" s="244">
        <v>7</v>
      </c>
      <c r="O90" s="244">
        <v>2</v>
      </c>
      <c r="P90" s="244">
        <v>0</v>
      </c>
      <c r="Q90" s="244">
        <f>(K90*12.011)+(L90*1.008)+(N90*15.999)+(14.007*M90)+(O90*30.974)+(P90*32.066)</f>
        <v>924.25799999999992</v>
      </c>
      <c r="R90" s="238" t="s">
        <v>98</v>
      </c>
      <c r="S90" s="239">
        <f t="shared" si="13"/>
        <v>924.25799999999992</v>
      </c>
      <c r="T90" s="244"/>
      <c r="U90" s="244"/>
      <c r="V90" s="244"/>
      <c r="W90" s="342"/>
      <c r="X90" s="241"/>
      <c r="Y90" s="342"/>
      <c r="Z90" s="236"/>
      <c r="AA90" s="236"/>
      <c r="AB90" s="236"/>
      <c r="AC90" s="236"/>
      <c r="AD90" s="236">
        <f t="shared" si="5"/>
        <v>5.1160079707738285E-5</v>
      </c>
      <c r="AE90" s="236"/>
      <c r="AF90" s="242"/>
    </row>
    <row r="91" spans="2:33" x14ac:dyDescent="0.25">
      <c r="B91" s="235"/>
      <c r="C91" s="236"/>
      <c r="D91" s="236"/>
      <c r="E91" s="236"/>
      <c r="F91" s="237">
        <f>VLOOKUP(G91,[1]soluble_pool!F:H,3,0)</f>
        <v>2.2333333333333339E-4</v>
      </c>
      <c r="G91" s="236" t="s">
        <v>211</v>
      </c>
      <c r="H91" s="236" t="s">
        <v>29</v>
      </c>
      <c r="I91" s="236" t="s">
        <v>173</v>
      </c>
      <c r="J91" s="236" t="s">
        <v>212</v>
      </c>
      <c r="K91" s="236">
        <v>20</v>
      </c>
      <c r="L91" s="236">
        <v>21</v>
      </c>
      <c r="M91" s="236">
        <v>7</v>
      </c>
      <c r="N91" s="244">
        <v>7</v>
      </c>
      <c r="O91" s="244">
        <v>0</v>
      </c>
      <c r="P91" s="244">
        <v>0</v>
      </c>
      <c r="Q91" s="244">
        <f>(K91*12.011)+(L91*1.008)+(N91*15.999)+(14.007*M91)+(O91*30.974)+(P91*32.066)</f>
        <v>471.42999999999995</v>
      </c>
      <c r="R91" s="238" t="s">
        <v>98</v>
      </c>
      <c r="S91" s="239">
        <f t="shared" si="13"/>
        <v>471.42999999999995</v>
      </c>
      <c r="T91" s="244"/>
      <c r="U91" s="244"/>
      <c r="V91" s="244"/>
      <c r="W91" s="342"/>
      <c r="X91" s="241"/>
      <c r="Y91" s="342"/>
      <c r="Z91" s="236"/>
      <c r="AA91" s="236"/>
      <c r="AB91" s="236"/>
      <c r="AC91" s="236"/>
      <c r="AD91" s="236">
        <f t="shared" si="5"/>
        <v>1.0528603333333335E-4</v>
      </c>
      <c r="AE91" s="236"/>
      <c r="AF91" s="242"/>
    </row>
    <row r="92" spans="2:33" x14ac:dyDescent="0.25">
      <c r="B92" s="235"/>
      <c r="C92" s="236"/>
      <c r="D92" s="236"/>
      <c r="E92" s="236"/>
      <c r="F92" s="237">
        <f>VLOOKUP(G92,[1]soluble_pool!F:H,3,0)</f>
        <v>2.2333333333333339E-4</v>
      </c>
      <c r="G92" s="236" t="s">
        <v>213</v>
      </c>
      <c r="H92" s="236" t="s">
        <v>29</v>
      </c>
      <c r="I92" s="236" t="s">
        <v>173</v>
      </c>
      <c r="J92" s="236" t="s">
        <v>214</v>
      </c>
      <c r="K92" s="236">
        <v>10</v>
      </c>
      <c r="L92" s="236">
        <v>8</v>
      </c>
      <c r="M92" s="236">
        <v>0</v>
      </c>
      <c r="N92" s="244">
        <v>6</v>
      </c>
      <c r="O92" s="244">
        <v>0</v>
      </c>
      <c r="P92" s="244">
        <v>0</v>
      </c>
      <c r="Q92" s="244">
        <f>(K92*12.011)+(L92*1.008)+(N92*15.999)+(14.007*M92)+(O92*30.974)+(P92*32.066)</f>
        <v>224.16799999999998</v>
      </c>
      <c r="R92" s="238" t="s">
        <v>98</v>
      </c>
      <c r="S92" s="239">
        <f t="shared" si="13"/>
        <v>224.16799999999998</v>
      </c>
      <c r="T92" s="244"/>
      <c r="U92" s="244"/>
      <c r="V92" s="244"/>
      <c r="W92" s="342"/>
      <c r="X92" s="241"/>
      <c r="Y92" s="342"/>
      <c r="Z92" s="236"/>
      <c r="AA92" s="236"/>
      <c r="AB92" s="236"/>
      <c r="AC92" s="236"/>
      <c r="AD92" s="236">
        <f t="shared" si="5"/>
        <v>5.0064186666666676E-5</v>
      </c>
      <c r="AE92" s="236"/>
      <c r="AF92" s="242"/>
    </row>
    <row r="93" spans="2:33" x14ac:dyDescent="0.25">
      <c r="B93" s="235"/>
      <c r="C93" s="236"/>
      <c r="D93" s="236"/>
      <c r="E93" s="236"/>
      <c r="F93" s="237">
        <f>VLOOKUP(G93,[1]soluble_pool!F:H,3,0)</f>
        <v>2.2333333333333339E-4</v>
      </c>
      <c r="G93" s="236" t="s">
        <v>215</v>
      </c>
      <c r="H93" s="236" t="s">
        <v>29</v>
      </c>
      <c r="I93" s="236" t="s">
        <v>173</v>
      </c>
      <c r="J93" s="236" t="s">
        <v>216</v>
      </c>
      <c r="K93" s="236">
        <v>15</v>
      </c>
      <c r="L93" s="236">
        <v>23</v>
      </c>
      <c r="M93" s="236">
        <v>6</v>
      </c>
      <c r="N93" s="244">
        <v>5</v>
      </c>
      <c r="O93" s="244">
        <v>0</v>
      </c>
      <c r="P93" s="244">
        <v>1</v>
      </c>
      <c r="Q93" s="244">
        <f>(K93*12.011)+(L93*1.008)+(N93*15.999)+(14.007*M93)+(O93*30.974)+(P93*32.066)</f>
        <v>399.452</v>
      </c>
      <c r="R93" s="238" t="s">
        <v>98</v>
      </c>
      <c r="S93" s="239">
        <f t="shared" si="13"/>
        <v>399.452</v>
      </c>
      <c r="T93" s="244"/>
      <c r="U93" s="244"/>
      <c r="V93" s="244"/>
      <c r="W93" s="342"/>
      <c r="X93" s="241"/>
      <c r="Y93" s="342"/>
      <c r="Z93" s="236"/>
      <c r="AA93" s="236"/>
      <c r="AB93" s="236"/>
      <c r="AC93" s="236"/>
      <c r="AD93" s="236">
        <f t="shared" si="5"/>
        <v>8.9210946666666696E-5</v>
      </c>
      <c r="AE93" s="236"/>
      <c r="AF93" s="242"/>
    </row>
    <row r="94" spans="2:33" x14ac:dyDescent="0.25">
      <c r="B94" s="235"/>
      <c r="C94" s="236"/>
      <c r="D94" s="236"/>
      <c r="E94" s="236"/>
      <c r="F94" s="237">
        <f>VLOOKUP(G94,[1]soluble_pool!F:H,3,0)</f>
        <v>2.2333333333333339E-4</v>
      </c>
      <c r="G94" s="236" t="s">
        <v>217</v>
      </c>
      <c r="H94" s="236" t="s">
        <v>29</v>
      </c>
      <c r="I94" s="236" t="s">
        <v>173</v>
      </c>
      <c r="J94" s="236" t="s">
        <v>218</v>
      </c>
      <c r="K94" s="236">
        <v>17</v>
      </c>
      <c r="L94" s="236">
        <v>20</v>
      </c>
      <c r="M94" s="236">
        <v>4</v>
      </c>
      <c r="N94" s="244">
        <v>6</v>
      </c>
      <c r="O94" s="244">
        <v>0</v>
      </c>
      <c r="P94" s="244">
        <v>0</v>
      </c>
      <c r="Q94" s="244">
        <f>(K94*12.011)+(L94*1.008)+(N94*15.999)+(14.007*M94)+(O94*30.974)+(P94*32.066)</f>
        <v>376.36900000000003</v>
      </c>
      <c r="R94" s="238" t="s">
        <v>98</v>
      </c>
      <c r="S94" s="239">
        <f t="shared" si="13"/>
        <v>376.36900000000003</v>
      </c>
      <c r="T94" s="244"/>
      <c r="U94" s="244"/>
      <c r="V94" s="244"/>
      <c r="W94" s="342"/>
      <c r="X94" s="241"/>
      <c r="Y94" s="342"/>
      <c r="Z94" s="236"/>
      <c r="AA94" s="236"/>
      <c r="AB94" s="236"/>
      <c r="AC94" s="236"/>
      <c r="AD94" s="236">
        <f t="shared" si="5"/>
        <v>8.4055743333333357E-5</v>
      </c>
      <c r="AE94" s="236"/>
      <c r="AF94" s="242">
        <f>SUM(AD70:AD94)</f>
        <v>8.2929079272744087E-3</v>
      </c>
      <c r="AG94" s="245"/>
    </row>
    <row r="95" spans="2:33" x14ac:dyDescent="0.25">
      <c r="B95" s="343"/>
      <c r="C95" s="246" t="s">
        <v>626</v>
      </c>
      <c r="D95" s="246">
        <v>0.01</v>
      </c>
      <c r="E95" s="344">
        <v>0.7142857142857143</v>
      </c>
      <c r="F95" s="247">
        <f t="shared" si="0"/>
        <v>0.17040011423623658</v>
      </c>
      <c r="G95" s="246" t="s">
        <v>220</v>
      </c>
      <c r="H95" s="246" t="s">
        <v>29</v>
      </c>
      <c r="I95" s="246" t="s">
        <v>219</v>
      </c>
      <c r="J95" s="246" t="s">
        <v>221</v>
      </c>
      <c r="K95" s="246"/>
      <c r="L95" s="246"/>
      <c r="M95" s="246"/>
      <c r="N95" s="246"/>
      <c r="O95" s="246"/>
      <c r="P95" s="246"/>
      <c r="Q95" s="246">
        <v>38.963700000000003</v>
      </c>
      <c r="R95" s="248" t="s">
        <v>98</v>
      </c>
      <c r="S95" s="248">
        <f>Q95</f>
        <v>38.963700000000003</v>
      </c>
      <c r="T95" s="248">
        <f t="shared" ref="T95:T117" si="15">E95*S95</f>
        <v>27.831214285714289</v>
      </c>
      <c r="U95" s="248">
        <f>SUM(T95:T108)</f>
        <v>41.91814761904763</v>
      </c>
      <c r="V95" s="248">
        <f>T95/$U$95</f>
        <v>0.66394189310664509</v>
      </c>
      <c r="W95" s="249">
        <f>V95*$D$95</f>
        <v>6.6394189310664507E-3</v>
      </c>
      <c r="X95" s="250">
        <f>W95/S95*1000</f>
        <v>0.17040011423623658</v>
      </c>
      <c r="Y95" s="248"/>
      <c r="Z95" s="251"/>
      <c r="AA95" s="246"/>
      <c r="AB95" s="246"/>
      <c r="AC95" s="246"/>
      <c r="AD95" s="246">
        <f t="shared" si="5"/>
        <v>6.6394189310664516E-3</v>
      </c>
      <c r="AE95" s="246"/>
      <c r="AF95" s="252"/>
    </row>
    <row r="96" spans="2:33" x14ac:dyDescent="0.25">
      <c r="B96" s="343"/>
      <c r="C96" s="345" t="s">
        <v>80</v>
      </c>
      <c r="D96" s="246"/>
      <c r="E96" s="344">
        <v>4.7619047619047616E-2</v>
      </c>
      <c r="F96" s="247">
        <f t="shared" si="0"/>
        <v>1.1360007615749101E-2</v>
      </c>
      <c r="G96" s="246" t="s">
        <v>222</v>
      </c>
      <c r="H96" s="246" t="s">
        <v>29</v>
      </c>
      <c r="I96" s="246" t="s">
        <v>219</v>
      </c>
      <c r="J96" s="246" t="s">
        <v>223</v>
      </c>
      <c r="K96" s="246">
        <v>0</v>
      </c>
      <c r="L96" s="246">
        <v>4</v>
      </c>
      <c r="M96" s="246">
        <v>1</v>
      </c>
      <c r="N96" s="246">
        <v>0</v>
      </c>
      <c r="O96" s="246">
        <v>0</v>
      </c>
      <c r="P96" s="246">
        <v>0</v>
      </c>
      <c r="Q96" s="246">
        <f>(K96*12.011)+(L96*1.008)+(N96*15.999)+(14.007*M96)+(O96*30.974)+(P96*32.066)</f>
        <v>18.039000000000001</v>
      </c>
      <c r="R96" s="248" t="s">
        <v>98</v>
      </c>
      <c r="S96" s="248">
        <f t="shared" ref="S96:S117" si="16">Q96</f>
        <v>18.039000000000001</v>
      </c>
      <c r="T96" s="248">
        <f t="shared" si="15"/>
        <v>0.85899999999999999</v>
      </c>
      <c r="U96" s="248"/>
      <c r="V96" s="248">
        <f t="shared" ref="V96:V108" si="17">T96/$U$95</f>
        <v>2.0492317738049805E-2</v>
      </c>
      <c r="W96" s="249">
        <f t="shared" ref="W96:W108" si="18">V96*$D$95</f>
        <v>2.0492317738049804E-4</v>
      </c>
      <c r="X96" s="250">
        <f t="shared" ref="X96:X117" si="19">W96/S96*1000</f>
        <v>1.1360007615749101E-2</v>
      </c>
      <c r="Y96" s="248"/>
      <c r="Z96" s="251"/>
      <c r="AA96" s="248"/>
      <c r="AB96" s="251"/>
      <c r="AC96" s="246"/>
      <c r="AD96" s="246">
        <f t="shared" si="5"/>
        <v>2.0492317738049807E-4</v>
      </c>
      <c r="AE96" s="246"/>
      <c r="AF96" s="252"/>
    </row>
    <row r="97" spans="2:32" x14ac:dyDescent="0.25">
      <c r="B97" s="343"/>
      <c r="C97" s="345" t="s">
        <v>80</v>
      </c>
      <c r="D97" s="246"/>
      <c r="E97" s="344">
        <v>3.1746031746031744E-2</v>
      </c>
      <c r="F97" s="247">
        <f t="shared" si="0"/>
        <v>7.5733384104994007E-3</v>
      </c>
      <c r="G97" s="246" t="s">
        <v>224</v>
      </c>
      <c r="H97" s="246" t="s">
        <v>29</v>
      </c>
      <c r="I97" s="246" t="s">
        <v>219</v>
      </c>
      <c r="J97" s="246" t="s">
        <v>225</v>
      </c>
      <c r="K97" s="246"/>
      <c r="L97" s="246"/>
      <c r="M97" s="246"/>
      <c r="N97" s="246"/>
      <c r="O97" s="246"/>
      <c r="P97" s="246"/>
      <c r="Q97" s="246">
        <v>23.984999999999999</v>
      </c>
      <c r="R97" s="248" t="s">
        <v>98</v>
      </c>
      <c r="S97" s="248">
        <f t="shared" si="16"/>
        <v>23.984999999999999</v>
      </c>
      <c r="T97" s="248">
        <f t="shared" si="15"/>
        <v>0.76142857142857134</v>
      </c>
      <c r="U97" s="248"/>
      <c r="V97" s="248">
        <f t="shared" si="17"/>
        <v>1.8164652177582813E-2</v>
      </c>
      <c r="W97" s="249">
        <f t="shared" si="18"/>
        <v>1.8164652177582813E-4</v>
      </c>
      <c r="X97" s="250">
        <f t="shared" si="19"/>
        <v>7.5733384104994007E-3</v>
      </c>
      <c r="Y97" s="248"/>
      <c r="Z97" s="251"/>
      <c r="AA97" s="248"/>
      <c r="AB97" s="251"/>
      <c r="AC97" s="246"/>
      <c r="AD97" s="246">
        <f t="shared" si="5"/>
        <v>1.8164652177582813E-4</v>
      </c>
      <c r="AE97" s="246"/>
      <c r="AF97" s="252"/>
    </row>
    <row r="98" spans="2:32" x14ac:dyDescent="0.25">
      <c r="B98" s="343"/>
      <c r="C98" s="345" t="s">
        <v>80</v>
      </c>
      <c r="D98" s="246"/>
      <c r="E98" s="344">
        <v>1.9047619047619049E-2</v>
      </c>
      <c r="F98" s="247">
        <f t="shared" si="0"/>
        <v>4.5440030462996417E-3</v>
      </c>
      <c r="G98" s="246" t="s">
        <v>226</v>
      </c>
      <c r="H98" s="246" t="s">
        <v>29</v>
      </c>
      <c r="I98" s="246" t="s">
        <v>219</v>
      </c>
      <c r="J98" s="246" t="s">
        <v>227</v>
      </c>
      <c r="K98" s="246"/>
      <c r="L98" s="246"/>
      <c r="M98" s="246"/>
      <c r="N98" s="246"/>
      <c r="O98" s="246"/>
      <c r="P98" s="246"/>
      <c r="Q98" s="246">
        <v>39.962600000000002</v>
      </c>
      <c r="R98" s="248" t="s">
        <v>98</v>
      </c>
      <c r="S98" s="248">
        <f t="shared" si="16"/>
        <v>39.962600000000002</v>
      </c>
      <c r="T98" s="248">
        <f t="shared" si="15"/>
        <v>0.76119238095238106</v>
      </c>
      <c r="U98" s="248"/>
      <c r="V98" s="248">
        <f t="shared" si="17"/>
        <v>1.8159017613805405E-2</v>
      </c>
      <c r="W98" s="249">
        <f t="shared" si="18"/>
        <v>1.8159017613805407E-4</v>
      </c>
      <c r="X98" s="250">
        <f t="shared" si="19"/>
        <v>4.5440030462996417E-3</v>
      </c>
      <c r="Y98" s="248"/>
      <c r="Z98" s="251"/>
      <c r="AA98" s="248"/>
      <c r="AB98" s="251"/>
      <c r="AC98" s="246"/>
      <c r="AD98" s="246">
        <f t="shared" si="5"/>
        <v>1.8159017613805407E-4</v>
      </c>
      <c r="AE98" s="246"/>
      <c r="AF98" s="252"/>
    </row>
    <row r="99" spans="2:32" x14ac:dyDescent="0.25">
      <c r="B99" s="343"/>
      <c r="C99" s="345" t="s">
        <v>80</v>
      </c>
      <c r="D99" s="246"/>
      <c r="E99" s="344">
        <v>2.8571428571428571E-2</v>
      </c>
      <c r="F99" s="247">
        <f t="shared" si="0"/>
        <v>6.8160045694494612E-3</v>
      </c>
      <c r="G99" s="246" t="s">
        <v>228</v>
      </c>
      <c r="H99" s="246" t="s">
        <v>29</v>
      </c>
      <c r="I99" s="246" t="s">
        <v>219</v>
      </c>
      <c r="J99" s="246" t="s">
        <v>229</v>
      </c>
      <c r="K99" s="246"/>
      <c r="L99" s="246"/>
      <c r="M99" s="246"/>
      <c r="N99" s="246"/>
      <c r="O99" s="246"/>
      <c r="P99" s="246"/>
      <c r="Q99" s="246">
        <v>55.934899999999999</v>
      </c>
      <c r="R99" s="248" t="s">
        <v>98</v>
      </c>
      <c r="S99" s="248">
        <f t="shared" si="16"/>
        <v>55.934899999999999</v>
      </c>
      <c r="T99" s="248">
        <f t="shared" si="15"/>
        <v>1.5981399999999999</v>
      </c>
      <c r="U99" s="248"/>
      <c r="V99" s="248">
        <f t="shared" si="17"/>
        <v>3.8125253399169869E-2</v>
      </c>
      <c r="W99" s="249">
        <f t="shared" si="18"/>
        <v>3.8125253399169868E-4</v>
      </c>
      <c r="X99" s="250">
        <f t="shared" si="19"/>
        <v>6.8160045694494612E-3</v>
      </c>
      <c r="Y99" s="248"/>
      <c r="Z99" s="251"/>
      <c r="AA99" s="248"/>
      <c r="AB99" s="251"/>
      <c r="AC99" s="246"/>
      <c r="AD99" s="246">
        <f t="shared" si="5"/>
        <v>3.8125253399169868E-4</v>
      </c>
      <c r="AE99" s="246"/>
      <c r="AF99" s="252"/>
    </row>
    <row r="100" spans="2:32" x14ac:dyDescent="0.25">
      <c r="B100" s="343"/>
      <c r="C100" s="345" t="s">
        <v>80</v>
      </c>
      <c r="D100" s="246"/>
      <c r="E100" s="344">
        <v>2.8571428571428571E-2</v>
      </c>
      <c r="F100" s="247">
        <f t="shared" si="0"/>
        <v>6.8160045694494612E-3</v>
      </c>
      <c r="G100" s="246" t="s">
        <v>230</v>
      </c>
      <c r="H100" s="246" t="s">
        <v>29</v>
      </c>
      <c r="I100" s="246" t="s">
        <v>219</v>
      </c>
      <c r="J100" s="246" t="s">
        <v>229</v>
      </c>
      <c r="K100" s="246"/>
      <c r="L100" s="246"/>
      <c r="M100" s="246"/>
      <c r="N100" s="246"/>
      <c r="O100" s="246"/>
      <c r="P100" s="246"/>
      <c r="Q100" s="246">
        <v>55.934899999999999</v>
      </c>
      <c r="R100" s="248" t="s">
        <v>98</v>
      </c>
      <c r="S100" s="248">
        <f t="shared" si="16"/>
        <v>55.934899999999999</v>
      </c>
      <c r="T100" s="248">
        <f t="shared" si="15"/>
        <v>1.5981399999999999</v>
      </c>
      <c r="U100" s="248"/>
      <c r="V100" s="248">
        <f t="shared" si="17"/>
        <v>3.8125253399169869E-2</v>
      </c>
      <c r="W100" s="249">
        <f t="shared" si="18"/>
        <v>3.8125253399169868E-4</v>
      </c>
      <c r="X100" s="250">
        <f t="shared" si="19"/>
        <v>6.8160045694494612E-3</v>
      </c>
      <c r="Y100" s="248"/>
      <c r="Z100" s="251"/>
      <c r="AA100" s="248"/>
      <c r="AB100" s="251"/>
      <c r="AC100" s="246"/>
      <c r="AD100" s="246">
        <f t="shared" si="5"/>
        <v>3.8125253399169868E-4</v>
      </c>
      <c r="AE100" s="246"/>
      <c r="AF100" s="252"/>
    </row>
    <row r="101" spans="2:32" x14ac:dyDescent="0.25">
      <c r="B101" s="343"/>
      <c r="C101" s="345" t="s">
        <v>80</v>
      </c>
      <c r="D101" s="246"/>
      <c r="E101" s="344">
        <v>1.2698412698412698E-2</v>
      </c>
      <c r="F101" s="247">
        <f t="shared" si="0"/>
        <v>3.0293353641997608E-3</v>
      </c>
      <c r="G101" s="246" t="s">
        <v>231</v>
      </c>
      <c r="H101" s="246" t="s">
        <v>29</v>
      </c>
      <c r="I101" s="246" t="s">
        <v>219</v>
      </c>
      <c r="J101" s="246" t="s">
        <v>232</v>
      </c>
      <c r="K101" s="246"/>
      <c r="L101" s="246"/>
      <c r="M101" s="246"/>
      <c r="N101" s="246"/>
      <c r="O101" s="246"/>
      <c r="P101" s="246"/>
      <c r="Q101" s="246">
        <v>63.545999999999999</v>
      </c>
      <c r="R101" s="248" t="s">
        <v>98</v>
      </c>
      <c r="S101" s="248">
        <f t="shared" si="16"/>
        <v>63.545999999999999</v>
      </c>
      <c r="T101" s="248">
        <f t="shared" si="15"/>
        <v>0.80693333333333328</v>
      </c>
      <c r="U101" s="248"/>
      <c r="V101" s="248">
        <f>T101/$U$95</f>
        <v>1.92502145053438E-2</v>
      </c>
      <c r="W101" s="249">
        <f t="shared" si="18"/>
        <v>1.9250214505343801E-4</v>
      </c>
      <c r="X101" s="250">
        <f>W101/S101*1000</f>
        <v>3.0293353641997608E-3</v>
      </c>
      <c r="Y101" s="248"/>
      <c r="Z101" s="251"/>
      <c r="AA101" s="248"/>
      <c r="AB101" s="251"/>
      <c r="AC101" s="246"/>
      <c r="AD101" s="246">
        <f t="shared" si="5"/>
        <v>1.9250214505343798E-4</v>
      </c>
      <c r="AE101" s="246"/>
      <c r="AF101" s="252"/>
    </row>
    <row r="102" spans="2:32" x14ac:dyDescent="0.25">
      <c r="B102" s="343"/>
      <c r="C102" s="345" t="s">
        <v>80</v>
      </c>
      <c r="D102" s="246"/>
      <c r="E102" s="344">
        <v>1.2698412698412698E-2</v>
      </c>
      <c r="F102" s="247">
        <f t="shared" si="0"/>
        <v>3.0293353641997604E-3</v>
      </c>
      <c r="G102" s="246" t="s">
        <v>233</v>
      </c>
      <c r="H102" s="246" t="s">
        <v>29</v>
      </c>
      <c r="I102" s="246" t="s">
        <v>219</v>
      </c>
      <c r="J102" s="246" t="s">
        <v>234</v>
      </c>
      <c r="K102" s="246"/>
      <c r="L102" s="246"/>
      <c r="M102" s="246"/>
      <c r="N102" s="246"/>
      <c r="O102" s="246"/>
      <c r="P102" s="246"/>
      <c r="Q102" s="246">
        <v>54.938000000000002</v>
      </c>
      <c r="R102" s="248" t="s">
        <v>98</v>
      </c>
      <c r="S102" s="248">
        <f t="shared" si="16"/>
        <v>54.938000000000002</v>
      </c>
      <c r="T102" s="248">
        <f t="shared" si="15"/>
        <v>0.69762539682539682</v>
      </c>
      <c r="U102" s="248"/>
      <c r="V102" s="248">
        <f t="shared" si="17"/>
        <v>1.6642562623840645E-2</v>
      </c>
      <c r="W102" s="249">
        <f t="shared" si="18"/>
        <v>1.6642562623840645E-4</v>
      </c>
      <c r="X102" s="250">
        <f t="shared" si="19"/>
        <v>3.0293353641997604E-3</v>
      </c>
      <c r="Y102" s="248"/>
      <c r="Z102" s="251"/>
      <c r="AA102" s="248"/>
      <c r="AB102" s="251"/>
      <c r="AC102" s="246"/>
      <c r="AD102" s="246">
        <f t="shared" si="5"/>
        <v>1.6642562623840645E-4</v>
      </c>
      <c r="AE102" s="246"/>
      <c r="AF102" s="252"/>
    </row>
    <row r="103" spans="2:32" x14ac:dyDescent="0.25">
      <c r="B103" s="343"/>
      <c r="C103" s="345" t="s">
        <v>80</v>
      </c>
      <c r="D103" s="246"/>
      <c r="E103" s="344">
        <v>1.2698412698412698E-2</v>
      </c>
      <c r="F103" s="247">
        <f t="shared" si="0"/>
        <v>3.0293353641997608E-3</v>
      </c>
      <c r="G103" s="246" t="s">
        <v>235</v>
      </c>
      <c r="H103" s="246" t="s">
        <v>29</v>
      </c>
      <c r="I103" s="246" t="s">
        <v>219</v>
      </c>
      <c r="J103" s="246" t="s">
        <v>236</v>
      </c>
      <c r="K103" s="246"/>
      <c r="L103" s="246"/>
      <c r="M103" s="246"/>
      <c r="N103" s="246"/>
      <c r="O103" s="246"/>
      <c r="P103" s="246"/>
      <c r="Q103" s="246">
        <v>159.94</v>
      </c>
      <c r="R103" s="248" t="s">
        <v>98</v>
      </c>
      <c r="S103" s="248">
        <f t="shared" si="16"/>
        <v>159.94</v>
      </c>
      <c r="T103" s="248">
        <f t="shared" si="15"/>
        <v>2.0309841269841269</v>
      </c>
      <c r="U103" s="248"/>
      <c r="V103" s="248">
        <f>T103/$U$95</f>
        <v>4.8451189815010967E-2</v>
      </c>
      <c r="W103" s="249">
        <f t="shared" si="18"/>
        <v>4.845118981501097E-4</v>
      </c>
      <c r="X103" s="250">
        <f t="shared" si="19"/>
        <v>3.0293353641997608E-3</v>
      </c>
      <c r="Y103" s="248"/>
      <c r="Z103" s="251"/>
      <c r="AA103" s="248"/>
      <c r="AB103" s="251"/>
      <c r="AC103" s="246"/>
      <c r="AD103" s="246">
        <f t="shared" si="5"/>
        <v>4.8451189815010976E-4</v>
      </c>
      <c r="AE103" s="246"/>
      <c r="AF103" s="252"/>
    </row>
    <row r="104" spans="2:32" x14ac:dyDescent="0.25">
      <c r="B104" s="343"/>
      <c r="C104" s="345" t="s">
        <v>80</v>
      </c>
      <c r="D104" s="246"/>
      <c r="E104" s="344">
        <v>1.2698412698412698E-2</v>
      </c>
      <c r="F104" s="247">
        <f t="shared" si="0"/>
        <v>3.0293353641997612E-3</v>
      </c>
      <c r="G104" s="246" t="s">
        <v>237</v>
      </c>
      <c r="H104" s="246" t="s">
        <v>29</v>
      </c>
      <c r="I104" s="246" t="s">
        <v>219</v>
      </c>
      <c r="J104" s="246" t="s">
        <v>238</v>
      </c>
      <c r="K104" s="246"/>
      <c r="L104" s="246"/>
      <c r="M104" s="246"/>
      <c r="N104" s="246"/>
      <c r="O104" s="246"/>
      <c r="P104" s="246"/>
      <c r="Q104" s="246">
        <v>58.933199999999999</v>
      </c>
      <c r="R104" s="248" t="s">
        <v>98</v>
      </c>
      <c r="S104" s="248">
        <f t="shared" si="16"/>
        <v>58.933199999999999</v>
      </c>
      <c r="T104" s="248">
        <f t="shared" si="15"/>
        <v>0.74835809523809527</v>
      </c>
      <c r="U104" s="248"/>
      <c r="V104" s="248">
        <f t="shared" si="17"/>
        <v>1.7852842688545735E-2</v>
      </c>
      <c r="W104" s="249">
        <f t="shared" si="18"/>
        <v>1.7852842688545736E-4</v>
      </c>
      <c r="X104" s="250">
        <f t="shared" si="19"/>
        <v>3.0293353641997612E-3</v>
      </c>
      <c r="Y104" s="248"/>
      <c r="Z104" s="251"/>
      <c r="AA104" s="248"/>
      <c r="AB104" s="251"/>
      <c r="AC104" s="246"/>
      <c r="AD104" s="246">
        <f t="shared" si="5"/>
        <v>1.7852842688545736E-4</v>
      </c>
      <c r="AE104" s="246"/>
      <c r="AF104" s="252"/>
    </row>
    <row r="105" spans="2:32" x14ac:dyDescent="0.25">
      <c r="B105" s="343"/>
      <c r="C105" s="345" t="s">
        <v>80</v>
      </c>
      <c r="D105" s="246"/>
      <c r="E105" s="344">
        <v>1.2698412698412698E-2</v>
      </c>
      <c r="F105" s="247">
        <f t="shared" si="0"/>
        <v>3.0293353641997608E-3</v>
      </c>
      <c r="G105" s="246" t="s">
        <v>239</v>
      </c>
      <c r="H105" s="246" t="s">
        <v>29</v>
      </c>
      <c r="I105" s="246" t="s">
        <v>219</v>
      </c>
      <c r="J105" s="246" t="s">
        <v>240</v>
      </c>
      <c r="K105" s="246"/>
      <c r="L105" s="246"/>
      <c r="M105" s="246"/>
      <c r="N105" s="246"/>
      <c r="O105" s="246"/>
      <c r="P105" s="246"/>
      <c r="Q105" s="246">
        <v>63.929099999999998</v>
      </c>
      <c r="R105" s="248" t="s">
        <v>98</v>
      </c>
      <c r="S105" s="248">
        <f t="shared" si="16"/>
        <v>63.929099999999998</v>
      </c>
      <c r="T105" s="248">
        <f t="shared" si="15"/>
        <v>0.81179809523809521</v>
      </c>
      <c r="U105" s="248"/>
      <c r="V105" s="248">
        <f t="shared" si="17"/>
        <v>1.9366268343146292E-2</v>
      </c>
      <c r="W105" s="249">
        <f t="shared" si="18"/>
        <v>1.9366268343146292E-4</v>
      </c>
      <c r="X105" s="250">
        <f t="shared" si="19"/>
        <v>3.0293353641997608E-3</v>
      </c>
      <c r="Y105" s="248"/>
      <c r="Z105" s="251"/>
      <c r="AA105" s="248"/>
      <c r="AB105" s="251"/>
      <c r="AC105" s="246"/>
      <c r="AD105" s="246">
        <f t="shared" si="5"/>
        <v>1.9366268343146292E-4</v>
      </c>
      <c r="AE105" s="246"/>
      <c r="AF105" s="252"/>
    </row>
    <row r="106" spans="2:32" x14ac:dyDescent="0.25">
      <c r="B106" s="343"/>
      <c r="C106" s="345" t="s">
        <v>80</v>
      </c>
      <c r="D106" s="246"/>
      <c r="E106" s="344">
        <v>1.5873015873015872E-2</v>
      </c>
      <c r="F106" s="247">
        <f t="shared" si="0"/>
        <v>3.7866692052497008E-3</v>
      </c>
      <c r="G106" s="246" t="s">
        <v>241</v>
      </c>
      <c r="H106" s="246" t="s">
        <v>29</v>
      </c>
      <c r="I106" s="246" t="s">
        <v>219</v>
      </c>
      <c r="J106" s="246" t="s">
        <v>242</v>
      </c>
      <c r="K106" s="246">
        <v>0</v>
      </c>
      <c r="L106" s="246">
        <v>0</v>
      </c>
      <c r="M106" s="246">
        <v>0</v>
      </c>
      <c r="N106" s="246">
        <v>4</v>
      </c>
      <c r="O106" s="246">
        <v>0</v>
      </c>
      <c r="P106" s="246">
        <v>1</v>
      </c>
      <c r="Q106" s="246">
        <f>(K106*12.011)+(L106*1.008)+(N106*15.999)+(14.007*M106)+(O106*30.974)+(P106*32.066)</f>
        <v>96.062000000000012</v>
      </c>
      <c r="R106" s="248" t="s">
        <v>98</v>
      </c>
      <c r="S106" s="248">
        <f t="shared" si="16"/>
        <v>96.062000000000012</v>
      </c>
      <c r="T106" s="248">
        <f t="shared" si="15"/>
        <v>1.5247936507936508</v>
      </c>
      <c r="U106" s="248"/>
      <c r="V106" s="248">
        <f t="shared" si="17"/>
        <v>3.6375501719469676E-2</v>
      </c>
      <c r="W106" s="249">
        <f t="shared" si="18"/>
        <v>3.6375501719469679E-4</v>
      </c>
      <c r="X106" s="250">
        <f t="shared" si="19"/>
        <v>3.7866692052497008E-3</v>
      </c>
      <c r="Y106" s="248"/>
      <c r="Z106" s="251"/>
      <c r="AA106" s="248"/>
      <c r="AB106" s="251"/>
      <c r="AC106" s="246"/>
      <c r="AD106" s="246">
        <f t="shared" si="5"/>
        <v>3.6375501719469684E-4</v>
      </c>
      <c r="AE106" s="246"/>
      <c r="AF106" s="252"/>
    </row>
    <row r="107" spans="2:32" x14ac:dyDescent="0.25">
      <c r="B107" s="343"/>
      <c r="C107" s="345" t="s">
        <v>80</v>
      </c>
      <c r="D107" s="246"/>
      <c r="E107" s="344">
        <v>1.5873015873015872E-2</v>
      </c>
      <c r="F107" s="247">
        <f t="shared" si="0"/>
        <v>3.7866692052497008E-3</v>
      </c>
      <c r="G107" s="246" t="s">
        <v>243</v>
      </c>
      <c r="H107" s="246" t="s">
        <v>29</v>
      </c>
      <c r="I107" s="246" t="s">
        <v>219</v>
      </c>
      <c r="J107" s="246" t="s">
        <v>244</v>
      </c>
      <c r="K107" s="246">
        <v>0</v>
      </c>
      <c r="L107" s="246">
        <v>1</v>
      </c>
      <c r="M107" s="246">
        <v>0</v>
      </c>
      <c r="N107" s="246">
        <v>4</v>
      </c>
      <c r="O107" s="246">
        <v>1</v>
      </c>
      <c r="P107" s="246">
        <v>0</v>
      </c>
      <c r="Q107" s="246">
        <f>(K107*12.011)+(L107*1.008)+(N107*15.999)+(14.007*M107)+(O107*30.974)+(P107*32.066)</f>
        <v>95.978000000000009</v>
      </c>
      <c r="R107" s="248" t="s">
        <v>98</v>
      </c>
      <c r="S107" s="248">
        <f t="shared" si="16"/>
        <v>95.978000000000009</v>
      </c>
      <c r="T107" s="248">
        <f t="shared" si="15"/>
        <v>1.5234603174603174</v>
      </c>
      <c r="U107" s="248"/>
      <c r="V107" s="248">
        <f t="shared" si="17"/>
        <v>3.6343693698145579E-2</v>
      </c>
      <c r="W107" s="249">
        <f t="shared" si="18"/>
        <v>3.6343693698145582E-4</v>
      </c>
      <c r="X107" s="250">
        <f t="shared" si="19"/>
        <v>3.7866692052497008E-3</v>
      </c>
      <c r="Y107" s="248"/>
      <c r="Z107" s="251"/>
      <c r="AA107" s="248"/>
      <c r="AB107" s="251"/>
      <c r="AC107" s="246"/>
      <c r="AD107" s="246">
        <f t="shared" si="5"/>
        <v>3.6343693698145577E-4</v>
      </c>
      <c r="AE107" s="246"/>
      <c r="AF107" s="252"/>
    </row>
    <row r="108" spans="2:32" x14ac:dyDescent="0.25">
      <c r="B108" s="343"/>
      <c r="C108" s="345"/>
      <c r="D108" s="246"/>
      <c r="E108" s="344">
        <v>1.5873015873015872E-2</v>
      </c>
      <c r="F108" s="247">
        <f t="shared" si="0"/>
        <v>3.7866692052497004E-3</v>
      </c>
      <c r="G108" s="246" t="s">
        <v>245</v>
      </c>
      <c r="H108" s="246" t="s">
        <v>29</v>
      </c>
      <c r="I108" s="246" t="s">
        <v>219</v>
      </c>
      <c r="J108" s="246" t="s">
        <v>246</v>
      </c>
      <c r="K108" s="246"/>
      <c r="L108" s="246"/>
      <c r="M108" s="246"/>
      <c r="N108" s="246"/>
      <c r="O108" s="246"/>
      <c r="P108" s="246"/>
      <c r="Q108" s="246">
        <v>23</v>
      </c>
      <c r="R108" s="248" t="s">
        <v>98</v>
      </c>
      <c r="S108" s="248">
        <f t="shared" si="16"/>
        <v>23</v>
      </c>
      <c r="T108" s="248">
        <f t="shared" si="15"/>
        <v>0.36507936507936506</v>
      </c>
      <c r="U108" s="248"/>
      <c r="V108" s="248">
        <f t="shared" si="17"/>
        <v>8.7093391720743114E-3</v>
      </c>
      <c r="W108" s="249">
        <f t="shared" si="18"/>
        <v>8.709339172074311E-5</v>
      </c>
      <c r="X108" s="250">
        <f t="shared" si="19"/>
        <v>3.7866692052497004E-3</v>
      </c>
      <c r="Y108" s="248"/>
      <c r="Z108" s="253">
        <f>SUM(X95:X107)</f>
        <v>0.2302294876791818</v>
      </c>
      <c r="AA108" s="248" t="s">
        <v>219</v>
      </c>
      <c r="AB108" s="249">
        <f>SUM(W95:W107)</f>
        <v>9.9129066082792559E-3</v>
      </c>
      <c r="AC108" s="246"/>
      <c r="AD108" s="246">
        <f t="shared" si="5"/>
        <v>8.709339172074311E-5</v>
      </c>
      <c r="AE108" s="246"/>
      <c r="AF108" s="252">
        <f>SUM(AD95:AD107)</f>
        <v>9.9129066082792577E-3</v>
      </c>
    </row>
    <row r="109" spans="2:32" x14ac:dyDescent="0.25">
      <c r="B109" s="254"/>
      <c r="C109" s="188" t="s">
        <v>247</v>
      </c>
      <c r="D109" s="188">
        <v>2.4439169811320754E-2</v>
      </c>
      <c r="E109" s="190">
        <v>0.65877877963072373</v>
      </c>
      <c r="F109" s="255">
        <f>X109</f>
        <v>2.0214273613150448E-2</v>
      </c>
      <c r="G109" s="190" t="s">
        <v>248</v>
      </c>
      <c r="H109" s="188" t="s">
        <v>29</v>
      </c>
      <c r="I109" s="188" t="s">
        <v>247</v>
      </c>
      <c r="J109" s="190" t="s">
        <v>249</v>
      </c>
      <c r="K109" s="188">
        <v>55</v>
      </c>
      <c r="L109" s="188">
        <v>72</v>
      </c>
      <c r="M109" s="188">
        <v>4</v>
      </c>
      <c r="N109" s="188">
        <v>5</v>
      </c>
      <c r="O109" s="188">
        <v>0</v>
      </c>
      <c r="P109" s="188">
        <v>0</v>
      </c>
      <c r="Q109" s="188">
        <f>(K109*12.011)+(L109*1.008)+(N109*15.999)+(14.007*M109)+(O109*30.974)+(P109*32.066)+55</f>
        <v>924.20399999999995</v>
      </c>
      <c r="R109" s="256" t="s">
        <v>98</v>
      </c>
      <c r="S109" s="257">
        <f t="shared" si="16"/>
        <v>924.20399999999995</v>
      </c>
      <c r="T109" s="257">
        <f t="shared" si="15"/>
        <v>608.84598324983335</v>
      </c>
      <c r="U109" s="188">
        <f>SUM(T109:T117)</f>
        <v>796.46722764334265</v>
      </c>
      <c r="V109" s="257">
        <f>T109/$U$109</f>
        <v>0.76443318961326312</v>
      </c>
      <c r="W109" s="258">
        <f>V109*$D$109</f>
        <v>1.8682112530368094E-2</v>
      </c>
      <c r="X109" s="259">
        <f t="shared" si="19"/>
        <v>2.0214273613150448E-2</v>
      </c>
      <c r="Y109" s="346"/>
      <c r="Z109" s="188"/>
      <c r="AA109" s="188"/>
      <c r="AB109" s="188"/>
      <c r="AC109" s="188"/>
      <c r="AD109" s="188">
        <f t="shared" si="5"/>
        <v>1.8682112530368094E-2</v>
      </c>
      <c r="AE109" s="188"/>
      <c r="AF109" s="260"/>
    </row>
    <row r="110" spans="2:32" x14ac:dyDescent="0.25">
      <c r="B110" s="254"/>
      <c r="C110" s="188"/>
      <c r="D110" s="188"/>
      <c r="E110" s="190">
        <v>0.10638663521986844</v>
      </c>
      <c r="F110" s="255">
        <f t="shared" ref="F110:F117" si="20">X110</f>
        <v>3.2644168567820598E-3</v>
      </c>
      <c r="G110" s="190" t="s">
        <v>250</v>
      </c>
      <c r="H110" s="188" t="s">
        <v>29</v>
      </c>
      <c r="I110" s="188" t="s">
        <v>247</v>
      </c>
      <c r="J110" s="347" t="s">
        <v>251</v>
      </c>
      <c r="K110" s="188">
        <v>40</v>
      </c>
      <c r="L110" s="188">
        <v>56</v>
      </c>
      <c r="M110" s="188">
        <v>0</v>
      </c>
      <c r="N110" s="188">
        <v>0</v>
      </c>
      <c r="O110" s="188">
        <v>0</v>
      </c>
      <c r="P110" s="188">
        <v>0</v>
      </c>
      <c r="Q110" s="188">
        <f>(K110*12.011)+(L110*1.008)+(N110*15.999)+(14.007*M110)+(O110*30.974)+(P110*32.066)</f>
        <v>536.88799999999992</v>
      </c>
      <c r="R110" s="256" t="s">
        <v>98</v>
      </c>
      <c r="S110" s="257">
        <f t="shared" si="16"/>
        <v>536.88799999999992</v>
      </c>
      <c r="T110" s="257">
        <f t="shared" si="15"/>
        <v>57.117707809924717</v>
      </c>
      <c r="U110" s="188"/>
      <c r="V110" s="257">
        <f t="shared" ref="V110:V117" si="21">T110/$U$109</f>
        <v>7.171382051579149E-2</v>
      </c>
      <c r="W110" s="258">
        <f t="shared" ref="W110:W117" si="22">V110*$D$109</f>
        <v>1.7526262374040064E-3</v>
      </c>
      <c r="X110" s="259">
        <f t="shared" si="19"/>
        <v>3.2644168567820598E-3</v>
      </c>
      <c r="Y110" s="346"/>
      <c r="Z110" s="261"/>
      <c r="AA110" s="257"/>
      <c r="AB110" s="258"/>
      <c r="AC110" s="188"/>
      <c r="AD110" s="188">
        <f t="shared" si="5"/>
        <v>1.7526262374040061E-3</v>
      </c>
      <c r="AE110" s="188"/>
      <c r="AF110" s="260"/>
    </row>
    <row r="111" spans="2:32" x14ac:dyDescent="0.25">
      <c r="B111" s="254"/>
      <c r="C111" s="188"/>
      <c r="D111" s="188"/>
      <c r="E111" s="190">
        <v>9.0328275186680754E-2</v>
      </c>
      <c r="F111" s="255">
        <f t="shared" si="20"/>
        <v>2.771674689720617E-3</v>
      </c>
      <c r="G111" s="190" t="s">
        <v>252</v>
      </c>
      <c r="H111" s="188" t="s">
        <v>29</v>
      </c>
      <c r="I111" s="188" t="s">
        <v>247</v>
      </c>
      <c r="J111" s="190" t="s">
        <v>253</v>
      </c>
      <c r="K111" s="188">
        <v>40</v>
      </c>
      <c r="L111" s="188">
        <v>56</v>
      </c>
      <c r="M111" s="188">
        <v>0</v>
      </c>
      <c r="N111" s="262">
        <v>2</v>
      </c>
      <c r="O111" s="262">
        <v>0</v>
      </c>
      <c r="P111" s="262">
        <v>0</v>
      </c>
      <c r="Q111" s="262">
        <f>(K111*12.011)+(L111*1.008)+(N111*15.999)+(14.007*M111)+(O111*30.974)+(P111*32.066)</f>
        <v>568.88599999999997</v>
      </c>
      <c r="R111" s="256" t="s">
        <v>98</v>
      </c>
      <c r="S111" s="257">
        <f t="shared" si="16"/>
        <v>568.88599999999997</v>
      </c>
      <c r="T111" s="257">
        <f t="shared" si="15"/>
        <v>51.386491157850067</v>
      </c>
      <c r="U111" s="262"/>
      <c r="V111" s="257">
        <f t="shared" si="21"/>
        <v>6.4518023308877306E-2</v>
      </c>
      <c r="W111" s="258">
        <f t="shared" si="22"/>
        <v>1.576766927536403E-3</v>
      </c>
      <c r="X111" s="259">
        <f t="shared" si="19"/>
        <v>2.771674689720617E-3</v>
      </c>
      <c r="Y111" s="346"/>
      <c r="Z111" s="188"/>
      <c r="AA111" s="188"/>
      <c r="AB111" s="188"/>
      <c r="AC111" s="188"/>
      <c r="AD111" s="188">
        <f t="shared" si="5"/>
        <v>1.576766927536403E-3</v>
      </c>
      <c r="AE111" s="188"/>
      <c r="AF111" s="260"/>
    </row>
    <row r="112" spans="2:32" x14ac:dyDescent="0.25">
      <c r="B112" s="254"/>
      <c r="C112" s="188"/>
      <c r="D112" s="188"/>
      <c r="E112" s="190">
        <v>7.8284505161789975E-2</v>
      </c>
      <c r="F112" s="255">
        <f t="shared" si="20"/>
        <v>2.4021180644245338E-3</v>
      </c>
      <c r="G112" s="190" t="s">
        <v>254</v>
      </c>
      <c r="H112" s="188" t="s">
        <v>29</v>
      </c>
      <c r="I112" s="188" t="s">
        <v>247</v>
      </c>
      <c r="J112" s="190" t="s">
        <v>255</v>
      </c>
      <c r="K112" s="188">
        <v>40</v>
      </c>
      <c r="L112" s="188">
        <v>54</v>
      </c>
      <c r="M112" s="188">
        <v>0</v>
      </c>
      <c r="N112" s="262">
        <v>1</v>
      </c>
      <c r="O112" s="262">
        <v>0</v>
      </c>
      <c r="P112" s="262">
        <v>0</v>
      </c>
      <c r="Q112" s="262">
        <f t="shared" ref="Q112:Q117" si="23">(K112*12.011)+(L112*1.008)+(N112*15.999)+(14.007*M112)+(O112*30.974)+(P112*32.066)</f>
        <v>550.87099999999998</v>
      </c>
      <c r="R112" s="256" t="s">
        <v>98</v>
      </c>
      <c r="S112" s="257">
        <f t="shared" si="16"/>
        <v>550.87099999999998</v>
      </c>
      <c r="T112" s="257">
        <f t="shared" si="15"/>
        <v>43.124663642980401</v>
      </c>
      <c r="U112" s="262"/>
      <c r="V112" s="257">
        <f t="shared" si="21"/>
        <v>5.4144931701184305E-2</v>
      </c>
      <c r="W112" s="258">
        <f t="shared" si="22"/>
        <v>1.3232571802676075E-3</v>
      </c>
      <c r="X112" s="259">
        <f t="shared" si="19"/>
        <v>2.4021180644245338E-3</v>
      </c>
      <c r="Y112" s="346"/>
      <c r="Z112" s="188"/>
      <c r="AA112" s="188"/>
      <c r="AB112" s="188"/>
      <c r="AC112" s="188"/>
      <c r="AD112" s="188">
        <f t="shared" si="5"/>
        <v>1.3232571802676075E-3</v>
      </c>
      <c r="AE112" s="188"/>
      <c r="AF112" s="260"/>
    </row>
    <row r="113" spans="2:32" x14ac:dyDescent="0.25">
      <c r="B113" s="254"/>
      <c r="C113" s="188"/>
      <c r="D113" s="188"/>
      <c r="E113" s="190">
        <v>5.018237510371152E-2</v>
      </c>
      <c r="F113" s="255">
        <f t="shared" si="20"/>
        <v>1.5398192720670091E-3</v>
      </c>
      <c r="G113" s="190" t="s">
        <v>650</v>
      </c>
      <c r="H113" s="188" t="s">
        <v>29</v>
      </c>
      <c r="I113" s="188" t="s">
        <v>247</v>
      </c>
      <c r="J113" s="190" t="s">
        <v>251</v>
      </c>
      <c r="K113" s="188">
        <v>40</v>
      </c>
      <c r="L113" s="188">
        <v>56</v>
      </c>
      <c r="M113" s="188">
        <v>0</v>
      </c>
      <c r="N113" s="262">
        <v>0</v>
      </c>
      <c r="O113" s="262">
        <v>0</v>
      </c>
      <c r="P113" s="262">
        <v>0</v>
      </c>
      <c r="Q113" s="262">
        <f t="shared" si="23"/>
        <v>536.88799999999992</v>
      </c>
      <c r="R113" s="256" t="s">
        <v>98</v>
      </c>
      <c r="S113" s="257">
        <f t="shared" si="16"/>
        <v>536.88799999999992</v>
      </c>
      <c r="T113" s="257">
        <f t="shared" si="15"/>
        <v>26.942315004681465</v>
      </c>
      <c r="U113" s="262"/>
      <c r="V113" s="257">
        <f t="shared" si="21"/>
        <v>3.3827273828203525E-2</v>
      </c>
      <c r="W113" s="258">
        <f t="shared" si="22"/>
        <v>8.2671048934151222E-4</v>
      </c>
      <c r="X113" s="259">
        <f t="shared" si="19"/>
        <v>1.5398192720670091E-3</v>
      </c>
      <c r="Y113" s="346"/>
      <c r="Z113" s="188"/>
      <c r="AA113" s="188"/>
      <c r="AB113" s="188"/>
      <c r="AC113" s="188"/>
      <c r="AD113" s="188">
        <f t="shared" si="5"/>
        <v>8.2671048934151222E-4</v>
      </c>
      <c r="AE113" s="188"/>
      <c r="AF113" s="260"/>
    </row>
    <row r="114" spans="2:32" x14ac:dyDescent="0.25">
      <c r="B114" s="254"/>
      <c r="C114" s="188"/>
      <c r="D114" s="188"/>
      <c r="E114" s="190">
        <v>8.1835873246052654E-3</v>
      </c>
      <c r="F114" s="255">
        <f t="shared" si="20"/>
        <v>2.5110898898323536E-4</v>
      </c>
      <c r="G114" s="188" t="s">
        <v>256</v>
      </c>
      <c r="H114" s="188" t="s">
        <v>29</v>
      </c>
      <c r="I114" s="188" t="s">
        <v>247</v>
      </c>
      <c r="J114" s="347" t="s">
        <v>257</v>
      </c>
      <c r="K114" s="188">
        <v>29</v>
      </c>
      <c r="L114" s="188">
        <v>50</v>
      </c>
      <c r="M114" s="188">
        <v>0</v>
      </c>
      <c r="N114" s="262">
        <v>2</v>
      </c>
      <c r="O114" s="262">
        <v>0</v>
      </c>
      <c r="P114" s="262">
        <v>0</v>
      </c>
      <c r="Q114" s="262">
        <f t="shared" si="23"/>
        <v>430.71699999999993</v>
      </c>
      <c r="R114" s="256" t="s">
        <v>98</v>
      </c>
      <c r="S114" s="257">
        <f t="shared" si="16"/>
        <v>430.71699999999993</v>
      </c>
      <c r="T114" s="257">
        <f t="shared" si="15"/>
        <v>3.5248101816920054</v>
      </c>
      <c r="U114" s="262"/>
      <c r="V114" s="257">
        <f t="shared" si="21"/>
        <v>4.4255558287332472E-3</v>
      </c>
      <c r="W114" s="258">
        <f t="shared" si="22"/>
        <v>1.0815691040789218E-4</v>
      </c>
      <c r="X114" s="259">
        <f t="shared" si="19"/>
        <v>2.5110898898323536E-4</v>
      </c>
      <c r="Y114" s="346"/>
      <c r="Z114" s="188"/>
      <c r="AA114" s="188"/>
      <c r="AB114" s="188"/>
      <c r="AC114" s="188"/>
      <c r="AD114" s="188">
        <f t="shared" si="5"/>
        <v>1.0815691040789217E-4</v>
      </c>
      <c r="AE114" s="188"/>
      <c r="AF114" s="260"/>
    </row>
    <row r="115" spans="2:32" x14ac:dyDescent="0.25">
      <c r="B115" s="254"/>
      <c r="C115" s="188"/>
      <c r="D115" s="188"/>
      <c r="E115" s="190">
        <v>4.5009730285328954E-4</v>
      </c>
      <c r="F115" s="255">
        <f t="shared" si="20"/>
        <v>1.3810994394077944E-5</v>
      </c>
      <c r="G115" s="188" t="s">
        <v>258</v>
      </c>
      <c r="H115" s="188" t="s">
        <v>29</v>
      </c>
      <c r="I115" s="188" t="s">
        <v>247</v>
      </c>
      <c r="J115" s="347" t="s">
        <v>259</v>
      </c>
      <c r="K115" s="188">
        <v>28</v>
      </c>
      <c r="L115" s="188">
        <v>48</v>
      </c>
      <c r="M115" s="188">
        <v>0</v>
      </c>
      <c r="N115" s="262">
        <v>2</v>
      </c>
      <c r="O115" s="262">
        <v>0</v>
      </c>
      <c r="P115" s="262">
        <v>0</v>
      </c>
      <c r="Q115" s="262">
        <f t="shared" si="23"/>
        <v>416.69</v>
      </c>
      <c r="R115" s="256" t="s">
        <v>98</v>
      </c>
      <c r="S115" s="257">
        <f t="shared" si="16"/>
        <v>416.69</v>
      </c>
      <c r="T115" s="257">
        <f t="shared" si="15"/>
        <v>0.1875510451259372</v>
      </c>
      <c r="U115" s="262"/>
      <c r="V115" s="257">
        <f t="shared" si="21"/>
        <v>2.3547867208658383E-4</v>
      </c>
      <c r="W115" s="258">
        <f t="shared" si="22"/>
        <v>5.7549032540683385E-6</v>
      </c>
      <c r="X115" s="259">
        <f t="shared" si="19"/>
        <v>1.3810994394077944E-5</v>
      </c>
      <c r="Y115" s="346"/>
      <c r="Z115" s="188"/>
      <c r="AA115" s="188"/>
      <c r="AB115" s="188"/>
      <c r="AC115" s="188"/>
      <c r="AD115" s="188">
        <f>(F115*Q115)/1000</f>
        <v>5.7549032540683385E-6</v>
      </c>
      <c r="AE115" s="188"/>
      <c r="AF115" s="260"/>
    </row>
    <row r="116" spans="2:32" x14ac:dyDescent="0.25">
      <c r="B116" s="254"/>
      <c r="C116" s="188"/>
      <c r="D116" s="188"/>
      <c r="E116" s="190">
        <v>4.5009730285328954E-4</v>
      </c>
      <c r="F116" s="255">
        <f t="shared" si="20"/>
        <v>1.3810994394077944E-5</v>
      </c>
      <c r="G116" s="188" t="s">
        <v>260</v>
      </c>
      <c r="H116" s="188" t="s">
        <v>29</v>
      </c>
      <c r="I116" s="188" t="s">
        <v>247</v>
      </c>
      <c r="J116" s="347" t="s">
        <v>259</v>
      </c>
      <c r="K116" s="188">
        <v>28</v>
      </c>
      <c r="L116" s="188">
        <v>48</v>
      </c>
      <c r="M116" s="188">
        <v>0</v>
      </c>
      <c r="N116" s="262">
        <v>2</v>
      </c>
      <c r="O116" s="262">
        <v>0</v>
      </c>
      <c r="P116" s="262">
        <v>0</v>
      </c>
      <c r="Q116" s="262">
        <f t="shared" si="23"/>
        <v>416.69</v>
      </c>
      <c r="R116" s="256" t="s">
        <v>98</v>
      </c>
      <c r="S116" s="257">
        <f t="shared" si="16"/>
        <v>416.69</v>
      </c>
      <c r="T116" s="257">
        <f t="shared" si="15"/>
        <v>0.1875510451259372</v>
      </c>
      <c r="U116" s="262"/>
      <c r="V116" s="257">
        <f t="shared" si="21"/>
        <v>2.3547867208658383E-4</v>
      </c>
      <c r="W116" s="258">
        <f t="shared" si="22"/>
        <v>5.7549032540683385E-6</v>
      </c>
      <c r="X116" s="259">
        <f t="shared" si="19"/>
        <v>1.3810994394077944E-5</v>
      </c>
      <c r="Y116" s="346"/>
      <c r="Z116" s="188"/>
      <c r="AA116" s="188"/>
      <c r="AB116" s="188"/>
      <c r="AC116" s="188"/>
      <c r="AD116" s="188">
        <f>(F116*Q116)/1000</f>
        <v>5.7549032540683385E-6</v>
      </c>
      <c r="AE116" s="188"/>
      <c r="AF116" s="260"/>
    </row>
    <row r="117" spans="2:32" x14ac:dyDescent="0.25">
      <c r="B117" s="254"/>
      <c r="C117" s="188"/>
      <c r="D117" s="188"/>
      <c r="E117" s="190">
        <v>6.9560492259144752E-3</v>
      </c>
      <c r="F117" s="255">
        <f t="shared" si="20"/>
        <v>2.1344264063575012E-4</v>
      </c>
      <c r="G117" s="188" t="s">
        <v>261</v>
      </c>
      <c r="H117" s="188" t="s">
        <v>29</v>
      </c>
      <c r="I117" s="188" t="s">
        <v>247</v>
      </c>
      <c r="J117" s="347" t="s">
        <v>262</v>
      </c>
      <c r="K117" s="188">
        <v>21</v>
      </c>
      <c r="L117" s="188">
        <v>25</v>
      </c>
      <c r="M117" s="188">
        <v>7</v>
      </c>
      <c r="N117" s="262">
        <v>17</v>
      </c>
      <c r="O117" s="262">
        <v>3</v>
      </c>
      <c r="P117" s="262">
        <v>0</v>
      </c>
      <c r="Q117" s="262">
        <f t="shared" si="23"/>
        <v>740.38499999999999</v>
      </c>
      <c r="R117" s="256" t="s">
        <v>98</v>
      </c>
      <c r="S117" s="257">
        <f t="shared" si="16"/>
        <v>740.38499999999999</v>
      </c>
      <c r="T117" s="257">
        <f t="shared" si="15"/>
        <v>5.1501545061286889</v>
      </c>
      <c r="U117" s="262"/>
      <c r="V117" s="257">
        <f t="shared" si="21"/>
        <v>6.4662478597737405E-3</v>
      </c>
      <c r="W117" s="258">
        <f t="shared" si="22"/>
        <v>1.5802972948709984E-4</v>
      </c>
      <c r="X117" s="259">
        <f t="shared" si="19"/>
        <v>2.1344264063575012E-4</v>
      </c>
      <c r="Y117" s="346"/>
      <c r="Z117" s="261">
        <f>SUM(X109:X117)</f>
        <v>3.0684476114551808E-2</v>
      </c>
      <c r="AA117" s="257" t="s">
        <v>263</v>
      </c>
      <c r="AB117" s="258">
        <f>SUM(W109:W117)</f>
        <v>2.4439169811320754E-2</v>
      </c>
      <c r="AC117" s="188"/>
      <c r="AD117" s="188">
        <f>(F117*Q117)/1000</f>
        <v>1.5802972948709984E-4</v>
      </c>
      <c r="AE117" s="188"/>
      <c r="AF117" s="252">
        <f>SUM(AD109:AD117)</f>
        <v>2.4439169811320754E-2</v>
      </c>
    </row>
    <row r="118" spans="2:32" x14ac:dyDescent="0.25">
      <c r="B118" s="263" t="s">
        <v>61</v>
      </c>
      <c r="C118" s="246"/>
      <c r="D118" s="246"/>
      <c r="E118" s="246">
        <v>1</v>
      </c>
      <c r="F118" s="247">
        <f>E135</f>
        <v>38.39</v>
      </c>
      <c r="G118" s="246" t="s">
        <v>94</v>
      </c>
      <c r="H118" s="246" t="s">
        <v>29</v>
      </c>
      <c r="I118" s="246" t="s">
        <v>264</v>
      </c>
      <c r="J118" s="246" t="s">
        <v>265</v>
      </c>
      <c r="K118" s="246">
        <v>10</v>
      </c>
      <c r="L118" s="246">
        <v>12</v>
      </c>
      <c r="M118" s="246">
        <v>5</v>
      </c>
      <c r="N118" s="246">
        <v>13</v>
      </c>
      <c r="O118" s="246">
        <v>3</v>
      </c>
      <c r="P118" s="264">
        <v>0</v>
      </c>
      <c r="Q118" s="264">
        <f>(K118*12.011)+(L118*1.008)+(N118*15.999)+(14.007*M118)+(O118*30.974)+(P118*32.066)</f>
        <v>503.15</v>
      </c>
      <c r="R118" s="265"/>
      <c r="S118" s="264"/>
      <c r="T118" s="264"/>
      <c r="U118" s="264"/>
      <c r="V118" s="264"/>
      <c r="W118" s="345"/>
      <c r="X118" s="250"/>
      <c r="Y118" s="345"/>
      <c r="Z118" s="246"/>
      <c r="AA118" s="246"/>
      <c r="AB118" s="246"/>
      <c r="AC118" s="246"/>
      <c r="AD118" s="246">
        <f>(F118*Q118)/1000</f>
        <v>19.315928499999998</v>
      </c>
      <c r="AE118" s="246"/>
      <c r="AF118" s="266"/>
    </row>
    <row r="119" spans="2:32" x14ac:dyDescent="0.25">
      <c r="B119" s="263" t="s">
        <v>61</v>
      </c>
      <c r="C119" s="246"/>
      <c r="D119" s="246"/>
      <c r="E119" s="246">
        <v>1</v>
      </c>
      <c r="F119" s="247">
        <f>E135</f>
        <v>38.39</v>
      </c>
      <c r="G119" s="246" t="s">
        <v>266</v>
      </c>
      <c r="H119" s="246" t="s">
        <v>29</v>
      </c>
      <c r="I119" s="246" t="s">
        <v>264</v>
      </c>
      <c r="J119" s="246" t="s">
        <v>267</v>
      </c>
      <c r="K119" s="246">
        <v>0</v>
      </c>
      <c r="L119" s="246">
        <v>2</v>
      </c>
      <c r="M119" s="246">
        <v>0</v>
      </c>
      <c r="N119" s="264">
        <v>1</v>
      </c>
      <c r="O119" s="264">
        <v>0</v>
      </c>
      <c r="P119" s="264">
        <v>0</v>
      </c>
      <c r="Q119" s="264">
        <f>(K119*12.011)+(L119*1.008)+(N119*15.999)+(14.007*M119)+(O119*30.974)+(P119*32.066)</f>
        <v>18.015000000000001</v>
      </c>
      <c r="R119" s="265"/>
      <c r="S119" s="264"/>
      <c r="T119" s="264"/>
      <c r="U119" s="264"/>
      <c r="V119" s="264"/>
      <c r="W119" s="345"/>
      <c r="X119" s="250"/>
      <c r="Y119" s="345"/>
      <c r="Z119" s="246"/>
      <c r="AA119" s="246"/>
      <c r="AB119" s="246">
        <f>SUM(AB4:AB118)</f>
        <v>0.92435207641960004</v>
      </c>
      <c r="AC119" s="246"/>
      <c r="AD119" s="246">
        <f>(F119*Q119)/1000</f>
        <v>0.69159585000000001</v>
      </c>
      <c r="AE119" s="246"/>
      <c r="AF119" s="266">
        <f>SUM(AF4:AF117)</f>
        <v>0.93206735493087756</v>
      </c>
    </row>
    <row r="120" spans="2:32" x14ac:dyDescent="0.25">
      <c r="B120" s="267" t="s">
        <v>268</v>
      </c>
      <c r="C120" s="268"/>
      <c r="D120" s="268"/>
      <c r="E120" s="268"/>
      <c r="F120" s="269">
        <f>F118+F31</f>
        <v>38.526198486333129</v>
      </c>
      <c r="G120" s="268" t="s">
        <v>94</v>
      </c>
      <c r="H120" s="268" t="s">
        <v>269</v>
      </c>
      <c r="I120" s="268"/>
      <c r="J120" s="268"/>
      <c r="K120" s="268"/>
      <c r="L120" s="268"/>
      <c r="M120" s="268"/>
      <c r="N120" s="270"/>
      <c r="O120" s="270"/>
      <c r="P120" s="270"/>
      <c r="Q120" s="270"/>
      <c r="R120" s="271"/>
      <c r="S120" s="270"/>
      <c r="T120" s="270"/>
      <c r="U120" s="270"/>
      <c r="V120" s="270"/>
      <c r="W120" s="348"/>
      <c r="X120" s="272"/>
      <c r="Y120" s="348"/>
      <c r="Z120" s="268"/>
      <c r="AA120" s="268"/>
      <c r="AB120" s="268"/>
      <c r="AC120" s="268"/>
      <c r="AD120" s="268"/>
      <c r="AE120" s="268"/>
      <c r="AF120" s="273"/>
    </row>
    <row r="121" spans="2:32" x14ac:dyDescent="0.25">
      <c r="B121" s="267" t="s">
        <v>270</v>
      </c>
      <c r="C121" s="268"/>
      <c r="D121" s="268"/>
      <c r="E121" s="268"/>
      <c r="F121" s="269">
        <f>F119-F129</f>
        <v>33.789928522672952</v>
      </c>
      <c r="G121" s="268" t="s">
        <v>266</v>
      </c>
      <c r="H121" s="268" t="s">
        <v>269</v>
      </c>
      <c r="I121" s="268"/>
      <c r="J121" s="268"/>
      <c r="K121" s="268"/>
      <c r="L121" s="268"/>
      <c r="M121" s="268"/>
      <c r="N121" s="270"/>
      <c r="O121" s="270"/>
      <c r="P121" s="270"/>
      <c r="Q121" s="270"/>
      <c r="R121" s="271"/>
      <c r="S121" s="270"/>
      <c r="T121" s="270"/>
      <c r="U121" s="270"/>
      <c r="V121" s="270"/>
      <c r="W121" s="348"/>
      <c r="X121" s="272"/>
      <c r="Y121" s="348"/>
      <c r="Z121" s="268"/>
      <c r="AA121" s="268"/>
      <c r="AB121" s="268"/>
      <c r="AC121" s="268"/>
      <c r="AD121" s="268"/>
      <c r="AE121" s="268"/>
      <c r="AF121" s="273"/>
    </row>
    <row r="122" spans="2:32" s="125" customFormat="1" x14ac:dyDescent="0.25">
      <c r="B122" s="129"/>
      <c r="F122" s="212"/>
      <c r="N122" s="213"/>
      <c r="O122" s="213"/>
      <c r="P122" s="213"/>
      <c r="Q122" s="213"/>
      <c r="R122" s="214"/>
      <c r="S122" s="213"/>
      <c r="T122" s="213"/>
      <c r="U122" s="213"/>
      <c r="V122" s="213"/>
      <c r="W122" s="324"/>
      <c r="X122" s="216"/>
      <c r="Y122" s="324"/>
      <c r="AF122" s="274"/>
    </row>
    <row r="123" spans="2:32" x14ac:dyDescent="0.25">
      <c r="B123" s="349" t="s">
        <v>271</v>
      </c>
      <c r="C123" s="125"/>
      <c r="D123" s="125"/>
      <c r="E123" s="125"/>
      <c r="F123" s="212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275"/>
      <c r="S123" s="125"/>
      <c r="T123" s="125"/>
      <c r="U123" s="125"/>
      <c r="V123" s="125"/>
      <c r="W123" s="324"/>
      <c r="X123" s="216"/>
      <c r="Y123" s="125"/>
      <c r="Z123" s="125"/>
      <c r="AA123" s="125"/>
      <c r="AB123" s="125"/>
      <c r="AC123" s="125"/>
      <c r="AD123" s="125"/>
      <c r="AE123" s="125"/>
      <c r="AF123" s="274"/>
    </row>
    <row r="124" spans="2:32" x14ac:dyDescent="0.25">
      <c r="B124" s="263" t="s">
        <v>61</v>
      </c>
      <c r="C124" s="246"/>
      <c r="D124" s="246"/>
      <c r="E124" s="246">
        <v>1</v>
      </c>
      <c r="F124" s="247">
        <f>E135</f>
        <v>38.39</v>
      </c>
      <c r="G124" s="246" t="s">
        <v>272</v>
      </c>
      <c r="H124" s="246" t="s">
        <v>29</v>
      </c>
      <c r="I124" s="246" t="s">
        <v>264</v>
      </c>
      <c r="J124" s="246" t="s">
        <v>273</v>
      </c>
      <c r="K124" s="246">
        <v>10</v>
      </c>
      <c r="L124" s="246">
        <v>12</v>
      </c>
      <c r="M124" s="246">
        <v>5</v>
      </c>
      <c r="N124" s="246">
        <v>10</v>
      </c>
      <c r="O124" s="246">
        <v>2</v>
      </c>
      <c r="P124" s="246">
        <v>0</v>
      </c>
      <c r="Q124" s="246">
        <f t="shared" ref="Q124:Q129" si="24">(K124*12.011)+(L124*1.008)+(N124*15.999)+(14.007*M124)+(O124*30.974)+(P124*32.066)</f>
        <v>424.17899999999997</v>
      </c>
      <c r="R124" s="248"/>
      <c r="S124" s="246"/>
      <c r="T124" s="246"/>
      <c r="U124" s="246"/>
      <c r="V124" s="246"/>
      <c r="W124" s="345"/>
      <c r="X124" s="250"/>
      <c r="Y124" s="345"/>
      <c r="Z124" s="246"/>
      <c r="AA124" s="246"/>
      <c r="AB124" s="246"/>
      <c r="AC124" s="246"/>
      <c r="AD124" s="246">
        <f t="shared" ref="AD124:AD129" si="25">(F124*Q124)/1000</f>
        <v>16.284231809999998</v>
      </c>
      <c r="AE124" s="246"/>
      <c r="AF124" s="266"/>
    </row>
    <row r="125" spans="2:32" x14ac:dyDescent="0.25">
      <c r="B125" s="263" t="s">
        <v>61</v>
      </c>
      <c r="C125" s="246"/>
      <c r="D125" s="246"/>
      <c r="E125" s="246">
        <v>1</v>
      </c>
      <c r="F125" s="247">
        <f>E135</f>
        <v>38.39</v>
      </c>
      <c r="G125" s="246" t="s">
        <v>274</v>
      </c>
      <c r="H125" s="246" t="s">
        <v>29</v>
      </c>
      <c r="I125" s="246" t="s">
        <v>264</v>
      </c>
      <c r="J125" s="246" t="s">
        <v>10</v>
      </c>
      <c r="K125" s="246">
        <v>0</v>
      </c>
      <c r="L125" s="246">
        <v>1</v>
      </c>
      <c r="M125" s="246">
        <v>0</v>
      </c>
      <c r="N125" s="246">
        <v>0</v>
      </c>
      <c r="O125" s="246">
        <v>0</v>
      </c>
      <c r="P125" s="246">
        <v>0</v>
      </c>
      <c r="Q125" s="246">
        <f t="shared" si="24"/>
        <v>1.008</v>
      </c>
      <c r="R125" s="248"/>
      <c r="S125" s="246"/>
      <c r="T125" s="246"/>
      <c r="U125" s="246"/>
      <c r="V125" s="246"/>
      <c r="W125" s="345"/>
      <c r="X125" s="250"/>
      <c r="Y125" s="345"/>
      <c r="Z125" s="246"/>
      <c r="AA125" s="246"/>
      <c r="AB125" s="246"/>
      <c r="AC125" s="246"/>
      <c r="AD125" s="246">
        <f t="shared" si="25"/>
        <v>3.8697120000000002E-2</v>
      </c>
      <c r="AE125" s="246"/>
      <c r="AF125" s="266"/>
    </row>
    <row r="126" spans="2:32" x14ac:dyDescent="0.25">
      <c r="B126" s="263" t="s">
        <v>61</v>
      </c>
      <c r="C126" s="246"/>
      <c r="D126" s="246"/>
      <c r="E126" s="246">
        <v>1</v>
      </c>
      <c r="F126" s="247">
        <f>E135</f>
        <v>38.39</v>
      </c>
      <c r="G126" s="246" t="s">
        <v>243</v>
      </c>
      <c r="H126" s="246" t="s">
        <v>29</v>
      </c>
      <c r="I126" s="246" t="s">
        <v>264</v>
      </c>
      <c r="J126" s="246" t="s">
        <v>244</v>
      </c>
      <c r="K126" s="246">
        <v>0</v>
      </c>
      <c r="L126" s="246">
        <v>1</v>
      </c>
      <c r="M126" s="246">
        <v>0</v>
      </c>
      <c r="N126" s="246">
        <v>4</v>
      </c>
      <c r="O126" s="246">
        <v>1</v>
      </c>
      <c r="P126" s="246">
        <v>0</v>
      </c>
      <c r="Q126" s="246">
        <f t="shared" si="24"/>
        <v>95.978000000000009</v>
      </c>
      <c r="R126" s="248"/>
      <c r="S126" s="246"/>
      <c r="T126" s="246"/>
      <c r="U126" s="246"/>
      <c r="V126" s="246"/>
      <c r="W126" s="345"/>
      <c r="X126" s="250"/>
      <c r="Y126" s="345"/>
      <c r="Z126" s="246"/>
      <c r="AA126" s="246"/>
      <c r="AB126" s="246"/>
      <c r="AC126" s="246"/>
      <c r="AD126" s="246">
        <f t="shared" si="25"/>
        <v>3.6845954200000004</v>
      </c>
      <c r="AE126" s="246"/>
      <c r="AF126" s="266"/>
    </row>
    <row r="127" spans="2:32" x14ac:dyDescent="0.25">
      <c r="B127" s="276" t="s">
        <v>275</v>
      </c>
      <c r="C127" s="277"/>
      <c r="D127" s="277"/>
      <c r="E127" s="277"/>
      <c r="F127" s="278">
        <f>Z27</f>
        <v>0.1008261626567996</v>
      </c>
      <c r="G127" s="277" t="s">
        <v>276</v>
      </c>
      <c r="H127" s="277" t="s">
        <v>29</v>
      </c>
      <c r="I127" s="277" t="s">
        <v>275</v>
      </c>
      <c r="J127" s="277" t="s">
        <v>277</v>
      </c>
      <c r="K127" s="277">
        <v>0</v>
      </c>
      <c r="L127" s="277">
        <v>1</v>
      </c>
      <c r="M127" s="277">
        <v>0</v>
      </c>
      <c r="N127" s="277">
        <v>7</v>
      </c>
      <c r="O127" s="277">
        <v>2</v>
      </c>
      <c r="P127" s="277">
        <v>0</v>
      </c>
      <c r="Q127" s="277">
        <f t="shared" si="24"/>
        <v>174.94900000000001</v>
      </c>
      <c r="R127" s="279"/>
      <c r="S127" s="277"/>
      <c r="T127" s="277"/>
      <c r="U127" s="277"/>
      <c r="V127" s="277"/>
      <c r="W127" s="350"/>
      <c r="X127" s="280"/>
      <c r="Y127" s="350"/>
      <c r="Z127" s="277"/>
      <c r="AA127" s="277"/>
      <c r="AB127" s="277"/>
      <c r="AC127" s="277"/>
      <c r="AD127" s="277">
        <f t="shared" si="25"/>
        <v>1.7639436330644433E-2</v>
      </c>
      <c r="AE127" s="277"/>
      <c r="AF127" s="281"/>
    </row>
    <row r="128" spans="2:32" x14ac:dyDescent="0.25">
      <c r="B128" s="282" t="s">
        <v>278</v>
      </c>
      <c r="C128" s="202"/>
      <c r="D128" s="202"/>
      <c r="E128" s="202"/>
      <c r="F128" s="208">
        <f>Z31</f>
        <v>0.53024001171783186</v>
      </c>
      <c r="G128" s="202" t="s">
        <v>276</v>
      </c>
      <c r="H128" s="202" t="s">
        <v>29</v>
      </c>
      <c r="I128" s="202" t="s">
        <v>278</v>
      </c>
      <c r="J128" s="202" t="s">
        <v>277</v>
      </c>
      <c r="K128" s="202">
        <v>0</v>
      </c>
      <c r="L128" s="202">
        <v>1</v>
      </c>
      <c r="M128" s="202">
        <v>0</v>
      </c>
      <c r="N128" s="202">
        <v>7</v>
      </c>
      <c r="O128" s="202">
        <v>2</v>
      </c>
      <c r="P128" s="202">
        <v>0</v>
      </c>
      <c r="Q128" s="202">
        <f>(K128*12.011)+(L128*1.008)+(N128*15.999)+(14.007*M128)+(O128*30.974)+(P128*32.066)</f>
        <v>174.94900000000001</v>
      </c>
      <c r="R128" s="283"/>
      <c r="S128" s="202"/>
      <c r="T128" s="202"/>
      <c r="U128" s="202"/>
      <c r="V128" s="202"/>
      <c r="W128" s="332"/>
      <c r="X128" s="203"/>
      <c r="Y128" s="332"/>
      <c r="Z128" s="202"/>
      <c r="AA128" s="202"/>
      <c r="AB128" s="202"/>
      <c r="AC128" s="202"/>
      <c r="AD128" s="202">
        <f t="shared" si="25"/>
        <v>9.2764959810022973E-2</v>
      </c>
      <c r="AE128" s="202"/>
      <c r="AF128" s="284"/>
    </row>
    <row r="129" spans="1:32" x14ac:dyDescent="0.25">
      <c r="B129" s="177" t="s">
        <v>279</v>
      </c>
      <c r="C129" s="178"/>
      <c r="D129" s="178"/>
      <c r="E129" s="178"/>
      <c r="F129" s="285">
        <f>SUM(X4:X23)</f>
        <v>4.6000714773270479</v>
      </c>
      <c r="G129" s="178" t="s">
        <v>266</v>
      </c>
      <c r="H129" s="178" t="s">
        <v>29</v>
      </c>
      <c r="I129" s="178" t="s">
        <v>279</v>
      </c>
      <c r="J129" s="178" t="s">
        <v>267</v>
      </c>
      <c r="K129" s="178">
        <v>0</v>
      </c>
      <c r="L129" s="178">
        <v>2</v>
      </c>
      <c r="M129" s="178">
        <v>0</v>
      </c>
      <c r="N129" s="286">
        <v>1</v>
      </c>
      <c r="O129" s="286">
        <v>0</v>
      </c>
      <c r="P129" s="286">
        <v>0</v>
      </c>
      <c r="Q129" s="286">
        <f t="shared" si="24"/>
        <v>18.015000000000001</v>
      </c>
      <c r="R129" s="287"/>
      <c r="S129" s="286"/>
      <c r="T129" s="286"/>
      <c r="U129" s="286"/>
      <c r="V129" s="286"/>
      <c r="W129" s="319"/>
      <c r="X129" s="179"/>
      <c r="Y129" s="319"/>
      <c r="Z129" s="178"/>
      <c r="AA129" s="178"/>
      <c r="AB129" s="178"/>
      <c r="AC129" s="178"/>
      <c r="AD129" s="178">
        <f t="shared" si="25"/>
        <v>8.2870287664046777E-2</v>
      </c>
      <c r="AE129" s="178"/>
      <c r="AF129" s="182"/>
    </row>
    <row r="130" spans="1:32" x14ac:dyDescent="0.25">
      <c r="B130" s="267" t="s">
        <v>280</v>
      </c>
      <c r="C130" s="268"/>
      <c r="D130" s="268"/>
      <c r="E130" s="268"/>
      <c r="F130" s="269">
        <f>F128+F127</f>
        <v>0.63106617437463142</v>
      </c>
      <c r="G130" s="268" t="s">
        <v>276</v>
      </c>
      <c r="H130" s="268" t="s">
        <v>29</v>
      </c>
      <c r="I130" s="268" t="s">
        <v>281</v>
      </c>
      <c r="J130" s="268" t="s">
        <v>244</v>
      </c>
      <c r="K130" s="268">
        <v>0</v>
      </c>
      <c r="L130" s="268">
        <v>1</v>
      </c>
      <c r="M130" s="268">
        <v>0</v>
      </c>
      <c r="N130" s="268">
        <v>4</v>
      </c>
      <c r="O130" s="268">
        <v>1</v>
      </c>
      <c r="P130" s="268">
        <v>0</v>
      </c>
      <c r="Q130" s="268">
        <f>(K130*12.011)+(L130*1.008)+(N130*15.999)+(14.007*M130)+(O130*30.974)+(P130*32.066)</f>
        <v>95.978000000000009</v>
      </c>
      <c r="R130" s="288"/>
      <c r="S130" s="268"/>
      <c r="T130" s="268"/>
      <c r="U130" s="268"/>
      <c r="V130" s="268"/>
      <c r="W130" s="348"/>
      <c r="X130" s="272"/>
      <c r="Y130" s="348"/>
      <c r="Z130" s="268"/>
      <c r="AA130" s="268"/>
      <c r="AB130" s="268"/>
      <c r="AC130" s="268"/>
      <c r="AD130" s="268"/>
      <c r="AE130" s="268"/>
      <c r="AF130" s="273"/>
    </row>
    <row r="131" spans="1:32" ht="15.75" thickBot="1" x14ac:dyDescent="0.3">
      <c r="B131" s="289" t="s">
        <v>282</v>
      </c>
      <c r="C131" s="290"/>
      <c r="D131" s="290"/>
      <c r="E131" s="290"/>
      <c r="F131" s="291">
        <f>F126-F107</f>
        <v>38.386213330794753</v>
      </c>
      <c r="G131" s="290" t="s">
        <v>243</v>
      </c>
      <c r="H131" s="290" t="s">
        <v>29</v>
      </c>
      <c r="I131" s="290" t="s">
        <v>219</v>
      </c>
      <c r="J131" s="290" t="s">
        <v>244</v>
      </c>
      <c r="K131" s="290">
        <v>0</v>
      </c>
      <c r="L131" s="290">
        <v>1</v>
      </c>
      <c r="M131" s="290">
        <v>0</v>
      </c>
      <c r="N131" s="290">
        <v>4</v>
      </c>
      <c r="O131" s="290">
        <v>1</v>
      </c>
      <c r="P131" s="290">
        <v>0</v>
      </c>
      <c r="Q131" s="290">
        <v>95.978000000000009</v>
      </c>
      <c r="R131" s="292"/>
      <c r="S131" s="290"/>
      <c r="T131" s="290"/>
      <c r="U131" s="290"/>
      <c r="V131" s="290"/>
      <c r="W131" s="351"/>
      <c r="X131" s="293"/>
      <c r="Y131" s="351"/>
      <c r="Z131" s="290"/>
      <c r="AA131" s="290"/>
      <c r="AB131" s="290"/>
      <c r="AC131" s="290"/>
      <c r="AD131" s="290"/>
      <c r="AE131" s="290"/>
      <c r="AF131" s="294"/>
    </row>
    <row r="133" spans="1:32" ht="15.75" thickBot="1" x14ac:dyDescent="0.3">
      <c r="G133" s="162"/>
    </row>
    <row r="134" spans="1:32" x14ac:dyDescent="0.25">
      <c r="D134" s="352" t="s">
        <v>283</v>
      </c>
      <c r="E134" s="295"/>
      <c r="G134" s="296"/>
      <c r="H134" s="163" t="s">
        <v>576</v>
      </c>
    </row>
    <row r="135" spans="1:32" x14ac:dyDescent="0.25">
      <c r="D135" s="297" t="s">
        <v>284</v>
      </c>
      <c r="E135" s="298">
        <v>38.39</v>
      </c>
      <c r="G135" s="162"/>
      <c r="H135" s="162" t="s">
        <v>287</v>
      </c>
      <c r="I135" s="162" t="s">
        <v>33</v>
      </c>
      <c r="J135" s="162"/>
      <c r="K135" s="162"/>
      <c r="L135" s="162"/>
      <c r="M135" s="162"/>
      <c r="N135" s="162"/>
      <c r="O135" s="162"/>
      <c r="P135" s="162"/>
      <c r="Q135" s="162"/>
      <c r="AF135" s="299"/>
    </row>
    <row r="136" spans="1:32" x14ac:dyDescent="0.25">
      <c r="D136" s="300" t="s">
        <v>285</v>
      </c>
      <c r="E136" s="301">
        <v>20.243605651821401</v>
      </c>
      <c r="G136" s="162"/>
      <c r="H136" s="26" t="s">
        <v>311</v>
      </c>
      <c r="I136" s="26" t="s">
        <v>315</v>
      </c>
      <c r="J136" s="26" t="s">
        <v>312</v>
      </c>
      <c r="K136" s="26" t="s">
        <v>313</v>
      </c>
      <c r="L136" s="367" t="s">
        <v>314</v>
      </c>
    </row>
    <row r="137" spans="1:32" x14ac:dyDescent="0.25">
      <c r="D137" s="300" t="s">
        <v>286</v>
      </c>
      <c r="E137" s="303">
        <f>E135-E136</f>
        <v>18.1463943481786</v>
      </c>
      <c r="G137" s="353"/>
      <c r="H137" s="26" t="s">
        <v>563</v>
      </c>
      <c r="I137" s="26" t="s">
        <v>564</v>
      </c>
      <c r="J137" s="26" t="s">
        <v>565</v>
      </c>
      <c r="K137" s="26" t="s">
        <v>566</v>
      </c>
    </row>
    <row r="138" spans="1:32" x14ac:dyDescent="0.25">
      <c r="A138" s="125"/>
      <c r="B138" s="125"/>
      <c r="C138" s="125"/>
      <c r="D138" s="125"/>
      <c r="E138" s="125"/>
      <c r="F138" s="212"/>
      <c r="G138" s="125"/>
      <c r="H138" s="305"/>
      <c r="I138" s="125"/>
      <c r="J138" s="125"/>
    </row>
    <row r="139" spans="1:32" x14ac:dyDescent="0.25">
      <c r="A139" s="125"/>
      <c r="B139" s="324"/>
      <c r="C139" s="125"/>
      <c r="D139" s="125"/>
      <c r="E139" s="125"/>
      <c r="F139" s="212"/>
      <c r="G139" s="125"/>
      <c r="H139" s="305"/>
      <c r="I139" s="125"/>
      <c r="J139" s="125"/>
    </row>
    <row r="140" spans="1:32" x14ac:dyDescent="0.25">
      <c r="A140" s="125"/>
      <c r="B140" s="322"/>
      <c r="C140" s="322"/>
      <c r="D140" s="125"/>
      <c r="E140" s="125"/>
      <c r="F140" s="212"/>
      <c r="G140" s="125"/>
      <c r="H140" s="125"/>
      <c r="I140" s="125"/>
      <c r="J140" s="125"/>
    </row>
    <row r="141" spans="1:32" x14ac:dyDescent="0.25">
      <c r="A141" s="125"/>
      <c r="B141" s="306"/>
      <c r="C141" s="306"/>
      <c r="D141" s="109"/>
      <c r="E141" s="125"/>
      <c r="F141" s="212"/>
      <c r="G141" s="125"/>
      <c r="H141" s="125"/>
      <c r="I141" s="125"/>
      <c r="J141" s="125"/>
    </row>
    <row r="142" spans="1:32" x14ac:dyDescent="0.25">
      <c r="A142" s="125"/>
      <c r="B142" s="125"/>
      <c r="C142" s="125"/>
      <c r="D142" s="125"/>
      <c r="E142" s="125"/>
      <c r="F142" s="212"/>
      <c r="G142" s="125"/>
      <c r="H142" s="125"/>
      <c r="I142" s="125"/>
      <c r="J142" s="125"/>
    </row>
    <row r="143" spans="1:32" x14ac:dyDescent="0.25">
      <c r="A143" s="125"/>
      <c r="B143" s="125"/>
      <c r="C143" s="125"/>
      <c r="D143" s="125"/>
      <c r="E143" s="125"/>
      <c r="F143" s="212"/>
      <c r="G143" s="125"/>
      <c r="H143" s="125"/>
      <c r="I143" s="125"/>
      <c r="J143" s="125"/>
    </row>
    <row r="144" spans="1:32" x14ac:dyDescent="0.25">
      <c r="A144" s="125"/>
      <c r="B144" s="125"/>
      <c r="C144" s="125"/>
      <c r="D144" s="212"/>
      <c r="E144" s="125"/>
      <c r="F144" s="212"/>
      <c r="G144" s="125"/>
      <c r="H144" s="125"/>
      <c r="I144" s="125"/>
      <c r="J144" s="125"/>
    </row>
    <row r="145" spans="1:10" x14ac:dyDescent="0.25">
      <c r="A145" s="125"/>
      <c r="B145" s="125"/>
      <c r="C145" s="125"/>
      <c r="D145" s="212"/>
      <c r="E145" s="125"/>
      <c r="F145" s="212"/>
      <c r="G145" s="125"/>
      <c r="H145" s="125"/>
      <c r="I145" s="125"/>
      <c r="J145" s="125"/>
    </row>
    <row r="146" spans="1:10" x14ac:dyDescent="0.25">
      <c r="A146" s="125"/>
      <c r="B146" s="125"/>
      <c r="C146" s="125"/>
      <c r="D146" s="125"/>
      <c r="E146" s="125"/>
      <c r="F146" s="212"/>
      <c r="G146" s="125"/>
      <c r="H146" s="125"/>
      <c r="I146" s="125"/>
      <c r="J146" s="125"/>
    </row>
    <row r="147" spans="1:10" x14ac:dyDescent="0.25">
      <c r="A147" s="125"/>
      <c r="B147" s="125"/>
      <c r="C147" s="125"/>
      <c r="D147" s="125"/>
      <c r="E147" s="125"/>
      <c r="F147" s="212"/>
      <c r="G147" s="125"/>
      <c r="H147" s="125"/>
      <c r="I147" s="125"/>
      <c r="J147" s="125"/>
    </row>
    <row r="148" spans="1:10" x14ac:dyDescent="0.25">
      <c r="A148" s="125"/>
      <c r="B148" s="125"/>
      <c r="C148" s="125"/>
      <c r="D148" s="216"/>
      <c r="E148" s="125"/>
      <c r="F148" s="212"/>
      <c r="G148" s="125"/>
      <c r="H148" s="125"/>
      <c r="I148" s="125"/>
      <c r="J148" s="125"/>
    </row>
    <row r="149" spans="1:10" x14ac:dyDescent="0.25">
      <c r="A149" s="125"/>
      <c r="B149" s="125"/>
      <c r="C149" s="125"/>
      <c r="D149" s="216"/>
      <c r="E149" s="125"/>
      <c r="F149" s="212"/>
      <c r="G149" s="125"/>
      <c r="H149" s="125"/>
      <c r="I149" s="125"/>
      <c r="J149" s="125"/>
    </row>
    <row r="150" spans="1:10" x14ac:dyDescent="0.25">
      <c r="A150" s="125"/>
      <c r="B150" s="125"/>
      <c r="C150" s="125"/>
      <c r="D150" s="125"/>
      <c r="E150" s="125"/>
      <c r="F150" s="212"/>
      <c r="G150" s="125"/>
      <c r="H150" s="125"/>
      <c r="I150" s="125"/>
      <c r="J150" s="125"/>
    </row>
    <row r="151" spans="1:10" x14ac:dyDescent="0.25">
      <c r="A151" s="125"/>
      <c r="B151" s="125"/>
      <c r="C151" s="125"/>
      <c r="D151" s="125"/>
      <c r="E151" s="125"/>
      <c r="F151" s="212"/>
      <c r="G151" s="125"/>
      <c r="H151" s="125"/>
      <c r="I151" s="125"/>
      <c r="J151" s="125"/>
    </row>
    <row r="152" spans="1:10" x14ac:dyDescent="0.25">
      <c r="A152" s="125"/>
      <c r="B152" s="125"/>
      <c r="C152" s="125"/>
      <c r="D152" s="125"/>
      <c r="E152" s="125"/>
      <c r="F152" s="212"/>
      <c r="G152" s="125"/>
      <c r="H152" s="125"/>
      <c r="I152" s="125"/>
      <c r="J152" s="125"/>
    </row>
    <row r="153" spans="1:10" x14ac:dyDescent="0.25">
      <c r="A153" s="125"/>
      <c r="B153" s="125"/>
      <c r="C153" s="125"/>
      <c r="D153" s="125"/>
      <c r="E153" s="125"/>
      <c r="F153" s="212"/>
      <c r="G153" s="125"/>
      <c r="H153" s="125"/>
      <c r="I153" s="125"/>
      <c r="J153" s="125"/>
    </row>
    <row r="154" spans="1:10" x14ac:dyDescent="0.25">
      <c r="A154" s="125"/>
      <c r="B154" s="125"/>
      <c r="C154" s="125"/>
      <c r="D154" s="125"/>
      <c r="E154" s="125"/>
      <c r="F154" s="212"/>
      <c r="G154" s="125"/>
      <c r="H154" s="125"/>
      <c r="I154" s="125"/>
      <c r="J154" s="125"/>
    </row>
    <row r="155" spans="1:10" x14ac:dyDescent="0.25">
      <c r="A155" s="125"/>
      <c r="B155" s="125"/>
      <c r="C155" s="125"/>
      <c r="D155" s="125"/>
      <c r="E155" s="125"/>
      <c r="F155" s="212"/>
      <c r="G155" s="125"/>
      <c r="H155" s="125"/>
      <c r="I155" s="125"/>
      <c r="J155" s="1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18" sqref="H18"/>
    </sheetView>
  </sheetViews>
  <sheetFormatPr defaultColWidth="11.42578125" defaultRowHeight="15" x14ac:dyDescent="0.25"/>
  <cols>
    <col min="2" max="2" width="15" customWidth="1"/>
    <col min="8" max="8" width="14.42578125" customWidth="1"/>
    <col min="9" max="9" width="14.85546875" customWidth="1"/>
  </cols>
  <sheetData>
    <row r="1" spans="1:14" x14ac:dyDescent="0.25">
      <c r="A1" t="s">
        <v>657</v>
      </c>
    </row>
    <row r="2" spans="1:14" x14ac:dyDescent="0.25">
      <c r="F2" s="4"/>
      <c r="G2" s="4"/>
      <c r="H2" s="4"/>
      <c r="I2" s="4"/>
      <c r="J2" s="25"/>
      <c r="K2" s="25"/>
      <c r="L2" s="26"/>
      <c r="M2" s="26"/>
      <c r="N2" s="27"/>
    </row>
    <row r="3" spans="1:14" ht="15.75" thickBot="1" x14ac:dyDescent="0.3">
      <c r="F3" s="4"/>
      <c r="G3" s="4"/>
      <c r="H3" s="4"/>
      <c r="I3" s="4"/>
      <c r="J3" s="4"/>
    </row>
    <row r="4" spans="1:14" ht="15.75" thickBot="1" x14ac:dyDescent="0.3">
      <c r="B4" s="20" t="s">
        <v>76</v>
      </c>
      <c r="C4" s="21"/>
      <c r="D4" s="21"/>
      <c r="E4" s="21"/>
      <c r="F4" s="22" t="s">
        <v>307</v>
      </c>
      <c r="G4" s="125"/>
      <c r="H4" s="23" t="s">
        <v>87</v>
      </c>
      <c r="I4" s="24" t="s">
        <v>306</v>
      </c>
      <c r="J4" s="4"/>
    </row>
    <row r="5" spans="1:14" ht="29.25" x14ac:dyDescent="0.25">
      <c r="A5" s="11"/>
      <c r="B5" s="371" t="s">
        <v>297</v>
      </c>
      <c r="C5" s="372" t="s">
        <v>305</v>
      </c>
      <c r="D5" s="372" t="s">
        <v>304</v>
      </c>
      <c r="E5" s="373">
        <v>26.09</v>
      </c>
      <c r="F5" s="14">
        <f>E5/100</f>
        <v>0.26090000000000002</v>
      </c>
      <c r="G5" s="125"/>
      <c r="H5" s="374" t="s">
        <v>300</v>
      </c>
      <c r="I5" s="14">
        <v>0.25005033219247025</v>
      </c>
      <c r="J5" s="4"/>
    </row>
    <row r="6" spans="1:14" ht="29.25" x14ac:dyDescent="0.25">
      <c r="A6" s="11"/>
      <c r="B6" s="375" t="s">
        <v>303</v>
      </c>
      <c r="C6" s="376" t="s">
        <v>302</v>
      </c>
      <c r="D6" s="376" t="s">
        <v>301</v>
      </c>
      <c r="E6" s="377">
        <v>26.18</v>
      </c>
      <c r="F6" s="15">
        <f>E6/100</f>
        <v>0.26179999999999998</v>
      </c>
      <c r="G6" s="125"/>
      <c r="H6" s="378" t="s">
        <v>296</v>
      </c>
      <c r="I6" s="15">
        <v>0.2340446949869136</v>
      </c>
      <c r="J6" s="4"/>
    </row>
    <row r="7" spans="1:14" ht="29.25" x14ac:dyDescent="0.25">
      <c r="A7" s="11"/>
      <c r="B7" s="375" t="s">
        <v>300</v>
      </c>
      <c r="C7" s="376" t="s">
        <v>299</v>
      </c>
      <c r="D7" s="376" t="s">
        <v>298</v>
      </c>
      <c r="E7" s="377">
        <v>23.89</v>
      </c>
      <c r="F7" s="15">
        <f>E7/100</f>
        <v>0.2389</v>
      </c>
      <c r="G7" s="125"/>
      <c r="H7" s="378" t="s">
        <v>297</v>
      </c>
      <c r="I7" s="15">
        <v>0.25686195557345148</v>
      </c>
      <c r="J7" s="4"/>
    </row>
    <row r="8" spans="1:14" ht="30" thickBot="1" x14ac:dyDescent="0.3">
      <c r="A8" s="11"/>
      <c r="B8" s="379" t="s">
        <v>296</v>
      </c>
      <c r="C8" s="380" t="s">
        <v>295</v>
      </c>
      <c r="D8" s="380" t="s">
        <v>294</v>
      </c>
      <c r="E8" s="381">
        <v>23.82</v>
      </c>
      <c r="F8" s="16">
        <f>E8/100</f>
        <v>0.2382</v>
      </c>
      <c r="G8" s="125"/>
      <c r="H8" s="382" t="s">
        <v>293</v>
      </c>
      <c r="I8" s="16">
        <v>0.25904301724716466</v>
      </c>
      <c r="J8" s="4"/>
    </row>
    <row r="9" spans="1:14" ht="15.75" thickBot="1" x14ac:dyDescent="0.3">
      <c r="A9" s="11"/>
      <c r="B9" s="383" t="s">
        <v>292</v>
      </c>
      <c r="C9" s="18"/>
      <c r="D9" s="18"/>
      <c r="E9" s="18"/>
      <c r="F9" s="19">
        <v>1</v>
      </c>
      <c r="G9" s="125"/>
      <c r="H9" s="383" t="s">
        <v>292</v>
      </c>
      <c r="I9" s="17">
        <f>SUM(I5:I8)</f>
        <v>1</v>
      </c>
      <c r="J9" s="4"/>
    </row>
    <row r="10" spans="1:14" x14ac:dyDescent="0.25">
      <c r="A10" s="11"/>
      <c r="G10" s="4"/>
      <c r="H10" s="4"/>
      <c r="I10" s="4"/>
      <c r="J10" s="4"/>
    </row>
    <row r="11" spans="1:14" x14ac:dyDescent="0.25">
      <c r="A11" s="11"/>
      <c r="G11" s="4"/>
      <c r="H11" s="4"/>
      <c r="I11" s="4"/>
      <c r="J11" s="4"/>
    </row>
    <row r="16" spans="1:14" x14ac:dyDescent="0.25">
      <c r="B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N9" sqref="N9"/>
    </sheetView>
  </sheetViews>
  <sheetFormatPr defaultColWidth="11.42578125" defaultRowHeight="15" x14ac:dyDescent="0.25"/>
  <cols>
    <col min="9" max="11" width="11.42578125" style="8"/>
  </cols>
  <sheetData>
    <row r="1" spans="1:11" ht="15.75" thickBot="1" x14ac:dyDescent="0.3">
      <c r="A1" t="s">
        <v>639</v>
      </c>
    </row>
    <row r="2" spans="1:11" ht="15.75" thickBot="1" x14ac:dyDescent="0.3">
      <c r="B2" s="47" t="s">
        <v>659</v>
      </c>
      <c r="C2" s="18"/>
      <c r="D2" s="12"/>
      <c r="E2" s="12"/>
      <c r="F2" s="13"/>
      <c r="H2" s="47" t="s">
        <v>660</v>
      </c>
      <c r="I2" s="18"/>
      <c r="J2" s="18"/>
      <c r="K2" s="19"/>
    </row>
    <row r="3" spans="1:11" ht="15.75" thickBot="1" x14ac:dyDescent="0.3">
      <c r="I3" s="61" t="s">
        <v>562</v>
      </c>
      <c r="J3" s="61" t="s">
        <v>310</v>
      </c>
      <c r="K3" s="61" t="s">
        <v>316</v>
      </c>
    </row>
    <row r="4" spans="1:11" ht="30" x14ac:dyDescent="0.25">
      <c r="B4" s="37" t="s">
        <v>317</v>
      </c>
      <c r="C4" s="38" t="s">
        <v>318</v>
      </c>
      <c r="D4" s="38">
        <v>39999</v>
      </c>
      <c r="E4" s="38" t="s">
        <v>319</v>
      </c>
      <c r="F4" s="39" t="s">
        <v>320</v>
      </c>
      <c r="H4" s="48" t="s">
        <v>321</v>
      </c>
      <c r="I4" s="49">
        <v>87638</v>
      </c>
      <c r="J4" s="49" t="s">
        <v>322</v>
      </c>
      <c r="K4" s="50">
        <v>8.4399999999999989E-2</v>
      </c>
    </row>
    <row r="5" spans="1:11" ht="30" x14ac:dyDescent="0.25">
      <c r="B5" s="40" t="s">
        <v>317</v>
      </c>
      <c r="C5" s="34" t="s">
        <v>323</v>
      </c>
      <c r="D5" s="34">
        <v>10865</v>
      </c>
      <c r="E5" s="34" t="s">
        <v>324</v>
      </c>
      <c r="F5" s="41" t="s">
        <v>325</v>
      </c>
      <c r="H5" s="51" t="s">
        <v>326</v>
      </c>
      <c r="I5" s="52">
        <v>52177</v>
      </c>
      <c r="J5" s="52" t="s">
        <v>327</v>
      </c>
      <c r="K5" s="54">
        <v>5.0099999999999999E-2</v>
      </c>
    </row>
    <row r="6" spans="1:11" ht="30" x14ac:dyDescent="0.25">
      <c r="B6" s="40" t="s">
        <v>317</v>
      </c>
      <c r="C6" s="34" t="s">
        <v>328</v>
      </c>
      <c r="D6" s="34">
        <v>16106</v>
      </c>
      <c r="E6" s="34" t="s">
        <v>329</v>
      </c>
      <c r="F6" s="41" t="s">
        <v>330</v>
      </c>
      <c r="H6" s="51" t="s">
        <v>331</v>
      </c>
      <c r="I6" s="52">
        <v>41795</v>
      </c>
      <c r="J6" s="52" t="s">
        <v>332</v>
      </c>
      <c r="K6" s="54">
        <v>4.0300000000000002E-2</v>
      </c>
    </row>
    <row r="7" spans="1:11" ht="30" x14ac:dyDescent="0.25">
      <c r="B7" s="40" t="s">
        <v>317</v>
      </c>
      <c r="C7" s="34" t="s">
        <v>333</v>
      </c>
      <c r="D7" s="34">
        <v>20668</v>
      </c>
      <c r="E7" s="34" t="s">
        <v>334</v>
      </c>
      <c r="F7" s="41" t="s">
        <v>335</v>
      </c>
      <c r="H7" s="51" t="s">
        <v>336</v>
      </c>
      <c r="I7" s="52">
        <v>51888</v>
      </c>
      <c r="J7" s="53">
        <v>0.05</v>
      </c>
      <c r="K7" s="55">
        <v>0.05</v>
      </c>
    </row>
    <row r="8" spans="1:11" ht="30" x14ac:dyDescent="0.25">
      <c r="B8" s="40"/>
      <c r="C8" s="35" t="s">
        <v>321</v>
      </c>
      <c r="D8" s="35">
        <v>87638</v>
      </c>
      <c r="E8" s="35" t="s">
        <v>322</v>
      </c>
      <c r="F8" s="42">
        <v>1</v>
      </c>
      <c r="H8" s="51" t="s">
        <v>337</v>
      </c>
      <c r="I8" s="52">
        <v>10346</v>
      </c>
      <c r="J8" s="52" t="s">
        <v>338</v>
      </c>
      <c r="K8" s="54">
        <v>9.8999999999999991E-3</v>
      </c>
    </row>
    <row r="9" spans="1:11" ht="30" x14ac:dyDescent="0.25">
      <c r="B9" s="40" t="s">
        <v>339</v>
      </c>
      <c r="C9" s="34" t="s">
        <v>340</v>
      </c>
      <c r="D9" s="34">
        <v>5375</v>
      </c>
      <c r="E9" s="34" t="s">
        <v>341</v>
      </c>
      <c r="F9" s="41" t="s">
        <v>342</v>
      </c>
      <c r="H9" s="51" t="s">
        <v>343</v>
      </c>
      <c r="I9" s="52">
        <v>57370</v>
      </c>
      <c r="J9" s="52" t="s">
        <v>344</v>
      </c>
      <c r="K9" s="54">
        <v>5.5300000000000002E-2</v>
      </c>
    </row>
    <row r="10" spans="1:11" ht="30" x14ac:dyDescent="0.25">
      <c r="B10" s="40" t="s">
        <v>339</v>
      </c>
      <c r="C10" s="34" t="s">
        <v>345</v>
      </c>
      <c r="D10" s="34">
        <v>4892</v>
      </c>
      <c r="E10" s="34" t="s">
        <v>346</v>
      </c>
      <c r="F10" s="41" t="s">
        <v>347</v>
      </c>
      <c r="H10" s="51" t="s">
        <v>348</v>
      </c>
      <c r="I10" s="52">
        <v>62395</v>
      </c>
      <c r="J10" s="52" t="s">
        <v>349</v>
      </c>
      <c r="K10" s="54">
        <v>6.0199999999999997E-2</v>
      </c>
    </row>
    <row r="11" spans="1:11" ht="30" x14ac:dyDescent="0.25">
      <c r="B11" s="40" t="s">
        <v>339</v>
      </c>
      <c r="C11" s="34" t="s">
        <v>350</v>
      </c>
      <c r="D11" s="34">
        <v>10567</v>
      </c>
      <c r="E11" s="34" t="s">
        <v>351</v>
      </c>
      <c r="F11" s="41" t="s">
        <v>352</v>
      </c>
      <c r="H11" s="51" t="s">
        <v>353</v>
      </c>
      <c r="I11" s="52">
        <v>76163</v>
      </c>
      <c r="J11" s="52" t="s">
        <v>354</v>
      </c>
      <c r="K11" s="54">
        <v>7.3399999999999993E-2</v>
      </c>
    </row>
    <row r="12" spans="1:11" ht="30" x14ac:dyDescent="0.25">
      <c r="B12" s="40" t="s">
        <v>339</v>
      </c>
      <c r="C12" s="34" t="s">
        <v>355</v>
      </c>
      <c r="D12" s="34">
        <v>14030</v>
      </c>
      <c r="E12" s="34" t="s">
        <v>356</v>
      </c>
      <c r="F12" s="41" t="s">
        <v>357</v>
      </c>
      <c r="H12" s="51" t="s">
        <v>358</v>
      </c>
      <c r="I12" s="52">
        <v>19300</v>
      </c>
      <c r="J12" s="52" t="s">
        <v>359</v>
      </c>
      <c r="K12" s="54">
        <v>1.8500000000000003E-2</v>
      </c>
    </row>
    <row r="13" spans="1:11" ht="30" x14ac:dyDescent="0.25">
      <c r="B13" s="40" t="s">
        <v>339</v>
      </c>
      <c r="C13" s="34" t="s">
        <v>360</v>
      </c>
      <c r="D13" s="34">
        <v>4518</v>
      </c>
      <c r="E13" s="34" t="s">
        <v>361</v>
      </c>
      <c r="F13" s="41" t="s">
        <v>362</v>
      </c>
      <c r="H13" s="51" t="s">
        <v>363</v>
      </c>
      <c r="I13" s="52">
        <v>64887</v>
      </c>
      <c r="J13" s="52" t="s">
        <v>364</v>
      </c>
      <c r="K13" s="54">
        <v>6.2400000000000004E-2</v>
      </c>
    </row>
    <row r="14" spans="1:11" ht="30" x14ac:dyDescent="0.25">
      <c r="B14" s="40" t="s">
        <v>339</v>
      </c>
      <c r="C14" s="34" t="s">
        <v>365</v>
      </c>
      <c r="D14" s="34">
        <v>12795</v>
      </c>
      <c r="E14" s="34" t="s">
        <v>366</v>
      </c>
      <c r="F14" s="41" t="s">
        <v>367</v>
      </c>
      <c r="H14" s="51" t="s">
        <v>368</v>
      </c>
      <c r="I14" s="52">
        <v>117780</v>
      </c>
      <c r="J14" s="52" t="s">
        <v>369</v>
      </c>
      <c r="K14" s="54">
        <v>0.1134</v>
      </c>
    </row>
    <row r="15" spans="1:11" ht="30" x14ac:dyDescent="0.25">
      <c r="B15" s="40"/>
      <c r="C15" s="35" t="s">
        <v>326</v>
      </c>
      <c r="D15" s="35">
        <v>52177</v>
      </c>
      <c r="E15" s="35" t="s">
        <v>327</v>
      </c>
      <c r="F15" s="42">
        <v>1</v>
      </c>
      <c r="H15" s="51" t="s">
        <v>370</v>
      </c>
      <c r="I15" s="52">
        <v>43199</v>
      </c>
      <c r="J15" s="52" t="s">
        <v>371</v>
      </c>
      <c r="K15" s="54">
        <v>4.1599999999999998E-2</v>
      </c>
    </row>
    <row r="16" spans="1:11" ht="30" x14ac:dyDescent="0.25">
      <c r="B16" s="40" t="s">
        <v>372</v>
      </c>
      <c r="C16" s="34" t="s">
        <v>373</v>
      </c>
      <c r="D16" s="34">
        <v>15668</v>
      </c>
      <c r="E16" s="34" t="s">
        <v>374</v>
      </c>
      <c r="F16" s="41" t="s">
        <v>375</v>
      </c>
      <c r="H16" s="51" t="s">
        <v>376</v>
      </c>
      <c r="I16" s="52">
        <v>20210</v>
      </c>
      <c r="J16" s="52" t="s">
        <v>377</v>
      </c>
      <c r="K16" s="54">
        <v>1.95E-2</v>
      </c>
    </row>
    <row r="17" spans="2:11" ht="30" x14ac:dyDescent="0.25">
      <c r="B17" s="40" t="s">
        <v>372</v>
      </c>
      <c r="C17" s="34" t="s">
        <v>378</v>
      </c>
      <c r="D17" s="34">
        <v>26127</v>
      </c>
      <c r="E17" s="34" t="s">
        <v>379</v>
      </c>
      <c r="F17" s="41" t="s">
        <v>380</v>
      </c>
      <c r="H17" s="51" t="s">
        <v>381</v>
      </c>
      <c r="I17" s="52">
        <v>41425</v>
      </c>
      <c r="J17" s="52" t="s">
        <v>382</v>
      </c>
      <c r="K17" s="54">
        <v>3.9900000000000005E-2</v>
      </c>
    </row>
    <row r="18" spans="2:11" ht="30" x14ac:dyDescent="0.25">
      <c r="B18" s="40"/>
      <c r="C18" s="35" t="s">
        <v>331</v>
      </c>
      <c r="D18" s="35">
        <v>41795</v>
      </c>
      <c r="E18" s="35" t="s">
        <v>332</v>
      </c>
      <c r="F18" s="42">
        <v>1</v>
      </c>
      <c r="H18" s="51" t="s">
        <v>383</v>
      </c>
      <c r="I18" s="52">
        <v>53130</v>
      </c>
      <c r="J18" s="52" t="s">
        <v>384</v>
      </c>
      <c r="K18" s="54">
        <v>5.0999999999999997E-2</v>
      </c>
    </row>
    <row r="19" spans="2:11" ht="30" x14ac:dyDescent="0.25">
      <c r="B19" s="40" t="s">
        <v>385</v>
      </c>
      <c r="C19" s="34" t="s">
        <v>386</v>
      </c>
      <c r="D19" s="34">
        <v>18577</v>
      </c>
      <c r="E19" s="34" t="s">
        <v>387</v>
      </c>
      <c r="F19" s="41" t="s">
        <v>388</v>
      </c>
      <c r="H19" s="51" t="s">
        <v>389</v>
      </c>
      <c r="I19" s="52">
        <v>60001</v>
      </c>
      <c r="J19" s="52" t="s">
        <v>390</v>
      </c>
      <c r="K19" s="54">
        <v>5.7699999999999994E-2</v>
      </c>
    </row>
    <row r="20" spans="2:11" ht="30" x14ac:dyDescent="0.25">
      <c r="B20" s="40" t="s">
        <v>385</v>
      </c>
      <c r="C20" s="34" t="s">
        <v>391</v>
      </c>
      <c r="D20" s="34">
        <v>33311</v>
      </c>
      <c r="E20" s="34" t="s">
        <v>392</v>
      </c>
      <c r="F20" s="41" t="s">
        <v>393</v>
      </c>
      <c r="H20" s="51" t="s">
        <v>394</v>
      </c>
      <c r="I20" s="52">
        <v>3163</v>
      </c>
      <c r="J20" s="52" t="s">
        <v>395</v>
      </c>
      <c r="K20" s="54">
        <v>3.0000000000000001E-3</v>
      </c>
    </row>
    <row r="21" spans="2:11" ht="30" x14ac:dyDescent="0.25">
      <c r="B21" s="40"/>
      <c r="C21" s="35" t="s">
        <v>336</v>
      </c>
      <c r="D21" s="35">
        <v>51888</v>
      </c>
      <c r="E21" s="36">
        <v>0.05</v>
      </c>
      <c r="F21" s="42">
        <v>1</v>
      </c>
      <c r="H21" s="51" t="s">
        <v>396</v>
      </c>
      <c r="I21" s="52">
        <v>56836</v>
      </c>
      <c r="J21" s="52" t="s">
        <v>397</v>
      </c>
      <c r="K21" s="54">
        <v>5.4600000000000003E-2</v>
      </c>
    </row>
    <row r="22" spans="2:11" ht="30" x14ac:dyDescent="0.25">
      <c r="B22" s="40" t="s">
        <v>398</v>
      </c>
      <c r="C22" s="34" t="s">
        <v>399</v>
      </c>
      <c r="D22" s="34">
        <v>3908</v>
      </c>
      <c r="E22" s="34" t="s">
        <v>400</v>
      </c>
      <c r="F22" s="41" t="s">
        <v>401</v>
      </c>
      <c r="H22" s="51" t="s">
        <v>402</v>
      </c>
      <c r="I22" s="52">
        <v>16036</v>
      </c>
      <c r="J22" s="52" t="s">
        <v>403</v>
      </c>
      <c r="K22" s="54">
        <v>1.54E-2</v>
      </c>
    </row>
    <row r="23" spans="2:11" ht="30" x14ac:dyDescent="0.25">
      <c r="B23" s="40" t="s">
        <v>398</v>
      </c>
      <c r="C23" s="34" t="s">
        <v>404</v>
      </c>
      <c r="D23" s="34">
        <v>6438</v>
      </c>
      <c r="E23" s="34" t="s">
        <v>405</v>
      </c>
      <c r="F23" s="41" t="s">
        <v>406</v>
      </c>
      <c r="H23" s="51" t="s">
        <v>407</v>
      </c>
      <c r="I23" s="52">
        <v>30084</v>
      </c>
      <c r="J23" s="52" t="s">
        <v>408</v>
      </c>
      <c r="K23" s="56">
        <v>2.8999999999999998E-2</v>
      </c>
    </row>
    <row r="24" spans="2:11" ht="30" x14ac:dyDescent="0.25">
      <c r="B24" s="40"/>
      <c r="C24" s="35" t="s">
        <v>337</v>
      </c>
      <c r="D24" s="35">
        <v>10346</v>
      </c>
      <c r="E24" s="35" t="s">
        <v>338</v>
      </c>
      <c r="F24" s="42">
        <v>1</v>
      </c>
      <c r="H24" s="51" t="s">
        <v>409</v>
      </c>
      <c r="I24" s="52">
        <v>69680</v>
      </c>
      <c r="J24" s="52" t="s">
        <v>410</v>
      </c>
      <c r="K24" s="54">
        <v>6.7000000000000004E-2</v>
      </c>
    </row>
    <row r="25" spans="2:11" ht="30.75" thickBot="1" x14ac:dyDescent="0.3">
      <c r="B25" s="40" t="s">
        <v>411</v>
      </c>
      <c r="C25" s="34" t="s">
        <v>412</v>
      </c>
      <c r="D25" s="34">
        <v>35348</v>
      </c>
      <c r="E25" s="34" t="s">
        <v>413</v>
      </c>
      <c r="F25" s="41" t="s">
        <v>414</v>
      </c>
      <c r="H25" s="57" t="s">
        <v>415</v>
      </c>
      <c r="I25" s="58">
        <v>1035503</v>
      </c>
      <c r="J25" s="59">
        <v>1</v>
      </c>
      <c r="K25" s="60">
        <v>1</v>
      </c>
    </row>
    <row r="26" spans="2:11" x14ac:dyDescent="0.25">
      <c r="B26" s="40" t="s">
        <v>411</v>
      </c>
      <c r="C26" s="34" t="s">
        <v>416</v>
      </c>
      <c r="D26" s="34">
        <v>22022</v>
      </c>
      <c r="E26" s="34" t="s">
        <v>417</v>
      </c>
      <c r="F26" s="41" t="s">
        <v>418</v>
      </c>
    </row>
    <row r="27" spans="2:11" ht="30" x14ac:dyDescent="0.25">
      <c r="B27" s="40"/>
      <c r="C27" s="35" t="s">
        <v>343</v>
      </c>
      <c r="D27" s="35">
        <v>57370</v>
      </c>
      <c r="E27" s="35" t="s">
        <v>344</v>
      </c>
      <c r="F27" s="42">
        <v>1</v>
      </c>
    </row>
    <row r="28" spans="2:11" x14ac:dyDescent="0.25">
      <c r="B28" s="40" t="s">
        <v>419</v>
      </c>
      <c r="C28" s="34" t="s">
        <v>420</v>
      </c>
      <c r="D28" s="34">
        <v>16062</v>
      </c>
      <c r="E28" s="34" t="s">
        <v>329</v>
      </c>
      <c r="F28" s="41" t="s">
        <v>421</v>
      </c>
    </row>
    <row r="29" spans="2:11" x14ac:dyDescent="0.25">
      <c r="B29" s="40" t="s">
        <v>419</v>
      </c>
      <c r="C29" s="34" t="s">
        <v>422</v>
      </c>
      <c r="D29" s="34">
        <v>46333</v>
      </c>
      <c r="E29" s="34" t="s">
        <v>423</v>
      </c>
      <c r="F29" s="41" t="s">
        <v>424</v>
      </c>
    </row>
    <row r="30" spans="2:11" ht="30" x14ac:dyDescent="0.25">
      <c r="B30" s="40"/>
      <c r="C30" s="35" t="s">
        <v>348</v>
      </c>
      <c r="D30" s="35">
        <v>62395</v>
      </c>
      <c r="E30" s="35" t="s">
        <v>349</v>
      </c>
      <c r="F30" s="42">
        <v>1</v>
      </c>
    </row>
    <row r="31" spans="2:11" x14ac:dyDescent="0.25">
      <c r="B31" s="40" t="s">
        <v>425</v>
      </c>
      <c r="C31" s="34" t="s">
        <v>426</v>
      </c>
      <c r="D31" s="34">
        <v>13188</v>
      </c>
      <c r="E31" s="34" t="s">
        <v>427</v>
      </c>
      <c r="F31" s="41" t="s">
        <v>428</v>
      </c>
    </row>
    <row r="32" spans="2:11" x14ac:dyDescent="0.25">
      <c r="B32" s="40" t="s">
        <v>425</v>
      </c>
      <c r="C32" s="34" t="s">
        <v>429</v>
      </c>
      <c r="D32" s="34">
        <v>20645</v>
      </c>
      <c r="E32" s="34" t="s">
        <v>334</v>
      </c>
      <c r="F32" s="41" t="s">
        <v>430</v>
      </c>
    </row>
    <row r="33" spans="2:6" x14ac:dyDescent="0.25">
      <c r="B33" s="40" t="s">
        <v>425</v>
      </c>
      <c r="C33" s="34" t="s">
        <v>431</v>
      </c>
      <c r="D33" s="34">
        <v>18554</v>
      </c>
      <c r="E33" s="34" t="s">
        <v>387</v>
      </c>
      <c r="F33" s="41" t="s">
        <v>432</v>
      </c>
    </row>
    <row r="34" spans="2:6" x14ac:dyDescent="0.25">
      <c r="B34" s="40" t="s">
        <v>425</v>
      </c>
      <c r="C34" s="34" t="s">
        <v>433</v>
      </c>
      <c r="D34" s="34">
        <v>23776</v>
      </c>
      <c r="E34" s="34" t="s">
        <v>434</v>
      </c>
      <c r="F34" s="41" t="s">
        <v>435</v>
      </c>
    </row>
    <row r="35" spans="2:6" ht="30" x14ac:dyDescent="0.25">
      <c r="B35" s="40"/>
      <c r="C35" s="35" t="s">
        <v>353</v>
      </c>
      <c r="D35" s="35">
        <v>76163</v>
      </c>
      <c r="E35" s="35" t="s">
        <v>354</v>
      </c>
      <c r="F35" s="42">
        <v>1</v>
      </c>
    </row>
    <row r="36" spans="2:6" x14ac:dyDescent="0.25">
      <c r="B36" s="40" t="s">
        <v>436</v>
      </c>
      <c r="C36" s="34" t="s">
        <v>437</v>
      </c>
      <c r="D36" s="34">
        <v>7413</v>
      </c>
      <c r="E36" s="34" t="s">
        <v>438</v>
      </c>
      <c r="F36" s="41" t="s">
        <v>439</v>
      </c>
    </row>
    <row r="37" spans="2:6" x14ac:dyDescent="0.25">
      <c r="B37" s="40" t="s">
        <v>436</v>
      </c>
      <c r="C37" s="34" t="s">
        <v>440</v>
      </c>
      <c r="D37" s="34">
        <v>11887</v>
      </c>
      <c r="E37" s="34" t="s">
        <v>441</v>
      </c>
      <c r="F37" s="41" t="s">
        <v>442</v>
      </c>
    </row>
    <row r="38" spans="2:6" ht="30" x14ac:dyDescent="0.25">
      <c r="B38" s="40"/>
      <c r="C38" s="35" t="s">
        <v>358</v>
      </c>
      <c r="D38" s="35">
        <v>19300</v>
      </c>
      <c r="E38" s="35" t="s">
        <v>359</v>
      </c>
      <c r="F38" s="42">
        <v>1</v>
      </c>
    </row>
    <row r="39" spans="2:6" x14ac:dyDescent="0.25">
      <c r="B39" s="40" t="s">
        <v>443</v>
      </c>
      <c r="C39" s="34" t="s">
        <v>444</v>
      </c>
      <c r="D39" s="34">
        <v>41728</v>
      </c>
      <c r="E39" s="34" t="s">
        <v>445</v>
      </c>
      <c r="F39" s="41" t="s">
        <v>446</v>
      </c>
    </row>
    <row r="40" spans="2:6" x14ac:dyDescent="0.25">
      <c r="B40" s="40" t="s">
        <v>443</v>
      </c>
      <c r="C40" s="34" t="s">
        <v>447</v>
      </c>
      <c r="D40" s="34">
        <v>18513</v>
      </c>
      <c r="E40" s="34" t="s">
        <v>448</v>
      </c>
      <c r="F40" s="41" t="s">
        <v>449</v>
      </c>
    </row>
    <row r="41" spans="2:6" x14ac:dyDescent="0.25">
      <c r="B41" s="40" t="s">
        <v>443</v>
      </c>
      <c r="C41" s="34" t="s">
        <v>450</v>
      </c>
      <c r="D41" s="34">
        <v>4646</v>
      </c>
      <c r="E41" s="34" t="s">
        <v>451</v>
      </c>
      <c r="F41" s="41" t="s">
        <v>452</v>
      </c>
    </row>
    <row r="42" spans="2:6" ht="30" x14ac:dyDescent="0.25">
      <c r="B42" s="40"/>
      <c r="C42" s="35" t="s">
        <v>363</v>
      </c>
      <c r="D42" s="35">
        <v>64887</v>
      </c>
      <c r="E42" s="35" t="s">
        <v>364</v>
      </c>
      <c r="F42" s="42">
        <v>1</v>
      </c>
    </row>
    <row r="43" spans="2:6" x14ac:dyDescent="0.25">
      <c r="B43" s="40" t="s">
        <v>453</v>
      </c>
      <c r="C43" s="34" t="s">
        <v>454</v>
      </c>
      <c r="D43" s="34">
        <v>10187</v>
      </c>
      <c r="E43" s="34" t="s">
        <v>455</v>
      </c>
      <c r="F43" s="41" t="s">
        <v>456</v>
      </c>
    </row>
    <row r="44" spans="2:6" x14ac:dyDescent="0.25">
      <c r="B44" s="40" t="s">
        <v>453</v>
      </c>
      <c r="C44" s="34" t="s">
        <v>457</v>
      </c>
      <c r="D44" s="34">
        <v>21095</v>
      </c>
      <c r="E44" s="34" t="s">
        <v>458</v>
      </c>
      <c r="F44" s="41" t="s">
        <v>459</v>
      </c>
    </row>
    <row r="45" spans="2:6" x14ac:dyDescent="0.25">
      <c r="B45" s="40" t="s">
        <v>453</v>
      </c>
      <c r="C45" s="34" t="s">
        <v>460</v>
      </c>
      <c r="D45" s="34">
        <v>26986</v>
      </c>
      <c r="E45" s="34" t="s">
        <v>461</v>
      </c>
      <c r="F45" s="41" t="s">
        <v>462</v>
      </c>
    </row>
    <row r="46" spans="2:6" x14ac:dyDescent="0.25">
      <c r="B46" s="40" t="s">
        <v>453</v>
      </c>
      <c r="C46" s="34" t="s">
        <v>463</v>
      </c>
      <c r="D46" s="34">
        <v>14388</v>
      </c>
      <c r="E46" s="34" t="s">
        <v>464</v>
      </c>
      <c r="F46" s="41" t="s">
        <v>465</v>
      </c>
    </row>
    <row r="47" spans="2:6" x14ac:dyDescent="0.25">
      <c r="B47" s="40" t="s">
        <v>453</v>
      </c>
      <c r="C47" s="34" t="s">
        <v>466</v>
      </c>
      <c r="D47" s="34">
        <v>14547</v>
      </c>
      <c r="E47" s="34" t="s">
        <v>467</v>
      </c>
      <c r="F47" s="41" t="s">
        <v>468</v>
      </c>
    </row>
    <row r="48" spans="2:6" x14ac:dyDescent="0.25">
      <c r="B48" s="40" t="s">
        <v>453</v>
      </c>
      <c r="C48" s="34" t="s">
        <v>469</v>
      </c>
      <c r="D48" s="34">
        <v>30577</v>
      </c>
      <c r="E48" s="34" t="s">
        <v>470</v>
      </c>
      <c r="F48" s="41" t="s">
        <v>471</v>
      </c>
    </row>
    <row r="49" spans="2:6" ht="30" x14ac:dyDescent="0.25">
      <c r="B49" s="40"/>
      <c r="C49" s="35" t="s">
        <v>368</v>
      </c>
      <c r="D49" s="35">
        <v>117780</v>
      </c>
      <c r="E49" s="35" t="s">
        <v>369</v>
      </c>
      <c r="F49" s="42">
        <v>1</v>
      </c>
    </row>
    <row r="50" spans="2:6" x14ac:dyDescent="0.25">
      <c r="B50" s="40" t="s">
        <v>472</v>
      </c>
      <c r="C50" s="34" t="s">
        <v>473</v>
      </c>
      <c r="D50" s="34">
        <v>12773</v>
      </c>
      <c r="E50" s="34" t="s">
        <v>366</v>
      </c>
      <c r="F50" s="41" t="s">
        <v>474</v>
      </c>
    </row>
    <row r="51" spans="2:6" x14ac:dyDescent="0.25">
      <c r="B51" s="40" t="s">
        <v>472</v>
      </c>
      <c r="C51" s="34" t="s">
        <v>475</v>
      </c>
      <c r="D51" s="34">
        <v>30426</v>
      </c>
      <c r="E51" s="34" t="s">
        <v>476</v>
      </c>
      <c r="F51" s="41" t="s">
        <v>477</v>
      </c>
    </row>
    <row r="52" spans="2:6" ht="30" x14ac:dyDescent="0.25">
      <c r="B52" s="40"/>
      <c r="C52" s="35" t="s">
        <v>370</v>
      </c>
      <c r="D52" s="35">
        <v>43199</v>
      </c>
      <c r="E52" s="35" t="s">
        <v>371</v>
      </c>
      <c r="F52" s="42">
        <v>1</v>
      </c>
    </row>
    <row r="53" spans="2:6" x14ac:dyDescent="0.25">
      <c r="B53" s="40" t="s">
        <v>478</v>
      </c>
      <c r="C53" s="34" t="s">
        <v>479</v>
      </c>
      <c r="D53" s="34">
        <v>20210</v>
      </c>
      <c r="E53" s="34" t="s">
        <v>377</v>
      </c>
      <c r="F53" s="41" t="s">
        <v>480</v>
      </c>
    </row>
    <row r="54" spans="2:6" ht="30" x14ac:dyDescent="0.25">
      <c r="B54" s="40"/>
      <c r="C54" s="35" t="s">
        <v>376</v>
      </c>
      <c r="D54" s="35">
        <v>20210</v>
      </c>
      <c r="E54" s="35" t="s">
        <v>377</v>
      </c>
      <c r="F54" s="42">
        <v>1</v>
      </c>
    </row>
    <row r="55" spans="2:6" x14ac:dyDescent="0.25">
      <c r="B55" s="40" t="s">
        <v>481</v>
      </c>
      <c r="C55" s="34" t="s">
        <v>482</v>
      </c>
      <c r="D55" s="34">
        <v>30455</v>
      </c>
      <c r="E55" s="34" t="s">
        <v>483</v>
      </c>
      <c r="F55" s="41" t="s">
        <v>484</v>
      </c>
    </row>
    <row r="56" spans="2:6" x14ac:dyDescent="0.25">
      <c r="B56" s="40" t="s">
        <v>481</v>
      </c>
      <c r="C56" s="34" t="s">
        <v>485</v>
      </c>
      <c r="D56" s="34">
        <v>10970</v>
      </c>
      <c r="E56" s="34" t="s">
        <v>486</v>
      </c>
      <c r="F56" s="41" t="s">
        <v>487</v>
      </c>
    </row>
    <row r="57" spans="2:6" ht="30" x14ac:dyDescent="0.25">
      <c r="B57" s="40"/>
      <c r="C57" s="35" t="s">
        <v>381</v>
      </c>
      <c r="D57" s="35">
        <v>41425</v>
      </c>
      <c r="E57" s="35" t="s">
        <v>382</v>
      </c>
      <c r="F57" s="42">
        <v>1</v>
      </c>
    </row>
    <row r="58" spans="2:6" x14ac:dyDescent="0.25">
      <c r="B58" s="40" t="s">
        <v>488</v>
      </c>
      <c r="C58" s="34" t="s">
        <v>489</v>
      </c>
      <c r="D58" s="34">
        <v>8685</v>
      </c>
      <c r="E58" s="34" t="s">
        <v>490</v>
      </c>
      <c r="F58" s="41" t="s">
        <v>491</v>
      </c>
    </row>
    <row r="59" spans="2:6" x14ac:dyDescent="0.25">
      <c r="B59" s="40" t="s">
        <v>488</v>
      </c>
      <c r="C59" s="34" t="s">
        <v>492</v>
      </c>
      <c r="D59" s="34">
        <v>26162</v>
      </c>
      <c r="E59" s="34" t="s">
        <v>379</v>
      </c>
      <c r="F59" s="41" t="s">
        <v>493</v>
      </c>
    </row>
    <row r="60" spans="2:6" x14ac:dyDescent="0.25">
      <c r="B60" s="40" t="s">
        <v>488</v>
      </c>
      <c r="C60" s="34" t="s">
        <v>494</v>
      </c>
      <c r="D60" s="34">
        <v>8152</v>
      </c>
      <c r="E60" s="34" t="s">
        <v>495</v>
      </c>
      <c r="F60" s="41" t="s">
        <v>496</v>
      </c>
    </row>
    <row r="61" spans="2:6" x14ac:dyDescent="0.25">
      <c r="B61" s="40" t="s">
        <v>488</v>
      </c>
      <c r="C61" s="34" t="s">
        <v>497</v>
      </c>
      <c r="D61" s="34">
        <v>10131</v>
      </c>
      <c r="E61" s="34" t="s">
        <v>498</v>
      </c>
      <c r="F61" s="41" t="s">
        <v>499</v>
      </c>
    </row>
    <row r="62" spans="2:6" ht="30" x14ac:dyDescent="0.25">
      <c r="B62" s="40"/>
      <c r="C62" s="35" t="s">
        <v>383</v>
      </c>
      <c r="D62" s="35">
        <v>53130</v>
      </c>
      <c r="E62" s="35" t="s">
        <v>384</v>
      </c>
      <c r="F62" s="42">
        <v>1</v>
      </c>
    </row>
    <row r="63" spans="2:6" x14ac:dyDescent="0.25">
      <c r="B63" s="40" t="s">
        <v>500</v>
      </c>
      <c r="C63" s="34" t="s">
        <v>501</v>
      </c>
      <c r="D63" s="34">
        <v>15569</v>
      </c>
      <c r="E63" s="34" t="s">
        <v>502</v>
      </c>
      <c r="F63" s="41" t="s">
        <v>503</v>
      </c>
    </row>
    <row r="64" spans="2:6" x14ac:dyDescent="0.25">
      <c r="B64" s="40" t="s">
        <v>500</v>
      </c>
      <c r="C64" s="34" t="s">
        <v>504</v>
      </c>
      <c r="D64" s="34">
        <v>4069</v>
      </c>
      <c r="E64" s="34" t="s">
        <v>505</v>
      </c>
      <c r="F64" s="41" t="s">
        <v>506</v>
      </c>
    </row>
    <row r="65" spans="2:6" x14ac:dyDescent="0.25">
      <c r="B65" s="40" t="s">
        <v>500</v>
      </c>
      <c r="C65" s="34" t="s">
        <v>507</v>
      </c>
      <c r="D65" s="34">
        <v>10703</v>
      </c>
      <c r="E65" s="34" t="s">
        <v>508</v>
      </c>
      <c r="F65" s="41" t="s">
        <v>509</v>
      </c>
    </row>
    <row r="66" spans="2:6" x14ac:dyDescent="0.25">
      <c r="B66" s="40" t="s">
        <v>500</v>
      </c>
      <c r="C66" s="34" t="s">
        <v>510</v>
      </c>
      <c r="D66" s="34">
        <v>4114</v>
      </c>
      <c r="E66" s="34" t="s">
        <v>505</v>
      </c>
      <c r="F66" s="41" t="s">
        <v>511</v>
      </c>
    </row>
    <row r="67" spans="2:6" x14ac:dyDescent="0.25">
      <c r="B67" s="40" t="s">
        <v>500</v>
      </c>
      <c r="C67" s="34" t="s">
        <v>512</v>
      </c>
      <c r="D67" s="34">
        <v>16626</v>
      </c>
      <c r="E67" s="34" t="s">
        <v>513</v>
      </c>
      <c r="F67" s="41" t="s">
        <v>514</v>
      </c>
    </row>
    <row r="68" spans="2:6" x14ac:dyDescent="0.25">
      <c r="B68" s="40" t="s">
        <v>500</v>
      </c>
      <c r="C68" s="34" t="s">
        <v>515</v>
      </c>
      <c r="D68" s="34">
        <v>8920</v>
      </c>
      <c r="E68" s="34" t="s">
        <v>516</v>
      </c>
      <c r="F68" s="41" t="s">
        <v>517</v>
      </c>
    </row>
    <row r="69" spans="2:6" ht="30" x14ac:dyDescent="0.25">
      <c r="B69" s="40"/>
      <c r="C69" s="35" t="s">
        <v>389</v>
      </c>
      <c r="D69" s="35">
        <v>60001</v>
      </c>
      <c r="E69" s="35" t="s">
        <v>390</v>
      </c>
      <c r="F69" s="42">
        <v>1</v>
      </c>
    </row>
    <row r="70" spans="2:6" x14ac:dyDescent="0.25">
      <c r="B70" s="40" t="s">
        <v>518</v>
      </c>
      <c r="C70" s="34" t="s">
        <v>519</v>
      </c>
      <c r="D70" s="34">
        <v>1150</v>
      </c>
      <c r="E70" s="34" t="s">
        <v>520</v>
      </c>
      <c r="F70" s="41" t="s">
        <v>521</v>
      </c>
    </row>
    <row r="71" spans="2:6" x14ac:dyDescent="0.25">
      <c r="B71" s="40" t="s">
        <v>518</v>
      </c>
      <c r="C71" s="34" t="s">
        <v>522</v>
      </c>
      <c r="D71" s="34">
        <v>627</v>
      </c>
      <c r="E71" s="34" t="s">
        <v>523</v>
      </c>
      <c r="F71" s="41" t="s">
        <v>524</v>
      </c>
    </row>
    <row r="72" spans="2:6" x14ac:dyDescent="0.25">
      <c r="B72" s="40" t="s">
        <v>518</v>
      </c>
      <c r="C72" s="34" t="s">
        <v>525</v>
      </c>
      <c r="D72" s="34">
        <v>1386</v>
      </c>
      <c r="E72" s="34" t="s">
        <v>526</v>
      </c>
      <c r="F72" s="41" t="s">
        <v>527</v>
      </c>
    </row>
    <row r="73" spans="2:6" ht="30" x14ac:dyDescent="0.25">
      <c r="B73" s="40"/>
      <c r="C73" s="35" t="s">
        <v>394</v>
      </c>
      <c r="D73" s="35">
        <v>3163</v>
      </c>
      <c r="E73" s="35" t="s">
        <v>395</v>
      </c>
      <c r="F73" s="42">
        <v>1</v>
      </c>
    </row>
    <row r="74" spans="2:6" x14ac:dyDescent="0.25">
      <c r="B74" s="40" t="s">
        <v>528</v>
      </c>
      <c r="C74" s="34" t="s">
        <v>529</v>
      </c>
      <c r="D74" s="34">
        <v>6832</v>
      </c>
      <c r="E74" s="34" t="s">
        <v>530</v>
      </c>
      <c r="F74" s="41" t="s">
        <v>531</v>
      </c>
    </row>
    <row r="75" spans="2:6" x14ac:dyDescent="0.25">
      <c r="B75" s="40" t="s">
        <v>528</v>
      </c>
      <c r="C75" s="34" t="s">
        <v>532</v>
      </c>
      <c r="D75" s="34">
        <v>14288</v>
      </c>
      <c r="E75" s="34" t="s">
        <v>533</v>
      </c>
      <c r="F75" s="41" t="s">
        <v>534</v>
      </c>
    </row>
    <row r="76" spans="2:6" x14ac:dyDescent="0.25">
      <c r="B76" s="40" t="s">
        <v>528</v>
      </c>
      <c r="C76" s="34" t="s">
        <v>535</v>
      </c>
      <c r="D76" s="34">
        <v>27519</v>
      </c>
      <c r="E76" s="34" t="s">
        <v>536</v>
      </c>
      <c r="F76" s="41" t="s">
        <v>537</v>
      </c>
    </row>
    <row r="77" spans="2:6" x14ac:dyDescent="0.25">
      <c r="B77" s="40" t="s">
        <v>528</v>
      </c>
      <c r="C77" s="34" t="s">
        <v>538</v>
      </c>
      <c r="D77" s="34">
        <v>8197</v>
      </c>
      <c r="E77" s="34" t="s">
        <v>539</v>
      </c>
      <c r="F77" s="41" t="s">
        <v>540</v>
      </c>
    </row>
    <row r="78" spans="2:6" ht="30" x14ac:dyDescent="0.25">
      <c r="B78" s="40"/>
      <c r="C78" s="35" t="s">
        <v>396</v>
      </c>
      <c r="D78" s="35">
        <v>56836</v>
      </c>
      <c r="E78" s="35" t="s">
        <v>397</v>
      </c>
      <c r="F78" s="42">
        <v>1</v>
      </c>
    </row>
    <row r="79" spans="2:6" x14ac:dyDescent="0.25">
      <c r="B79" s="40" t="s">
        <v>541</v>
      </c>
      <c r="C79" s="34" t="s">
        <v>542</v>
      </c>
      <c r="D79" s="34">
        <v>16036</v>
      </c>
      <c r="E79" s="34" t="s">
        <v>403</v>
      </c>
      <c r="F79" s="41" t="s">
        <v>480</v>
      </c>
    </row>
    <row r="80" spans="2:6" ht="30" x14ac:dyDescent="0.25">
      <c r="B80" s="40"/>
      <c r="C80" s="35" t="s">
        <v>402</v>
      </c>
      <c r="D80" s="35">
        <v>16036</v>
      </c>
      <c r="E80" s="35" t="s">
        <v>403</v>
      </c>
      <c r="F80" s="42">
        <v>1</v>
      </c>
    </row>
    <row r="81" spans="2:6" x14ac:dyDescent="0.25">
      <c r="B81" s="40" t="s">
        <v>543</v>
      </c>
      <c r="C81" s="34" t="s">
        <v>544</v>
      </c>
      <c r="D81" s="34">
        <v>17610</v>
      </c>
      <c r="E81" s="34" t="s">
        <v>545</v>
      </c>
      <c r="F81" s="41" t="s">
        <v>546</v>
      </c>
    </row>
    <row r="82" spans="2:6" x14ac:dyDescent="0.25">
      <c r="B82" s="40" t="s">
        <v>543</v>
      </c>
      <c r="C82" s="34" t="s">
        <v>547</v>
      </c>
      <c r="D82" s="34">
        <v>12474</v>
      </c>
      <c r="E82" s="34" t="s">
        <v>548</v>
      </c>
      <c r="F82" s="41" t="s">
        <v>549</v>
      </c>
    </row>
    <row r="83" spans="2:6" ht="30" x14ac:dyDescent="0.25">
      <c r="B83" s="40"/>
      <c r="C83" s="35" t="s">
        <v>407</v>
      </c>
      <c r="D83" s="35">
        <v>30084</v>
      </c>
      <c r="E83" s="35" t="s">
        <v>408</v>
      </c>
      <c r="F83" s="42">
        <v>1</v>
      </c>
    </row>
    <row r="84" spans="2:6" x14ac:dyDescent="0.25">
      <c r="B84" s="40" t="s">
        <v>550</v>
      </c>
      <c r="C84" s="34" t="s">
        <v>551</v>
      </c>
      <c r="D84" s="34">
        <v>11618</v>
      </c>
      <c r="E84" s="34" t="s">
        <v>552</v>
      </c>
      <c r="F84" s="41" t="s">
        <v>553</v>
      </c>
    </row>
    <row r="85" spans="2:6" x14ac:dyDescent="0.25">
      <c r="B85" s="40" t="s">
        <v>550</v>
      </c>
      <c r="C85" s="34" t="s">
        <v>554</v>
      </c>
      <c r="D85" s="34">
        <v>30129</v>
      </c>
      <c r="E85" s="34" t="s">
        <v>555</v>
      </c>
      <c r="F85" s="41" t="s">
        <v>556</v>
      </c>
    </row>
    <row r="86" spans="2:6" x14ac:dyDescent="0.25">
      <c r="B86" s="40" t="s">
        <v>550</v>
      </c>
      <c r="C86" s="34" t="s">
        <v>557</v>
      </c>
      <c r="D86" s="34">
        <v>17063</v>
      </c>
      <c r="E86" s="34" t="s">
        <v>558</v>
      </c>
      <c r="F86" s="41" t="s">
        <v>559</v>
      </c>
    </row>
    <row r="87" spans="2:6" x14ac:dyDescent="0.25">
      <c r="B87" s="40" t="s">
        <v>550</v>
      </c>
      <c r="C87" s="34" t="s">
        <v>560</v>
      </c>
      <c r="D87" s="34">
        <v>10870</v>
      </c>
      <c r="E87" s="34" t="s">
        <v>324</v>
      </c>
      <c r="F87" s="41" t="s">
        <v>561</v>
      </c>
    </row>
    <row r="88" spans="2:6" ht="30" x14ac:dyDescent="0.25">
      <c r="B88" s="40"/>
      <c r="C88" s="35" t="s">
        <v>409</v>
      </c>
      <c r="D88" s="35">
        <v>69680</v>
      </c>
      <c r="E88" s="35" t="s">
        <v>410</v>
      </c>
      <c r="F88" s="42">
        <v>1</v>
      </c>
    </row>
    <row r="89" spans="2:6" ht="30.75" thickBot="1" x14ac:dyDescent="0.3">
      <c r="B89" s="43"/>
      <c r="C89" s="44" t="s">
        <v>415</v>
      </c>
      <c r="D89" s="44">
        <v>1035503</v>
      </c>
      <c r="E89" s="45">
        <v>1</v>
      </c>
      <c r="F89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I32" sqref="I32"/>
    </sheetView>
  </sheetViews>
  <sheetFormatPr defaultColWidth="11.42578125" defaultRowHeight="15" x14ac:dyDescent="0.25"/>
  <cols>
    <col min="1" max="1" width="27.5703125" customWidth="1"/>
    <col min="2" max="2" width="25.42578125" customWidth="1"/>
    <col min="3" max="3" width="18.5703125" customWidth="1"/>
    <col min="4" max="4" width="19.42578125" customWidth="1"/>
    <col min="5" max="5" width="13.7109375" customWidth="1"/>
    <col min="9" max="9" width="15.85546875" customWidth="1"/>
    <col min="10" max="10" width="14.5703125" customWidth="1"/>
    <col min="11" max="11" width="36.7109375" customWidth="1"/>
    <col min="12" max="12" width="22" customWidth="1"/>
  </cols>
  <sheetData>
    <row r="1" spans="1:18" x14ac:dyDescent="0.25">
      <c r="A1" s="10" t="s">
        <v>570</v>
      </c>
      <c r="B1" s="1"/>
      <c r="C1" s="1"/>
      <c r="D1" s="1"/>
      <c r="E1" s="1"/>
      <c r="F1" s="1"/>
    </row>
    <row r="2" spans="1:18" ht="15.75" thickBot="1" x14ac:dyDescent="0.3">
      <c r="B2" s="1"/>
      <c r="C2" s="1"/>
      <c r="D2" s="1"/>
      <c r="E2" s="1"/>
      <c r="H2" s="4"/>
    </row>
    <row r="3" spans="1:18" x14ac:dyDescent="0.25">
      <c r="A3" s="86" t="s">
        <v>571</v>
      </c>
      <c r="B3" s="62" t="s">
        <v>572</v>
      </c>
      <c r="C3" s="62" t="s">
        <v>573</v>
      </c>
      <c r="D3" s="62" t="s">
        <v>574</v>
      </c>
      <c r="E3" s="87" t="s">
        <v>575</v>
      </c>
      <c r="F3" s="88" t="s">
        <v>576</v>
      </c>
      <c r="H3" s="4"/>
      <c r="J3" s="10" t="s">
        <v>576</v>
      </c>
    </row>
    <row r="4" spans="1:18" x14ac:dyDescent="0.25">
      <c r="A4" s="100" t="s">
        <v>591</v>
      </c>
      <c r="B4" s="70">
        <v>38</v>
      </c>
      <c r="C4" s="70">
        <v>26.5</v>
      </c>
      <c r="D4" s="70">
        <v>25.5</v>
      </c>
      <c r="E4" s="70">
        <v>10</v>
      </c>
      <c r="F4" s="91" t="s">
        <v>586</v>
      </c>
      <c r="H4" s="4"/>
      <c r="J4" s="25" t="s">
        <v>586</v>
      </c>
      <c r="K4" s="26" t="s">
        <v>587</v>
      </c>
      <c r="L4" s="26" t="s">
        <v>588</v>
      </c>
      <c r="M4" s="26" t="s">
        <v>589</v>
      </c>
      <c r="N4" s="90" t="s">
        <v>590</v>
      </c>
    </row>
    <row r="5" spans="1:18" ht="15.75" thickBot="1" x14ac:dyDescent="0.3">
      <c r="A5" s="89" t="s">
        <v>577</v>
      </c>
      <c r="B5" s="67">
        <f>B4/100</f>
        <v>0.38</v>
      </c>
      <c r="C5" s="67">
        <f>C4/100</f>
        <v>0.26500000000000001</v>
      </c>
      <c r="D5" s="67">
        <f>D4/100</f>
        <v>0.255</v>
      </c>
      <c r="E5" s="67">
        <f>E4/100</f>
        <v>0.1</v>
      </c>
      <c r="F5" s="92" t="s">
        <v>586</v>
      </c>
      <c r="H5" s="4"/>
      <c r="K5" s="162" t="s">
        <v>661</v>
      </c>
      <c r="L5" s="8" t="s">
        <v>578</v>
      </c>
      <c r="M5" s="8"/>
      <c r="N5" s="8"/>
      <c r="O5" s="68"/>
      <c r="P5" s="68"/>
    </row>
    <row r="6" spans="1:18" ht="15.75" thickBot="1" x14ac:dyDescent="0.3">
      <c r="B6" s="69"/>
      <c r="C6" s="69"/>
      <c r="D6" s="69"/>
      <c r="E6" s="65"/>
      <c r="F6" s="9"/>
      <c r="G6" s="9"/>
      <c r="H6" s="9"/>
      <c r="K6" s="162" t="s">
        <v>662</v>
      </c>
      <c r="L6" s="8"/>
      <c r="M6" s="8"/>
      <c r="N6" s="8"/>
      <c r="O6" s="68"/>
      <c r="P6" s="68"/>
    </row>
    <row r="7" spans="1:18" x14ac:dyDescent="0.25">
      <c r="A7" s="86" t="s">
        <v>579</v>
      </c>
      <c r="B7" s="93" t="s">
        <v>580</v>
      </c>
      <c r="C7" s="93" t="s">
        <v>580</v>
      </c>
      <c r="D7" s="93" t="s">
        <v>580</v>
      </c>
      <c r="E7" s="94" t="s">
        <v>580</v>
      </c>
      <c r="G7" s="101" t="s">
        <v>25</v>
      </c>
      <c r="H7" s="102" t="s">
        <v>581</v>
      </c>
      <c r="I7" s="103" t="s">
        <v>582</v>
      </c>
      <c r="K7" s="2"/>
      <c r="N7" s="68"/>
      <c r="O7" s="68"/>
      <c r="P7" s="68"/>
    </row>
    <row r="8" spans="1:18" x14ac:dyDescent="0.25">
      <c r="A8" s="78" t="s">
        <v>630</v>
      </c>
      <c r="B8" s="64">
        <v>0.52400000000000002</v>
      </c>
      <c r="C8" s="64">
        <v>0.51450000000000007</v>
      </c>
      <c r="D8" s="64">
        <v>0.61499999999999999</v>
      </c>
      <c r="E8" s="7">
        <v>0.52500000000000002</v>
      </c>
      <c r="G8" s="99" t="s">
        <v>586</v>
      </c>
      <c r="H8" s="71">
        <f>SUM(B8:E8)/4</f>
        <v>0.54462500000000003</v>
      </c>
      <c r="I8" s="104">
        <f>H8/$H$17</f>
        <v>0.52455550632789483</v>
      </c>
      <c r="K8" s="2"/>
      <c r="N8" s="68"/>
      <c r="O8" s="68"/>
      <c r="P8" s="68"/>
      <c r="Q8" s="72"/>
      <c r="R8" s="73"/>
    </row>
    <row r="9" spans="1:18" x14ac:dyDescent="0.25">
      <c r="A9" s="78" t="s">
        <v>631</v>
      </c>
      <c r="B9" s="64">
        <v>3.0499999999999999E-2</v>
      </c>
      <c r="C9" s="64">
        <v>3.8000000000000006E-2</v>
      </c>
      <c r="D9" s="64">
        <v>7.1050000000000002E-2</v>
      </c>
      <c r="E9" s="7">
        <v>8.9499999999999996E-3</v>
      </c>
      <c r="G9" s="99" t="s">
        <v>586</v>
      </c>
      <c r="H9" s="71">
        <f t="shared" ref="H9:H16" si="0">SUM(B9:E9)/4</f>
        <v>3.7125000000000005E-2</v>
      </c>
      <c r="I9" s="104">
        <f t="shared" ref="I9:I16" si="1">H9/$H$17</f>
        <v>3.5756939494924207E-2</v>
      </c>
      <c r="O9" s="68"/>
      <c r="Q9" s="73"/>
    </row>
    <row r="10" spans="1:18" x14ac:dyDescent="0.25">
      <c r="A10" s="78" t="s">
        <v>632</v>
      </c>
      <c r="B10" s="64">
        <v>1.3500000000000001E-3</v>
      </c>
      <c r="C10" s="64">
        <v>8.8000000000000005E-3</v>
      </c>
      <c r="D10" s="64">
        <v>1.3500000000000002E-2</v>
      </c>
      <c r="E10" s="7">
        <v>1.8000000000000002E-2</v>
      </c>
      <c r="G10" s="99" t="s">
        <v>586</v>
      </c>
      <c r="H10" s="71">
        <f t="shared" si="0"/>
        <v>1.0412500000000002E-2</v>
      </c>
      <c r="I10" s="104">
        <f t="shared" si="1"/>
        <v>1.0028798181573019E-2</v>
      </c>
      <c r="O10" s="68"/>
    </row>
    <row r="11" spans="1:18" x14ac:dyDescent="0.25">
      <c r="A11" s="78" t="s">
        <v>633</v>
      </c>
      <c r="B11" s="64">
        <v>1.2500000000000001E-2</v>
      </c>
      <c r="C11" s="64">
        <v>1.15E-2</v>
      </c>
      <c r="D11" s="64">
        <v>7.9000000000000001E-2</v>
      </c>
      <c r="E11" s="7">
        <v>3.3500000000000002E-2</v>
      </c>
      <c r="G11" s="99" t="s">
        <v>586</v>
      </c>
      <c r="H11" s="71">
        <f t="shared" si="0"/>
        <v>3.4125000000000003E-2</v>
      </c>
      <c r="I11" s="104">
        <f t="shared" si="1"/>
        <v>3.2867489838768714E-2</v>
      </c>
    </row>
    <row r="12" spans="1:18" x14ac:dyDescent="0.25">
      <c r="A12" s="78" t="s">
        <v>634</v>
      </c>
      <c r="B12" s="64">
        <v>1.2500000000000001E-2</v>
      </c>
      <c r="C12" s="64">
        <v>1.15E-2</v>
      </c>
      <c r="D12" s="64">
        <v>7.9000000000000001E-2</v>
      </c>
      <c r="E12" s="7">
        <v>3.3500000000000002E-2</v>
      </c>
      <c r="G12" s="99" t="s">
        <v>586</v>
      </c>
      <c r="H12" s="71">
        <f t="shared" si="0"/>
        <v>3.4125000000000003E-2</v>
      </c>
      <c r="I12" s="104">
        <f t="shared" si="1"/>
        <v>3.2867489838768714E-2</v>
      </c>
    </row>
    <row r="13" spans="1:18" x14ac:dyDescent="0.25">
      <c r="A13" s="78" t="s">
        <v>635</v>
      </c>
      <c r="B13" s="64">
        <v>0.16685</v>
      </c>
      <c r="C13" s="64">
        <v>0.13134999999999999</v>
      </c>
      <c r="D13" s="64">
        <v>0.21</v>
      </c>
      <c r="E13" s="7">
        <v>0.34023999999999999</v>
      </c>
      <c r="G13" s="99" t="s">
        <v>586</v>
      </c>
      <c r="H13" s="71">
        <f t="shared" si="0"/>
        <v>0.21210999999999999</v>
      </c>
      <c r="I13" s="104">
        <f t="shared" si="1"/>
        <v>0.20429372218904707</v>
      </c>
    </row>
    <row r="14" spans="1:18" x14ac:dyDescent="0.25">
      <c r="A14" s="81" t="s">
        <v>636</v>
      </c>
      <c r="B14" s="64">
        <v>0.24875</v>
      </c>
      <c r="C14" s="64">
        <v>0.28570000000000001</v>
      </c>
      <c r="D14" s="64">
        <v>6.5000000000000006E-3</v>
      </c>
      <c r="E14" s="7">
        <v>0</v>
      </c>
      <c r="G14" s="99" t="s">
        <v>586</v>
      </c>
      <c r="H14" s="71">
        <f t="shared" si="0"/>
        <v>0.13523749999999998</v>
      </c>
      <c r="I14" s="104">
        <f t="shared" si="1"/>
        <v>0.13025398262477605</v>
      </c>
    </row>
    <row r="15" spans="1:18" x14ac:dyDescent="0.25">
      <c r="A15" s="95" t="s">
        <v>637</v>
      </c>
      <c r="B15" s="64">
        <v>1.25E-3</v>
      </c>
      <c r="C15" s="64">
        <v>3.7499999999999999E-3</v>
      </c>
      <c r="D15" s="64">
        <v>9.0000000000000011E-3</v>
      </c>
      <c r="E15" s="7">
        <v>8.5000000000000006E-2</v>
      </c>
      <c r="G15" s="99" t="s">
        <v>586</v>
      </c>
      <c r="H15" s="71">
        <f t="shared" si="0"/>
        <v>2.4750000000000001E-2</v>
      </c>
      <c r="I15" s="104">
        <f t="shared" si="1"/>
        <v>2.3837959663282803E-2</v>
      </c>
    </row>
    <row r="16" spans="1:18" ht="15.75" thickBot="1" x14ac:dyDescent="0.3">
      <c r="A16" s="96" t="s">
        <v>638</v>
      </c>
      <c r="B16" s="97">
        <v>7.4999999999999997E-3</v>
      </c>
      <c r="C16" s="97">
        <v>1.55E-2</v>
      </c>
      <c r="D16" s="97">
        <v>0</v>
      </c>
      <c r="E16" s="98">
        <v>0</v>
      </c>
      <c r="G16" s="99" t="s">
        <v>586</v>
      </c>
      <c r="H16" s="71">
        <f t="shared" si="0"/>
        <v>5.7499999999999999E-3</v>
      </c>
      <c r="I16" s="104">
        <f t="shared" si="1"/>
        <v>5.5381118409646912E-3</v>
      </c>
    </row>
    <row r="17" spans="1:9" ht="15.75" thickBot="1" x14ac:dyDescent="0.3">
      <c r="A17" s="11"/>
      <c r="B17" s="74"/>
      <c r="C17" s="74"/>
      <c r="D17" s="74"/>
      <c r="E17" s="74"/>
      <c r="F17" s="74"/>
      <c r="G17" s="105"/>
      <c r="H17" s="106">
        <f>SUM(H8:H16)</f>
        <v>1.03826</v>
      </c>
      <c r="I17" s="107">
        <f>SUM(I8:I16)</f>
        <v>1.0000000000000002</v>
      </c>
    </row>
    <row r="18" spans="1:9" x14ac:dyDescent="0.25">
      <c r="A18" s="11"/>
      <c r="B18" s="74"/>
      <c r="C18" s="74"/>
      <c r="D18" s="74"/>
      <c r="E18" s="74"/>
      <c r="F18" s="74"/>
      <c r="G18" s="75"/>
      <c r="H18" s="6"/>
    </row>
    <row r="19" spans="1:9" ht="15.75" thickBot="1" x14ac:dyDescent="0.3">
      <c r="B19" s="1"/>
      <c r="C19" s="1"/>
      <c r="D19" s="1"/>
      <c r="E19" s="1"/>
    </row>
    <row r="20" spans="1:9" x14ac:dyDescent="0.25">
      <c r="A20" s="76" t="s">
        <v>583</v>
      </c>
      <c r="B20" s="62" t="s">
        <v>572</v>
      </c>
      <c r="C20" s="62" t="s">
        <v>573</v>
      </c>
      <c r="D20" s="62" t="s">
        <v>574</v>
      </c>
      <c r="E20" s="63" t="s">
        <v>575</v>
      </c>
      <c r="F20" s="77" t="s">
        <v>584</v>
      </c>
      <c r="H20" s="11"/>
    </row>
    <row r="21" spans="1:9" x14ac:dyDescent="0.25">
      <c r="A21" s="78" t="s">
        <v>630</v>
      </c>
      <c r="B21" s="79">
        <f>B8*$B$5</f>
        <v>0.19912000000000002</v>
      </c>
      <c r="C21" s="79">
        <f>C8*$C$5</f>
        <v>0.13634250000000003</v>
      </c>
      <c r="D21" s="79">
        <f>D8*$D$5</f>
        <v>0.15682499999999999</v>
      </c>
      <c r="E21" s="79">
        <f>E8*$E$5</f>
        <v>5.2500000000000005E-2</v>
      </c>
      <c r="F21" s="80">
        <f>SUM(B21:E21)</f>
        <v>0.54478750000000009</v>
      </c>
      <c r="H21" s="11"/>
    </row>
    <row r="22" spans="1:9" x14ac:dyDescent="0.25">
      <c r="A22" s="78" t="s">
        <v>631</v>
      </c>
      <c r="B22" s="79">
        <f t="shared" ref="B22:B29" si="2">B9*$B$5</f>
        <v>1.159E-2</v>
      </c>
      <c r="C22" s="79">
        <f t="shared" ref="C22:C29" si="3">C9*$C$5</f>
        <v>1.0070000000000003E-2</v>
      </c>
      <c r="D22" s="79">
        <f t="shared" ref="D22:D29" si="4">D9*$D$5</f>
        <v>1.8117750000000002E-2</v>
      </c>
      <c r="E22" s="79">
        <f t="shared" ref="E22:E29" si="5">E9*$E$5</f>
        <v>8.9499999999999996E-4</v>
      </c>
      <c r="F22" s="80">
        <f t="shared" ref="F22:F29" si="6">SUM(B22:E22)</f>
        <v>4.0672750000000001E-2</v>
      </c>
      <c r="H22" s="11"/>
    </row>
    <row r="23" spans="1:9" x14ac:dyDescent="0.25">
      <c r="A23" s="78" t="s">
        <v>632</v>
      </c>
      <c r="B23" s="79">
        <f t="shared" si="2"/>
        <v>5.13E-4</v>
      </c>
      <c r="C23" s="79">
        <f t="shared" si="3"/>
        <v>2.3320000000000003E-3</v>
      </c>
      <c r="D23" s="79">
        <f t="shared" si="4"/>
        <v>3.4425000000000002E-3</v>
      </c>
      <c r="E23" s="79">
        <f t="shared" si="5"/>
        <v>1.8000000000000004E-3</v>
      </c>
      <c r="F23" s="80">
        <f t="shared" si="6"/>
        <v>8.0875000000000009E-3</v>
      </c>
      <c r="H23" s="11"/>
    </row>
    <row r="24" spans="1:9" x14ac:dyDescent="0.25">
      <c r="A24" s="78" t="s">
        <v>633</v>
      </c>
      <c r="B24" s="79">
        <f t="shared" si="2"/>
        <v>4.7500000000000007E-3</v>
      </c>
      <c r="C24" s="79">
        <f t="shared" si="3"/>
        <v>3.0475000000000003E-3</v>
      </c>
      <c r="D24" s="79">
        <f t="shared" si="4"/>
        <v>2.0145E-2</v>
      </c>
      <c r="E24" s="79">
        <f t="shared" si="5"/>
        <v>3.3500000000000005E-3</v>
      </c>
      <c r="F24" s="80">
        <f t="shared" si="6"/>
        <v>3.1292500000000001E-2</v>
      </c>
      <c r="H24" s="11"/>
    </row>
    <row r="25" spans="1:9" x14ac:dyDescent="0.25">
      <c r="A25" s="78" t="s">
        <v>634</v>
      </c>
      <c r="B25" s="79">
        <f t="shared" si="2"/>
        <v>4.7500000000000007E-3</v>
      </c>
      <c r="C25" s="79">
        <f t="shared" si="3"/>
        <v>3.0475000000000003E-3</v>
      </c>
      <c r="D25" s="79">
        <f t="shared" si="4"/>
        <v>2.0145E-2</v>
      </c>
      <c r="E25" s="79">
        <f t="shared" si="5"/>
        <v>3.3500000000000005E-3</v>
      </c>
      <c r="F25" s="80">
        <f t="shared" si="6"/>
        <v>3.1292500000000001E-2</v>
      </c>
      <c r="H25" s="11"/>
    </row>
    <row r="26" spans="1:9" x14ac:dyDescent="0.25">
      <c r="A26" s="78" t="s">
        <v>635</v>
      </c>
      <c r="B26" s="79">
        <f t="shared" si="2"/>
        <v>6.3403000000000001E-2</v>
      </c>
      <c r="C26" s="79">
        <f t="shared" si="3"/>
        <v>3.4807749999999998E-2</v>
      </c>
      <c r="D26" s="79">
        <f t="shared" si="4"/>
        <v>5.355E-2</v>
      </c>
      <c r="E26" s="79">
        <f t="shared" si="5"/>
        <v>3.4023999999999999E-2</v>
      </c>
      <c r="F26" s="80">
        <f t="shared" si="6"/>
        <v>0.18578475</v>
      </c>
      <c r="H26" s="11"/>
    </row>
    <row r="27" spans="1:9" x14ac:dyDescent="0.25">
      <c r="A27" s="81" t="s">
        <v>636</v>
      </c>
      <c r="B27" s="79">
        <f t="shared" si="2"/>
        <v>9.4524999999999998E-2</v>
      </c>
      <c r="C27" s="79">
        <f t="shared" si="3"/>
        <v>7.57105E-2</v>
      </c>
      <c r="D27" s="79">
        <f t="shared" si="4"/>
        <v>1.6575000000000001E-3</v>
      </c>
      <c r="E27" s="79">
        <f t="shared" si="5"/>
        <v>0</v>
      </c>
      <c r="F27" s="80">
        <f t="shared" si="6"/>
        <v>0.17189299999999999</v>
      </c>
      <c r="H27" s="11"/>
    </row>
    <row r="28" spans="1:9" x14ac:dyDescent="0.25">
      <c r="A28" s="95" t="s">
        <v>637</v>
      </c>
      <c r="B28" s="79">
        <f t="shared" si="2"/>
        <v>4.75E-4</v>
      </c>
      <c r="C28" s="79">
        <f t="shared" si="3"/>
        <v>9.9375000000000006E-4</v>
      </c>
      <c r="D28" s="79">
        <f t="shared" si="4"/>
        <v>2.2950000000000002E-3</v>
      </c>
      <c r="E28" s="79">
        <f t="shared" si="5"/>
        <v>8.5000000000000006E-3</v>
      </c>
      <c r="F28" s="80">
        <f t="shared" si="6"/>
        <v>1.226375E-2</v>
      </c>
      <c r="H28" s="11"/>
    </row>
    <row r="29" spans="1:9" ht="15.75" thickBot="1" x14ac:dyDescent="0.3">
      <c r="A29" s="96" t="s">
        <v>638</v>
      </c>
      <c r="B29" s="79">
        <f t="shared" si="2"/>
        <v>2.8500000000000001E-3</v>
      </c>
      <c r="C29" s="79">
        <f t="shared" si="3"/>
        <v>4.1075E-3</v>
      </c>
      <c r="D29" s="79">
        <f t="shared" si="4"/>
        <v>0</v>
      </c>
      <c r="E29" s="79">
        <f t="shared" si="5"/>
        <v>0</v>
      </c>
      <c r="F29" s="80">
        <f t="shared" si="6"/>
        <v>6.9575000000000001E-3</v>
      </c>
      <c r="H29" s="11"/>
    </row>
    <row r="30" spans="1:9" x14ac:dyDescent="0.25">
      <c r="A30" s="82"/>
      <c r="B30" s="74"/>
      <c r="C30" s="74"/>
      <c r="D30" s="74"/>
      <c r="E30" s="74"/>
      <c r="F30" s="80"/>
    </row>
    <row r="31" spans="1:9" ht="15.75" thickBot="1" x14ac:dyDescent="0.3">
      <c r="A31" s="66" t="s">
        <v>585</v>
      </c>
      <c r="B31" s="83">
        <f>SUM(B21:B30)</f>
        <v>0.38197600000000009</v>
      </c>
      <c r="C31" s="84">
        <f>SUM(C21:C30)</f>
        <v>0.27045900000000006</v>
      </c>
      <c r="D31" s="84">
        <f>SUM(D21:D30)</f>
        <v>0.27617774999999994</v>
      </c>
      <c r="E31" s="84">
        <f>SUM(E21:E30)</f>
        <v>0.10441900000000001</v>
      </c>
      <c r="F31" s="80">
        <f>SUM(B31:E31)</f>
        <v>1.0330317500000001</v>
      </c>
      <c r="G31" s="85"/>
    </row>
    <row r="34" spans="1:2" x14ac:dyDescent="0.25">
      <c r="A34" t="s">
        <v>572</v>
      </c>
      <c r="B34" s="8" t="s">
        <v>652</v>
      </c>
    </row>
    <row r="35" spans="1:2" x14ac:dyDescent="0.25">
      <c r="A35" t="s">
        <v>573</v>
      </c>
      <c r="B35" s="8" t="s">
        <v>653</v>
      </c>
    </row>
    <row r="36" spans="1:2" x14ac:dyDescent="0.25">
      <c r="A36" t="s">
        <v>574</v>
      </c>
      <c r="B36" s="8" t="s">
        <v>654</v>
      </c>
    </row>
    <row r="37" spans="1:2" x14ac:dyDescent="0.25">
      <c r="A37" t="s">
        <v>575</v>
      </c>
      <c r="B37" s="8" t="s">
        <v>655</v>
      </c>
    </row>
    <row r="38" spans="1:2" x14ac:dyDescent="0.25">
      <c r="B38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>
      <selection activeCell="J16" sqref="J16"/>
    </sheetView>
  </sheetViews>
  <sheetFormatPr defaultColWidth="11.42578125" defaultRowHeight="15" x14ac:dyDescent="0.25"/>
  <cols>
    <col min="1" max="1" width="11.42578125" style="25"/>
    <col min="2" max="2" width="16.85546875" style="25" customWidth="1"/>
    <col min="3" max="7" width="11.42578125" style="25"/>
    <col min="8" max="8" width="50.42578125" style="25" customWidth="1"/>
    <col min="9" max="9" width="40" style="25" customWidth="1"/>
    <col min="10" max="10" width="56.28515625" style="25" customWidth="1"/>
    <col min="11" max="16384" width="11.42578125" style="25"/>
  </cols>
  <sheetData>
    <row r="1" spans="2:11" x14ac:dyDescent="0.25">
      <c r="G1" s="10"/>
    </row>
    <row r="2" spans="2:11" ht="15.75" thickBot="1" x14ac:dyDescent="0.3">
      <c r="G2" s="10" t="s">
        <v>576</v>
      </c>
    </row>
    <row r="3" spans="2:11" ht="15.75" thickBot="1" x14ac:dyDescent="0.3">
      <c r="B3" s="28" t="s">
        <v>308</v>
      </c>
      <c r="C3" s="29" t="s">
        <v>309</v>
      </c>
      <c r="D3" s="29" t="s">
        <v>310</v>
      </c>
      <c r="E3" s="30" t="s">
        <v>20</v>
      </c>
      <c r="G3" s="25" t="s">
        <v>311</v>
      </c>
      <c r="H3" s="25" t="s">
        <v>315</v>
      </c>
      <c r="I3" s="26" t="s">
        <v>312</v>
      </c>
      <c r="J3" s="26" t="s">
        <v>313</v>
      </c>
      <c r="K3" s="370" t="s">
        <v>314</v>
      </c>
    </row>
    <row r="4" spans="2:11" ht="15.75" thickBot="1" x14ac:dyDescent="0.3">
      <c r="B4" s="31"/>
      <c r="C4" s="32">
        <v>34.1</v>
      </c>
      <c r="D4" s="32">
        <v>3.41</v>
      </c>
      <c r="E4" s="33">
        <f>C4/1000</f>
        <v>3.4099999999999998E-2</v>
      </c>
    </row>
    <row r="9" spans="2:11" ht="15.75" thickBot="1" x14ac:dyDescent="0.3"/>
    <row r="10" spans="2:11" ht="15.75" thickBot="1" x14ac:dyDescent="0.3">
      <c r="B10" s="28" t="s">
        <v>99</v>
      </c>
      <c r="C10" s="29" t="s">
        <v>309</v>
      </c>
      <c r="D10" s="29" t="s">
        <v>310</v>
      </c>
      <c r="E10" s="30" t="s">
        <v>20</v>
      </c>
      <c r="G10" s="25" t="s">
        <v>563</v>
      </c>
      <c r="H10" s="25" t="s">
        <v>564</v>
      </c>
      <c r="I10" s="25" t="s">
        <v>565</v>
      </c>
      <c r="J10" s="25" t="s">
        <v>566</v>
      </c>
    </row>
    <row r="11" spans="2:11" ht="15.75" thickBot="1" x14ac:dyDescent="0.3">
      <c r="B11" s="31"/>
      <c r="C11" s="32">
        <v>25</v>
      </c>
      <c r="D11" s="32">
        <v>2.5</v>
      </c>
      <c r="E11" s="33">
        <f>C11/1000</f>
        <v>2.5000000000000001E-2</v>
      </c>
    </row>
    <row r="16" spans="2:11" x14ac:dyDescent="0.25">
      <c r="J1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3" sqref="B33"/>
    </sheetView>
  </sheetViews>
  <sheetFormatPr defaultColWidth="11.42578125" defaultRowHeight="15" x14ac:dyDescent="0.25"/>
  <cols>
    <col min="1" max="1" width="18.42578125" style="8" customWidth="1"/>
    <col min="2" max="2" width="13.42578125" style="8" customWidth="1"/>
    <col min="3" max="3" width="15.85546875" style="8" customWidth="1"/>
    <col min="4" max="4" width="13.5703125" style="8" customWidth="1"/>
    <col min="5" max="5" width="12.5703125" style="8" customWidth="1"/>
    <col min="6" max="6" width="14.7109375" style="8" customWidth="1"/>
    <col min="7" max="7" width="16.5703125" style="8" customWidth="1"/>
    <col min="8" max="8" width="14.140625" style="8" customWidth="1"/>
    <col min="9" max="10" width="13.7109375" style="8" customWidth="1"/>
    <col min="11" max="11" width="13.42578125" style="8" customWidth="1"/>
    <col min="12" max="12" width="11.42578125" style="162" customWidth="1"/>
    <col min="13" max="13" width="15.42578125" style="8" customWidth="1"/>
    <col min="14" max="14" width="40.85546875" style="8" customWidth="1"/>
    <col min="15" max="16384" width="11.42578125" style="8"/>
  </cols>
  <sheetData>
    <row r="1" spans="1:16" x14ac:dyDescent="0.25">
      <c r="L1" s="26"/>
      <c r="M1" s="26"/>
      <c r="N1" s="26"/>
      <c r="O1" s="26"/>
      <c r="P1" s="90"/>
    </row>
    <row r="2" spans="1:16" ht="15.75" thickBot="1" x14ac:dyDescent="0.3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26"/>
      <c r="N2" s="26"/>
      <c r="O2" s="26"/>
      <c r="P2" s="90"/>
    </row>
    <row r="3" spans="1:16" x14ac:dyDescent="0.25">
      <c r="A3" s="154"/>
      <c r="B3" s="111" t="s">
        <v>592</v>
      </c>
      <c r="C3" s="112" t="s">
        <v>593</v>
      </c>
      <c r="D3" s="113" t="s">
        <v>594</v>
      </c>
      <c r="E3" s="113" t="s">
        <v>595</v>
      </c>
      <c r="F3" s="113" t="s">
        <v>596</v>
      </c>
      <c r="G3" s="113" t="s">
        <v>597</v>
      </c>
      <c r="H3" s="114" t="s">
        <v>598</v>
      </c>
      <c r="I3" s="114" t="s">
        <v>599</v>
      </c>
      <c r="J3" s="114" t="s">
        <v>600</v>
      </c>
      <c r="K3" s="115" t="s">
        <v>601</v>
      </c>
      <c r="L3" s="116" t="s">
        <v>292</v>
      </c>
    </row>
    <row r="4" spans="1:16" ht="15.75" thickBot="1" x14ac:dyDescent="0.3">
      <c r="A4" s="154"/>
      <c r="B4" s="155">
        <v>16.100000000000001</v>
      </c>
      <c r="C4" s="156">
        <f>B4/8</f>
        <v>2.0125000000000002</v>
      </c>
      <c r="D4" s="156">
        <v>2.6</v>
      </c>
      <c r="E4" s="156">
        <v>2.2075471698113209</v>
      </c>
      <c r="F4" s="156">
        <v>1.9132075471698113</v>
      </c>
      <c r="G4" s="156">
        <v>1.2264150943396226</v>
      </c>
      <c r="H4" s="156">
        <v>0.2</v>
      </c>
      <c r="I4" s="156">
        <v>1.0999999999999999E-2</v>
      </c>
      <c r="J4" s="156">
        <v>1.0999999999999999E-2</v>
      </c>
      <c r="K4" s="156">
        <v>0.17</v>
      </c>
      <c r="L4" s="157">
        <f>SUM(B4:K4)</f>
        <v>26.451669811320755</v>
      </c>
    </row>
    <row r="5" spans="1:16" ht="15.75" thickBot="1" x14ac:dyDescent="0.3">
      <c r="A5" s="158" t="s">
        <v>602</v>
      </c>
      <c r="B5" s="159" t="s">
        <v>603</v>
      </c>
      <c r="C5" s="160" t="s">
        <v>604</v>
      </c>
      <c r="D5" s="160" t="s">
        <v>603</v>
      </c>
      <c r="E5" s="160" t="s">
        <v>605</v>
      </c>
      <c r="F5" s="160" t="s">
        <v>605</v>
      </c>
      <c r="G5" s="160" t="s">
        <v>605</v>
      </c>
      <c r="H5" s="160" t="s">
        <v>603</v>
      </c>
      <c r="I5" s="160" t="s">
        <v>603</v>
      </c>
      <c r="J5" s="160" t="s">
        <v>603</v>
      </c>
      <c r="K5" s="160" t="s">
        <v>603</v>
      </c>
      <c r="L5" s="161"/>
    </row>
    <row r="7" spans="1:16" ht="15.75" thickBot="1" x14ac:dyDescent="0.3"/>
    <row r="8" spans="1:16" ht="15.75" thickBot="1" x14ac:dyDescent="0.3">
      <c r="B8" s="151" t="s">
        <v>309</v>
      </c>
      <c r="C8" s="150" t="s">
        <v>20</v>
      </c>
      <c r="D8" s="152" t="s">
        <v>2</v>
      </c>
      <c r="E8" s="150" t="s">
        <v>306</v>
      </c>
      <c r="F8" s="150" t="s">
        <v>606</v>
      </c>
      <c r="G8" s="150" t="s">
        <v>607</v>
      </c>
      <c r="H8" s="150"/>
      <c r="I8" s="153" t="s">
        <v>608</v>
      </c>
    </row>
    <row r="9" spans="1:16" ht="15.75" thickBot="1" x14ac:dyDescent="0.3">
      <c r="A9" s="117" t="s">
        <v>592</v>
      </c>
      <c r="B9" s="118">
        <v>16.100000000000001</v>
      </c>
      <c r="C9" s="119">
        <f>B9/1000</f>
        <v>1.61E-2</v>
      </c>
      <c r="D9" s="119">
        <f>I19</f>
        <v>2.6451669811320757</v>
      </c>
      <c r="E9" s="120">
        <f>(C9/0.02645166981)</f>
        <v>0.60865722714841342</v>
      </c>
      <c r="F9" s="120" t="s">
        <v>248</v>
      </c>
      <c r="G9" s="120" t="s">
        <v>249</v>
      </c>
      <c r="H9" s="120"/>
      <c r="I9" s="121">
        <f>C9*100</f>
        <v>1.6099999999999999</v>
      </c>
      <c r="M9" s="163" t="s">
        <v>576</v>
      </c>
    </row>
    <row r="10" spans="1:16" ht="15.75" thickBot="1" x14ac:dyDescent="0.3">
      <c r="A10" s="122" t="s">
        <v>593</v>
      </c>
      <c r="B10" s="123">
        <v>2.0125000000000002</v>
      </c>
      <c r="C10" s="124">
        <f>B10/1000</f>
        <v>2.0125E-3</v>
      </c>
      <c r="D10" s="124"/>
      <c r="E10" s="125">
        <f t="shared" ref="E10:E18" si="0">(C10/0.02645166981)</f>
        <v>7.6082153393551677E-2</v>
      </c>
      <c r="F10" s="125" t="s">
        <v>609</v>
      </c>
      <c r="G10" s="125" t="s">
        <v>610</v>
      </c>
      <c r="H10" s="125"/>
      <c r="I10" s="126">
        <f>C10*100</f>
        <v>0.20124999999999998</v>
      </c>
      <c r="M10" s="26" t="s">
        <v>604</v>
      </c>
      <c r="N10" s="26" t="s">
        <v>611</v>
      </c>
      <c r="O10" s="369" t="s">
        <v>612</v>
      </c>
    </row>
    <row r="11" spans="1:16" ht="15.75" thickBot="1" x14ac:dyDescent="0.3">
      <c r="A11" s="127" t="s">
        <v>640</v>
      </c>
      <c r="B11" s="123">
        <v>2.6</v>
      </c>
      <c r="C11" s="124">
        <f t="shared" ref="C11:C18" si="1">B11/1000</f>
        <v>2.5999999999999999E-3</v>
      </c>
      <c r="D11" s="124"/>
      <c r="E11" s="125">
        <f t="shared" si="0"/>
        <v>9.8292471464961159E-2</v>
      </c>
      <c r="F11" s="125" t="s">
        <v>250</v>
      </c>
      <c r="G11" s="164" t="s">
        <v>251</v>
      </c>
      <c r="H11" s="164"/>
      <c r="I11" s="126">
        <f t="shared" ref="I11:I18" si="2">C11*100</f>
        <v>0.26</v>
      </c>
      <c r="M11" s="26" t="s">
        <v>603</v>
      </c>
      <c r="N11" s="26" t="s">
        <v>613</v>
      </c>
      <c r="O11" s="369" t="s">
        <v>614</v>
      </c>
    </row>
    <row r="12" spans="1:16" ht="15.75" thickBot="1" x14ac:dyDescent="0.3">
      <c r="A12" s="127" t="s">
        <v>595</v>
      </c>
      <c r="B12" s="123">
        <v>2.2075471698113209</v>
      </c>
      <c r="C12" s="124">
        <f t="shared" si="1"/>
        <v>2.2075471698113211E-3</v>
      </c>
      <c r="D12" s="124"/>
      <c r="E12" s="125">
        <f t="shared" si="0"/>
        <v>8.345587199855195E-2</v>
      </c>
      <c r="F12" s="125" t="s">
        <v>252</v>
      </c>
      <c r="G12" s="125" t="s">
        <v>253</v>
      </c>
      <c r="H12" s="125"/>
      <c r="I12" s="126">
        <f t="shared" si="2"/>
        <v>0.22075471698113211</v>
      </c>
      <c r="M12" s="26" t="s">
        <v>605</v>
      </c>
      <c r="N12" s="26" t="s">
        <v>615</v>
      </c>
      <c r="O12" s="369" t="s">
        <v>616</v>
      </c>
    </row>
    <row r="13" spans="1:16" ht="15.75" thickBot="1" x14ac:dyDescent="0.3">
      <c r="A13" s="127" t="s">
        <v>596</v>
      </c>
      <c r="B13" s="123">
        <v>1.9132075471698113</v>
      </c>
      <c r="C13" s="124">
        <f t="shared" si="1"/>
        <v>1.9132075471698113E-3</v>
      </c>
      <c r="D13" s="124"/>
      <c r="E13" s="125">
        <f t="shared" si="0"/>
        <v>7.2328422398745013E-2</v>
      </c>
      <c r="F13" s="125" t="s">
        <v>254</v>
      </c>
      <c r="G13" s="125" t="s">
        <v>255</v>
      </c>
      <c r="H13" s="125"/>
      <c r="I13" s="126">
        <f t="shared" si="2"/>
        <v>0.19132075471698112</v>
      </c>
      <c r="K13" s="162"/>
      <c r="L13" s="8"/>
    </row>
    <row r="14" spans="1:16" ht="15.75" thickBot="1" x14ac:dyDescent="0.3">
      <c r="A14" s="127" t="s">
        <v>641</v>
      </c>
      <c r="B14" s="123">
        <v>1.2264150943396226</v>
      </c>
      <c r="C14" s="124">
        <f t="shared" si="1"/>
        <v>1.2264150943396225E-3</v>
      </c>
      <c r="D14" s="124"/>
      <c r="E14" s="125">
        <f t="shared" si="0"/>
        <v>4.6364373332528845E-2</v>
      </c>
      <c r="F14" s="125" t="s">
        <v>569</v>
      </c>
      <c r="G14" s="125" t="s">
        <v>251</v>
      </c>
      <c r="H14" s="125"/>
      <c r="I14" s="126">
        <f t="shared" si="2"/>
        <v>0.12264150943396225</v>
      </c>
      <c r="J14" s="165"/>
      <c r="K14" s="162"/>
      <c r="L14" s="8"/>
    </row>
    <row r="15" spans="1:16" ht="15.75" thickBot="1" x14ac:dyDescent="0.3">
      <c r="A15" s="128" t="s">
        <v>598</v>
      </c>
      <c r="B15" s="123">
        <v>0.2</v>
      </c>
      <c r="C15" s="124">
        <f t="shared" si="1"/>
        <v>2.0000000000000001E-4</v>
      </c>
      <c r="D15" s="124"/>
      <c r="E15" s="125">
        <f t="shared" si="0"/>
        <v>7.5609593434585514E-3</v>
      </c>
      <c r="F15" s="125" t="s">
        <v>256</v>
      </c>
      <c r="G15" s="164" t="s">
        <v>257</v>
      </c>
      <c r="H15" s="125"/>
      <c r="I15" s="126">
        <f t="shared" si="2"/>
        <v>0.02</v>
      </c>
      <c r="K15" s="162"/>
      <c r="L15" s="8"/>
    </row>
    <row r="16" spans="1:16" ht="15.75" thickBot="1" x14ac:dyDescent="0.3">
      <c r="A16" s="128" t="s">
        <v>599</v>
      </c>
      <c r="B16" s="129">
        <v>1.0999999999999999E-2</v>
      </c>
      <c r="C16" s="124">
        <f t="shared" si="1"/>
        <v>1.1E-5</v>
      </c>
      <c r="D16" s="124"/>
      <c r="E16" s="125">
        <f t="shared" si="0"/>
        <v>4.1585276389022031E-4</v>
      </c>
      <c r="F16" s="125" t="s">
        <v>258</v>
      </c>
      <c r="G16" s="164" t="s">
        <v>259</v>
      </c>
      <c r="H16" s="125"/>
      <c r="I16" s="126">
        <f t="shared" si="2"/>
        <v>1.1000000000000001E-3</v>
      </c>
      <c r="K16" s="162"/>
      <c r="L16" s="8"/>
    </row>
    <row r="17" spans="1:12" ht="15.75" thickBot="1" x14ac:dyDescent="0.3">
      <c r="A17" s="128" t="s">
        <v>600</v>
      </c>
      <c r="B17" s="123">
        <v>1.0999999999999999E-2</v>
      </c>
      <c r="C17" s="124">
        <f t="shared" si="1"/>
        <v>1.1E-5</v>
      </c>
      <c r="D17" s="124"/>
      <c r="E17" s="125">
        <f t="shared" si="0"/>
        <v>4.1585276389022031E-4</v>
      </c>
      <c r="F17" s="125" t="s">
        <v>260</v>
      </c>
      <c r="G17" s="164" t="s">
        <v>259</v>
      </c>
      <c r="H17" s="125"/>
      <c r="I17" s="126">
        <f t="shared" si="2"/>
        <v>1.1000000000000001E-3</v>
      </c>
      <c r="K17" s="162"/>
      <c r="L17" s="8"/>
    </row>
    <row r="18" spans="1:12" ht="15.75" thickBot="1" x14ac:dyDescent="0.3">
      <c r="A18" s="128" t="s">
        <v>642</v>
      </c>
      <c r="B18" s="123">
        <v>0.17</v>
      </c>
      <c r="C18" s="124">
        <f t="shared" si="1"/>
        <v>1.7000000000000001E-4</v>
      </c>
      <c r="D18" s="124"/>
      <c r="E18" s="125">
        <f t="shared" si="0"/>
        <v>6.4268154419397693E-3</v>
      </c>
      <c r="F18" s="125" t="s">
        <v>261</v>
      </c>
      <c r="G18" s="164" t="s">
        <v>262</v>
      </c>
      <c r="H18" s="125"/>
      <c r="I18" s="126">
        <f t="shared" si="2"/>
        <v>1.7000000000000001E-2</v>
      </c>
      <c r="K18" s="162"/>
      <c r="L18" s="8"/>
    </row>
    <row r="19" spans="1:12" ht="15.75" thickBot="1" x14ac:dyDescent="0.3">
      <c r="A19" s="130" t="s">
        <v>292</v>
      </c>
      <c r="B19" s="131">
        <f>SUM(B9:B18)</f>
        <v>26.451669811320755</v>
      </c>
      <c r="C19" s="132">
        <f>SUM(C9:C18)</f>
        <v>2.6451669811320754E-2</v>
      </c>
      <c r="D19" s="132"/>
      <c r="E19" s="132">
        <f>SUM(E9:E18)</f>
        <v>1.0000000000499307</v>
      </c>
      <c r="F19" s="132"/>
      <c r="G19" s="132"/>
      <c r="H19" s="132"/>
      <c r="I19" s="133">
        <f>SUM(I9:I18)</f>
        <v>2.6451669811320757</v>
      </c>
      <c r="K19" s="162"/>
      <c r="L19" s="8"/>
    </row>
    <row r="22" spans="1:12" x14ac:dyDescent="0.25">
      <c r="A22" s="8" t="s">
        <v>663</v>
      </c>
      <c r="D22" s="124"/>
    </row>
    <row r="23" spans="1:12" x14ac:dyDescent="0.25">
      <c r="D23" s="1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14" sqref="I14"/>
    </sheetView>
  </sheetViews>
  <sheetFormatPr defaultColWidth="11.42578125" defaultRowHeight="15" x14ac:dyDescent="0.25"/>
  <cols>
    <col min="2" max="2" width="15.85546875" customWidth="1"/>
  </cols>
  <sheetData>
    <row r="1" spans="1:11" x14ac:dyDescent="0.25">
      <c r="A1" s="134" t="s">
        <v>656</v>
      </c>
      <c r="B1" s="134"/>
    </row>
    <row r="2" spans="1:11" x14ac:dyDescent="0.25">
      <c r="G2" s="10" t="s">
        <v>576</v>
      </c>
      <c r="H2" s="25"/>
    </row>
    <row r="3" spans="1:11" x14ac:dyDescent="0.25">
      <c r="A3" s="134"/>
      <c r="B3" s="134"/>
      <c r="C3" s="134"/>
      <c r="G3" s="25" t="s">
        <v>563</v>
      </c>
      <c r="H3" s="25" t="s">
        <v>564</v>
      </c>
      <c r="I3" s="25" t="s">
        <v>565</v>
      </c>
      <c r="J3" s="25" t="s">
        <v>566</v>
      </c>
    </row>
    <row r="4" spans="1:11" ht="15.75" thickBot="1" x14ac:dyDescent="0.3">
      <c r="A4" s="134"/>
      <c r="G4" s="25" t="s">
        <v>617</v>
      </c>
      <c r="H4" s="26" t="s">
        <v>618</v>
      </c>
      <c r="I4" s="26" t="s">
        <v>619</v>
      </c>
      <c r="J4" s="26" t="s">
        <v>620</v>
      </c>
      <c r="K4" s="368" t="s">
        <v>621</v>
      </c>
    </row>
    <row r="5" spans="1:11" x14ac:dyDescent="0.25">
      <c r="B5" s="135" t="s">
        <v>622</v>
      </c>
      <c r="C5" s="135" t="s">
        <v>21</v>
      </c>
      <c r="D5" s="136" t="s">
        <v>20</v>
      </c>
      <c r="E5" s="10" t="s">
        <v>576</v>
      </c>
    </row>
    <row r="6" spans="1:11" x14ac:dyDescent="0.25">
      <c r="B6" s="137" t="s">
        <v>623</v>
      </c>
      <c r="C6" s="138"/>
      <c r="D6" s="139"/>
    </row>
    <row r="7" spans="1:11" x14ac:dyDescent="0.25">
      <c r="A7" s="134"/>
      <c r="B7" s="140" t="s">
        <v>167</v>
      </c>
      <c r="C7" s="141">
        <v>3.3270489076189402E-2</v>
      </c>
      <c r="D7" s="142">
        <v>3.0000000000000001E-3</v>
      </c>
      <c r="E7" s="25" t="s">
        <v>617</v>
      </c>
      <c r="G7" s="10"/>
      <c r="H7" s="25"/>
    </row>
    <row r="8" spans="1:11" x14ac:dyDescent="0.25">
      <c r="B8" s="140" t="s">
        <v>170</v>
      </c>
      <c r="C8" s="141">
        <v>6.7442707420046696E-3</v>
      </c>
      <c r="D8" s="142">
        <v>1E-3</v>
      </c>
      <c r="E8" s="25" t="s">
        <v>617</v>
      </c>
      <c r="G8" s="25"/>
      <c r="H8" s="25"/>
    </row>
    <row r="9" spans="1:11" x14ac:dyDescent="0.25">
      <c r="B9" s="143" t="s">
        <v>624</v>
      </c>
      <c r="C9" s="144"/>
      <c r="D9" s="142"/>
      <c r="G9" s="25"/>
      <c r="H9" s="26"/>
      <c r="I9" s="26"/>
      <c r="J9" s="26"/>
      <c r="K9" s="110"/>
    </row>
    <row r="10" spans="1:11" x14ac:dyDescent="0.25">
      <c r="B10" s="140" t="s">
        <v>172</v>
      </c>
      <c r="C10" s="138">
        <v>2.7916666666666671E-4</v>
      </c>
      <c r="D10" s="139">
        <v>2.2488131250000007E-4</v>
      </c>
      <c r="E10" s="25" t="s">
        <v>563</v>
      </c>
    </row>
    <row r="11" spans="1:11" x14ac:dyDescent="0.25">
      <c r="B11" s="140" t="s">
        <v>175</v>
      </c>
      <c r="C11" s="138">
        <v>1.6750000000000003E-4</v>
      </c>
      <c r="D11" s="139">
        <v>1.2788759000000003E-4</v>
      </c>
      <c r="E11" s="25" t="s">
        <v>563</v>
      </c>
    </row>
    <row r="12" spans="1:11" x14ac:dyDescent="0.25">
      <c r="B12" s="140" t="s">
        <v>177</v>
      </c>
      <c r="C12" s="138">
        <v>9.8266666666666679E-5</v>
      </c>
      <c r="D12" s="139">
        <v>8.4762173466666676E-5</v>
      </c>
      <c r="E12" s="25" t="s">
        <v>563</v>
      </c>
    </row>
    <row r="13" spans="1:11" x14ac:dyDescent="0.25">
      <c r="B13" s="140" t="s">
        <v>179</v>
      </c>
      <c r="C13" s="138">
        <v>3.126666666666667E-5</v>
      </c>
      <c r="D13" s="139">
        <v>2.6531204933333338E-5</v>
      </c>
      <c r="E13" s="25" t="s">
        <v>563</v>
      </c>
    </row>
    <row r="14" spans="1:11" x14ac:dyDescent="0.25">
      <c r="B14" s="145" t="s">
        <v>181</v>
      </c>
      <c r="C14" s="138">
        <v>1.7866666666666671E-3</v>
      </c>
      <c r="D14" s="142">
        <v>1.1835273066666666E-3</v>
      </c>
      <c r="E14" s="25" t="s">
        <v>563</v>
      </c>
    </row>
    <row r="15" spans="1:11" x14ac:dyDescent="0.25">
      <c r="B15" s="145" t="s">
        <v>183</v>
      </c>
      <c r="C15" s="138">
        <v>4.4666666666666677E-5</v>
      </c>
      <c r="D15" s="142">
        <v>2.9633206666666672E-5</v>
      </c>
      <c r="E15" s="25" t="s">
        <v>563</v>
      </c>
    </row>
    <row r="16" spans="1:11" x14ac:dyDescent="0.25">
      <c r="B16" s="145" t="s">
        <v>185</v>
      </c>
      <c r="C16" s="138">
        <v>1.1166666666666669E-4</v>
      </c>
      <c r="D16" s="146">
        <v>8.2676325000000022E-5</v>
      </c>
      <c r="E16" s="25" t="s">
        <v>563</v>
      </c>
    </row>
    <row r="17" spans="2:7" x14ac:dyDescent="0.25">
      <c r="B17" s="145" t="s">
        <v>187</v>
      </c>
      <c r="C17" s="138">
        <v>3.3500000000000007E-4</v>
      </c>
      <c r="D17" s="146">
        <v>2.4836665500000007E-4</v>
      </c>
      <c r="E17" s="25" t="s">
        <v>563</v>
      </c>
    </row>
    <row r="18" spans="2:7" x14ac:dyDescent="0.25">
      <c r="B18" s="145" t="s">
        <v>209</v>
      </c>
      <c r="C18" s="138">
        <v>5.535259603675412E-5</v>
      </c>
      <c r="D18" s="146">
        <v>5.1160079707738285E-5</v>
      </c>
      <c r="E18" s="25" t="s">
        <v>563</v>
      </c>
    </row>
    <row r="19" spans="2:7" x14ac:dyDescent="0.25">
      <c r="B19" s="145" t="s">
        <v>211</v>
      </c>
      <c r="C19" s="138">
        <v>2.2333333333333339E-4</v>
      </c>
      <c r="D19" s="139">
        <v>1.0528603333333335E-4</v>
      </c>
      <c r="E19" s="25" t="s">
        <v>563</v>
      </c>
    </row>
    <row r="20" spans="2:7" x14ac:dyDescent="0.25">
      <c r="B20" s="140" t="s">
        <v>191</v>
      </c>
      <c r="C20" s="138">
        <v>2.2333333333333339E-4</v>
      </c>
      <c r="D20" s="139">
        <v>9.9030466666666673E-5</v>
      </c>
      <c r="E20" s="25" t="s">
        <v>563</v>
      </c>
    </row>
    <row r="21" spans="2:7" x14ac:dyDescent="0.25">
      <c r="B21" s="3" t="s">
        <v>193</v>
      </c>
      <c r="C21" s="138">
        <v>2.2333333333333339E-4</v>
      </c>
      <c r="D21" s="139">
        <v>1.0171292333333334E-4</v>
      </c>
      <c r="E21" s="25" t="s">
        <v>563</v>
      </c>
    </row>
    <row r="22" spans="2:7" x14ac:dyDescent="0.25">
      <c r="B22" s="3" t="s">
        <v>195</v>
      </c>
      <c r="C22" s="138">
        <v>2.2333333333333339E-4</v>
      </c>
      <c r="D22" s="139">
        <v>1.0238828333333334E-4</v>
      </c>
      <c r="E22" s="25" t="s">
        <v>563</v>
      </c>
      <c r="G22" s="147"/>
    </row>
    <row r="23" spans="2:7" x14ac:dyDescent="0.25">
      <c r="B23" s="145" t="s">
        <v>213</v>
      </c>
      <c r="C23" s="138">
        <v>2.2333333333333339E-4</v>
      </c>
      <c r="D23" s="139">
        <v>5.0064186666666676E-5</v>
      </c>
      <c r="E23" s="25" t="s">
        <v>563</v>
      </c>
    </row>
    <row r="24" spans="2:7" x14ac:dyDescent="0.25">
      <c r="B24" s="140" t="s">
        <v>205</v>
      </c>
      <c r="C24" s="138">
        <v>2.2333333333333339E-4</v>
      </c>
      <c r="D24" s="139">
        <v>6.8411243333333348E-5</v>
      </c>
      <c r="E24" s="25" t="s">
        <v>563</v>
      </c>
    </row>
    <row r="25" spans="2:7" x14ac:dyDescent="0.25">
      <c r="B25" s="140" t="s">
        <v>207</v>
      </c>
      <c r="C25" s="138">
        <v>2.2333333333333339E-4</v>
      </c>
      <c r="D25" s="139">
        <v>3.527791646666667E-4</v>
      </c>
      <c r="E25" s="25" t="s">
        <v>563</v>
      </c>
    </row>
    <row r="26" spans="2:7" x14ac:dyDescent="0.25">
      <c r="B26" s="64" t="s">
        <v>625</v>
      </c>
      <c r="C26" s="138">
        <v>2.2333333333333339E-4</v>
      </c>
      <c r="D26" s="139">
        <v>3.527791646666667E-4</v>
      </c>
      <c r="E26" s="25" t="s">
        <v>563</v>
      </c>
    </row>
    <row r="27" spans="2:7" x14ac:dyDescent="0.25">
      <c r="B27" s="140" t="s">
        <v>201</v>
      </c>
      <c r="C27" s="138">
        <v>2.2333333333333339E-4</v>
      </c>
      <c r="D27" s="139">
        <v>1.8691769433333335E-4</v>
      </c>
      <c r="E27" s="25" t="s">
        <v>563</v>
      </c>
    </row>
    <row r="28" spans="2:7" x14ac:dyDescent="0.25">
      <c r="B28" s="140" t="s">
        <v>203</v>
      </c>
      <c r="C28" s="138">
        <v>2.2333333333333339E-4</v>
      </c>
      <c r="D28" s="139">
        <v>1.5424000766666671E-4</v>
      </c>
      <c r="E28" s="25" t="s">
        <v>563</v>
      </c>
    </row>
    <row r="29" spans="2:7" x14ac:dyDescent="0.25">
      <c r="B29" s="140" t="s">
        <v>217</v>
      </c>
      <c r="C29" s="138">
        <v>2.2333333333333339E-4</v>
      </c>
      <c r="D29" s="139">
        <v>8.4055743333333357E-5</v>
      </c>
      <c r="E29" s="25" t="s">
        <v>563</v>
      </c>
    </row>
    <row r="30" spans="2:7" x14ac:dyDescent="0.25">
      <c r="B30" s="140" t="s">
        <v>189</v>
      </c>
      <c r="C30" s="138">
        <v>2.2333333333333339E-4</v>
      </c>
      <c r="D30" s="139">
        <v>1.7499082333333334E-4</v>
      </c>
      <c r="E30" s="25" t="s">
        <v>563</v>
      </c>
    </row>
    <row r="31" spans="2:7" ht="15.75" thickBot="1" x14ac:dyDescent="0.3">
      <c r="B31" s="97"/>
      <c r="C31" s="148" t="s">
        <v>292</v>
      </c>
      <c r="D31" s="149">
        <f>SUM(D7:D30)</f>
        <v>7.8920815886077394E-3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Biomass Auto</vt:lpstr>
      <vt:lpstr>Biomas Hetero</vt:lpstr>
      <vt:lpstr>Biomass_Mixo</vt:lpstr>
      <vt:lpstr>DNA,RNA</vt:lpstr>
      <vt:lpstr>Amino acids</vt:lpstr>
      <vt:lpstr>Lipids</vt:lpstr>
      <vt:lpstr>Glycogen, Peptido Glycan</vt:lpstr>
      <vt:lpstr>Photosynthetic pigments</vt:lpstr>
      <vt:lpstr>Soluble pool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Nogales Enrique</cp:lastModifiedBy>
  <dcterms:created xsi:type="dcterms:W3CDTF">2010-08-02T11:03:18Z</dcterms:created>
  <dcterms:modified xsi:type="dcterms:W3CDTF">2011-10-27T22:03:17Z</dcterms:modified>
</cp:coreProperties>
</file>