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" yWindow="0" windowWidth="28800" windowHeight="16740" tabRatio="500" activeTab="1"/>
  </bookViews>
  <sheets>
    <sheet name="#1" sheetId="1" r:id="rId1"/>
    <sheet name="#1 (2)" sheetId="4" r:id="rId2"/>
    <sheet name="#2" sheetId="2" r:id="rId3"/>
    <sheet name="#4a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3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C2" i="1"/>
  <c r="C3" i="1"/>
  <c r="C4" i="1"/>
  <c r="C5" i="1"/>
  <c r="C6" i="1"/>
  <c r="E4" i="3"/>
  <c r="F4" i="3"/>
  <c r="E5" i="3"/>
  <c r="F5" i="3"/>
  <c r="E6" i="3"/>
  <c r="F6" i="3"/>
  <c r="B7" i="3"/>
  <c r="E7" i="3"/>
  <c r="F7" i="3"/>
  <c r="E8" i="3"/>
  <c r="F8" i="3"/>
  <c r="E3" i="3"/>
  <c r="F3" i="3"/>
  <c r="B6" i="3"/>
  <c r="D6" i="3"/>
  <c r="B8" i="3"/>
  <c r="C8" i="3"/>
  <c r="B3" i="3"/>
  <c r="D5" i="3"/>
  <c r="C4" i="3"/>
  <c r="F13" i="2"/>
  <c r="F12" i="2"/>
  <c r="E11" i="2"/>
  <c r="F5" i="2"/>
  <c r="E4" i="2"/>
  <c r="F3" i="2"/>
  <c r="F4" i="2"/>
  <c r="F7" i="2"/>
  <c r="F8" i="2"/>
  <c r="F9" i="2"/>
  <c r="F10" i="2"/>
  <c r="F11" i="2"/>
  <c r="F2" i="2"/>
  <c r="E3" i="2"/>
  <c r="E7" i="2"/>
  <c r="E8" i="2"/>
  <c r="E9" i="2"/>
  <c r="E10" i="2"/>
  <c r="E12" i="2"/>
  <c r="E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<sst xmlns="http://schemas.openxmlformats.org/spreadsheetml/2006/main" count="39" uniqueCount="34">
  <si>
    <t>[S] (M)</t>
  </si>
  <si>
    <t>v0</t>
  </si>
  <si>
    <t>1/[S]</t>
  </si>
  <si>
    <t>1/V0</t>
  </si>
  <si>
    <t>V0/[S]</t>
  </si>
  <si>
    <t>[S]/V0</t>
  </si>
  <si>
    <t>V0 (mM/min)</t>
  </si>
  <si>
    <t>V0 (M/sec)</t>
  </si>
  <si>
    <t>inf</t>
  </si>
  <si>
    <t>run</t>
  </si>
  <si>
    <t>[s]</t>
  </si>
  <si>
    <t>[i]</t>
  </si>
  <si>
    <t>1/[s]</t>
  </si>
  <si>
    <t>1/v0</t>
  </si>
  <si>
    <t>APV</t>
  </si>
  <si>
    <t>ATV</t>
  </si>
  <si>
    <t>DRV</t>
  </si>
  <si>
    <t>IDV</t>
  </si>
  <si>
    <t>NFV</t>
  </si>
  <si>
    <t>SQV</t>
  </si>
  <si>
    <t>inhibitor</t>
  </si>
  <si>
    <t>Kd (M)</t>
  </si>
  <si>
    <t>Kd (nM)</t>
  </si>
  <si>
    <t>0.001987 x 298 x ln(Kd)</t>
  </si>
  <si>
    <t>e^(ΔG/(0.001987*298))</t>
  </si>
  <si>
    <t>TΔS</t>
  </si>
  <si>
    <t>ΔH</t>
  </si>
  <si>
    <t>ΔG (kcal/mol)</t>
  </si>
  <si>
    <t>V0 (mm^3/min)</t>
  </si>
  <si>
    <t>1/V0'</t>
  </si>
  <si>
    <t>V0'/[S]</t>
  </si>
  <si>
    <t>[S]/V0'</t>
  </si>
  <si>
    <t>V0' (M/sec)</t>
  </si>
  <si>
    <t>[(1 atm x V0 mm^3/min x 10^-6 L/mm^3 x 1min/60sec)/(0.082057 x 273.15K)] mol /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</si>
</sst>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Lineweaver-Burk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316011363489"/>
                  <c:y val="-0.284"/>
                </c:manualLayout>
              </c:layout>
              <c:numFmt formatCode="#,##0.0000000" sourceLinked="0"/>
            </c:trendlineLbl>
          </c:trendline>
          <c:xVal>
            <c:numRef>
              <c:f>'#1'!$D$2:$D$6</c:f>
              <c:numCache>
                <c:formatCode>0.0000000</c:formatCode>
                <c:ptCount val="5"/>
                <c:pt idx="0">
                  <c:v>20.0</c:v>
                </c:pt>
                <c:pt idx="1">
                  <c:v>58.8235294117647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'#1'!$E$2:$E$6</c:f>
              <c:numCache>
                <c:formatCode>0.0000000</c:formatCode>
                <c:ptCount val="5"/>
                <c:pt idx="0">
                  <c:v>3614.457831325301</c:v>
                </c:pt>
                <c:pt idx="1">
                  <c:v>4838.709677419355</c:v>
                </c:pt>
                <c:pt idx="2">
                  <c:v>5940.59405940594</c:v>
                </c:pt>
                <c:pt idx="3">
                  <c:v>9090.90909090909</c:v>
                </c:pt>
                <c:pt idx="4">
                  <c:v>18181.81818181818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71048"/>
        <c:axId val="2093973832"/>
      </c:scatterChart>
      <c:valAx>
        <c:axId val="2093971048"/>
        <c:scaling>
          <c:orientation val="minMax"/>
        </c:scaling>
        <c:delete val="0"/>
        <c:axPos val="b"/>
        <c:numFmt formatCode="0.0000000" sourceLinked="1"/>
        <c:majorTickMark val="out"/>
        <c:minorTickMark val="none"/>
        <c:tickLblPos val="nextTo"/>
        <c:crossAx val="2093973832"/>
        <c:crosses val="autoZero"/>
        <c:crossBetween val="midCat"/>
      </c:valAx>
      <c:valAx>
        <c:axId val="2093973832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09397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Eadie-Hofstee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52145057154271"/>
                  <c:y val="-0.616026800997701"/>
                </c:manualLayout>
              </c:layout>
              <c:numFmt formatCode="#,##0.0000000" sourceLinked="0"/>
            </c:trendlineLbl>
          </c:trendline>
          <c:xVal>
            <c:numRef>
              <c:f>'#1'!$F$2:$F$6</c:f>
              <c:numCache>
                <c:formatCode>0.0000000</c:formatCode>
                <c:ptCount val="5"/>
                <c:pt idx="0">
                  <c:v>0.00553333333333333</c:v>
                </c:pt>
                <c:pt idx="1">
                  <c:v>0.012156862745098</c:v>
                </c:pt>
                <c:pt idx="2">
                  <c:v>0.0168333333333333</c:v>
                </c:pt>
                <c:pt idx="3">
                  <c:v>0.022</c:v>
                </c:pt>
                <c:pt idx="4">
                  <c:v>0.0275</c:v>
                </c:pt>
              </c:numCache>
            </c:numRef>
          </c:xVal>
          <c:yVal>
            <c:numRef>
              <c:f>'#1'!$C$2:$C$6</c:f>
              <c:numCache>
                <c:formatCode>0.0000000</c:formatCode>
                <c:ptCount val="5"/>
                <c:pt idx="0">
                  <c:v>0.000276666666666667</c:v>
                </c:pt>
                <c:pt idx="1">
                  <c:v>0.000206666666666667</c:v>
                </c:pt>
                <c:pt idx="2">
                  <c:v>0.000168333333333333</c:v>
                </c:pt>
                <c:pt idx="3">
                  <c:v>0.00011</c:v>
                </c:pt>
                <c:pt idx="4">
                  <c:v>5.5E-5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05960"/>
        <c:axId val="2093103192"/>
      </c:scatterChart>
      <c:valAx>
        <c:axId val="2093105960"/>
        <c:scaling>
          <c:orientation val="minMax"/>
        </c:scaling>
        <c:delete val="0"/>
        <c:axPos val="b"/>
        <c:numFmt formatCode="0.0000000" sourceLinked="1"/>
        <c:majorTickMark val="out"/>
        <c:minorTickMark val="none"/>
        <c:tickLblPos val="nextTo"/>
        <c:crossAx val="2093103192"/>
        <c:crosses val="autoZero"/>
        <c:crossBetween val="midCat"/>
      </c:valAx>
      <c:valAx>
        <c:axId val="2093103192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09310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Hanes-Woolf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1814497452524"/>
                  <c:y val="-0.275949367088608"/>
                </c:manualLayout>
              </c:layout>
              <c:numFmt formatCode="#,##0.0000000" sourceLinked="0"/>
            </c:trendlineLbl>
          </c:trendline>
          <c:xVal>
            <c:numRef>
              <c:f>'#1'!$A$2:$A$6</c:f>
              <c:numCache>
                <c:formatCode>0.0000000</c:formatCode>
                <c:ptCount val="5"/>
                <c:pt idx="0">
                  <c:v>0.05</c:v>
                </c:pt>
                <c:pt idx="1">
                  <c:v>0.017</c:v>
                </c:pt>
                <c:pt idx="2">
                  <c:v>0.01</c:v>
                </c:pt>
                <c:pt idx="3">
                  <c:v>0.005</c:v>
                </c:pt>
                <c:pt idx="4">
                  <c:v>0.002</c:v>
                </c:pt>
              </c:numCache>
            </c:numRef>
          </c:xVal>
          <c:yVal>
            <c:numRef>
              <c:f>'#1'!$G$2:$G$6</c:f>
              <c:numCache>
                <c:formatCode>0.0000000</c:formatCode>
                <c:ptCount val="5"/>
                <c:pt idx="0">
                  <c:v>180.7228915662651</c:v>
                </c:pt>
                <c:pt idx="1">
                  <c:v>82.25806451612904</c:v>
                </c:pt>
                <c:pt idx="2">
                  <c:v>59.40594059405941</c:v>
                </c:pt>
                <c:pt idx="3">
                  <c:v>45.45454545454545</c:v>
                </c:pt>
                <c:pt idx="4">
                  <c:v>36.36363636363636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74632"/>
        <c:axId val="2093071864"/>
      </c:scatterChart>
      <c:valAx>
        <c:axId val="2093074632"/>
        <c:scaling>
          <c:orientation val="minMax"/>
        </c:scaling>
        <c:delete val="0"/>
        <c:axPos val="b"/>
        <c:numFmt formatCode="0.0000000" sourceLinked="1"/>
        <c:majorTickMark val="out"/>
        <c:minorTickMark val="none"/>
        <c:tickLblPos val="nextTo"/>
        <c:crossAx val="2093071864"/>
        <c:crosses val="autoZero"/>
        <c:crossBetween val="midCat"/>
      </c:valAx>
      <c:valAx>
        <c:axId val="2093071864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09307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Lineweaver-Burk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316011363489"/>
                  <c:y val="-0.284"/>
                </c:manualLayout>
              </c:layout>
              <c:numFmt formatCode="0.000E+00" sourceLinked="0"/>
            </c:trendlineLbl>
          </c:trendline>
          <c:xVal>
            <c:numRef>
              <c:f>'#1 (2)'!$D$3:$D$7</c:f>
              <c:numCache>
                <c:formatCode>0.000E+00</c:formatCode>
                <c:ptCount val="5"/>
                <c:pt idx="0">
                  <c:v>20.0</c:v>
                </c:pt>
                <c:pt idx="1">
                  <c:v>58.8235294117647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'#1 (2)'!$E$3:$E$7</c:f>
              <c:numCache>
                <c:formatCode>0.000E+00</c:formatCode>
                <c:ptCount val="5"/>
                <c:pt idx="0">
                  <c:v>8.10139863253012E7</c:v>
                </c:pt>
                <c:pt idx="1">
                  <c:v>1.084542075E8</c:v>
                </c:pt>
                <c:pt idx="2">
                  <c:v>1.3315170029703E8</c:v>
                </c:pt>
                <c:pt idx="3">
                  <c:v>2.03762450454545E8</c:v>
                </c:pt>
                <c:pt idx="4">
                  <c:v>4.07524900909091E8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95864"/>
        <c:axId val="2101791352"/>
      </c:scatterChart>
      <c:valAx>
        <c:axId val="2101795864"/>
        <c:scaling>
          <c:orientation val="minMax"/>
        </c:scaling>
        <c:delete val="0"/>
        <c:axPos val="b"/>
        <c:numFmt formatCode="0.000E+00" sourceLinked="1"/>
        <c:majorTickMark val="out"/>
        <c:minorTickMark val="none"/>
        <c:tickLblPos val="nextTo"/>
        <c:crossAx val="2101791352"/>
        <c:crosses val="autoZero"/>
        <c:crossBetween val="midCat"/>
      </c:valAx>
      <c:valAx>
        <c:axId val="2101791352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10179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Eadie-Hofstee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52145057154271"/>
                  <c:y val="-0.616026800997701"/>
                </c:manualLayout>
              </c:layout>
              <c:numFmt formatCode="0.000E+00" sourceLinked="0"/>
            </c:trendlineLbl>
          </c:trendline>
          <c:xVal>
            <c:numRef>
              <c:f>'#1 (2)'!$F$3:$F$7</c:f>
              <c:numCache>
                <c:formatCode>0.000E+00</c:formatCode>
                <c:ptCount val="5"/>
                <c:pt idx="0">
                  <c:v>2.46870952870935E-7</c:v>
                </c:pt>
                <c:pt idx="1">
                  <c:v>5.42381257193407E-7</c:v>
                </c:pt>
                <c:pt idx="2">
                  <c:v>7.51023079517001E-7</c:v>
                </c:pt>
                <c:pt idx="3">
                  <c:v>9.81535113824199E-7</c:v>
                </c:pt>
                <c:pt idx="4">
                  <c:v>1.22691889228025E-6</c:v>
                </c:pt>
              </c:numCache>
            </c:numRef>
          </c:xVal>
          <c:yVal>
            <c:numRef>
              <c:f>'#1 (2)'!$C$3:$C$7</c:f>
              <c:numCache>
                <c:formatCode>0.000E+00</c:formatCode>
                <c:ptCount val="5"/>
                <c:pt idx="0">
                  <c:v>1.23435476435467E-8</c:v>
                </c:pt>
                <c:pt idx="1">
                  <c:v>9.22048137228793E-9</c:v>
                </c:pt>
                <c:pt idx="2">
                  <c:v>7.51023079517001E-9</c:v>
                </c:pt>
                <c:pt idx="3">
                  <c:v>4.90767556912099E-9</c:v>
                </c:pt>
                <c:pt idx="4">
                  <c:v>2.4538377845605E-9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48472"/>
        <c:axId val="2104851240"/>
      </c:scatterChart>
      <c:valAx>
        <c:axId val="2104848472"/>
        <c:scaling>
          <c:orientation val="minMax"/>
        </c:scaling>
        <c:delete val="0"/>
        <c:axPos val="b"/>
        <c:numFmt formatCode="0.000E+00" sourceLinked="1"/>
        <c:majorTickMark val="out"/>
        <c:minorTickMark val="none"/>
        <c:tickLblPos val="nextTo"/>
        <c:crossAx val="2104851240"/>
        <c:crosses val="autoZero"/>
        <c:crossBetween val="midCat"/>
      </c:valAx>
      <c:valAx>
        <c:axId val="2104851240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10484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Hanes-Woolf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1814497452524"/>
                  <c:y val="-0.275949367088608"/>
                </c:manualLayout>
              </c:layout>
              <c:numFmt formatCode="0.000E+00" sourceLinked="0"/>
            </c:trendlineLbl>
          </c:trendline>
          <c:xVal>
            <c:numRef>
              <c:f>'#1 (2)'!$A$3:$A$7</c:f>
              <c:numCache>
                <c:formatCode>0.000E+00</c:formatCode>
                <c:ptCount val="5"/>
                <c:pt idx="0">
                  <c:v>0.05</c:v>
                </c:pt>
                <c:pt idx="1">
                  <c:v>0.017</c:v>
                </c:pt>
                <c:pt idx="2">
                  <c:v>0.01</c:v>
                </c:pt>
                <c:pt idx="3">
                  <c:v>0.005</c:v>
                </c:pt>
                <c:pt idx="4">
                  <c:v>0.002</c:v>
                </c:pt>
              </c:numCache>
            </c:numRef>
          </c:xVal>
          <c:yVal>
            <c:numRef>
              <c:f>'#1 (2)'!$G$3:$G$7</c:f>
              <c:numCache>
                <c:formatCode>0.000E+00</c:formatCode>
                <c:ptCount val="5"/>
                <c:pt idx="0">
                  <c:v>4.05069931626506E6</c:v>
                </c:pt>
                <c:pt idx="1">
                  <c:v>1.8437215275E6</c:v>
                </c:pt>
                <c:pt idx="2">
                  <c:v>1.3315170029703E6</c:v>
                </c:pt>
                <c:pt idx="3">
                  <c:v>1.01881225227273E6</c:v>
                </c:pt>
                <c:pt idx="4">
                  <c:v>815049.801818182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26024"/>
        <c:axId val="2100338776"/>
      </c:scatterChart>
      <c:valAx>
        <c:axId val="2101026024"/>
        <c:scaling>
          <c:orientation val="minMax"/>
        </c:scaling>
        <c:delete val="0"/>
        <c:axPos val="b"/>
        <c:numFmt formatCode="0.000E+00" sourceLinked="1"/>
        <c:majorTickMark val="out"/>
        <c:minorTickMark val="none"/>
        <c:tickLblPos val="nextTo"/>
        <c:crossAx val="2100338776"/>
        <c:crosses val="autoZero"/>
        <c:crossBetween val="midCat"/>
      </c:valAx>
      <c:valAx>
        <c:axId val="2100338776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10102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2836218375499"/>
          <c:y val="0.039039039039039"/>
          <c:w val="0.789294798536335"/>
          <c:h val="0.623583741221536"/>
        </c:manualLayout>
      </c:layout>
      <c:scatterChart>
        <c:scatterStyle val="lineMarker"/>
        <c:varyColors val="0"/>
        <c:ser>
          <c:idx val="0"/>
          <c:order val="0"/>
          <c:tx>
            <c:v>[i]=0</c:v>
          </c:tx>
          <c:spPr>
            <a:ln w="47625">
              <a:noFill/>
            </a:ln>
          </c:spPr>
          <c:trendline>
            <c:trendlineType val="linear"/>
            <c:backward val="0.5"/>
            <c:dispRSqr val="0"/>
            <c:dispEq val="1"/>
            <c:trendlineLbl>
              <c:layout>
                <c:manualLayout>
                  <c:x val="-0.273367793073802"/>
                  <c:y val="0.524994317720594"/>
                </c:manualLayout>
              </c:layout>
              <c:numFmt formatCode="General" sourceLinked="0"/>
            </c:trendlineLbl>
          </c:trendline>
          <c:xVal>
            <c:numRef>
              <c:f>'#2'!$E$2:$E$5</c:f>
              <c:numCache>
                <c:formatCode>0.000</c:formatCode>
                <c:ptCount val="4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0.0</c:v>
                </c:pt>
              </c:numCache>
            </c:numRef>
          </c:xVal>
          <c:yVal>
            <c:numRef>
              <c:f>'#2'!$F$2:$F$5</c:f>
              <c:numCache>
                <c:formatCode>0.000</c:formatCode>
                <c:ptCount val="4"/>
                <c:pt idx="0">
                  <c:v>1.499925003749813</c:v>
                </c:pt>
                <c:pt idx="1">
                  <c:v>1.0</c:v>
                </c:pt>
                <c:pt idx="2">
                  <c:v>0.833333333333333</c:v>
                </c:pt>
                <c:pt idx="3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[i]=1.23</c:v>
          </c:tx>
          <c:spPr>
            <a:ln w="47625">
              <a:noFill/>
            </a:ln>
          </c:spPr>
          <c:trendline>
            <c:trendlineType val="linear"/>
            <c:backward val="1.0"/>
            <c:dispRSqr val="0"/>
            <c:dispEq val="1"/>
            <c:trendlineLbl>
              <c:layout>
                <c:manualLayout>
                  <c:x val="-0.289475659750254"/>
                  <c:y val="0.611196728630571"/>
                </c:manualLayout>
              </c:layout>
              <c:numFmt formatCode="General" sourceLinked="0"/>
            </c:trendlineLbl>
          </c:trendline>
          <c:xVal>
            <c:numRef>
              <c:f>'#2'!$E$7:$E$9</c:f>
              <c:numCache>
                <c:formatCode>0.000</c:formatCode>
                <c:ptCount val="3"/>
                <c:pt idx="0">
                  <c:v>1.0</c:v>
                </c:pt>
                <c:pt idx="1">
                  <c:v>0.666666666666667</c:v>
                </c:pt>
                <c:pt idx="2">
                  <c:v>0.333333333333333</c:v>
                </c:pt>
              </c:numCache>
            </c:numRef>
          </c:xVal>
          <c:yVal>
            <c:numRef>
              <c:f>'#2'!$F$7:$F$9</c:f>
              <c:numCache>
                <c:formatCode>0.000</c:formatCode>
                <c:ptCount val="3"/>
                <c:pt idx="0">
                  <c:v>1.666666666666667</c:v>
                </c:pt>
                <c:pt idx="1">
                  <c:v>1.333333333333333</c:v>
                </c:pt>
                <c:pt idx="2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[i]=2.46</c:v>
          </c:tx>
          <c:spPr>
            <a:ln w="47625">
              <a:noFill/>
            </a:ln>
          </c:spPr>
          <c:trendline>
            <c:trendlineType val="linear"/>
            <c:backward val="1.0"/>
            <c:dispRSqr val="0"/>
            <c:dispEq val="1"/>
            <c:trendlineLbl>
              <c:layout>
                <c:manualLayout>
                  <c:x val="-0.318280507879258"/>
                  <c:y val="0.73460771978245"/>
                </c:manualLayout>
              </c:layout>
              <c:numFmt formatCode="General" sourceLinked="0"/>
            </c:trendlineLbl>
          </c:trendline>
          <c:xVal>
            <c:numRef>
              <c:f>'#2'!$E$10:$E$13</c:f>
              <c:numCache>
                <c:formatCode>0.000</c:formatCode>
                <c:ptCount val="4"/>
                <c:pt idx="0">
                  <c:v>1.0</c:v>
                </c:pt>
                <c:pt idx="1">
                  <c:v>0.333333333333333</c:v>
                </c:pt>
                <c:pt idx="2">
                  <c:v>0.25</c:v>
                </c:pt>
                <c:pt idx="3">
                  <c:v>0.0</c:v>
                </c:pt>
              </c:numCache>
            </c:numRef>
          </c:xVal>
          <c:yVal>
            <c:numRef>
              <c:f>'#2'!$F$10:$F$13</c:f>
              <c:numCache>
                <c:formatCode>0.000</c:formatCode>
                <c:ptCount val="4"/>
                <c:pt idx="0">
                  <c:v>2.0</c:v>
                </c:pt>
                <c:pt idx="1">
                  <c:v>1.333333333333333</c:v>
                </c:pt>
                <c:pt idx="2">
                  <c:v>1.25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11272"/>
        <c:axId val="2093008280"/>
      </c:scatterChart>
      <c:valAx>
        <c:axId val="20930112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93008280"/>
        <c:crosses val="autoZero"/>
        <c:crossBetween val="midCat"/>
      </c:valAx>
      <c:valAx>
        <c:axId val="2093008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930112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0875997357854"/>
          <c:y val="0.743713369591688"/>
          <c:w val="0.073600772370414"/>
          <c:h val="0.1552802581378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7</xdr:row>
      <xdr:rowOff>152400</xdr:rowOff>
    </xdr:from>
    <xdr:to>
      <xdr:col>9</xdr:col>
      <xdr:colOff>419100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9</xdr:col>
      <xdr:colOff>495300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30</xdr:row>
      <xdr:rowOff>127000</xdr:rowOff>
    </xdr:from>
    <xdr:to>
      <xdr:col>9</xdr:col>
      <xdr:colOff>508000</xdr:colOff>
      <xdr:row>41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152400</xdr:rowOff>
    </xdr:from>
    <xdr:to>
      <xdr:col>9</xdr:col>
      <xdr:colOff>419100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20</xdr:row>
      <xdr:rowOff>0</xdr:rowOff>
    </xdr:from>
    <xdr:to>
      <xdr:col>9</xdr:col>
      <xdr:colOff>495300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31</xdr:row>
      <xdr:rowOff>127000</xdr:rowOff>
    </xdr:from>
    <xdr:to>
      <xdr:col>9</xdr:col>
      <xdr:colOff>508000</xdr:colOff>
      <xdr:row>42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15</xdr:row>
      <xdr:rowOff>76200</xdr:rowOff>
    </xdr:from>
    <xdr:to>
      <xdr:col>10</xdr:col>
      <xdr:colOff>533400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" sqref="C1"/>
    </sheetView>
  </sheetViews>
  <sheetFormatPr baseColWidth="10" defaultRowHeight="15" x14ac:dyDescent="0"/>
  <cols>
    <col min="1" max="1" width="11" bestFit="1" customWidth="1"/>
    <col min="2" max="2" width="14.1640625" bestFit="1" customWidth="1"/>
    <col min="3" max="4" width="11.83203125" bestFit="1" customWidth="1"/>
    <col min="5" max="5" width="13.83203125" bestFit="1" customWidth="1"/>
    <col min="6" max="6" width="12.83203125" bestFit="1" customWidth="1"/>
    <col min="7" max="7" width="11.83203125" bestFit="1" customWidth="1"/>
  </cols>
  <sheetData>
    <row r="1" spans="1:7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>
      <c r="A2" s="2">
        <v>0.05</v>
      </c>
      <c r="B2" s="2">
        <v>16.600000000000001</v>
      </c>
      <c r="C2" s="2">
        <f>B2/1000/60</f>
        <v>2.7666666666666665E-4</v>
      </c>
      <c r="D2" s="2">
        <f>1/A2</f>
        <v>20</v>
      </c>
      <c r="E2" s="2">
        <f>1/C2</f>
        <v>3614.4578313253014</v>
      </c>
      <c r="F2" s="2">
        <f>C2/A2</f>
        <v>5.5333333333333328E-3</v>
      </c>
      <c r="G2" s="2">
        <f>A2/C2</f>
        <v>180.72289156626508</v>
      </c>
    </row>
    <row r="3" spans="1:7">
      <c r="A3" s="2">
        <v>1.7000000000000001E-2</v>
      </c>
      <c r="B3" s="2">
        <v>12.4</v>
      </c>
      <c r="C3" s="2">
        <f t="shared" ref="C3:C6" si="0">B3/1000/60</f>
        <v>2.0666666666666666E-4</v>
      </c>
      <c r="D3" s="2">
        <f>1/A3</f>
        <v>58.823529411764703</v>
      </c>
      <c r="E3" s="2">
        <f t="shared" ref="E3:E6" si="1">1/C3</f>
        <v>4838.7096774193551</v>
      </c>
      <c r="F3" s="2">
        <f t="shared" ref="F3:F6" si="2">C3/A3</f>
        <v>1.2156862745098038E-2</v>
      </c>
      <c r="G3" s="2">
        <f t="shared" ref="G3:G6" si="3">A3/C3</f>
        <v>82.258064516129039</v>
      </c>
    </row>
    <row r="4" spans="1:7">
      <c r="A4" s="2">
        <v>0.01</v>
      </c>
      <c r="B4" s="2">
        <v>10.1</v>
      </c>
      <c r="C4" s="2">
        <f t="shared" si="0"/>
        <v>1.6833333333333332E-4</v>
      </c>
      <c r="D4" s="2">
        <f>1/A4</f>
        <v>100</v>
      </c>
      <c r="E4" s="2">
        <f t="shared" si="1"/>
        <v>5940.5940594059412</v>
      </c>
      <c r="F4" s="2">
        <f t="shared" si="2"/>
        <v>1.6833333333333332E-2</v>
      </c>
      <c r="G4" s="2">
        <f t="shared" si="3"/>
        <v>59.405940594059409</v>
      </c>
    </row>
    <row r="5" spans="1:7">
      <c r="A5" s="2">
        <v>5.0000000000000001E-3</v>
      </c>
      <c r="B5" s="2">
        <v>6.6</v>
      </c>
      <c r="C5" s="2">
        <f t="shared" si="0"/>
        <v>1.1E-4</v>
      </c>
      <c r="D5" s="2">
        <f>1/A5</f>
        <v>200</v>
      </c>
      <c r="E5" s="2">
        <f t="shared" si="1"/>
        <v>9090.9090909090901</v>
      </c>
      <c r="F5" s="2">
        <f t="shared" si="2"/>
        <v>2.1999999999999999E-2</v>
      </c>
      <c r="G5" s="2">
        <f t="shared" si="3"/>
        <v>45.454545454545453</v>
      </c>
    </row>
    <row r="6" spans="1:7">
      <c r="A6" s="2">
        <v>2E-3</v>
      </c>
      <c r="B6" s="2">
        <v>3.3</v>
      </c>
      <c r="C6" s="2">
        <f t="shared" si="0"/>
        <v>5.5000000000000002E-5</v>
      </c>
      <c r="D6" s="2">
        <f>1/A6</f>
        <v>500</v>
      </c>
      <c r="E6" s="2">
        <f t="shared" si="1"/>
        <v>18181.81818181818</v>
      </c>
      <c r="F6" s="2">
        <f t="shared" si="2"/>
        <v>2.75E-2</v>
      </c>
      <c r="G6" s="2">
        <f t="shared" si="3"/>
        <v>36.36363636363636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3" sqref="A3:A7"/>
    </sheetView>
  </sheetViews>
  <sheetFormatPr baseColWidth="10" defaultRowHeight="15" x14ac:dyDescent="0"/>
  <cols>
    <col min="1" max="1" width="11" bestFit="1" customWidth="1"/>
    <col min="2" max="2" width="14.1640625" bestFit="1" customWidth="1"/>
    <col min="3" max="3" width="69.33203125" bestFit="1" customWidth="1"/>
    <col min="4" max="4" width="11.83203125" bestFit="1" customWidth="1"/>
    <col min="5" max="5" width="18" bestFit="1" customWidth="1"/>
    <col min="6" max="6" width="12.83203125" bestFit="1" customWidth="1"/>
    <col min="7" max="7" width="16" bestFit="1" customWidth="1"/>
  </cols>
  <sheetData>
    <row r="1" spans="1:7">
      <c r="A1" s="3" t="s">
        <v>0</v>
      </c>
      <c r="B1" s="3" t="s">
        <v>28</v>
      </c>
      <c r="C1" s="3" t="s">
        <v>32</v>
      </c>
      <c r="D1" s="3" t="s">
        <v>2</v>
      </c>
      <c r="E1" s="3" t="s">
        <v>29</v>
      </c>
      <c r="F1" s="3" t="s">
        <v>30</v>
      </c>
      <c r="G1" s="3" t="s">
        <v>31</v>
      </c>
    </row>
    <row r="2" spans="1:7">
      <c r="A2" s="3"/>
      <c r="B2" s="3"/>
      <c r="C2" s="3" t="s">
        <v>33</v>
      </c>
      <c r="D2" s="3"/>
      <c r="E2" s="3"/>
      <c r="F2" s="3"/>
      <c r="G2" s="3"/>
    </row>
    <row r="3" spans="1:7">
      <c r="A3" s="7">
        <v>0.05</v>
      </c>
      <c r="B3" s="7">
        <v>16.600000000000001</v>
      </c>
      <c r="C3" s="7">
        <f>(B3*POWER(10,-6)/60)/(0.082057*273.15)</f>
        <v>1.2343547643546746E-8</v>
      </c>
      <c r="D3" s="7">
        <f>1/A3</f>
        <v>20</v>
      </c>
      <c r="E3" s="7">
        <f>1/C3</f>
        <v>81013986.325301215</v>
      </c>
      <c r="F3" s="7">
        <f>C3/A3</f>
        <v>2.4687095287093489E-7</v>
      </c>
      <c r="G3" s="7">
        <f>A3/C3</f>
        <v>4050699.3162650606</v>
      </c>
    </row>
    <row r="4" spans="1:7">
      <c r="A4" s="7">
        <v>1.7000000000000001E-2</v>
      </c>
      <c r="B4" s="7">
        <v>12.4</v>
      </c>
      <c r="C4" s="7">
        <f t="shared" ref="C4:C7" si="0">(B4*POWER(10,-6)/60)/(0.082057*273.15)</f>
        <v>9.2204813722879296E-9</v>
      </c>
      <c r="D4" s="7">
        <f>1/A4</f>
        <v>58.823529411764703</v>
      </c>
      <c r="E4" s="7">
        <f t="shared" ref="E4:E7" si="1">1/C4</f>
        <v>108454207.50000001</v>
      </c>
      <c r="F4" s="7">
        <f t="shared" ref="F4:F7" si="2">C4/A4</f>
        <v>5.4238125719340756E-7</v>
      </c>
      <c r="G4" s="7">
        <f t="shared" ref="G4:G7" si="3">A4/C4</f>
        <v>1843721.5275000003</v>
      </c>
    </row>
    <row r="5" spans="1:7">
      <c r="A5" s="7">
        <v>0.01</v>
      </c>
      <c r="B5" s="7">
        <v>10.1</v>
      </c>
      <c r="C5" s="7">
        <f t="shared" si="0"/>
        <v>7.5102307951700079E-9</v>
      </c>
      <c r="D5" s="7">
        <f>1/A5</f>
        <v>100</v>
      </c>
      <c r="E5" s="7">
        <f t="shared" si="1"/>
        <v>133151700.2970297</v>
      </c>
      <c r="F5" s="7">
        <f t="shared" si="2"/>
        <v>7.5102307951700081E-7</v>
      </c>
      <c r="G5" s="7">
        <f t="shared" si="3"/>
        <v>1331517.0029702971</v>
      </c>
    </row>
    <row r="6" spans="1:7">
      <c r="A6" s="7">
        <v>5.0000000000000001E-3</v>
      </c>
      <c r="B6" s="7">
        <v>6.6</v>
      </c>
      <c r="C6" s="7">
        <f t="shared" si="0"/>
        <v>4.9076755691209945E-9</v>
      </c>
      <c r="D6" s="7">
        <f>1/A6</f>
        <v>200</v>
      </c>
      <c r="E6" s="7">
        <f t="shared" si="1"/>
        <v>203762450.4545455</v>
      </c>
      <c r="F6" s="7">
        <f t="shared" si="2"/>
        <v>9.8153511382419889E-7</v>
      </c>
      <c r="G6" s="7">
        <f t="shared" si="3"/>
        <v>1018812.2522727274</v>
      </c>
    </row>
    <row r="7" spans="1:7">
      <c r="A7" s="7">
        <v>2E-3</v>
      </c>
      <c r="B7" s="7">
        <v>3.3</v>
      </c>
      <c r="C7" s="7">
        <f t="shared" si="0"/>
        <v>2.4538377845604973E-9</v>
      </c>
      <c r="D7" s="7">
        <f>1/A7</f>
        <v>500</v>
      </c>
      <c r="E7" s="7">
        <f t="shared" si="1"/>
        <v>407524900.909091</v>
      </c>
      <c r="F7" s="7">
        <f t="shared" si="2"/>
        <v>1.2269188922802487E-6</v>
      </c>
      <c r="G7" s="7">
        <f t="shared" si="3"/>
        <v>815049.80181818199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49" sqref="E49"/>
    </sheetView>
  </sheetViews>
  <sheetFormatPr baseColWidth="10" defaultRowHeight="15" x14ac:dyDescent="0"/>
  <cols>
    <col min="1" max="1" width="10.83203125" customWidth="1"/>
  </cols>
  <sheetData>
    <row r="1" spans="1:6">
      <c r="A1" s="3" t="s">
        <v>9</v>
      </c>
      <c r="B1" s="3" t="s">
        <v>10</v>
      </c>
      <c r="C1" s="3" t="s">
        <v>11</v>
      </c>
      <c r="D1" s="3" t="s">
        <v>1</v>
      </c>
      <c r="E1" s="3" t="s">
        <v>12</v>
      </c>
      <c r="F1" s="3" t="s">
        <v>13</v>
      </c>
    </row>
    <row r="2" spans="1:6">
      <c r="A2" s="3">
        <v>1</v>
      </c>
      <c r="B2" s="3">
        <v>1</v>
      </c>
      <c r="C2" s="3">
        <v>0</v>
      </c>
      <c r="D2" s="3">
        <v>0.66669999999999996</v>
      </c>
      <c r="E2" s="4">
        <f>1/B2</f>
        <v>1</v>
      </c>
      <c r="F2" s="4">
        <f>1/D2</f>
        <v>1.4999250037498126</v>
      </c>
    </row>
    <row r="3" spans="1:6">
      <c r="A3" s="3">
        <v>2</v>
      </c>
      <c r="B3" s="3">
        <v>2</v>
      </c>
      <c r="C3" s="3">
        <v>0</v>
      </c>
      <c r="D3" s="3">
        <v>1</v>
      </c>
      <c r="E3" s="4">
        <f t="shared" ref="E3:E12" si="0">1/B3</f>
        <v>0.5</v>
      </c>
      <c r="F3" s="4">
        <f t="shared" ref="F3:F13" si="1">1/D3</f>
        <v>1</v>
      </c>
    </row>
    <row r="4" spans="1:6">
      <c r="A4" s="3">
        <v>3</v>
      </c>
      <c r="B4" s="3">
        <v>3</v>
      </c>
      <c r="C4" s="3">
        <v>0</v>
      </c>
      <c r="D4" s="3">
        <v>1.2</v>
      </c>
      <c r="E4" s="4">
        <f>1/B4</f>
        <v>0.33333333333333331</v>
      </c>
      <c r="F4" s="4">
        <f t="shared" si="1"/>
        <v>0.83333333333333337</v>
      </c>
    </row>
    <row r="5" spans="1:6">
      <c r="A5" s="3">
        <v>4</v>
      </c>
      <c r="B5" s="3" t="s">
        <v>8</v>
      </c>
      <c r="C5" s="3">
        <v>0</v>
      </c>
      <c r="D5" s="3">
        <v>2</v>
      </c>
      <c r="E5" s="4">
        <v>0</v>
      </c>
      <c r="F5" s="4">
        <f>1/D5</f>
        <v>0.5</v>
      </c>
    </row>
    <row r="6" spans="1:6">
      <c r="A6" s="3">
        <v>5</v>
      </c>
      <c r="B6" s="3">
        <v>0</v>
      </c>
      <c r="C6" s="3">
        <v>1.23</v>
      </c>
      <c r="D6" s="3">
        <v>0</v>
      </c>
      <c r="E6" s="4" t="s">
        <v>8</v>
      </c>
      <c r="F6" s="4" t="s">
        <v>8</v>
      </c>
    </row>
    <row r="7" spans="1:6">
      <c r="A7" s="3">
        <v>6</v>
      </c>
      <c r="B7" s="3">
        <v>1</v>
      </c>
      <c r="C7" s="3">
        <v>1.23</v>
      </c>
      <c r="D7" s="3">
        <v>0.6</v>
      </c>
      <c r="E7" s="4">
        <f t="shared" si="0"/>
        <v>1</v>
      </c>
      <c r="F7" s="4">
        <f t="shared" si="1"/>
        <v>1.6666666666666667</v>
      </c>
    </row>
    <row r="8" spans="1:6">
      <c r="A8" s="3">
        <v>7</v>
      </c>
      <c r="B8" s="3">
        <v>1.5</v>
      </c>
      <c r="C8" s="3">
        <v>1.23</v>
      </c>
      <c r="D8" s="3">
        <v>0.75</v>
      </c>
      <c r="E8" s="4">
        <f t="shared" si="0"/>
        <v>0.66666666666666663</v>
      </c>
      <c r="F8" s="4">
        <f t="shared" si="1"/>
        <v>1.3333333333333333</v>
      </c>
    </row>
    <row r="9" spans="1:6">
      <c r="A9" s="3">
        <v>8</v>
      </c>
      <c r="B9" s="3">
        <v>3</v>
      </c>
      <c r="C9" s="3">
        <v>1.23</v>
      </c>
      <c r="D9" s="3">
        <v>1</v>
      </c>
      <c r="E9" s="4">
        <f t="shared" si="0"/>
        <v>0.33333333333333331</v>
      </c>
      <c r="F9" s="4">
        <f t="shared" si="1"/>
        <v>1</v>
      </c>
    </row>
    <row r="10" spans="1:6">
      <c r="A10" s="3">
        <v>9</v>
      </c>
      <c r="B10" s="3">
        <v>1</v>
      </c>
      <c r="C10" s="3">
        <v>2.46</v>
      </c>
      <c r="D10" s="3">
        <v>0.5</v>
      </c>
      <c r="E10" s="4">
        <f t="shared" si="0"/>
        <v>1</v>
      </c>
      <c r="F10" s="4">
        <f t="shared" si="1"/>
        <v>2</v>
      </c>
    </row>
    <row r="11" spans="1:6">
      <c r="A11" s="3">
        <v>10</v>
      </c>
      <c r="B11" s="3">
        <v>3</v>
      </c>
      <c r="C11" s="3">
        <v>2.46</v>
      </c>
      <c r="D11" s="3">
        <v>0.75</v>
      </c>
      <c r="E11" s="4">
        <f t="shared" si="0"/>
        <v>0.33333333333333331</v>
      </c>
      <c r="F11" s="4">
        <f t="shared" si="1"/>
        <v>1.3333333333333333</v>
      </c>
    </row>
    <row r="12" spans="1:6">
      <c r="A12" s="3">
        <v>11</v>
      </c>
      <c r="B12" s="3">
        <v>4</v>
      </c>
      <c r="C12" s="3">
        <v>2.46</v>
      </c>
      <c r="D12" s="3">
        <v>0.8</v>
      </c>
      <c r="E12" s="4">
        <f t="shared" si="0"/>
        <v>0.25</v>
      </c>
      <c r="F12" s="4">
        <f t="shared" si="1"/>
        <v>1.25</v>
      </c>
    </row>
    <row r="13" spans="1:6">
      <c r="A13" s="3">
        <v>12</v>
      </c>
      <c r="B13" s="3" t="s">
        <v>8</v>
      </c>
      <c r="C13" s="3">
        <v>2.46</v>
      </c>
      <c r="D13" s="3">
        <v>1</v>
      </c>
      <c r="E13" s="4">
        <v>0</v>
      </c>
      <c r="F13" s="4">
        <f t="shared" si="1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baseColWidth="10" defaultRowHeight="15" x14ac:dyDescent="0"/>
  <cols>
    <col min="1" max="1" width="8.1640625" bestFit="1" customWidth="1"/>
    <col min="2" max="2" width="20.1640625" bestFit="1" customWidth="1"/>
    <col min="5" max="5" width="20.5" bestFit="1" customWidth="1"/>
  </cols>
  <sheetData>
    <row r="1" spans="1:6">
      <c r="A1" s="3" t="s">
        <v>20</v>
      </c>
      <c r="B1" s="3" t="s">
        <v>27</v>
      </c>
      <c r="C1" s="3" t="s">
        <v>26</v>
      </c>
      <c r="D1" s="3" t="s">
        <v>25</v>
      </c>
      <c r="E1" s="3" t="s">
        <v>21</v>
      </c>
      <c r="F1" s="3" t="s">
        <v>22</v>
      </c>
    </row>
    <row r="2" spans="1:6">
      <c r="B2" t="s">
        <v>23</v>
      </c>
      <c r="E2" t="s">
        <v>24</v>
      </c>
    </row>
    <row r="3" spans="1:6">
      <c r="A3" s="3" t="s">
        <v>14</v>
      </c>
      <c r="B3" s="5">
        <f>0.001987*298*LN(E3)</f>
        <v>-12.828335405239953</v>
      </c>
      <c r="C3" s="3">
        <v>-7.3</v>
      </c>
      <c r="D3" s="3">
        <v>5.3</v>
      </c>
      <c r="E3" s="6">
        <f>0.39*POWER(10,-9)</f>
        <v>3.9000000000000005E-10</v>
      </c>
      <c r="F3" s="1">
        <f>E3*POWER(10,9)</f>
        <v>0.39000000000000007</v>
      </c>
    </row>
    <row r="4" spans="1:6">
      <c r="A4" s="3" t="s">
        <v>15</v>
      </c>
      <c r="B4" s="5">
        <v>-12.7</v>
      </c>
      <c r="C4" s="3">
        <f>B4+D4</f>
        <v>-0.89999999999999858</v>
      </c>
      <c r="D4" s="3">
        <v>11.8</v>
      </c>
      <c r="E4" s="6">
        <f>EXP(B4/(0.001987*298))</f>
        <v>4.8438661950985987E-10</v>
      </c>
      <c r="F4" s="1">
        <f t="shared" ref="F4:F8" si="0">E4*POWER(10,9)</f>
        <v>0.48438661950985989</v>
      </c>
    </row>
    <row r="5" spans="1:6">
      <c r="A5" s="3" t="s">
        <v>16</v>
      </c>
      <c r="B5" s="5">
        <v>-15</v>
      </c>
      <c r="C5" s="3">
        <v>-12.1</v>
      </c>
      <c r="D5" s="3">
        <f>C5-B5</f>
        <v>2.9000000000000004</v>
      </c>
      <c r="E5" s="6">
        <f>EXP(B5/(0.001987*298))</f>
        <v>9.9599791792062397E-12</v>
      </c>
      <c r="F5" s="1">
        <f t="shared" si="0"/>
        <v>9.9599791792062391E-3</v>
      </c>
    </row>
    <row r="6" spans="1:6">
      <c r="A6" s="3" t="s">
        <v>17</v>
      </c>
      <c r="B6" s="5">
        <f>0.001987*298*LN(E6)</f>
        <v>-12.449076661137504</v>
      </c>
      <c r="C6" s="3">
        <v>1.7</v>
      </c>
      <c r="D6" s="5">
        <f>C6-B6</f>
        <v>14.149076661137503</v>
      </c>
      <c r="E6" s="6">
        <f>0.74*POWER(10,-9)</f>
        <v>7.4000000000000003E-10</v>
      </c>
      <c r="F6" s="1">
        <f t="shared" si="0"/>
        <v>0.74</v>
      </c>
    </row>
    <row r="7" spans="1:6">
      <c r="A7" s="3" t="s">
        <v>18</v>
      </c>
      <c r="B7" s="5">
        <f>C7-D7</f>
        <v>-12.6</v>
      </c>
      <c r="C7" s="3">
        <v>4.4000000000000004</v>
      </c>
      <c r="D7" s="3">
        <v>17</v>
      </c>
      <c r="E7" s="6">
        <f>EXP(B7/(0.001987*298))</f>
        <v>5.7350483241613092E-10</v>
      </c>
      <c r="F7" s="1">
        <f t="shared" si="0"/>
        <v>0.57350483241613093</v>
      </c>
    </row>
    <row r="8" spans="1:6">
      <c r="A8" s="3" t="s">
        <v>19</v>
      </c>
      <c r="B8" s="5">
        <f>0.001987*298*LN(E8)</f>
        <v>-12.68121497440397</v>
      </c>
      <c r="C8" s="5">
        <f>B8+D8</f>
        <v>3.4187850255960317</v>
      </c>
      <c r="D8" s="3">
        <v>16.100000000000001</v>
      </c>
      <c r="E8" s="6">
        <f>0.5*POWER(10,-9)</f>
        <v>5.0000000000000003E-10</v>
      </c>
      <c r="F8" s="1">
        <f t="shared" si="0"/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#1</vt:lpstr>
      <vt:lpstr>#1 (2)</vt:lpstr>
      <vt:lpstr>#2</vt:lpstr>
      <vt:lpstr>#4a</vt:lpstr>
    </vt:vector>
  </TitlesOfParts>
  <Company>Grooveshark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Nickerson</dc:creator>
  <cp:lastModifiedBy>Paul Nickerson</cp:lastModifiedBy>
  <dcterms:created xsi:type="dcterms:W3CDTF">2013-11-16T23:31:23Z</dcterms:created>
  <dcterms:modified xsi:type="dcterms:W3CDTF">2013-11-18T16:30:00Z</dcterms:modified>
</cp:coreProperties>
</file>