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5" yWindow="1080" windowWidth="19980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G3" i="1"/>
  <c r="N3" i="1" s="1"/>
  <c r="N4" i="1"/>
  <c r="N5" i="1"/>
  <c r="N6" i="1"/>
  <c r="N2" i="1"/>
  <c r="C6" i="1" l="1"/>
  <c r="F4" i="1"/>
  <c r="E4" i="1"/>
  <c r="C4" i="1"/>
  <c r="L4" i="1"/>
  <c r="H3" i="1" l="1"/>
  <c r="H4" i="1"/>
  <c r="G4" i="1" s="1"/>
  <c r="H5" i="1"/>
  <c r="G5" i="1" s="1"/>
  <c r="H6" i="1"/>
  <c r="H2" i="1"/>
  <c r="F2" i="1"/>
  <c r="E2" i="1"/>
  <c r="D2" i="1"/>
  <c r="C2" i="1"/>
  <c r="G2" i="1" l="1"/>
</calcChain>
</file>

<file path=xl/sharedStrings.xml><?xml version="1.0" encoding="utf-8"?>
<sst xmlns="http://schemas.openxmlformats.org/spreadsheetml/2006/main" count="33" uniqueCount="28">
  <si>
    <t>Gas</t>
  </si>
  <si>
    <t>A</t>
  </si>
  <si>
    <t>B</t>
  </si>
  <si>
    <t>C</t>
  </si>
  <si>
    <t>D</t>
  </si>
  <si>
    <t>E</t>
  </si>
  <si>
    <t>T</t>
  </si>
  <si>
    <t>Ar</t>
  </si>
  <si>
    <t>t</t>
  </si>
  <si>
    <t>He</t>
  </si>
  <si>
    <t>CH2FCF3</t>
  </si>
  <si>
    <t>CO2</t>
  </si>
  <si>
    <t>N2</t>
  </si>
  <si>
    <t>kcal/kg·K</t>
  </si>
  <si>
    <t>J/kg*K</t>
  </si>
  <si>
    <t>Cp (J/mol*K)</t>
  </si>
  <si>
    <t>F</t>
  </si>
  <si>
    <t>4.850638×10-10</t>
  </si>
  <si>
    <t>-1.582916×10-10</t>
  </si>
  <si>
    <t>1.525102×10-11</t>
  </si>
  <si>
    <t>3.196347×10-11</t>
  </si>
  <si>
    <t>He         12.471</t>
  </si>
  <si>
    <t>Ar         12.471</t>
  </si>
  <si>
    <t>Cv (J/mol*K)</t>
  </si>
  <si>
    <t>gamma</t>
  </si>
  <si>
    <t>CH2FCF3    99.768</t>
  </si>
  <si>
    <t>CO2        37.413</t>
  </si>
  <si>
    <t>N2         24.942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</si>
</sst>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M5" sqref="M5"/>
    </sheetView>
  </sheetViews>
  <sheetFormatPr defaultRowHeight="15" x14ac:dyDescent="0.25"/>
  <cols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24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8</v>
      </c>
      <c r="I1" s="1" t="s">
        <v>6</v>
      </c>
      <c r="M1" s="1" t="s">
        <v>23</v>
      </c>
      <c r="N1" t="s">
        <v>24</v>
      </c>
    </row>
    <row r="2" spans="1:14" x14ac:dyDescent="0.25">
      <c r="A2" s="1" t="s">
        <v>7</v>
      </c>
      <c r="B2" s="1">
        <v>20.786000000000001</v>
      </c>
      <c r="C2" s="1">
        <f t="shared" ref="C2" si="0">0.0000002825911</f>
        <v>2.8259110000000001E-7</v>
      </c>
      <c r="D2" s="1">
        <f t="shared" ref="D2" si="1">-0.0000001464191</f>
        <v>-1.464191E-7</v>
      </c>
      <c r="E2" s="1">
        <f t="shared" ref="E2" si="2">0.00000001092131</f>
        <v>1.092131E-8</v>
      </c>
      <c r="F2" s="1">
        <f t="shared" ref="F2" si="3">-0.00000003661371</f>
        <v>-3.661371E-8</v>
      </c>
      <c r="G2" s="2">
        <f t="shared" ref="G2:G5" si="4">B2 +C2* H2 +D2*POWER( H2,2) +E2*POWER( H2,3) +F2/POWER( H2,2)</f>
        <v>20.78599965321315</v>
      </c>
      <c r="H2" s="1">
        <f t="shared" ref="H2:H6" si="5">I2/1000</f>
        <v>0.29599999999999999</v>
      </c>
      <c r="I2" s="1">
        <v>296</v>
      </c>
      <c r="M2">
        <f xml:space="preserve"> 12.471</f>
        <v>12.471</v>
      </c>
      <c r="N2">
        <f>G2/M2</f>
        <v>1.6667468248907986</v>
      </c>
    </row>
    <row r="3" spans="1:14" x14ac:dyDescent="0.25">
      <c r="A3" s="1" t="s">
        <v>10</v>
      </c>
      <c r="B3" s="1"/>
      <c r="C3" s="1"/>
      <c r="D3" s="1"/>
      <c r="E3" s="1"/>
      <c r="F3" s="1"/>
      <c r="G3" s="2">
        <f>19.4006+0.258531*I3-0.0001297*POWER(I3,2)</f>
        <v>84.561980800000001</v>
      </c>
      <c r="H3" s="1">
        <f t="shared" si="5"/>
        <v>0.29599999999999999</v>
      </c>
      <c r="I3" s="1">
        <v>296</v>
      </c>
      <c r="J3">
        <v>0.20399999999999999</v>
      </c>
      <c r="K3" t="s">
        <v>13</v>
      </c>
      <c r="M3">
        <f>99.768</f>
        <v>99.768000000000001</v>
      </c>
      <c r="N3" s="4">
        <f t="shared" ref="N3:N6" si="6">G3/M3</f>
        <v>0.8475862080025659</v>
      </c>
    </row>
    <row r="4" spans="1:14" x14ac:dyDescent="0.25">
      <c r="A4" s="1" t="s">
        <v>11</v>
      </c>
      <c r="B4" s="1">
        <v>24.997350000000001</v>
      </c>
      <c r="C4" s="1">
        <f>55.18696</f>
        <v>55.186959999999999</v>
      </c>
      <c r="D4" s="1">
        <v>-33.691369999999999</v>
      </c>
      <c r="E4" s="1">
        <f>7.948387</f>
        <v>7.9483870000000003</v>
      </c>
      <c r="F4" s="1">
        <f>-0.136638</f>
        <v>-0.13663800000000001</v>
      </c>
      <c r="G4" s="2">
        <f t="shared" si="4"/>
        <v>37.027413546598517</v>
      </c>
      <c r="H4" s="1">
        <f t="shared" si="5"/>
        <v>0.29599999999999999</v>
      </c>
      <c r="I4" s="1">
        <v>296</v>
      </c>
      <c r="J4">
        <v>1.006</v>
      </c>
      <c r="K4" t="s">
        <v>14</v>
      </c>
      <c r="L4">
        <f>0.52*1000</f>
        <v>520</v>
      </c>
      <c r="M4">
        <f>37.413</f>
        <v>37.412999999999997</v>
      </c>
      <c r="N4" s="4">
        <f t="shared" si="6"/>
        <v>0.9896937841552006</v>
      </c>
    </row>
    <row r="5" spans="1:14" x14ac:dyDescent="0.25">
      <c r="A5" s="1" t="s">
        <v>12</v>
      </c>
      <c r="B5" s="1">
        <v>28.986409999999999</v>
      </c>
      <c r="C5" s="4">
        <v>1.8539779999999999</v>
      </c>
      <c r="D5" s="4">
        <v>-9.6474589999999996</v>
      </c>
      <c r="E5" s="4">
        <v>16.635370000000002</v>
      </c>
      <c r="F5" s="4">
        <v>1.17E-4</v>
      </c>
      <c r="G5" s="2">
        <f t="shared" si="4"/>
        <v>29.122678367855016</v>
      </c>
      <c r="H5" s="1">
        <f t="shared" si="5"/>
        <v>0.29599999999999999</v>
      </c>
      <c r="I5" s="1">
        <v>296</v>
      </c>
      <c r="J5" s="4">
        <v>28.81</v>
      </c>
      <c r="M5">
        <f>24.942</f>
        <v>24.942</v>
      </c>
      <c r="N5" s="4">
        <f t="shared" si="6"/>
        <v>1.1676160038431167</v>
      </c>
    </row>
    <row r="6" spans="1:14" x14ac:dyDescent="0.25">
      <c r="A6" s="1" t="s">
        <v>9</v>
      </c>
      <c r="B6" s="4">
        <v>20.78603</v>
      </c>
      <c r="C6" s="4">
        <f>0.0000000004850638</f>
        <v>4.8506380000000005E-10</v>
      </c>
      <c r="D6" s="3">
        <v>-1.582916E-10</v>
      </c>
      <c r="E6" s="3">
        <v>1.525102E-11</v>
      </c>
      <c r="F6" s="4">
        <v>-6.1973409999999998</v>
      </c>
      <c r="G6" s="2">
        <v>20.79</v>
      </c>
      <c r="H6" s="1">
        <f t="shared" si="5"/>
        <v>0.29599999999999999</v>
      </c>
      <c r="I6" s="1">
        <v>296</v>
      </c>
      <c r="M6">
        <f xml:space="preserve"> 12.471</f>
        <v>12.471</v>
      </c>
      <c r="N6" s="4">
        <f t="shared" si="6"/>
        <v>1.6670675968246331</v>
      </c>
    </row>
    <row r="8" spans="1:14" x14ac:dyDescent="0.25">
      <c r="F8" t="s">
        <v>21</v>
      </c>
    </row>
    <row r="9" spans="1:14" x14ac:dyDescent="0.25">
      <c r="F9" t="s">
        <v>25</v>
      </c>
    </row>
    <row r="10" spans="1:14" x14ac:dyDescent="0.25">
      <c r="F10" t="s">
        <v>26</v>
      </c>
    </row>
    <row r="11" spans="1:14" x14ac:dyDescent="0.25">
      <c r="A11" t="s">
        <v>1</v>
      </c>
      <c r="B11">
        <v>20.78603</v>
      </c>
      <c r="C11">
        <v>19.50583</v>
      </c>
      <c r="D11">
        <v>35.518720000000002</v>
      </c>
      <c r="F11" t="s">
        <v>27</v>
      </c>
    </row>
    <row r="12" spans="1:14" x14ac:dyDescent="0.25">
      <c r="A12" t="s">
        <v>2</v>
      </c>
      <c r="B12" t="s">
        <v>17</v>
      </c>
      <c r="C12">
        <v>19.887049999999999</v>
      </c>
      <c r="D12">
        <v>1.128728</v>
      </c>
      <c r="F12" t="s">
        <v>22</v>
      </c>
    </row>
    <row r="13" spans="1:14" x14ac:dyDescent="0.25">
      <c r="A13" t="s">
        <v>3</v>
      </c>
      <c r="B13" t="s">
        <v>18</v>
      </c>
      <c r="C13">
        <v>-8.598535</v>
      </c>
      <c r="D13">
        <v>-0.196103</v>
      </c>
    </row>
    <row r="14" spans="1:14" x14ac:dyDescent="0.25">
      <c r="A14" t="s">
        <v>4</v>
      </c>
      <c r="B14" t="s">
        <v>19</v>
      </c>
      <c r="C14">
        <v>1.3697839999999999</v>
      </c>
      <c r="D14">
        <v>1.4662E-2</v>
      </c>
    </row>
    <row r="15" spans="1:14" x14ac:dyDescent="0.25">
      <c r="A15" t="s">
        <v>5</v>
      </c>
      <c r="B15" t="s">
        <v>20</v>
      </c>
      <c r="C15">
        <v>0.52760099999999999</v>
      </c>
      <c r="D15">
        <v>-4.5537599999999996</v>
      </c>
    </row>
    <row r="16" spans="1:14" x14ac:dyDescent="0.25">
      <c r="A16" t="s">
        <v>16</v>
      </c>
      <c r="B16">
        <v>-6.1973409999999998</v>
      </c>
      <c r="C16">
        <v>-4.9352020000000003</v>
      </c>
      <c r="D16">
        <v>-18.97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2014-05-21T12:38:31Z</dcterms:created>
  <dcterms:modified xsi:type="dcterms:W3CDTF">2014-05-21T13:47:34Z</dcterms:modified>
</cp:coreProperties>
</file>