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ropbox\Aplicaciones\Conysis\clientes\sistemaEA\"/>
    </mc:Choice>
  </mc:AlternateContent>
  <xr:revisionPtr revIDLastSave="0" documentId="13_ncr:1_{958B0AF2-3BAA-41A0-BAA9-096FF83EE6AA}" xr6:coauthVersionLast="46" xr6:coauthVersionMax="46" xr10:uidLastSave="{00000000-0000-0000-0000-000000000000}"/>
  <bookViews>
    <workbookView xWindow="-120" yWindow="-120" windowWidth="20730" windowHeight="11760" activeTab="3" xr2:uid="{85D94ADB-5EAA-4DC2-8826-9106D8859AE7}"/>
  </bookViews>
  <sheets>
    <sheet name="Clientes" sheetId="1" r:id="rId1"/>
    <sheet name="Ventas" sheetId="2" r:id="rId2"/>
    <sheet name="Compras" sheetId="3" r:id="rId3"/>
    <sheet name="Retenciones" sheetId="4" r:id="rId4"/>
    <sheet name="Impuest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9" i="3" l="1"/>
  <c r="N38" i="3"/>
  <c r="N37" i="3"/>
  <c r="N36" i="3"/>
  <c r="N35" i="3"/>
  <c r="N34" i="3"/>
  <c r="N30" i="3"/>
  <c r="D11" i="5"/>
  <c r="M15" i="4" l="1"/>
  <c r="J21" i="5" s="1"/>
  <c r="M22" i="3"/>
  <c r="O22" i="3" s="1"/>
  <c r="M17" i="3"/>
  <c r="O17" i="3" s="1"/>
  <c r="M19" i="3"/>
  <c r="O19" i="3" s="1"/>
  <c r="N9" i="3"/>
  <c r="M9" i="3"/>
  <c r="N12" i="4"/>
  <c r="N11" i="4"/>
  <c r="N10" i="4"/>
  <c r="N9" i="4"/>
  <c r="N8" i="4"/>
  <c r="N7" i="4"/>
  <c r="N6" i="4"/>
  <c r="N5" i="4"/>
  <c r="N4" i="4"/>
  <c r="N3" i="4"/>
  <c r="N15" i="4" s="1"/>
  <c r="N33" i="3"/>
  <c r="O33" i="3" s="1"/>
  <c r="N32" i="3"/>
  <c r="O32" i="3" s="1"/>
  <c r="N31" i="3"/>
  <c r="O31" i="3" s="1"/>
  <c r="O30" i="3"/>
  <c r="N29" i="3"/>
  <c r="O29" i="3" s="1"/>
  <c r="N28" i="3"/>
  <c r="O28" i="3" s="1"/>
  <c r="N27" i="3"/>
  <c r="O27" i="3" s="1"/>
  <c r="N26" i="3"/>
  <c r="O26" i="3" s="1"/>
  <c r="N25" i="3"/>
  <c r="O25" i="3" s="1"/>
  <c r="O24" i="3"/>
  <c r="N23" i="3"/>
  <c r="O23" i="3" s="1"/>
  <c r="N21" i="3"/>
  <c r="O21" i="3" s="1"/>
  <c r="N20" i="3"/>
  <c r="O20" i="3" s="1"/>
  <c r="N18" i="3"/>
  <c r="O18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O8" i="3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I109" i="2"/>
  <c r="D6" i="5" s="1"/>
  <c r="G6" i="5" s="1"/>
  <c r="J6" i="5" s="1"/>
  <c r="J107" i="2"/>
  <c r="K107" i="2" s="1"/>
  <c r="J106" i="2"/>
  <c r="K106" i="2" s="1"/>
  <c r="D106" i="2"/>
  <c r="J105" i="2"/>
  <c r="K105" i="2" s="1"/>
  <c r="J104" i="2"/>
  <c r="K104" i="2" s="1"/>
  <c r="D104" i="2"/>
  <c r="J103" i="2"/>
  <c r="K103" i="2" s="1"/>
  <c r="D103" i="2"/>
  <c r="J102" i="2"/>
  <c r="K102" i="2" s="1"/>
  <c r="J101" i="2"/>
  <c r="K101" i="2" s="1"/>
  <c r="D101" i="2"/>
  <c r="J100" i="2"/>
  <c r="K100" i="2" s="1"/>
  <c r="D100" i="2"/>
  <c r="K99" i="2"/>
  <c r="J99" i="2"/>
  <c r="D99" i="2"/>
  <c r="J98" i="2"/>
  <c r="K98" i="2" s="1"/>
  <c r="D98" i="2"/>
  <c r="J97" i="2"/>
  <c r="K97" i="2" s="1"/>
  <c r="D97" i="2"/>
  <c r="J96" i="2"/>
  <c r="K96" i="2" s="1"/>
  <c r="J95" i="2"/>
  <c r="K95" i="2" s="1"/>
  <c r="J94" i="2"/>
  <c r="K94" i="2" s="1"/>
  <c r="D94" i="2"/>
  <c r="J93" i="2"/>
  <c r="K93" i="2" s="1"/>
  <c r="J92" i="2"/>
  <c r="K92" i="2" s="1"/>
  <c r="D92" i="2"/>
  <c r="J91" i="2"/>
  <c r="K91" i="2" s="1"/>
  <c r="D91" i="2"/>
  <c r="J90" i="2"/>
  <c r="K90" i="2" s="1"/>
  <c r="D90" i="2"/>
  <c r="J89" i="2"/>
  <c r="K89" i="2" s="1"/>
  <c r="D89" i="2"/>
  <c r="J88" i="2"/>
  <c r="K88" i="2" s="1"/>
  <c r="D88" i="2"/>
  <c r="D67" i="2"/>
  <c r="D65" i="2"/>
  <c r="J58" i="2"/>
  <c r="K58" i="2" s="1"/>
  <c r="D58" i="2"/>
  <c r="D87" i="2"/>
  <c r="D86" i="2"/>
  <c r="D85" i="2"/>
  <c r="D83" i="2"/>
  <c r="D82" i="2"/>
  <c r="D78" i="2"/>
  <c r="D76" i="2"/>
  <c r="D75" i="2"/>
  <c r="D73" i="2"/>
  <c r="D71" i="2"/>
  <c r="D70" i="2"/>
  <c r="D62" i="2"/>
  <c r="D60" i="2"/>
  <c r="D59" i="2"/>
  <c r="D56" i="2"/>
  <c r="D55" i="2"/>
  <c r="D53" i="2"/>
  <c r="D51" i="2"/>
  <c r="D49" i="2"/>
  <c r="D47" i="2"/>
  <c r="D46" i="2"/>
  <c r="D44" i="2"/>
  <c r="D42" i="2"/>
  <c r="D38" i="2"/>
  <c r="D37" i="2"/>
  <c r="D36" i="2"/>
  <c r="D35" i="2"/>
  <c r="D34" i="2"/>
  <c r="D32" i="2"/>
  <c r="D27" i="2"/>
  <c r="D24" i="2"/>
  <c r="D22" i="2"/>
  <c r="D20" i="2"/>
  <c r="D19" i="2"/>
  <c r="D17" i="2"/>
  <c r="D16" i="2"/>
  <c r="D13" i="2"/>
  <c r="D12" i="2"/>
  <c r="D10" i="2"/>
  <c r="D9" i="2"/>
  <c r="D8" i="2"/>
  <c r="D7" i="2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K48" i="2"/>
  <c r="J48" i="2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K38" i="2"/>
  <c r="J38" i="2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K20" i="2"/>
  <c r="J20" i="2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K109" i="2" l="1"/>
  <c r="J109" i="2"/>
  <c r="N47" i="3"/>
  <c r="M47" i="3"/>
  <c r="M50" i="3" s="1"/>
  <c r="O9" i="3"/>
  <c r="O47" i="3" s="1"/>
  <c r="N50" i="3" l="1"/>
  <c r="D10" i="5"/>
  <c r="G10" i="5" s="1"/>
  <c r="D12" i="5" l="1"/>
  <c r="J10" i="5"/>
  <c r="J12" i="5" s="1"/>
  <c r="J14" i="5" s="1"/>
  <c r="J16" i="5" s="1"/>
  <c r="J24" i="5" s="1"/>
  <c r="G12" i="5"/>
</calcChain>
</file>

<file path=xl/sharedStrings.xml><?xml version="1.0" encoding="utf-8"?>
<sst xmlns="http://schemas.openxmlformats.org/spreadsheetml/2006/main" count="826" uniqueCount="475">
  <si>
    <t>9999999999999</t>
  </si>
  <si>
    <t>CONSUMIDOR FINAL</t>
  </si>
  <si>
    <t>0200221042</t>
  </si>
  <si>
    <t>CEVALLOS GONZALEZ SEGUNDO ROGELIO</t>
  </si>
  <si>
    <t>0200357689</t>
  </si>
  <si>
    <t>VILLACRES LINARES CARLOS GABRIEL</t>
  </si>
  <si>
    <t>0201068772</t>
  </si>
  <si>
    <t>REA GUAMAN ANGEL MARCELO</t>
  </si>
  <si>
    <t>0201517901</t>
  </si>
  <si>
    <t>SILVA MAJI RAUL PATRICIO</t>
  </si>
  <si>
    <t>0600803829</t>
  </si>
  <si>
    <t>NORIEGA ANDRADE CARLOS AUGUSTO</t>
  </si>
  <si>
    <t>0604343723</t>
  </si>
  <si>
    <t>ROMERO BORJA CLARA KAROLINA</t>
  </si>
  <si>
    <t>0802782904</t>
  </si>
  <si>
    <t>HIDALGO MACIAS ROSA MARIA</t>
  </si>
  <si>
    <t>1002521498</t>
  </si>
  <si>
    <t>FLORES ALVARADO ANDRES MIGUEL</t>
  </si>
  <si>
    <t>1104214737</t>
  </si>
  <si>
    <t>IMACAÑA GAONA ANDREA NATALIE</t>
  </si>
  <si>
    <t>1305574863</t>
  </si>
  <si>
    <t>NAVARRETE LOOR SONIA MAGDALENA</t>
  </si>
  <si>
    <t>1700113309</t>
  </si>
  <si>
    <t>GARCIA OROZCO LUIS ALFONSO</t>
  </si>
  <si>
    <t>1700809138</t>
  </si>
  <si>
    <t>PAEZ POZO MARCO GABRIEL</t>
  </si>
  <si>
    <t>1701133793</t>
  </si>
  <si>
    <t>GOMEZ MENDEZ JORGE OSWALDO</t>
  </si>
  <si>
    <t>1703060671</t>
  </si>
  <si>
    <t>GAVILANES INCA JAIME RODRIGO</t>
  </si>
  <si>
    <t>1703452191</t>
  </si>
  <si>
    <t>CARRERA NIETO MARCO EDUARDO</t>
  </si>
  <si>
    <t>1704804093</t>
  </si>
  <si>
    <t>RODRIGUEZ MENESES ANGELICA MARGARITA</t>
  </si>
  <si>
    <t>1705261434</t>
  </si>
  <si>
    <t>PAEZ CAMACHO LUIS RENE</t>
  </si>
  <si>
    <t>1705991519</t>
  </si>
  <si>
    <t>DEL CORRAL MORA MARCO FERNANDO</t>
  </si>
  <si>
    <t>1706054416</t>
  </si>
  <si>
    <t>LIVE ROJAS PAQUITA MARIA</t>
  </si>
  <si>
    <t>1706452511</t>
  </si>
  <si>
    <t>ARAQUE ALVAREZ MANUEL ENRIQUE</t>
  </si>
  <si>
    <t>1707043970</t>
  </si>
  <si>
    <t>ZUMARRAGA AMORES MAURO FERNANDO</t>
  </si>
  <si>
    <t>1707212575</t>
  </si>
  <si>
    <t>TERAN ARGUELLO PATRICIO XAVIER</t>
  </si>
  <si>
    <t>1707261291</t>
  </si>
  <si>
    <t>ZALDUMBIDE MORALES ORLANDO PATRICIO</t>
  </si>
  <si>
    <t>1707316277</t>
  </si>
  <si>
    <t>RAMOS ALMEIDA AUGUSTO</t>
  </si>
  <si>
    <t>1707799233</t>
  </si>
  <si>
    <t>NARANJO RUALES JOSE NIKOLAY</t>
  </si>
  <si>
    <t>1708048788</t>
  </si>
  <si>
    <t>GUAÑA LALA FREDY OMAR</t>
  </si>
  <si>
    <t>1708238611</t>
  </si>
  <si>
    <t>ALTAMIRANO ARGUERO SANTIAGO DAVID</t>
  </si>
  <si>
    <t>1708320583</t>
  </si>
  <si>
    <t>POMBOZA MALDONADO ANIBAL APARICIO</t>
  </si>
  <si>
    <t>1709171290</t>
  </si>
  <si>
    <t>MURILLO CHACON LUIS EDUARDO</t>
  </si>
  <si>
    <t>1710717354</t>
  </si>
  <si>
    <t>CORONEL CADENA ERICK OSWALDO</t>
  </si>
  <si>
    <t>1710732569</t>
  </si>
  <si>
    <t>SANGUCHO CUEVA WLADIMIR ALEXANDER</t>
  </si>
  <si>
    <t>1710890797</t>
  </si>
  <si>
    <t>CHUQUIMARCA GUALPA NORA ELIZABETH</t>
  </si>
  <si>
    <t>1711079861</t>
  </si>
  <si>
    <t>NUÑEZ OÑATE FLOR CUMANDA</t>
  </si>
  <si>
    <t>1711312007</t>
  </si>
  <si>
    <t>ESPINOSA ESTRELLA KLEBER MARIO</t>
  </si>
  <si>
    <t>1711338671</t>
  </si>
  <si>
    <t>VALENZUELA SANCHEZ CHRISTIAN FERNANDO</t>
  </si>
  <si>
    <t>1711474401</t>
  </si>
  <si>
    <t>CARRION VILLARREAL CHRISTIAN RAFAEL</t>
  </si>
  <si>
    <t>1711541134</t>
  </si>
  <si>
    <t>CEPEDA PINARGOTTI JHAKSON GUILLERMO</t>
  </si>
  <si>
    <t>1712335288</t>
  </si>
  <si>
    <t>CARRERA LASSO JOSE EFRAIN</t>
  </si>
  <si>
    <t>1712386638</t>
  </si>
  <si>
    <t>SALAZAR GORDILLO SHIRLEY ANDREINA</t>
  </si>
  <si>
    <t>1712876075</t>
  </si>
  <si>
    <t>SARAVIA VARGAS RICARDO PATRICIO</t>
  </si>
  <si>
    <t>1712895299</t>
  </si>
  <si>
    <t>LOPEZ AYALA HANS DIMITRI</t>
  </si>
  <si>
    <t>1712994175</t>
  </si>
  <si>
    <t>SARASTI TOAPANTA DAYCI ARACELI</t>
  </si>
  <si>
    <t>1713856175</t>
  </si>
  <si>
    <t>BETANCOURT BERRONES MARIA AUGUSTA</t>
  </si>
  <si>
    <t>1714518162</t>
  </si>
  <si>
    <t>MAYA CARRILLO JOFFRE SANTIAGO</t>
  </si>
  <si>
    <t>1714729348</t>
  </si>
  <si>
    <t>TORRES SALAZAR CARLOS EDUARDO</t>
  </si>
  <si>
    <t>1714838271</t>
  </si>
  <si>
    <t>AYORA SUAREZ ILEANA MABEL</t>
  </si>
  <si>
    <t>1715008171</t>
  </si>
  <si>
    <t>SALAZAR MENDOZA KLEBER</t>
  </si>
  <si>
    <t>1715020192</t>
  </si>
  <si>
    <t>ILAQUIZE CALUÑA CARLOS RUBEN</t>
  </si>
  <si>
    <t>1715180319</t>
  </si>
  <si>
    <t>CADENA VEGA NADIA CAROLINA</t>
  </si>
  <si>
    <t>1715483234</t>
  </si>
  <si>
    <t>SALTOS LOPEZ LUIS ALFREDO</t>
  </si>
  <si>
    <t>1715595508</t>
  </si>
  <si>
    <t>BONILLA VALDIVIEZO VERONICA ROSSANA</t>
  </si>
  <si>
    <t>1715827703</t>
  </si>
  <si>
    <t>SUAREZ RAMIREZ CAROLINA ALEXANDRA</t>
  </si>
  <si>
    <t>1715923288</t>
  </si>
  <si>
    <t>HERRERA ALMEIDA DEISY FERNANDA</t>
  </si>
  <si>
    <t>1716118995</t>
  </si>
  <si>
    <t>CABRERA FAJARDO FERNANDO JAVIER</t>
  </si>
  <si>
    <t>1716246812</t>
  </si>
  <si>
    <t>ROLDAN MORENO MARIA JOSE</t>
  </si>
  <si>
    <t>1716395403</t>
  </si>
  <si>
    <t>ANDRADE TAMAYO MARIA ANGELICA</t>
  </si>
  <si>
    <t>1717186595</t>
  </si>
  <si>
    <t>CASTILLO TIERRA HENRRY PATRICIO</t>
  </si>
  <si>
    <t>1717551624</t>
  </si>
  <si>
    <t>LANDETA MADRUÑERO PAULO DAVID</t>
  </si>
  <si>
    <t>1717708232</t>
  </si>
  <si>
    <t>NORIEGA OROZCO CARLA STEPHANIE</t>
  </si>
  <si>
    <t>1717719189</t>
  </si>
  <si>
    <t>VARGAS ALARCON CARLA STEPHANIE</t>
  </si>
  <si>
    <t>1717767469</t>
  </si>
  <si>
    <t>CUEVA JIMENEZ JASON STALIN</t>
  </si>
  <si>
    <t>1719256768</t>
  </si>
  <si>
    <t>ESPINOZA FAJARDO VICENTE VALENTIN</t>
  </si>
  <si>
    <t>1719467977</t>
  </si>
  <si>
    <t>PAUCAR SUQUILLO DAISY CAROLINA</t>
  </si>
  <si>
    <t>1719552943</t>
  </si>
  <si>
    <t>ANDRADE MORENO SANDRA DANIELA</t>
  </si>
  <si>
    <t>1719895888</t>
  </si>
  <si>
    <t>MICHELENA RUIZ SARA</t>
  </si>
  <si>
    <t>1720897345</t>
  </si>
  <si>
    <t>GARRIDO HERRERA PATRICIA MARGARITA</t>
  </si>
  <si>
    <t>1721079901</t>
  </si>
  <si>
    <t>NAULA SANDOVAL ALEX PAUL</t>
  </si>
  <si>
    <t>1721130944</t>
  </si>
  <si>
    <t>VILLACREZ ZURITA GABRIEL ALEJANDRO</t>
  </si>
  <si>
    <t>1721430500</t>
  </si>
  <si>
    <t>DOMINGUEZ JARAMILLO MARCO NICOLAS</t>
  </si>
  <si>
    <t>1721860607</t>
  </si>
  <si>
    <t>CAIZATOA CASAMEN GABRIELA ALEXANDRA</t>
  </si>
  <si>
    <t>1723625628</t>
  </si>
  <si>
    <t>RAMOS SAAVEDRA JONATHAN ALEJANDRO</t>
  </si>
  <si>
    <t>1724535941</t>
  </si>
  <si>
    <t>CEVALLOS UTRERAS KATHERINE PAULINA</t>
  </si>
  <si>
    <t>1754024253</t>
  </si>
  <si>
    <t>NARANJO LOROÑA FRANCESCO PAOLO</t>
  </si>
  <si>
    <t>1802107852</t>
  </si>
  <si>
    <t>MORAN ROBALINO PAUL MARCELO</t>
  </si>
  <si>
    <t>1802460590</t>
  </si>
  <si>
    <t>VILLALVA BALLADARES ANITA PATRICIA</t>
  </si>
  <si>
    <t>1802517738</t>
  </si>
  <si>
    <t>BARONA MEJIA MARIO EUCLIDES</t>
  </si>
  <si>
    <t>1803012739</t>
  </si>
  <si>
    <t>LOPEZ MANTILLA MARIA CRISTINA</t>
  </si>
  <si>
    <t>1803125473</t>
  </si>
  <si>
    <t>GUAMAN RAMIREZ LUIS ALONSO</t>
  </si>
  <si>
    <t>1803238631</t>
  </si>
  <si>
    <t>MOREJON ABRIL JENNY PATRICIA</t>
  </si>
  <si>
    <t>1709085649001</t>
  </si>
  <si>
    <t>PEREZ SUASNAVAS VERONICA PATRICIA</t>
  </si>
  <si>
    <t>1710326495001</t>
  </si>
  <si>
    <t>AVILA ARMIJOS JUAN CARLOS</t>
  </si>
  <si>
    <t>1710785724001</t>
  </si>
  <si>
    <t>SALMANZADEH BELON FARAH ALEXANDRA</t>
  </si>
  <si>
    <t>1710808427001</t>
  </si>
  <si>
    <t>COLLAGUAZO BENAVIDES JORGE RAFAEL</t>
  </si>
  <si>
    <t>1710908706001</t>
  </si>
  <si>
    <t>MERA ORCES DIEGO ROBERTO</t>
  </si>
  <si>
    <t>1711563922001</t>
  </si>
  <si>
    <t>RAMIREZ LOAIZA ANDRES ALBERTO</t>
  </si>
  <si>
    <t>1714004445001</t>
  </si>
  <si>
    <t>HERRERA REVELO ANGELA VANESSA</t>
  </si>
  <si>
    <t>1714094321001</t>
  </si>
  <si>
    <t>POSSO POLANCO LISBETH ALEXANDRA</t>
  </si>
  <si>
    <t>1717623985001</t>
  </si>
  <si>
    <t>PULGAR GALLARDO DANIEL ANDRES</t>
  </si>
  <si>
    <t>1717799439001</t>
  </si>
  <si>
    <t>LEMOS ANDRADE SANTIAGO ISRAEL</t>
  </si>
  <si>
    <t>1725800187001</t>
  </si>
  <si>
    <t>AGUIRRE MEJIA CARLA STEFANIA</t>
  </si>
  <si>
    <t>1792206022001</t>
  </si>
  <si>
    <t>TRANSBAHAMONS CIA. LTDA.</t>
  </si>
  <si>
    <t>Fecha</t>
  </si>
  <si>
    <t>RUC</t>
  </si>
  <si>
    <t>Nombre</t>
  </si>
  <si>
    <t>Dirección</t>
  </si>
  <si>
    <t>Telf</t>
  </si>
  <si>
    <t>Descripción</t>
  </si>
  <si>
    <t>Subtotal</t>
  </si>
  <si>
    <t>IVA</t>
  </si>
  <si>
    <t>Total</t>
  </si>
  <si>
    <t>Entrenamiento Formativo</t>
  </si>
  <si>
    <t>Descripción 2</t>
  </si>
  <si>
    <t>Implementos Deportivos</t>
  </si>
  <si>
    <t>0104859145</t>
  </si>
  <si>
    <t>SALTO MARIBEL</t>
  </si>
  <si>
    <t>1712893880</t>
  </si>
  <si>
    <t>AGUIRRE CRISTINA</t>
  </si>
  <si>
    <t>No. Fact</t>
  </si>
  <si>
    <t>1102750716</t>
  </si>
  <si>
    <t>BURNEO RAMIRO</t>
  </si>
  <si>
    <t>1715095757</t>
  </si>
  <si>
    <t>SANMARTIN CARLOS</t>
  </si>
  <si>
    <t>1715006423</t>
  </si>
  <si>
    <t>ESCOBAR DIANA</t>
  </si>
  <si>
    <t>ANULADO</t>
  </si>
  <si>
    <t>1722835616</t>
  </si>
  <si>
    <t>ESPINOZA DANNY</t>
  </si>
  <si>
    <t>1803394137</t>
  </si>
  <si>
    <t>CANO GALO</t>
  </si>
  <si>
    <t>1721760237</t>
  </si>
  <si>
    <t>PILATAXI CRISTINA</t>
  </si>
  <si>
    <t>0603564253</t>
  </si>
  <si>
    <t>GAVILANES FREDDY</t>
  </si>
  <si>
    <t>1700457318</t>
  </si>
  <si>
    <t>JACOME LUIS</t>
  </si>
  <si>
    <t>1709142275</t>
  </si>
  <si>
    <t>ARELLANO ANNABELEE</t>
  </si>
  <si>
    <t>1711917375</t>
  </si>
  <si>
    <t>GOMEZ RUBI</t>
  </si>
  <si>
    <t>1716119555</t>
  </si>
  <si>
    <t>PILATAXI EVELYN</t>
  </si>
  <si>
    <t>1002356044</t>
  </si>
  <si>
    <t>CHANGO PALATE JULIO SEBASTIAN</t>
  </si>
  <si>
    <t>1716075567</t>
  </si>
  <si>
    <t>VILLAVICENCIO EDGAR</t>
  </si>
  <si>
    <t>0201394905</t>
  </si>
  <si>
    <t>VILLACRES RAMIRO</t>
  </si>
  <si>
    <t>1712439643</t>
  </si>
  <si>
    <t>PEREZ JUAN CARLOS</t>
  </si>
  <si>
    <t>1724233505</t>
  </si>
  <si>
    <t>CASTAÑEDA SOFIA</t>
  </si>
  <si>
    <t>1713325122</t>
  </si>
  <si>
    <t>JUMBO JULIA</t>
  </si>
  <si>
    <t>1711441134</t>
  </si>
  <si>
    <t>CEPEDA GUILLERMO</t>
  </si>
  <si>
    <t>1759756107</t>
  </si>
  <si>
    <t>PANIAGUA ZAVALETA CRUZ MARIO</t>
  </si>
  <si>
    <t>1718677956</t>
  </si>
  <si>
    <t>SUAREZ PINTO CAMILA</t>
  </si>
  <si>
    <t>1718162553</t>
  </si>
  <si>
    <t>ATIASA DANIEL</t>
  </si>
  <si>
    <t>1709772535</t>
  </si>
  <si>
    <t>LEMUS SANTIAGO</t>
  </si>
  <si>
    <t>1707664288</t>
  </si>
  <si>
    <t>MONTALVO LILIANA</t>
  </si>
  <si>
    <t>1719744248</t>
  </si>
  <si>
    <t>SALAS ANDRES</t>
  </si>
  <si>
    <t>Entradas Piscina</t>
  </si>
  <si>
    <t>1709037038</t>
  </si>
  <si>
    <t>CHUQUIMARCA JUAN CARLOS</t>
  </si>
  <si>
    <t>1721736617</t>
  </si>
  <si>
    <t>NOROÑA ANA</t>
  </si>
  <si>
    <t>1721499117</t>
  </si>
  <si>
    <t>CRISANTO PAUCAR DANIEL BENITO</t>
  </si>
  <si>
    <t>MONTALVO SALAZAR LILIANA MARIELA</t>
  </si>
  <si>
    <t>CHUQUIMARCA PEREZ JUAN CARLOS</t>
  </si>
  <si>
    <t>NOROÑA MOSQUERA ANA JOSETH</t>
  </si>
  <si>
    <t>1715319115001</t>
  </si>
  <si>
    <t>TORRES PISCO ANGEL IVAN</t>
  </si>
  <si>
    <t>1713617585</t>
  </si>
  <si>
    <t>RUIZ SALAZAR FERNANDO ANDRES</t>
  </si>
  <si>
    <t>1716250012</t>
  </si>
  <si>
    <t>RODRIGUEZ ORTEGA ALVARO FRANCISCO</t>
  </si>
  <si>
    <t>1716691512</t>
  </si>
  <si>
    <t>LEON BRAMBILLA ROSA VICTORIA</t>
  </si>
  <si>
    <t>1709630436</t>
  </si>
  <si>
    <t>FALLA BUCHELY EDUARDO JOSE</t>
  </si>
  <si>
    <t>1709665697</t>
  </si>
  <si>
    <t>FIALLOS TAPIA MIREYA CAROLINA</t>
  </si>
  <si>
    <t>2100165352</t>
  </si>
  <si>
    <t>SANTILLAN ALARCON SONIA CEMIRA</t>
  </si>
  <si>
    <t>1707508444</t>
  </si>
  <si>
    <t>PAUCAR ALUISA CARLOS FRANCISCO</t>
  </si>
  <si>
    <t>1717824351</t>
  </si>
  <si>
    <t>GOMEZ CASTRO VERONICA ISABEL</t>
  </si>
  <si>
    <t>1716194681</t>
  </si>
  <si>
    <t>GUACHAMIN PAUCAR LOURDES MARITZA</t>
  </si>
  <si>
    <t>1306467521</t>
  </si>
  <si>
    <t>BRAVO PITA EDUARDO ISRRAEL</t>
  </si>
  <si>
    <t>COMPROBANTE</t>
  </si>
  <si>
    <t>SERIE_COMPROBANTE</t>
  </si>
  <si>
    <t>RUC_EMISOR</t>
  </si>
  <si>
    <t>RAZON_SOCIAL_EMISOR</t>
  </si>
  <si>
    <t>FECHA_EMISION</t>
  </si>
  <si>
    <t>FECHA_AUTORIZACION</t>
  </si>
  <si>
    <t>TIPO_EMISION</t>
  </si>
  <si>
    <t>IDENTIFICACION_RECEPTOR</t>
  </si>
  <si>
    <t>CLAVE_ACCESO</t>
  </si>
  <si>
    <t>NUMERO_AUTORIZACION</t>
  </si>
  <si>
    <t>IMPORTE_TOTAL</t>
  </si>
  <si>
    <t>Factura</t>
  </si>
  <si>
    <t>001-003-000013263</t>
  </si>
  <si>
    <t>Servicios del Ecuador SEREC Cia Ltda</t>
  </si>
  <si>
    <t>NORMAL</t>
  </si>
  <si>
    <t>018-025-000215475</t>
  </si>
  <si>
    <t>Almacenes De Prati S.A.</t>
  </si>
  <si>
    <t>Notas de Crédito</t>
  </si>
  <si>
    <t>018-025-000016750</t>
  </si>
  <si>
    <t>018-019-000212552</t>
  </si>
  <si>
    <t>018-009-000177237</t>
  </si>
  <si>
    <t>001-002-002297536</t>
  </si>
  <si>
    <t>DATAFAST S.A.</t>
  </si>
  <si>
    <t>Comprobante de Retención</t>
  </si>
  <si>
    <t>001-014-007097409</t>
  </si>
  <si>
    <t>BANCO DINERS CLUB DEL ECUADOR S.A.</t>
  </si>
  <si>
    <t>001-168-003884891</t>
  </si>
  <si>
    <t>BANCO PICHINCHA C.A.</t>
  </si>
  <si>
    <t>001-019-005247999</t>
  </si>
  <si>
    <t>058-009-000088874</t>
  </si>
  <si>
    <t>CORPORACION EL ROSADO S.A.</t>
  </si>
  <si>
    <t>206-108-000035604</t>
  </si>
  <si>
    <t>CORPORACION FAVORITA C.A.</t>
  </si>
  <si>
    <t>004-001-000025357</t>
  </si>
  <si>
    <t>ILGUECORP SA</t>
  </si>
  <si>
    <t>005-002-000071738</t>
  </si>
  <si>
    <t>NEYMATEX</t>
  </si>
  <si>
    <t>018-008-000181933</t>
  </si>
  <si>
    <t>037-909-000057611</t>
  </si>
  <si>
    <t>COMERCIAL KYWI S.A.</t>
  </si>
  <si>
    <t>001-019-005265250</t>
  </si>
  <si>
    <t>004-002-000196204</t>
  </si>
  <si>
    <t>ACEROSCENTER CIA. LTDA.</t>
  </si>
  <si>
    <t>001-002-000000323</t>
  </si>
  <si>
    <t>SARANGO CARRILLO DIEGO ISRAEL</t>
  </si>
  <si>
    <t>211-103-000002450</t>
  </si>
  <si>
    <t>096-113-000179739</t>
  </si>
  <si>
    <t>037-907-000054321</t>
  </si>
  <si>
    <t>206-104-000044554</t>
  </si>
  <si>
    <t>032-103-000150276</t>
  </si>
  <si>
    <t>PYCCA S.A.</t>
  </si>
  <si>
    <t>001-168-003918448</t>
  </si>
  <si>
    <t>001-014-007150130</t>
  </si>
  <si>
    <t>001-019-005289229</t>
  </si>
  <si>
    <t>141-001-001153374</t>
  </si>
  <si>
    <t>AC BEBIDAS, S. DE R.L. DE C.V</t>
  </si>
  <si>
    <t>001-002-000010164</t>
  </si>
  <si>
    <t>ING. MOISES ENCALADA RAMIREZ INMERA C.A</t>
  </si>
  <si>
    <t>001-002-000010165</t>
  </si>
  <si>
    <t>001-014-007164251</t>
  </si>
  <si>
    <t>001-168-003949857</t>
  </si>
  <si>
    <t>001-019-005325229</t>
  </si>
  <si>
    <t>592-022-000012570</t>
  </si>
  <si>
    <t>DISTRIBUIDORA FARMACEUTICA ECUATORIANA DIFARE S.A</t>
  </si>
  <si>
    <t>001-003-000069617</t>
  </si>
  <si>
    <t>DIANA GABRIELA CHUQUIMARCA RODRIGUEZ</t>
  </si>
  <si>
    <t>001-002-000010222</t>
  </si>
  <si>
    <t>098-029-000173485</t>
  </si>
  <si>
    <t>001-002-000010262</t>
  </si>
  <si>
    <t>001-002-005344896</t>
  </si>
  <si>
    <t>BANCO GUAYAQUIL S.A.</t>
  </si>
  <si>
    <t>001-014-003980720</t>
  </si>
  <si>
    <t>001-171-009802187</t>
  </si>
  <si>
    <t>BANCO PICHINCHA CA</t>
  </si>
  <si>
    <t>001-003-005896871</t>
  </si>
  <si>
    <t>001-168-001571377</t>
  </si>
  <si>
    <t>001-019-002460850</t>
  </si>
  <si>
    <t>1791840461001</t>
  </si>
  <si>
    <t>1791310063001</t>
  </si>
  <si>
    <t>1790016919001</t>
  </si>
  <si>
    <t>1790041220001</t>
  </si>
  <si>
    <t>1791731964001</t>
  </si>
  <si>
    <t>1723373302001</t>
  </si>
  <si>
    <t>1791411099001</t>
  </si>
  <si>
    <t>1791190564001</t>
  </si>
  <si>
    <t>1715865760001</t>
  </si>
  <si>
    <t>1790283380001</t>
  </si>
  <si>
    <t>1790010937001</t>
  </si>
  <si>
    <t>990049459001</t>
  </si>
  <si>
    <t>0990011214001</t>
  </si>
  <si>
    <t>0990004196001</t>
  </si>
  <si>
    <t>0992600292001</t>
  </si>
  <si>
    <t>0992135700001</t>
  </si>
  <si>
    <t>0990000530001</t>
  </si>
  <si>
    <t>0990858322001</t>
  </si>
  <si>
    <t>0990049459001</t>
  </si>
  <si>
    <t>Compb</t>
  </si>
  <si>
    <t>Número</t>
  </si>
  <si>
    <t>RIVA 70%</t>
  </si>
  <si>
    <t>RIR 2%</t>
  </si>
  <si>
    <t>1070</t>
  </si>
  <si>
    <t>Suministros Of</t>
  </si>
  <si>
    <t>Alimentos</t>
  </si>
  <si>
    <t>Insumos piscina - Cloro</t>
  </si>
  <si>
    <t>Insumos piscina - Naylon</t>
  </si>
  <si>
    <t>Ropa</t>
  </si>
  <si>
    <t>1072</t>
  </si>
  <si>
    <t>1079</t>
  </si>
  <si>
    <t>Insumos piscina - wd 4 1800w 20lt</t>
  </si>
  <si>
    <t>Insumos piscina - rodamientos</t>
  </si>
  <si>
    <t>Insumos piscina - ducto ventilación</t>
  </si>
  <si>
    <t>Insumos piscina - cesto ropa</t>
  </si>
  <si>
    <t>1074</t>
  </si>
  <si>
    <t>1078</t>
  </si>
  <si>
    <t>1075</t>
  </si>
  <si>
    <t>Bebidas</t>
  </si>
  <si>
    <t>Suministros Piscina - Termómetro</t>
  </si>
  <si>
    <t>Suministros Piscina - Reactivo e indicador</t>
  </si>
  <si>
    <t>Suministros Piscina - Riel</t>
  </si>
  <si>
    <t>Suministros Piscina - Termómetro y Cristalin</t>
  </si>
  <si>
    <t>Suministros Piscina - Shock correctivo y cristalin</t>
  </si>
  <si>
    <t>0000</t>
  </si>
  <si>
    <t xml:space="preserve">                                 FORMULARIO 104 </t>
  </si>
  <si>
    <t>DECLARACIÓN DEL IMPUESTO AL VALOR AGREGADO</t>
  </si>
  <si>
    <t>RESOLUCIÓN N° NAC-DGERCGC17-00000324</t>
  </si>
  <si>
    <t>RESUMEN DE VENTAS Y OTRAS OPERACIONES DEL PERÍODO QUE DECLARA</t>
  </si>
  <si>
    <t xml:space="preserve">VENTAS LOCALES (EXCLUYE ACTIVOS FIJOS) GRAVADAS TARIFA DIFERENTE DE CERO </t>
  </si>
  <si>
    <t>401</t>
  </si>
  <si>
    <t>+</t>
  </si>
  <si>
    <t>411</t>
  </si>
  <si>
    <t>421</t>
  </si>
  <si>
    <t>ADQUISICIONES Y PAGOS (EXCLUYE ACTIVOS FIJOS) GRAVADOS TARIFA DIFERENTE DE CERO (CON DERECHO A CRÉDITO TRIBUTARIO)</t>
  </si>
  <si>
    <t>500</t>
  </si>
  <si>
    <t>510</t>
  </si>
  <si>
    <t>520</t>
  </si>
  <si>
    <t>ADQUISICIONES Y PAGOS (INCLUYE ACTIVOS FIJOS) GRAVADOS TARIFA 0%</t>
  </si>
  <si>
    <t>507</t>
  </si>
  <si>
    <t>517</t>
  </si>
  <si>
    <t xml:space="preserve">TOTAL ADQUISICIONES Y PAGOS </t>
  </si>
  <si>
    <t>509</t>
  </si>
  <si>
    <t>=</t>
  </si>
  <si>
    <t>519</t>
  </si>
  <si>
    <t>529</t>
  </si>
  <si>
    <t xml:space="preserve">CRÉDITO TRIBUTARIO APLICABLE EN ESTE PERÍODO (De acuerdo al Factor de Proporcionalidad o a su Contabilidad) </t>
  </si>
  <si>
    <t>564</t>
  </si>
  <si>
    <t>IMPUESTO CAUSADO (Si diferencia campo 499-564 es mayor que cero)</t>
  </si>
  <si>
    <t>601</t>
  </si>
  <si>
    <t>Gastos Bancarios</t>
  </si>
  <si>
    <t>Suministros Piscina - PH</t>
  </si>
  <si>
    <t>Total general:</t>
  </si>
  <si>
    <t>Compras 0%</t>
  </si>
  <si>
    <t>Compras 12%</t>
  </si>
  <si>
    <t>606</t>
  </si>
  <si>
    <t>(-) Retenciones en la fuente de IVA que le han sido efectuadas en este período</t>
  </si>
  <si>
    <t>609</t>
  </si>
  <si>
    <t>(-) Saldo crédito tributario del mes anterior. Por retenciones en la fuente de IVA que le han sido efectuadas</t>
  </si>
  <si>
    <t>TOTAL IMPUESTO A PAGAR POR PERCEPCIÓN</t>
  </si>
  <si>
    <t>699</t>
  </si>
  <si>
    <t>001-001-000000015</t>
  </si>
  <si>
    <t>1718438854001</t>
  </si>
  <si>
    <t>GUALLPA BOLAGAY ROMMWL FERNANDO</t>
  </si>
  <si>
    <t>Servicio de docencia deportiva</t>
  </si>
  <si>
    <t>001-001-000000018</t>
  </si>
  <si>
    <t>1727213868001</t>
  </si>
  <si>
    <t>MENA PILA FANNY MARIELA</t>
  </si>
  <si>
    <t>001-001-000000017</t>
  </si>
  <si>
    <t>001-001-000000101</t>
  </si>
  <si>
    <t>1719992503001</t>
  </si>
  <si>
    <t>LLUMIQUINGA MUÑOZ GERARDO JAVIER</t>
  </si>
  <si>
    <t>001-001-000000102</t>
  </si>
  <si>
    <t>001-001-000009861</t>
  </si>
  <si>
    <t>1704603255001</t>
  </si>
  <si>
    <t>PACCHA FERNANDEZ MARIA ANGELITA</t>
  </si>
  <si>
    <t>Impresión retenciones - Artesano Calificado</t>
  </si>
  <si>
    <t>001-001-000009882</t>
  </si>
  <si>
    <t>Impresión facturas - Artesano Calificado</t>
  </si>
  <si>
    <t>001-999-049834607</t>
  </si>
  <si>
    <t>1790053881001</t>
  </si>
  <si>
    <t>empresa electrica quito saeeq</t>
  </si>
  <si>
    <t>Consumo Luz</t>
  </si>
  <si>
    <t>001-999-049834606</t>
  </si>
  <si>
    <t>001-999-049854583</t>
  </si>
  <si>
    <t>1802277317</t>
  </si>
  <si>
    <t>ORTYS JULLY</t>
  </si>
  <si>
    <t>1713839395</t>
  </si>
  <si>
    <t>VELASTEGUI VERONICA</t>
  </si>
  <si>
    <t>1702521574</t>
  </si>
  <si>
    <t>TAMAYO HILDA MAILA</t>
  </si>
  <si>
    <t>1721067013</t>
  </si>
  <si>
    <t>BORJA ISAAC</t>
  </si>
  <si>
    <t>001-001-004096595</t>
  </si>
  <si>
    <t>GAD</t>
  </si>
  <si>
    <t>Consumo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</si>
</sst>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yyyy\-mm\-dd;@"/>
    <numFmt numFmtId="165" formatCode="#,##0.00_ ;[Red]\-#,##0.00\ "/>
    <numFmt numFmtId="166" formatCode="[$$-409]#,##0.00"/>
    <numFmt numFmtId="167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7" fontId="2" fillId="0" borderId="0" applyFont="0" applyFill="0" applyBorder="0" applyAlignment="0" applyProtection="0"/>
  </cellStyleXfs>
  <cellXfs count="57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49" fontId="1" fillId="0" borderId="0" xfId="0" applyNumberFormat="1" applyFont="1"/>
    <xf numFmtId="22" fontId="0" fillId="0" borderId="0" xfId="0" applyNumberFormat="1"/>
    <xf numFmtId="0" fontId="0" fillId="2" borderId="0" xfId="0" applyFill="1"/>
    <xf numFmtId="14" fontId="0" fillId="2" borderId="0" xfId="0" applyNumberFormat="1" applyFill="1"/>
    <xf numFmtId="22" fontId="0" fillId="2" borderId="0" xfId="0" applyNumberFormat="1" applyFill="1"/>
    <xf numFmtId="49" fontId="0" fillId="2" borderId="0" xfId="0" applyNumberFormat="1" applyFill="1"/>
    <xf numFmtId="165" fontId="0" fillId="2" borderId="0" xfId="0" applyNumberFormat="1" applyFill="1"/>
    <xf numFmtId="9" fontId="0" fillId="0" borderId="0" xfId="0" applyNumberFormat="1"/>
    <xf numFmtId="0" fontId="3" fillId="3" borderId="1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left" vertical="center"/>
    </xf>
    <xf numFmtId="0" fontId="2" fillId="3" borderId="2" xfId="1" applyFill="1" applyBorder="1" applyAlignment="1">
      <alignment horizontal="center" vertical="center"/>
    </xf>
    <xf numFmtId="0" fontId="2" fillId="3" borderId="2" xfId="1" applyFill="1" applyBorder="1" applyAlignment="1">
      <alignment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left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vertical="center"/>
    </xf>
    <xf numFmtId="0" fontId="5" fillId="3" borderId="8" xfId="1" applyFont="1" applyFill="1" applyBorder="1" applyAlignment="1">
      <alignment vertical="center"/>
    </xf>
    <xf numFmtId="0" fontId="5" fillId="3" borderId="9" xfId="1" applyFont="1" applyFill="1" applyBorder="1" applyAlignment="1">
      <alignment vertical="center"/>
    </xf>
    <xf numFmtId="49" fontId="6" fillId="3" borderId="10" xfId="1" applyNumberFormat="1" applyFont="1" applyFill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/>
    </xf>
    <xf numFmtId="166" fontId="6" fillId="0" borderId="11" xfId="1" applyNumberFormat="1" applyFont="1" applyBorder="1" applyAlignment="1">
      <alignment horizontal="center" vertical="center"/>
    </xf>
    <xf numFmtId="166" fontId="6" fillId="0" borderId="10" xfId="1" applyNumberFormat="1" applyFont="1" applyBorder="1" applyAlignment="1">
      <alignment horizontal="center" vertical="center"/>
    </xf>
    <xf numFmtId="0" fontId="0" fillId="0" borderId="12" xfId="0" applyBorder="1"/>
    <xf numFmtId="49" fontId="6" fillId="3" borderId="13" xfId="1" applyNumberFormat="1" applyFont="1" applyFill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/>
    </xf>
    <xf numFmtId="166" fontId="6" fillId="0" borderId="12" xfId="1" applyNumberFormat="1" applyFont="1" applyBorder="1" applyAlignment="1">
      <alignment horizontal="center" vertical="center"/>
    </xf>
    <xf numFmtId="49" fontId="6" fillId="3" borderId="14" xfId="1" applyNumberFormat="1" applyFont="1" applyFill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/>
    </xf>
    <xf numFmtId="166" fontId="6" fillId="0" borderId="15" xfId="1" applyNumberFormat="1" applyFont="1" applyBorder="1" applyAlignment="1">
      <alignment horizontal="center" vertical="center"/>
    </xf>
    <xf numFmtId="49" fontId="6" fillId="3" borderId="16" xfId="1" applyNumberFormat="1" applyFont="1" applyFill="1" applyBorder="1" applyAlignment="1">
      <alignment horizontal="center" vertical="center" wrapText="1"/>
    </xf>
    <xf numFmtId="0" fontId="6" fillId="3" borderId="16" xfId="1" applyFont="1" applyFill="1" applyBorder="1" applyAlignment="1">
      <alignment horizontal="center" vertical="center"/>
    </xf>
    <xf numFmtId="166" fontId="6" fillId="0" borderId="8" xfId="1" applyNumberFormat="1" applyFont="1" applyBorder="1" applyAlignment="1">
      <alignment horizontal="center" vertical="center"/>
    </xf>
    <xf numFmtId="167" fontId="6" fillId="0" borderId="8" xfId="2" applyFont="1" applyFill="1" applyBorder="1" applyAlignment="1">
      <alignment vertical="center"/>
    </xf>
    <xf numFmtId="0" fontId="7" fillId="3" borderId="16" xfId="1" applyFont="1" applyFill="1" applyBorder="1" applyAlignment="1">
      <alignment horizontal="center" vertical="center"/>
    </xf>
    <xf numFmtId="166" fontId="7" fillId="0" borderId="10" xfId="1" applyNumberFormat="1" applyFont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43" fontId="1" fillId="0" borderId="0" xfId="0" applyNumberFormat="1" applyFont="1"/>
    <xf numFmtId="166" fontId="1" fillId="0" borderId="0" xfId="0" applyNumberFormat="1" applyFont="1"/>
    <xf numFmtId="43" fontId="0" fillId="0" borderId="0" xfId="0" applyNumberFormat="1"/>
    <xf numFmtId="166" fontId="0" fillId="0" borderId="0" xfId="0" applyNumberFormat="1"/>
    <xf numFmtId="0" fontId="0" fillId="4" borderId="0" xfId="0" applyFill="1"/>
    <xf numFmtId="0" fontId="6" fillId="4" borderId="13" xfId="1" applyFont="1" applyFill="1" applyBorder="1" applyAlignment="1">
      <alignment horizontal="center" vertical="center"/>
    </xf>
    <xf numFmtId="166" fontId="6" fillId="4" borderId="10" xfId="1" applyNumberFormat="1" applyFont="1" applyFill="1" applyBorder="1" applyAlignment="1">
      <alignment horizontal="center" vertical="center"/>
    </xf>
    <xf numFmtId="49" fontId="7" fillId="4" borderId="13" xfId="1" applyNumberFormat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</cellXfs>
  <cellStyles count="3">
    <cellStyle name="Millares 2" xfId="2" xr:uid="{C5D998BA-86CD-4BFF-8D83-17E8A953DA17}"/>
    <cellStyle name="Normal" xfId="0" builtinId="0"/>
    <cellStyle name="Normal 2" xfId="1" xr:uid="{5481DFE5-7289-4315-BA58-71F8096A4E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22861</xdr:rowOff>
    </xdr:from>
    <xdr:to>
      <xdr:col>0</xdr:col>
      <xdr:colOff>586740</xdr:colOff>
      <xdr:row>2</xdr:row>
      <xdr:rowOff>1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31EA86B3-C057-4F8C-AC8E-63703AB4E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" y="22861"/>
          <a:ext cx="563880" cy="37719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251DC-3832-4599-9383-E12BBBAEA635}">
  <dimension ref="A1:L92"/>
  <sheetViews>
    <sheetView topLeftCell="A3" workbookViewId="0">
      <selection activeCell="F14" sqref="F14"/>
    </sheetView>
  </sheetViews>
  <sheetFormatPr baseColWidth="10" defaultRowHeight="15" x14ac:dyDescent="0.25"/>
  <sheetData>
    <row r="1" spans="1:12" x14ac:dyDescent="0.25">
      <c r="A1">
        <v>4</v>
      </c>
      <c r="C1">
        <v>1</v>
      </c>
      <c r="D1" s="1" t="s">
        <v>0</v>
      </c>
      <c r="F1" t="s">
        <v>1</v>
      </c>
      <c r="J1" s="2">
        <v>44197</v>
      </c>
      <c r="K1">
        <v>1</v>
      </c>
      <c r="L1">
        <v>1</v>
      </c>
    </row>
    <row r="2" spans="1:12" x14ac:dyDescent="0.25">
      <c r="A2">
        <v>5</v>
      </c>
      <c r="C2">
        <v>2</v>
      </c>
      <c r="D2" t="s">
        <v>2</v>
      </c>
      <c r="F2" t="s">
        <v>3</v>
      </c>
      <c r="J2" s="2">
        <v>44197</v>
      </c>
      <c r="K2">
        <v>1</v>
      </c>
      <c r="L2">
        <v>1</v>
      </c>
    </row>
    <row r="3" spans="1:12" x14ac:dyDescent="0.25">
      <c r="A3">
        <v>5</v>
      </c>
      <c r="C3">
        <v>3</v>
      </c>
      <c r="D3" t="s">
        <v>4</v>
      </c>
      <c r="F3" t="s">
        <v>5</v>
      </c>
      <c r="J3" s="2">
        <v>44197</v>
      </c>
      <c r="K3">
        <v>1</v>
      </c>
      <c r="L3">
        <v>1</v>
      </c>
    </row>
    <row r="4" spans="1:12" x14ac:dyDescent="0.25">
      <c r="A4">
        <v>5</v>
      </c>
      <c r="C4">
        <v>4</v>
      </c>
      <c r="D4" t="s">
        <v>6</v>
      </c>
      <c r="F4" t="s">
        <v>7</v>
      </c>
      <c r="J4" s="2">
        <v>44197</v>
      </c>
      <c r="K4">
        <v>1</v>
      </c>
      <c r="L4">
        <v>1</v>
      </c>
    </row>
    <row r="5" spans="1:12" x14ac:dyDescent="0.25">
      <c r="A5">
        <v>5</v>
      </c>
      <c r="C5">
        <v>5</v>
      </c>
      <c r="D5" t="s">
        <v>8</v>
      </c>
      <c r="F5" t="s">
        <v>9</v>
      </c>
      <c r="J5" s="2">
        <v>44197</v>
      </c>
      <c r="K5">
        <v>1</v>
      </c>
      <c r="L5">
        <v>1</v>
      </c>
    </row>
    <row r="6" spans="1:12" x14ac:dyDescent="0.25">
      <c r="A6">
        <v>5</v>
      </c>
      <c r="C6">
        <v>6</v>
      </c>
      <c r="D6" t="s">
        <v>10</v>
      </c>
      <c r="F6" t="s">
        <v>11</v>
      </c>
      <c r="J6" s="2">
        <v>44197</v>
      </c>
      <c r="K6">
        <v>1</v>
      </c>
      <c r="L6">
        <v>1</v>
      </c>
    </row>
    <row r="7" spans="1:12" x14ac:dyDescent="0.25">
      <c r="A7">
        <v>5</v>
      </c>
      <c r="C7">
        <v>7</v>
      </c>
      <c r="D7" t="s">
        <v>12</v>
      </c>
      <c r="F7" t="s">
        <v>13</v>
      </c>
      <c r="J7" s="2">
        <v>44197</v>
      </c>
      <c r="K7">
        <v>1</v>
      </c>
      <c r="L7">
        <v>1</v>
      </c>
    </row>
    <row r="8" spans="1:12" x14ac:dyDescent="0.25">
      <c r="A8">
        <v>5</v>
      </c>
      <c r="C8">
        <v>8</v>
      </c>
      <c r="D8" t="s">
        <v>14</v>
      </c>
      <c r="F8" t="s">
        <v>15</v>
      </c>
      <c r="J8" s="2">
        <v>44197</v>
      </c>
      <c r="K8">
        <v>1</v>
      </c>
      <c r="L8">
        <v>1</v>
      </c>
    </row>
    <row r="9" spans="1:12" x14ac:dyDescent="0.25">
      <c r="A9">
        <v>5</v>
      </c>
      <c r="C9">
        <v>9</v>
      </c>
      <c r="D9" t="s">
        <v>16</v>
      </c>
      <c r="F9" t="s">
        <v>17</v>
      </c>
      <c r="J9" s="2">
        <v>44197</v>
      </c>
      <c r="K9">
        <v>1</v>
      </c>
      <c r="L9">
        <v>1</v>
      </c>
    </row>
    <row r="10" spans="1:12" x14ac:dyDescent="0.25">
      <c r="A10">
        <v>5</v>
      </c>
      <c r="C10">
        <v>10</v>
      </c>
      <c r="D10" t="s">
        <v>18</v>
      </c>
      <c r="F10" t="s">
        <v>19</v>
      </c>
      <c r="J10" s="2">
        <v>44197</v>
      </c>
      <c r="K10">
        <v>1</v>
      </c>
      <c r="L10">
        <v>1</v>
      </c>
    </row>
    <row r="11" spans="1:12" x14ac:dyDescent="0.25">
      <c r="A11">
        <v>5</v>
      </c>
      <c r="C11">
        <v>11</v>
      </c>
      <c r="D11" t="s">
        <v>20</v>
      </c>
      <c r="F11" t="s">
        <v>21</v>
      </c>
      <c r="J11" s="2">
        <v>44197</v>
      </c>
      <c r="K11">
        <v>1</v>
      </c>
      <c r="L11">
        <v>1</v>
      </c>
    </row>
    <row r="12" spans="1:12" x14ac:dyDescent="0.25">
      <c r="A12">
        <v>5</v>
      </c>
      <c r="C12">
        <v>12</v>
      </c>
      <c r="D12" t="s">
        <v>22</v>
      </c>
      <c r="F12" t="s">
        <v>23</v>
      </c>
      <c r="J12" s="2">
        <v>44197</v>
      </c>
      <c r="K12">
        <v>1</v>
      </c>
      <c r="L12">
        <v>1</v>
      </c>
    </row>
    <row r="13" spans="1:12" x14ac:dyDescent="0.25">
      <c r="A13">
        <v>5</v>
      </c>
      <c r="C13">
        <v>13</v>
      </c>
      <c r="D13" t="s">
        <v>24</v>
      </c>
      <c r="F13" t="s">
        <v>25</v>
      </c>
      <c r="J13" s="2">
        <v>44197</v>
      </c>
      <c r="K13">
        <v>1</v>
      </c>
      <c r="L13">
        <v>1</v>
      </c>
    </row>
    <row r="14" spans="1:12" x14ac:dyDescent="0.25">
      <c r="A14">
        <v>5</v>
      </c>
      <c r="C14">
        <v>14</v>
      </c>
      <c r="D14" t="s">
        <v>26</v>
      </c>
      <c r="F14" t="s">
        <v>27</v>
      </c>
      <c r="J14" s="2">
        <v>44197</v>
      </c>
      <c r="K14">
        <v>1</v>
      </c>
      <c r="L14">
        <v>1</v>
      </c>
    </row>
    <row r="15" spans="1:12" x14ac:dyDescent="0.25">
      <c r="A15">
        <v>5</v>
      </c>
      <c r="C15">
        <v>15</v>
      </c>
      <c r="D15" t="s">
        <v>28</v>
      </c>
      <c r="F15" t="s">
        <v>29</v>
      </c>
      <c r="J15" s="2">
        <v>44197</v>
      </c>
      <c r="K15">
        <v>1</v>
      </c>
      <c r="L15">
        <v>1</v>
      </c>
    </row>
    <row r="16" spans="1:12" x14ac:dyDescent="0.25">
      <c r="A16">
        <v>5</v>
      </c>
      <c r="C16">
        <v>16</v>
      </c>
      <c r="D16" t="s">
        <v>30</v>
      </c>
      <c r="F16" t="s">
        <v>31</v>
      </c>
      <c r="J16" s="2">
        <v>44197</v>
      </c>
      <c r="K16">
        <v>1</v>
      </c>
      <c r="L16">
        <v>1</v>
      </c>
    </row>
    <row r="17" spans="1:12" x14ac:dyDescent="0.25">
      <c r="A17">
        <v>5</v>
      </c>
      <c r="C17">
        <v>17</v>
      </c>
      <c r="D17" t="s">
        <v>32</v>
      </c>
      <c r="F17" t="s">
        <v>33</v>
      </c>
      <c r="J17" s="2">
        <v>44197</v>
      </c>
      <c r="K17">
        <v>1</v>
      </c>
      <c r="L17">
        <v>1</v>
      </c>
    </row>
    <row r="18" spans="1:12" x14ac:dyDescent="0.25">
      <c r="A18">
        <v>5</v>
      </c>
      <c r="C18">
        <v>18</v>
      </c>
      <c r="D18" t="s">
        <v>34</v>
      </c>
      <c r="F18" t="s">
        <v>35</v>
      </c>
      <c r="J18" s="2">
        <v>44197</v>
      </c>
      <c r="K18">
        <v>1</v>
      </c>
      <c r="L18">
        <v>1</v>
      </c>
    </row>
    <row r="19" spans="1:12" x14ac:dyDescent="0.25">
      <c r="A19">
        <v>5</v>
      </c>
      <c r="C19">
        <v>19</v>
      </c>
      <c r="D19" t="s">
        <v>36</v>
      </c>
      <c r="F19" t="s">
        <v>37</v>
      </c>
      <c r="J19" s="2">
        <v>44197</v>
      </c>
      <c r="K19">
        <v>1</v>
      </c>
      <c r="L19">
        <v>1</v>
      </c>
    </row>
    <row r="20" spans="1:12" x14ac:dyDescent="0.25">
      <c r="A20">
        <v>5</v>
      </c>
      <c r="C20">
        <v>20</v>
      </c>
      <c r="D20" t="s">
        <v>38</v>
      </c>
      <c r="F20" t="s">
        <v>39</v>
      </c>
      <c r="J20" s="2">
        <v>44197</v>
      </c>
      <c r="K20">
        <v>1</v>
      </c>
      <c r="L20">
        <v>1</v>
      </c>
    </row>
    <row r="21" spans="1:12" x14ac:dyDescent="0.25">
      <c r="A21">
        <v>5</v>
      </c>
      <c r="C21">
        <v>21</v>
      </c>
      <c r="D21" t="s">
        <v>40</v>
      </c>
      <c r="F21" t="s">
        <v>41</v>
      </c>
      <c r="J21" s="2">
        <v>44197</v>
      </c>
      <c r="K21">
        <v>1</v>
      </c>
      <c r="L21">
        <v>1</v>
      </c>
    </row>
    <row r="22" spans="1:12" x14ac:dyDescent="0.25">
      <c r="A22">
        <v>5</v>
      </c>
      <c r="C22">
        <v>22</v>
      </c>
      <c r="D22" t="s">
        <v>42</v>
      </c>
      <c r="F22" t="s">
        <v>43</v>
      </c>
      <c r="J22" s="2">
        <v>44197</v>
      </c>
      <c r="K22">
        <v>1</v>
      </c>
      <c r="L22">
        <v>1</v>
      </c>
    </row>
    <row r="23" spans="1:12" x14ac:dyDescent="0.25">
      <c r="A23">
        <v>5</v>
      </c>
      <c r="C23">
        <v>23</v>
      </c>
      <c r="D23" t="s">
        <v>44</v>
      </c>
      <c r="F23" t="s">
        <v>45</v>
      </c>
      <c r="J23" s="2">
        <v>44197</v>
      </c>
      <c r="K23">
        <v>1</v>
      </c>
      <c r="L23">
        <v>1</v>
      </c>
    </row>
    <row r="24" spans="1:12" x14ac:dyDescent="0.25">
      <c r="A24">
        <v>5</v>
      </c>
      <c r="C24">
        <v>24</v>
      </c>
      <c r="D24" t="s">
        <v>46</v>
      </c>
      <c r="F24" t="s">
        <v>47</v>
      </c>
      <c r="J24" s="2">
        <v>44197</v>
      </c>
      <c r="K24">
        <v>1</v>
      </c>
      <c r="L24">
        <v>1</v>
      </c>
    </row>
    <row r="25" spans="1:12" x14ac:dyDescent="0.25">
      <c r="A25">
        <v>5</v>
      </c>
      <c r="C25">
        <v>25</v>
      </c>
      <c r="D25" t="s">
        <v>48</v>
      </c>
      <c r="F25" t="s">
        <v>49</v>
      </c>
      <c r="J25" s="2">
        <v>44197</v>
      </c>
      <c r="K25">
        <v>1</v>
      </c>
      <c r="L25">
        <v>1</v>
      </c>
    </row>
    <row r="26" spans="1:12" x14ac:dyDescent="0.25">
      <c r="A26">
        <v>5</v>
      </c>
      <c r="C26">
        <v>26</v>
      </c>
      <c r="D26" t="s">
        <v>50</v>
      </c>
      <c r="F26" t="s">
        <v>51</v>
      </c>
      <c r="J26" s="2">
        <v>44197</v>
      </c>
      <c r="K26">
        <v>1</v>
      </c>
      <c r="L26">
        <v>1</v>
      </c>
    </row>
    <row r="27" spans="1:12" x14ac:dyDescent="0.25">
      <c r="A27">
        <v>5</v>
      </c>
      <c r="C27">
        <v>27</v>
      </c>
      <c r="D27" t="s">
        <v>52</v>
      </c>
      <c r="F27" t="s">
        <v>53</v>
      </c>
      <c r="J27" s="2">
        <v>44197</v>
      </c>
      <c r="K27">
        <v>1</v>
      </c>
      <c r="L27">
        <v>1</v>
      </c>
    </row>
    <row r="28" spans="1:12" x14ac:dyDescent="0.25">
      <c r="A28">
        <v>5</v>
      </c>
      <c r="C28">
        <v>28</v>
      </c>
      <c r="D28" t="s">
        <v>54</v>
      </c>
      <c r="F28" t="s">
        <v>55</v>
      </c>
      <c r="J28" s="2">
        <v>44197</v>
      </c>
      <c r="K28">
        <v>1</v>
      </c>
      <c r="L28">
        <v>1</v>
      </c>
    </row>
    <row r="29" spans="1:12" x14ac:dyDescent="0.25">
      <c r="A29">
        <v>5</v>
      </c>
      <c r="C29">
        <v>29</v>
      </c>
      <c r="D29" t="s">
        <v>56</v>
      </c>
      <c r="F29" t="s">
        <v>57</v>
      </c>
      <c r="J29" s="2">
        <v>44197</v>
      </c>
      <c r="K29">
        <v>1</v>
      </c>
      <c r="L29">
        <v>1</v>
      </c>
    </row>
    <row r="30" spans="1:12" x14ac:dyDescent="0.25">
      <c r="A30">
        <v>5</v>
      </c>
      <c r="C30">
        <v>30</v>
      </c>
      <c r="D30" t="s">
        <v>58</v>
      </c>
      <c r="F30" t="s">
        <v>59</v>
      </c>
      <c r="J30" s="2">
        <v>44197</v>
      </c>
      <c r="K30">
        <v>1</v>
      </c>
      <c r="L30">
        <v>1</v>
      </c>
    </row>
    <row r="31" spans="1:12" x14ac:dyDescent="0.25">
      <c r="A31">
        <v>5</v>
      </c>
      <c r="C31">
        <v>31</v>
      </c>
      <c r="D31" t="s">
        <v>60</v>
      </c>
      <c r="F31" t="s">
        <v>61</v>
      </c>
      <c r="J31" s="2">
        <v>44197</v>
      </c>
      <c r="K31">
        <v>1</v>
      </c>
      <c r="L31">
        <v>1</v>
      </c>
    </row>
    <row r="32" spans="1:12" x14ac:dyDescent="0.25">
      <c r="A32">
        <v>5</v>
      </c>
      <c r="C32">
        <v>32</v>
      </c>
      <c r="D32" t="s">
        <v>62</v>
      </c>
      <c r="F32" t="s">
        <v>63</v>
      </c>
      <c r="J32" s="2">
        <v>44197</v>
      </c>
      <c r="K32">
        <v>1</v>
      </c>
      <c r="L32">
        <v>1</v>
      </c>
    </row>
    <row r="33" spans="1:12" x14ac:dyDescent="0.25">
      <c r="A33">
        <v>5</v>
      </c>
      <c r="C33">
        <v>33</v>
      </c>
      <c r="D33" t="s">
        <v>64</v>
      </c>
      <c r="F33" t="s">
        <v>65</v>
      </c>
      <c r="J33" s="2">
        <v>44197</v>
      </c>
      <c r="K33">
        <v>1</v>
      </c>
      <c r="L33">
        <v>1</v>
      </c>
    </row>
    <row r="34" spans="1:12" x14ac:dyDescent="0.25">
      <c r="A34">
        <v>5</v>
      </c>
      <c r="C34">
        <v>34</v>
      </c>
      <c r="D34" t="s">
        <v>66</v>
      </c>
      <c r="F34" t="s">
        <v>67</v>
      </c>
      <c r="J34" s="2">
        <v>44197</v>
      </c>
      <c r="K34">
        <v>1</v>
      </c>
      <c r="L34">
        <v>1</v>
      </c>
    </row>
    <row r="35" spans="1:12" x14ac:dyDescent="0.25">
      <c r="A35">
        <v>5</v>
      </c>
      <c r="C35">
        <v>35</v>
      </c>
      <c r="D35" t="s">
        <v>68</v>
      </c>
      <c r="F35" t="s">
        <v>69</v>
      </c>
      <c r="J35" s="2">
        <v>44197</v>
      </c>
      <c r="K35">
        <v>1</v>
      </c>
      <c r="L35">
        <v>1</v>
      </c>
    </row>
    <row r="36" spans="1:12" x14ac:dyDescent="0.25">
      <c r="A36">
        <v>5</v>
      </c>
      <c r="C36">
        <v>36</v>
      </c>
      <c r="D36" t="s">
        <v>70</v>
      </c>
      <c r="F36" t="s">
        <v>71</v>
      </c>
      <c r="J36" s="2">
        <v>44197</v>
      </c>
      <c r="K36">
        <v>1</v>
      </c>
      <c r="L36">
        <v>1</v>
      </c>
    </row>
    <row r="37" spans="1:12" x14ac:dyDescent="0.25">
      <c r="A37">
        <v>5</v>
      </c>
      <c r="C37">
        <v>37</v>
      </c>
      <c r="D37" t="s">
        <v>72</v>
      </c>
      <c r="F37" t="s">
        <v>73</v>
      </c>
      <c r="J37" s="2">
        <v>44197</v>
      </c>
      <c r="K37">
        <v>1</v>
      </c>
      <c r="L37">
        <v>1</v>
      </c>
    </row>
    <row r="38" spans="1:12" x14ac:dyDescent="0.25">
      <c r="A38">
        <v>5</v>
      </c>
      <c r="C38">
        <v>38</v>
      </c>
      <c r="D38" t="s">
        <v>74</v>
      </c>
      <c r="F38" t="s">
        <v>75</v>
      </c>
      <c r="J38" s="2">
        <v>44197</v>
      </c>
      <c r="K38">
        <v>1</v>
      </c>
      <c r="L38">
        <v>1</v>
      </c>
    </row>
    <row r="39" spans="1:12" x14ac:dyDescent="0.25">
      <c r="A39">
        <v>5</v>
      </c>
      <c r="C39">
        <v>39</v>
      </c>
      <c r="D39" t="s">
        <v>76</v>
      </c>
      <c r="F39" t="s">
        <v>77</v>
      </c>
      <c r="J39" s="2">
        <v>44197</v>
      </c>
      <c r="K39">
        <v>1</v>
      </c>
      <c r="L39">
        <v>1</v>
      </c>
    </row>
    <row r="40" spans="1:12" x14ac:dyDescent="0.25">
      <c r="A40">
        <v>5</v>
      </c>
      <c r="C40">
        <v>40</v>
      </c>
      <c r="D40" t="s">
        <v>78</v>
      </c>
      <c r="F40" t="s">
        <v>79</v>
      </c>
      <c r="J40" s="2">
        <v>44197</v>
      </c>
      <c r="K40">
        <v>1</v>
      </c>
      <c r="L40">
        <v>1</v>
      </c>
    </row>
    <row r="41" spans="1:12" x14ac:dyDescent="0.25">
      <c r="A41">
        <v>5</v>
      </c>
      <c r="C41">
        <v>41</v>
      </c>
      <c r="D41" t="s">
        <v>80</v>
      </c>
      <c r="F41" t="s">
        <v>81</v>
      </c>
      <c r="J41" s="2">
        <v>44197</v>
      </c>
      <c r="K41">
        <v>1</v>
      </c>
      <c r="L41">
        <v>1</v>
      </c>
    </row>
    <row r="42" spans="1:12" x14ac:dyDescent="0.25">
      <c r="A42">
        <v>5</v>
      </c>
      <c r="C42">
        <v>42</v>
      </c>
      <c r="D42" t="s">
        <v>82</v>
      </c>
      <c r="F42" t="s">
        <v>83</v>
      </c>
      <c r="J42" s="2">
        <v>44197</v>
      </c>
      <c r="K42">
        <v>1</v>
      </c>
      <c r="L42">
        <v>1</v>
      </c>
    </row>
    <row r="43" spans="1:12" x14ac:dyDescent="0.25">
      <c r="A43">
        <v>5</v>
      </c>
      <c r="C43">
        <v>43</v>
      </c>
      <c r="D43" t="s">
        <v>84</v>
      </c>
      <c r="F43" t="s">
        <v>85</v>
      </c>
      <c r="J43" s="2">
        <v>44197</v>
      </c>
      <c r="K43">
        <v>1</v>
      </c>
      <c r="L43">
        <v>1</v>
      </c>
    </row>
    <row r="44" spans="1:12" x14ac:dyDescent="0.25">
      <c r="A44">
        <v>5</v>
      </c>
      <c r="C44">
        <v>44</v>
      </c>
      <c r="D44" t="s">
        <v>86</v>
      </c>
      <c r="F44" t="s">
        <v>87</v>
      </c>
      <c r="J44" s="2">
        <v>44197</v>
      </c>
      <c r="K44">
        <v>1</v>
      </c>
      <c r="L44">
        <v>1</v>
      </c>
    </row>
    <row r="45" spans="1:12" x14ac:dyDescent="0.25">
      <c r="A45">
        <v>5</v>
      </c>
      <c r="C45">
        <v>45</v>
      </c>
      <c r="D45" t="s">
        <v>88</v>
      </c>
      <c r="F45" t="s">
        <v>89</v>
      </c>
      <c r="J45" s="2">
        <v>44197</v>
      </c>
      <c r="K45">
        <v>1</v>
      </c>
      <c r="L45">
        <v>1</v>
      </c>
    </row>
    <row r="46" spans="1:12" x14ac:dyDescent="0.25">
      <c r="A46">
        <v>5</v>
      </c>
      <c r="C46">
        <v>46</v>
      </c>
      <c r="D46" t="s">
        <v>90</v>
      </c>
      <c r="F46" t="s">
        <v>91</v>
      </c>
      <c r="J46" s="2">
        <v>44197</v>
      </c>
      <c r="K46">
        <v>1</v>
      </c>
      <c r="L46">
        <v>1</v>
      </c>
    </row>
    <row r="47" spans="1:12" x14ac:dyDescent="0.25">
      <c r="A47">
        <v>5</v>
      </c>
      <c r="C47">
        <v>47</v>
      </c>
      <c r="D47" t="s">
        <v>92</v>
      </c>
      <c r="F47" t="s">
        <v>93</v>
      </c>
      <c r="J47" s="2">
        <v>44197</v>
      </c>
      <c r="K47">
        <v>1</v>
      </c>
      <c r="L47">
        <v>1</v>
      </c>
    </row>
    <row r="48" spans="1:12" x14ac:dyDescent="0.25">
      <c r="A48">
        <v>5</v>
      </c>
      <c r="C48">
        <v>48</v>
      </c>
      <c r="D48" t="s">
        <v>94</v>
      </c>
      <c r="F48" t="s">
        <v>95</v>
      </c>
      <c r="J48" s="2">
        <v>44197</v>
      </c>
      <c r="K48">
        <v>1</v>
      </c>
      <c r="L48">
        <v>1</v>
      </c>
    </row>
    <row r="49" spans="1:12" x14ac:dyDescent="0.25">
      <c r="A49">
        <v>5</v>
      </c>
      <c r="C49">
        <v>49</v>
      </c>
      <c r="D49" t="s">
        <v>96</v>
      </c>
      <c r="F49" t="s">
        <v>97</v>
      </c>
      <c r="J49" s="2">
        <v>44197</v>
      </c>
      <c r="K49">
        <v>1</v>
      </c>
      <c r="L49">
        <v>1</v>
      </c>
    </row>
    <row r="50" spans="1:12" x14ac:dyDescent="0.25">
      <c r="A50">
        <v>5</v>
      </c>
      <c r="C50">
        <v>50</v>
      </c>
      <c r="D50" t="s">
        <v>98</v>
      </c>
      <c r="F50" t="s">
        <v>99</v>
      </c>
      <c r="J50" s="2">
        <v>44197</v>
      </c>
      <c r="K50">
        <v>1</v>
      </c>
      <c r="L50">
        <v>1</v>
      </c>
    </row>
    <row r="51" spans="1:12" x14ac:dyDescent="0.25">
      <c r="A51">
        <v>5</v>
      </c>
      <c r="C51">
        <v>51</v>
      </c>
      <c r="D51" t="s">
        <v>100</v>
      </c>
      <c r="F51" t="s">
        <v>101</v>
      </c>
      <c r="J51" s="2">
        <v>44197</v>
      </c>
      <c r="K51">
        <v>1</v>
      </c>
      <c r="L51">
        <v>1</v>
      </c>
    </row>
    <row r="52" spans="1:12" x14ac:dyDescent="0.25">
      <c r="A52">
        <v>5</v>
      </c>
      <c r="C52">
        <v>52</v>
      </c>
      <c r="D52" t="s">
        <v>102</v>
      </c>
      <c r="F52" t="s">
        <v>103</v>
      </c>
      <c r="J52" s="2">
        <v>44197</v>
      </c>
      <c r="K52">
        <v>1</v>
      </c>
      <c r="L52">
        <v>1</v>
      </c>
    </row>
    <row r="53" spans="1:12" x14ac:dyDescent="0.25">
      <c r="A53">
        <v>5</v>
      </c>
      <c r="C53">
        <v>53</v>
      </c>
      <c r="D53" t="s">
        <v>104</v>
      </c>
      <c r="F53" t="s">
        <v>105</v>
      </c>
      <c r="J53" s="2">
        <v>44197</v>
      </c>
      <c r="K53">
        <v>1</v>
      </c>
      <c r="L53">
        <v>1</v>
      </c>
    </row>
    <row r="54" spans="1:12" x14ac:dyDescent="0.25">
      <c r="A54">
        <v>5</v>
      </c>
      <c r="C54">
        <v>54</v>
      </c>
      <c r="D54" t="s">
        <v>106</v>
      </c>
      <c r="F54" t="s">
        <v>107</v>
      </c>
      <c r="J54" s="2">
        <v>44197</v>
      </c>
      <c r="K54">
        <v>1</v>
      </c>
      <c r="L54">
        <v>1</v>
      </c>
    </row>
    <row r="55" spans="1:12" x14ac:dyDescent="0.25">
      <c r="A55">
        <v>5</v>
      </c>
      <c r="C55">
        <v>55</v>
      </c>
      <c r="D55" t="s">
        <v>108</v>
      </c>
      <c r="F55" t="s">
        <v>109</v>
      </c>
      <c r="J55" s="2">
        <v>44197</v>
      </c>
      <c r="K55">
        <v>1</v>
      </c>
      <c r="L55">
        <v>1</v>
      </c>
    </row>
    <row r="56" spans="1:12" x14ac:dyDescent="0.25">
      <c r="A56">
        <v>5</v>
      </c>
      <c r="C56">
        <v>56</v>
      </c>
      <c r="D56" t="s">
        <v>110</v>
      </c>
      <c r="F56" t="s">
        <v>111</v>
      </c>
      <c r="J56" s="2">
        <v>44197</v>
      </c>
      <c r="K56">
        <v>1</v>
      </c>
      <c r="L56">
        <v>1</v>
      </c>
    </row>
    <row r="57" spans="1:12" x14ac:dyDescent="0.25">
      <c r="A57">
        <v>5</v>
      </c>
      <c r="C57">
        <v>57</v>
      </c>
      <c r="D57" t="s">
        <v>112</v>
      </c>
      <c r="F57" t="s">
        <v>113</v>
      </c>
      <c r="J57" s="2">
        <v>44197</v>
      </c>
      <c r="K57">
        <v>1</v>
      </c>
      <c r="L57">
        <v>1</v>
      </c>
    </row>
    <row r="58" spans="1:12" x14ac:dyDescent="0.25">
      <c r="A58">
        <v>5</v>
      </c>
      <c r="C58">
        <v>58</v>
      </c>
      <c r="D58" t="s">
        <v>114</v>
      </c>
      <c r="F58" t="s">
        <v>115</v>
      </c>
      <c r="J58" s="2">
        <v>44197</v>
      </c>
      <c r="K58">
        <v>1</v>
      </c>
      <c r="L58">
        <v>1</v>
      </c>
    </row>
    <row r="59" spans="1:12" x14ac:dyDescent="0.25">
      <c r="A59">
        <v>5</v>
      </c>
      <c r="C59">
        <v>59</v>
      </c>
      <c r="D59" t="s">
        <v>116</v>
      </c>
      <c r="F59" t="s">
        <v>117</v>
      </c>
      <c r="J59" s="2">
        <v>44197</v>
      </c>
      <c r="K59">
        <v>1</v>
      </c>
      <c r="L59">
        <v>1</v>
      </c>
    </row>
    <row r="60" spans="1:12" x14ac:dyDescent="0.25">
      <c r="A60">
        <v>5</v>
      </c>
      <c r="C60">
        <v>60</v>
      </c>
      <c r="D60" t="s">
        <v>118</v>
      </c>
      <c r="F60" t="s">
        <v>119</v>
      </c>
      <c r="J60" s="2">
        <v>44197</v>
      </c>
      <c r="K60">
        <v>1</v>
      </c>
      <c r="L60">
        <v>1</v>
      </c>
    </row>
    <row r="61" spans="1:12" x14ac:dyDescent="0.25">
      <c r="A61">
        <v>5</v>
      </c>
      <c r="C61">
        <v>61</v>
      </c>
      <c r="D61" t="s">
        <v>120</v>
      </c>
      <c r="F61" t="s">
        <v>121</v>
      </c>
      <c r="J61" s="2">
        <v>44197</v>
      </c>
      <c r="K61">
        <v>1</v>
      </c>
      <c r="L61">
        <v>1</v>
      </c>
    </row>
    <row r="62" spans="1:12" x14ac:dyDescent="0.25">
      <c r="A62">
        <v>5</v>
      </c>
      <c r="C62">
        <v>62</v>
      </c>
      <c r="D62" t="s">
        <v>122</v>
      </c>
      <c r="F62" t="s">
        <v>123</v>
      </c>
      <c r="J62" s="2">
        <v>44197</v>
      </c>
      <c r="K62">
        <v>1</v>
      </c>
      <c r="L62">
        <v>1</v>
      </c>
    </row>
    <row r="63" spans="1:12" x14ac:dyDescent="0.25">
      <c r="A63">
        <v>5</v>
      </c>
      <c r="C63">
        <v>63</v>
      </c>
      <c r="D63" t="s">
        <v>124</v>
      </c>
      <c r="F63" t="s">
        <v>125</v>
      </c>
      <c r="J63" s="2">
        <v>44197</v>
      </c>
      <c r="K63">
        <v>1</v>
      </c>
      <c r="L63">
        <v>1</v>
      </c>
    </row>
    <row r="64" spans="1:12" x14ac:dyDescent="0.25">
      <c r="A64">
        <v>5</v>
      </c>
      <c r="C64">
        <v>64</v>
      </c>
      <c r="D64" t="s">
        <v>126</v>
      </c>
      <c r="F64" t="s">
        <v>127</v>
      </c>
      <c r="J64" s="2">
        <v>44197</v>
      </c>
      <c r="K64">
        <v>1</v>
      </c>
      <c r="L64">
        <v>1</v>
      </c>
    </row>
    <row r="65" spans="1:12" x14ac:dyDescent="0.25">
      <c r="A65">
        <v>5</v>
      </c>
      <c r="C65">
        <v>65</v>
      </c>
      <c r="D65" t="s">
        <v>128</v>
      </c>
      <c r="F65" t="s">
        <v>129</v>
      </c>
      <c r="J65" s="2">
        <v>44197</v>
      </c>
      <c r="K65">
        <v>1</v>
      </c>
      <c r="L65">
        <v>1</v>
      </c>
    </row>
    <row r="66" spans="1:12" x14ac:dyDescent="0.25">
      <c r="A66">
        <v>5</v>
      </c>
      <c r="C66">
        <v>66</v>
      </c>
      <c r="D66" t="s">
        <v>130</v>
      </c>
      <c r="F66" t="s">
        <v>131</v>
      </c>
      <c r="J66" s="2">
        <v>44197</v>
      </c>
      <c r="K66">
        <v>1</v>
      </c>
      <c r="L66">
        <v>1</v>
      </c>
    </row>
    <row r="67" spans="1:12" x14ac:dyDescent="0.25">
      <c r="A67">
        <v>5</v>
      </c>
      <c r="C67">
        <v>67</v>
      </c>
      <c r="D67" t="s">
        <v>132</v>
      </c>
      <c r="F67" t="s">
        <v>133</v>
      </c>
      <c r="J67" s="2">
        <v>44197</v>
      </c>
      <c r="K67">
        <v>1</v>
      </c>
      <c r="L67">
        <v>1</v>
      </c>
    </row>
    <row r="68" spans="1:12" x14ac:dyDescent="0.25">
      <c r="A68">
        <v>5</v>
      </c>
      <c r="C68">
        <v>68</v>
      </c>
      <c r="D68" t="s">
        <v>134</v>
      </c>
      <c r="F68" t="s">
        <v>135</v>
      </c>
      <c r="J68" s="2">
        <v>44197</v>
      </c>
      <c r="K68">
        <v>1</v>
      </c>
      <c r="L68">
        <v>1</v>
      </c>
    </row>
    <row r="69" spans="1:12" x14ac:dyDescent="0.25">
      <c r="A69">
        <v>5</v>
      </c>
      <c r="C69">
        <v>69</v>
      </c>
      <c r="D69" t="s">
        <v>136</v>
      </c>
      <c r="F69" t="s">
        <v>137</v>
      </c>
      <c r="J69" s="2">
        <v>44197</v>
      </c>
      <c r="K69">
        <v>1</v>
      </c>
      <c r="L69">
        <v>1</v>
      </c>
    </row>
    <row r="70" spans="1:12" x14ac:dyDescent="0.25">
      <c r="A70">
        <v>5</v>
      </c>
      <c r="C70">
        <v>70</v>
      </c>
      <c r="D70" t="s">
        <v>138</v>
      </c>
      <c r="F70" t="s">
        <v>139</v>
      </c>
      <c r="J70" s="2">
        <v>44197</v>
      </c>
      <c r="K70">
        <v>1</v>
      </c>
      <c r="L70">
        <v>1</v>
      </c>
    </row>
    <row r="71" spans="1:12" x14ac:dyDescent="0.25">
      <c r="A71">
        <v>5</v>
      </c>
      <c r="C71">
        <v>71</v>
      </c>
      <c r="D71" t="s">
        <v>140</v>
      </c>
      <c r="F71" t="s">
        <v>141</v>
      </c>
      <c r="J71" s="2">
        <v>44197</v>
      </c>
      <c r="K71">
        <v>1</v>
      </c>
      <c r="L71">
        <v>1</v>
      </c>
    </row>
    <row r="72" spans="1:12" x14ac:dyDescent="0.25">
      <c r="A72">
        <v>5</v>
      </c>
      <c r="C72">
        <v>72</v>
      </c>
      <c r="D72" t="s">
        <v>142</v>
      </c>
      <c r="F72" t="s">
        <v>143</v>
      </c>
      <c r="J72" s="2">
        <v>44197</v>
      </c>
      <c r="K72">
        <v>1</v>
      </c>
      <c r="L72">
        <v>1</v>
      </c>
    </row>
    <row r="73" spans="1:12" x14ac:dyDescent="0.25">
      <c r="A73">
        <v>5</v>
      </c>
      <c r="C73">
        <v>73</v>
      </c>
      <c r="D73" t="s">
        <v>144</v>
      </c>
      <c r="F73" t="s">
        <v>145</v>
      </c>
      <c r="J73" s="2">
        <v>44197</v>
      </c>
      <c r="K73">
        <v>1</v>
      </c>
      <c r="L73">
        <v>1</v>
      </c>
    </row>
    <row r="74" spans="1:12" x14ac:dyDescent="0.25">
      <c r="A74">
        <v>5</v>
      </c>
      <c r="C74">
        <v>74</v>
      </c>
      <c r="D74" t="s">
        <v>146</v>
      </c>
      <c r="F74" t="s">
        <v>147</v>
      </c>
      <c r="J74" s="2">
        <v>44197</v>
      </c>
      <c r="K74">
        <v>1</v>
      </c>
      <c r="L74">
        <v>1</v>
      </c>
    </row>
    <row r="75" spans="1:12" x14ac:dyDescent="0.25">
      <c r="A75">
        <v>5</v>
      </c>
      <c r="C75">
        <v>75</v>
      </c>
      <c r="D75" t="s">
        <v>148</v>
      </c>
      <c r="F75" t="s">
        <v>149</v>
      </c>
      <c r="J75" s="2">
        <v>44197</v>
      </c>
      <c r="K75">
        <v>1</v>
      </c>
      <c r="L75">
        <v>1</v>
      </c>
    </row>
    <row r="76" spans="1:12" x14ac:dyDescent="0.25">
      <c r="A76">
        <v>5</v>
      </c>
      <c r="C76">
        <v>76</v>
      </c>
      <c r="D76" t="s">
        <v>150</v>
      </c>
      <c r="F76" t="s">
        <v>151</v>
      </c>
      <c r="J76" s="2">
        <v>44197</v>
      </c>
      <c r="K76">
        <v>1</v>
      </c>
      <c r="L76">
        <v>1</v>
      </c>
    </row>
    <row r="77" spans="1:12" x14ac:dyDescent="0.25">
      <c r="A77">
        <v>5</v>
      </c>
      <c r="C77">
        <v>77</v>
      </c>
      <c r="D77" t="s">
        <v>152</v>
      </c>
      <c r="F77" t="s">
        <v>153</v>
      </c>
      <c r="J77" s="2">
        <v>44197</v>
      </c>
      <c r="K77">
        <v>1</v>
      </c>
      <c r="L77">
        <v>1</v>
      </c>
    </row>
    <row r="78" spans="1:12" x14ac:dyDescent="0.25">
      <c r="A78">
        <v>5</v>
      </c>
      <c r="C78">
        <v>78</v>
      </c>
      <c r="D78" t="s">
        <v>154</v>
      </c>
      <c r="F78" t="s">
        <v>155</v>
      </c>
      <c r="J78" s="2">
        <v>44197</v>
      </c>
      <c r="K78">
        <v>1</v>
      </c>
      <c r="L78">
        <v>1</v>
      </c>
    </row>
    <row r="79" spans="1:12" x14ac:dyDescent="0.25">
      <c r="A79">
        <v>5</v>
      </c>
      <c r="C79">
        <v>79</v>
      </c>
      <c r="D79" t="s">
        <v>156</v>
      </c>
      <c r="F79" t="s">
        <v>157</v>
      </c>
      <c r="J79" s="2">
        <v>44197</v>
      </c>
      <c r="K79">
        <v>1</v>
      </c>
      <c r="L79">
        <v>1</v>
      </c>
    </row>
    <row r="80" spans="1:12" x14ac:dyDescent="0.25">
      <c r="A80">
        <v>5</v>
      </c>
      <c r="C80">
        <v>80</v>
      </c>
      <c r="D80" t="s">
        <v>158</v>
      </c>
      <c r="F80" t="s">
        <v>159</v>
      </c>
      <c r="J80" s="2">
        <v>44197</v>
      </c>
      <c r="K80">
        <v>1</v>
      </c>
      <c r="L80">
        <v>1</v>
      </c>
    </row>
    <row r="81" spans="1:12" x14ac:dyDescent="0.25">
      <c r="A81">
        <v>4</v>
      </c>
      <c r="C81">
        <v>81</v>
      </c>
      <c r="D81" t="s">
        <v>160</v>
      </c>
      <c r="F81" t="s">
        <v>161</v>
      </c>
      <c r="J81" s="2">
        <v>44197</v>
      </c>
      <c r="K81">
        <v>1</v>
      </c>
      <c r="L81">
        <v>1</v>
      </c>
    </row>
    <row r="82" spans="1:12" x14ac:dyDescent="0.25">
      <c r="A82">
        <v>4</v>
      </c>
      <c r="C82">
        <v>82</v>
      </c>
      <c r="D82" t="s">
        <v>162</v>
      </c>
      <c r="F82" t="s">
        <v>163</v>
      </c>
      <c r="J82" s="2">
        <v>44197</v>
      </c>
      <c r="K82">
        <v>1</v>
      </c>
      <c r="L82">
        <v>1</v>
      </c>
    </row>
    <row r="83" spans="1:12" x14ac:dyDescent="0.25">
      <c r="A83">
        <v>4</v>
      </c>
      <c r="C83">
        <v>83</v>
      </c>
      <c r="D83" t="s">
        <v>164</v>
      </c>
      <c r="F83" t="s">
        <v>165</v>
      </c>
      <c r="J83" s="2">
        <v>44197</v>
      </c>
      <c r="K83">
        <v>1</v>
      </c>
      <c r="L83">
        <v>1</v>
      </c>
    </row>
    <row r="84" spans="1:12" x14ac:dyDescent="0.25">
      <c r="A84">
        <v>4</v>
      </c>
      <c r="C84">
        <v>84</v>
      </c>
      <c r="D84" t="s">
        <v>166</v>
      </c>
      <c r="F84" t="s">
        <v>167</v>
      </c>
      <c r="J84" s="2">
        <v>44197</v>
      </c>
      <c r="K84">
        <v>1</v>
      </c>
      <c r="L84">
        <v>1</v>
      </c>
    </row>
    <row r="85" spans="1:12" x14ac:dyDescent="0.25">
      <c r="A85">
        <v>4</v>
      </c>
      <c r="C85">
        <v>85</v>
      </c>
      <c r="D85" t="s">
        <v>168</v>
      </c>
      <c r="F85" t="s">
        <v>169</v>
      </c>
      <c r="J85" s="2">
        <v>44197</v>
      </c>
      <c r="K85">
        <v>1</v>
      </c>
      <c r="L85">
        <v>1</v>
      </c>
    </row>
    <row r="86" spans="1:12" x14ac:dyDescent="0.25">
      <c r="A86">
        <v>4</v>
      </c>
      <c r="C86">
        <v>86</v>
      </c>
      <c r="D86" t="s">
        <v>170</v>
      </c>
      <c r="F86" t="s">
        <v>171</v>
      </c>
      <c r="J86" s="2">
        <v>44197</v>
      </c>
      <c r="K86">
        <v>1</v>
      </c>
      <c r="L86">
        <v>1</v>
      </c>
    </row>
    <row r="87" spans="1:12" x14ac:dyDescent="0.25">
      <c r="A87">
        <v>4</v>
      </c>
      <c r="C87">
        <v>87</v>
      </c>
      <c r="D87" t="s">
        <v>172</v>
      </c>
      <c r="F87" t="s">
        <v>173</v>
      </c>
      <c r="J87" s="2">
        <v>44197</v>
      </c>
      <c r="K87">
        <v>1</v>
      </c>
      <c r="L87">
        <v>1</v>
      </c>
    </row>
    <row r="88" spans="1:12" x14ac:dyDescent="0.25">
      <c r="A88">
        <v>4</v>
      </c>
      <c r="C88">
        <v>88</v>
      </c>
      <c r="D88" t="s">
        <v>174</v>
      </c>
      <c r="F88" t="s">
        <v>175</v>
      </c>
      <c r="J88" s="2">
        <v>44197</v>
      </c>
      <c r="K88">
        <v>1</v>
      </c>
      <c r="L88">
        <v>1</v>
      </c>
    </row>
    <row r="89" spans="1:12" x14ac:dyDescent="0.25">
      <c r="A89">
        <v>4</v>
      </c>
      <c r="C89">
        <v>89</v>
      </c>
      <c r="D89" t="s">
        <v>176</v>
      </c>
      <c r="F89" t="s">
        <v>177</v>
      </c>
      <c r="J89" s="2">
        <v>44197</v>
      </c>
      <c r="K89">
        <v>1</v>
      </c>
      <c r="L89">
        <v>1</v>
      </c>
    </row>
    <row r="90" spans="1:12" x14ac:dyDescent="0.25">
      <c r="A90">
        <v>4</v>
      </c>
      <c r="C90">
        <v>90</v>
      </c>
      <c r="D90" t="s">
        <v>178</v>
      </c>
      <c r="F90" t="s">
        <v>179</v>
      </c>
      <c r="J90" s="2">
        <v>44197</v>
      </c>
      <c r="K90">
        <v>1</v>
      </c>
      <c r="L90">
        <v>1</v>
      </c>
    </row>
    <row r="91" spans="1:12" x14ac:dyDescent="0.25">
      <c r="A91">
        <v>4</v>
      </c>
      <c r="C91">
        <v>91</v>
      </c>
      <c r="D91" t="s">
        <v>180</v>
      </c>
      <c r="F91" t="s">
        <v>181</v>
      </c>
      <c r="J91" s="2">
        <v>44197</v>
      </c>
      <c r="K91">
        <v>1</v>
      </c>
      <c r="L91">
        <v>1</v>
      </c>
    </row>
    <row r="92" spans="1:12" x14ac:dyDescent="0.25">
      <c r="A92">
        <v>4</v>
      </c>
      <c r="C92">
        <v>92</v>
      </c>
      <c r="D92" t="s">
        <v>182</v>
      </c>
      <c r="F92" t="s">
        <v>183</v>
      </c>
      <c r="J92" s="2">
        <v>44197</v>
      </c>
      <c r="K92">
        <v>1</v>
      </c>
      <c r="L9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EEAB-28D0-433F-887C-55CDA82832EF}">
  <dimension ref="A1:K109"/>
  <sheetViews>
    <sheetView workbookViewId="0">
      <selection activeCell="I2" sqref="I2:I107"/>
    </sheetView>
  </sheetViews>
  <sheetFormatPr baseColWidth="10" defaultRowHeight="15" x14ac:dyDescent="0.25"/>
  <cols>
    <col min="2" max="2" width="11.42578125" style="3"/>
    <col min="3" max="3" width="11.42578125" style="1"/>
    <col min="5" max="6" width="0" hidden="1" customWidth="1"/>
    <col min="8" max="8" width="12.7109375" bestFit="1" customWidth="1"/>
    <col min="9" max="9" width="11.42578125" style="4"/>
    <col min="10" max="10" width="8.5703125" style="4" bestFit="1" customWidth="1"/>
    <col min="11" max="11" width="9.85546875" style="4" customWidth="1"/>
  </cols>
  <sheetData>
    <row r="1" spans="1:11" x14ac:dyDescent="0.25">
      <c r="A1" s="6" t="s">
        <v>200</v>
      </c>
      <c r="B1" s="5" t="s">
        <v>184</v>
      </c>
      <c r="C1" s="8" t="s">
        <v>185</v>
      </c>
      <c r="D1" s="6" t="s">
        <v>186</v>
      </c>
      <c r="E1" s="6" t="s">
        <v>187</v>
      </c>
      <c r="F1" s="6" t="s">
        <v>188</v>
      </c>
      <c r="G1" s="6" t="s">
        <v>189</v>
      </c>
      <c r="H1" s="6" t="s">
        <v>194</v>
      </c>
      <c r="I1" s="7" t="s">
        <v>190</v>
      </c>
      <c r="J1" s="7" t="s">
        <v>191</v>
      </c>
      <c r="K1" s="7" t="s">
        <v>192</v>
      </c>
    </row>
    <row r="2" spans="1:11" x14ac:dyDescent="0.25">
      <c r="A2">
        <v>1973</v>
      </c>
      <c r="B2" s="3">
        <v>44256</v>
      </c>
      <c r="C2" s="1" t="s">
        <v>196</v>
      </c>
      <c r="D2" t="s">
        <v>197</v>
      </c>
      <c r="G2" t="s">
        <v>193</v>
      </c>
      <c r="H2" t="s">
        <v>195</v>
      </c>
      <c r="I2" s="4">
        <v>144.63999999999999</v>
      </c>
      <c r="J2" s="4">
        <f>I2*0.12</f>
        <v>17.356799999999996</v>
      </c>
      <c r="K2" s="4">
        <f>I2+J2</f>
        <v>161.99679999999998</v>
      </c>
    </row>
    <row r="3" spans="1:11" x14ac:dyDescent="0.25">
      <c r="A3">
        <v>1974</v>
      </c>
      <c r="B3" s="3">
        <v>44256</v>
      </c>
      <c r="C3" s="1" t="s">
        <v>198</v>
      </c>
      <c r="D3" t="s">
        <v>199</v>
      </c>
      <c r="G3" t="s">
        <v>193</v>
      </c>
      <c r="I3" s="4">
        <v>80</v>
      </c>
      <c r="J3" s="4">
        <f t="shared" ref="J3:J66" si="0">I3*0.12</f>
        <v>9.6</v>
      </c>
      <c r="K3" s="4">
        <f t="shared" ref="K3:K66" si="1">I3+J3</f>
        <v>89.6</v>
      </c>
    </row>
    <row r="4" spans="1:11" x14ac:dyDescent="0.25">
      <c r="A4">
        <v>1975</v>
      </c>
      <c r="B4" s="3">
        <v>44256</v>
      </c>
      <c r="C4" s="1" t="s">
        <v>201</v>
      </c>
      <c r="D4" t="s">
        <v>202</v>
      </c>
      <c r="H4" t="s">
        <v>195</v>
      </c>
      <c r="I4" s="4">
        <v>43.75</v>
      </c>
      <c r="J4" s="4">
        <f t="shared" si="0"/>
        <v>5.25</v>
      </c>
      <c r="K4" s="4">
        <f t="shared" si="1"/>
        <v>49</v>
      </c>
    </row>
    <row r="5" spans="1:11" x14ac:dyDescent="0.25">
      <c r="A5">
        <v>1976</v>
      </c>
      <c r="B5" s="3">
        <v>44256</v>
      </c>
      <c r="C5" s="8" t="s">
        <v>203</v>
      </c>
      <c r="D5" t="s">
        <v>204</v>
      </c>
      <c r="G5" t="s">
        <v>193</v>
      </c>
      <c r="I5" s="4">
        <v>100</v>
      </c>
      <c r="J5" s="4">
        <f t="shared" si="0"/>
        <v>12</v>
      </c>
      <c r="K5" s="4">
        <f t="shared" si="1"/>
        <v>112</v>
      </c>
    </row>
    <row r="6" spans="1:11" x14ac:dyDescent="0.25">
      <c r="A6">
        <v>1977</v>
      </c>
      <c r="B6" s="3">
        <v>44256</v>
      </c>
      <c r="C6" s="1" t="s">
        <v>205</v>
      </c>
      <c r="D6" t="s">
        <v>206</v>
      </c>
      <c r="G6" t="s">
        <v>193</v>
      </c>
      <c r="I6" s="4">
        <v>100</v>
      </c>
      <c r="J6" s="4">
        <f t="shared" si="0"/>
        <v>12</v>
      </c>
      <c r="K6" s="4">
        <f t="shared" si="1"/>
        <v>112</v>
      </c>
    </row>
    <row r="7" spans="1:11" x14ac:dyDescent="0.25">
      <c r="A7">
        <v>1978</v>
      </c>
      <c r="B7" s="3">
        <v>44256</v>
      </c>
      <c r="C7" s="1" t="s">
        <v>68</v>
      </c>
      <c r="D7" t="str">
        <f>VLOOKUP(C7,Clientes!D:F,3,0)</f>
        <v>ESPINOSA ESTRELLA KLEBER MARIO</v>
      </c>
      <c r="G7" t="s">
        <v>193</v>
      </c>
      <c r="I7" s="4">
        <v>100</v>
      </c>
      <c r="J7" s="4">
        <f t="shared" si="0"/>
        <v>12</v>
      </c>
      <c r="K7" s="4">
        <f t="shared" si="1"/>
        <v>112</v>
      </c>
    </row>
    <row r="8" spans="1:11" x14ac:dyDescent="0.25">
      <c r="A8">
        <v>1979</v>
      </c>
      <c r="B8" s="3">
        <v>44256</v>
      </c>
      <c r="C8" s="1" t="s">
        <v>16</v>
      </c>
      <c r="D8" t="str">
        <f>VLOOKUP(C8,Clientes!D:F,3,0)</f>
        <v>FLORES ALVARADO ANDRES MIGUEL</v>
      </c>
      <c r="G8" t="s">
        <v>193</v>
      </c>
      <c r="I8" s="4">
        <v>100</v>
      </c>
      <c r="J8" s="4">
        <f t="shared" si="0"/>
        <v>12</v>
      </c>
      <c r="K8" s="4">
        <f t="shared" si="1"/>
        <v>112</v>
      </c>
    </row>
    <row r="9" spans="1:11" x14ac:dyDescent="0.25">
      <c r="A9">
        <v>1980</v>
      </c>
      <c r="B9" s="3" t="s">
        <v>207</v>
      </c>
      <c r="D9" t="e">
        <f>VLOOKUP(C9,Clientes!D:F,3,0)</f>
        <v>#N/A</v>
      </c>
      <c r="J9" s="4">
        <f t="shared" si="0"/>
        <v>0</v>
      </c>
      <c r="K9" s="4">
        <f t="shared" si="1"/>
        <v>0</v>
      </c>
    </row>
    <row r="10" spans="1:11" x14ac:dyDescent="0.25">
      <c r="A10">
        <v>1981</v>
      </c>
      <c r="B10" s="3">
        <v>44256</v>
      </c>
      <c r="C10" s="1" t="s">
        <v>80</v>
      </c>
      <c r="D10" t="str">
        <f>VLOOKUP(C10,Clientes!D:F,3,0)</f>
        <v>SARAVIA VARGAS RICARDO PATRICIO</v>
      </c>
      <c r="G10" t="s">
        <v>193</v>
      </c>
      <c r="I10" s="4">
        <v>315</v>
      </c>
      <c r="J10" s="4">
        <f t="shared" si="0"/>
        <v>37.799999999999997</v>
      </c>
      <c r="K10" s="4">
        <f t="shared" si="1"/>
        <v>352.8</v>
      </c>
    </row>
    <row r="11" spans="1:11" x14ac:dyDescent="0.25">
      <c r="A11">
        <v>1982</v>
      </c>
      <c r="B11" s="3">
        <v>44256</v>
      </c>
      <c r="C11" s="8" t="s">
        <v>208</v>
      </c>
      <c r="D11" t="s">
        <v>209</v>
      </c>
      <c r="G11" t="s">
        <v>193</v>
      </c>
      <c r="H11" t="s">
        <v>195</v>
      </c>
      <c r="I11" s="4">
        <v>246</v>
      </c>
      <c r="J11" s="4">
        <f t="shared" si="0"/>
        <v>29.52</v>
      </c>
      <c r="K11" s="4">
        <f t="shared" si="1"/>
        <v>275.52</v>
      </c>
    </row>
    <row r="12" spans="1:11" x14ac:dyDescent="0.25">
      <c r="A12">
        <v>1983</v>
      </c>
      <c r="B12" s="3">
        <v>44256</v>
      </c>
      <c r="C12" s="1" t="s">
        <v>10</v>
      </c>
      <c r="D12" t="str">
        <f>VLOOKUP(C12,Clientes!D:F,3,0)</f>
        <v>NORIEGA ANDRADE CARLOS AUGUSTO</v>
      </c>
      <c r="G12" t="s">
        <v>193</v>
      </c>
      <c r="I12" s="4">
        <v>100</v>
      </c>
      <c r="J12" s="4">
        <f t="shared" si="0"/>
        <v>12</v>
      </c>
      <c r="K12" s="4">
        <f t="shared" si="1"/>
        <v>112</v>
      </c>
    </row>
    <row r="13" spans="1:11" x14ac:dyDescent="0.25">
      <c r="A13">
        <v>1984</v>
      </c>
      <c r="B13" s="3">
        <v>44257</v>
      </c>
      <c r="C13" s="1" t="s">
        <v>166</v>
      </c>
      <c r="D13" t="str">
        <f>VLOOKUP(C13,Clientes!D:F,3,0)</f>
        <v>COLLAGUAZO BENAVIDES JORGE RAFAEL</v>
      </c>
      <c r="H13" t="s">
        <v>195</v>
      </c>
      <c r="I13" s="4">
        <v>13.39</v>
      </c>
      <c r="J13" s="4">
        <f t="shared" si="0"/>
        <v>1.6068</v>
      </c>
      <c r="K13" s="4">
        <f t="shared" si="1"/>
        <v>14.9968</v>
      </c>
    </row>
    <row r="14" spans="1:11" x14ac:dyDescent="0.25">
      <c r="A14">
        <v>1985</v>
      </c>
      <c r="B14" s="3">
        <v>44257</v>
      </c>
      <c r="C14" s="1" t="s">
        <v>210</v>
      </c>
      <c r="D14" s="6" t="s">
        <v>211</v>
      </c>
      <c r="G14" t="s">
        <v>193</v>
      </c>
      <c r="I14" s="4">
        <v>160</v>
      </c>
      <c r="J14" s="4">
        <f t="shared" si="0"/>
        <v>19.2</v>
      </c>
      <c r="K14" s="4">
        <f t="shared" si="1"/>
        <v>179.2</v>
      </c>
    </row>
    <row r="15" spans="1:11" x14ac:dyDescent="0.25">
      <c r="A15">
        <v>1986</v>
      </c>
      <c r="B15" s="3">
        <v>44257</v>
      </c>
      <c r="C15" s="1" t="s">
        <v>212</v>
      </c>
      <c r="D15" t="s">
        <v>213</v>
      </c>
      <c r="G15" t="s">
        <v>193</v>
      </c>
      <c r="I15" s="4">
        <v>128.07</v>
      </c>
      <c r="J15" s="4">
        <f t="shared" si="0"/>
        <v>15.368399999999999</v>
      </c>
      <c r="K15" s="4">
        <f t="shared" si="1"/>
        <v>143.4384</v>
      </c>
    </row>
    <row r="16" spans="1:11" x14ac:dyDescent="0.25">
      <c r="A16">
        <v>1987</v>
      </c>
      <c r="B16" s="3">
        <v>44257</v>
      </c>
      <c r="C16" s="1" t="s">
        <v>34</v>
      </c>
      <c r="D16" t="str">
        <f>VLOOKUP(C16,Clientes!D:F,3,0)</f>
        <v>PAEZ CAMACHO LUIS RENE</v>
      </c>
      <c r="G16" t="s">
        <v>193</v>
      </c>
      <c r="I16" s="4">
        <v>190</v>
      </c>
      <c r="J16" s="4">
        <f t="shared" si="0"/>
        <v>22.8</v>
      </c>
      <c r="K16" s="4">
        <f t="shared" si="1"/>
        <v>212.8</v>
      </c>
    </row>
    <row r="17" spans="1:11" x14ac:dyDescent="0.25">
      <c r="A17">
        <v>1988</v>
      </c>
      <c r="B17" s="3">
        <v>44257</v>
      </c>
      <c r="C17" s="1" t="s">
        <v>6</v>
      </c>
      <c r="D17" t="str">
        <f>VLOOKUP(C17,Clientes!D:F,3,0)</f>
        <v>REA GUAMAN ANGEL MARCELO</v>
      </c>
      <c r="G17" t="s">
        <v>193</v>
      </c>
      <c r="I17" s="4">
        <v>190</v>
      </c>
      <c r="J17" s="4">
        <f t="shared" si="0"/>
        <v>22.8</v>
      </c>
      <c r="K17" s="4">
        <f t="shared" si="1"/>
        <v>212.8</v>
      </c>
    </row>
    <row r="18" spans="1:11" x14ac:dyDescent="0.25">
      <c r="A18">
        <v>1989</v>
      </c>
      <c r="B18" s="3">
        <v>44258</v>
      </c>
      <c r="C18" s="1" t="s">
        <v>214</v>
      </c>
      <c r="D18" t="s">
        <v>215</v>
      </c>
      <c r="G18" t="s">
        <v>193</v>
      </c>
      <c r="I18" s="4">
        <v>360</v>
      </c>
      <c r="J18" s="4">
        <f t="shared" si="0"/>
        <v>43.199999999999996</v>
      </c>
      <c r="K18" s="4">
        <f t="shared" si="1"/>
        <v>403.2</v>
      </c>
    </row>
    <row r="19" spans="1:11" x14ac:dyDescent="0.25">
      <c r="A19">
        <v>1990</v>
      </c>
      <c r="B19" s="3">
        <v>44258</v>
      </c>
      <c r="C19" s="1" t="s">
        <v>54</v>
      </c>
      <c r="D19" t="str">
        <f>VLOOKUP(C19,Clientes!D:F,3,0)</f>
        <v>ALTAMIRANO ARGUERO SANTIAGO DAVID</v>
      </c>
      <c r="G19" t="s">
        <v>193</v>
      </c>
      <c r="I19" s="4">
        <v>100</v>
      </c>
      <c r="J19" s="4">
        <f t="shared" si="0"/>
        <v>12</v>
      </c>
      <c r="K19" s="4">
        <f t="shared" si="1"/>
        <v>112</v>
      </c>
    </row>
    <row r="20" spans="1:11" x14ac:dyDescent="0.25">
      <c r="A20">
        <v>1991</v>
      </c>
      <c r="B20" s="3" t="s">
        <v>207</v>
      </c>
      <c r="D20" t="e">
        <f>VLOOKUP(C20,Clientes!D:F,3,0)</f>
        <v>#N/A</v>
      </c>
      <c r="J20" s="4">
        <f t="shared" si="0"/>
        <v>0</v>
      </c>
      <c r="K20" s="4">
        <f t="shared" si="1"/>
        <v>0</v>
      </c>
    </row>
    <row r="21" spans="1:11" x14ac:dyDescent="0.25">
      <c r="A21">
        <v>1992</v>
      </c>
      <c r="B21" s="3">
        <v>44258</v>
      </c>
      <c r="C21" s="1" t="s">
        <v>216</v>
      </c>
      <c r="D21" t="s">
        <v>217</v>
      </c>
      <c r="G21" t="s">
        <v>193</v>
      </c>
      <c r="I21" s="4">
        <v>282</v>
      </c>
      <c r="J21" s="4">
        <f t="shared" si="0"/>
        <v>33.839999999999996</v>
      </c>
      <c r="K21" s="4">
        <f t="shared" si="1"/>
        <v>315.83999999999997</v>
      </c>
    </row>
    <row r="22" spans="1:11" x14ac:dyDescent="0.25">
      <c r="A22">
        <v>1993</v>
      </c>
      <c r="B22" s="3">
        <v>44259</v>
      </c>
      <c r="C22" s="1" t="s">
        <v>46</v>
      </c>
      <c r="D22" t="str">
        <f>VLOOKUP(C22,Clientes!D:F,3,0)</f>
        <v>ZALDUMBIDE MORALES ORLANDO PATRICIO</v>
      </c>
      <c r="G22" t="s">
        <v>193</v>
      </c>
      <c r="I22" s="4">
        <v>190</v>
      </c>
      <c r="J22" s="4">
        <f t="shared" si="0"/>
        <v>22.8</v>
      </c>
      <c r="K22" s="4">
        <f t="shared" si="1"/>
        <v>212.8</v>
      </c>
    </row>
    <row r="23" spans="1:11" x14ac:dyDescent="0.25">
      <c r="A23">
        <v>1994</v>
      </c>
      <c r="B23" s="3">
        <v>44260</v>
      </c>
      <c r="C23" s="1" t="s">
        <v>218</v>
      </c>
      <c r="D23" t="s">
        <v>219</v>
      </c>
      <c r="H23" t="s">
        <v>195</v>
      </c>
      <c r="I23" s="4">
        <v>28.07</v>
      </c>
      <c r="J23" s="4">
        <f t="shared" si="0"/>
        <v>3.3683999999999998</v>
      </c>
      <c r="K23" s="4">
        <f t="shared" si="1"/>
        <v>31.438400000000001</v>
      </c>
    </row>
    <row r="24" spans="1:11" x14ac:dyDescent="0.25">
      <c r="A24">
        <v>1995</v>
      </c>
      <c r="B24" s="3" t="s">
        <v>207</v>
      </c>
      <c r="D24" t="e">
        <f>VLOOKUP(C24,Clientes!D:F,3,0)</f>
        <v>#N/A</v>
      </c>
      <c r="J24" s="4">
        <f t="shared" si="0"/>
        <v>0</v>
      </c>
      <c r="K24" s="4">
        <f t="shared" si="1"/>
        <v>0</v>
      </c>
    </row>
    <row r="25" spans="1:11" x14ac:dyDescent="0.25">
      <c r="A25">
        <v>1996</v>
      </c>
      <c r="B25" s="3">
        <v>44260</v>
      </c>
      <c r="C25" s="1" t="s">
        <v>220</v>
      </c>
      <c r="D25" t="s">
        <v>221</v>
      </c>
      <c r="G25" t="s">
        <v>193</v>
      </c>
      <c r="I25" s="4">
        <v>100</v>
      </c>
      <c r="J25" s="4">
        <f t="shared" si="0"/>
        <v>12</v>
      </c>
      <c r="K25" s="4">
        <f t="shared" si="1"/>
        <v>112</v>
      </c>
    </row>
    <row r="26" spans="1:11" x14ac:dyDescent="0.25">
      <c r="A26">
        <v>1997</v>
      </c>
      <c r="B26" s="3">
        <v>44260</v>
      </c>
      <c r="C26" s="1" t="s">
        <v>222</v>
      </c>
      <c r="D26" t="s">
        <v>223</v>
      </c>
      <c r="G26" t="s">
        <v>193</v>
      </c>
      <c r="I26" s="4">
        <v>100</v>
      </c>
      <c r="J26" s="4">
        <f t="shared" si="0"/>
        <v>12</v>
      </c>
      <c r="K26" s="4">
        <f t="shared" si="1"/>
        <v>112</v>
      </c>
    </row>
    <row r="27" spans="1:11" x14ac:dyDescent="0.25">
      <c r="A27">
        <v>1998</v>
      </c>
      <c r="B27" s="3">
        <v>44263</v>
      </c>
      <c r="C27" s="1" t="s">
        <v>124</v>
      </c>
      <c r="D27" t="str">
        <f>VLOOKUP(C27,Clientes!D:F,3,0)</f>
        <v>ESPINOZA FAJARDO VICENTE VALENTIN</v>
      </c>
      <c r="H27" t="s">
        <v>195</v>
      </c>
      <c r="I27" s="4">
        <v>20.54</v>
      </c>
      <c r="J27" s="4">
        <f t="shared" si="0"/>
        <v>2.4647999999999999</v>
      </c>
      <c r="K27" s="4">
        <f t="shared" si="1"/>
        <v>23.004799999999999</v>
      </c>
    </row>
    <row r="28" spans="1:11" x14ac:dyDescent="0.25">
      <c r="A28">
        <v>1999</v>
      </c>
      <c r="B28" s="3">
        <v>44258</v>
      </c>
      <c r="C28" s="1" t="s">
        <v>224</v>
      </c>
      <c r="D28" t="s">
        <v>225</v>
      </c>
      <c r="G28" t="s">
        <v>193</v>
      </c>
      <c r="I28" s="4">
        <v>190</v>
      </c>
      <c r="J28" s="4">
        <f t="shared" si="0"/>
        <v>22.8</v>
      </c>
      <c r="K28" s="4">
        <f t="shared" si="1"/>
        <v>212.8</v>
      </c>
    </row>
    <row r="29" spans="1:11" x14ac:dyDescent="0.25">
      <c r="A29">
        <v>2000</v>
      </c>
      <c r="B29" s="3">
        <v>44264</v>
      </c>
      <c r="C29" s="1" t="s">
        <v>226</v>
      </c>
      <c r="D29" t="s">
        <v>227</v>
      </c>
      <c r="G29" t="s">
        <v>193</v>
      </c>
      <c r="I29" s="4">
        <v>216</v>
      </c>
      <c r="J29" s="4">
        <f t="shared" si="0"/>
        <v>25.919999999999998</v>
      </c>
      <c r="K29" s="4">
        <f t="shared" si="1"/>
        <v>241.92</v>
      </c>
    </row>
    <row r="30" spans="1:11" x14ac:dyDescent="0.25">
      <c r="A30">
        <v>2001</v>
      </c>
      <c r="B30" s="3">
        <v>44264</v>
      </c>
      <c r="C30" s="1" t="s">
        <v>228</v>
      </c>
      <c r="D30" t="s">
        <v>229</v>
      </c>
      <c r="G30" t="s">
        <v>193</v>
      </c>
      <c r="I30" s="4">
        <v>100</v>
      </c>
      <c r="J30" s="4">
        <f t="shared" si="0"/>
        <v>12</v>
      </c>
      <c r="K30" s="4">
        <f t="shared" si="1"/>
        <v>112</v>
      </c>
    </row>
    <row r="31" spans="1:11" x14ac:dyDescent="0.25">
      <c r="A31">
        <v>2002</v>
      </c>
      <c r="B31" s="3">
        <v>44264</v>
      </c>
      <c r="C31" s="1" t="s">
        <v>230</v>
      </c>
      <c r="D31" t="s">
        <v>231</v>
      </c>
      <c r="G31" t="s">
        <v>193</v>
      </c>
      <c r="I31" s="4">
        <v>200</v>
      </c>
      <c r="J31" s="4">
        <f t="shared" si="0"/>
        <v>24</v>
      </c>
      <c r="K31" s="4">
        <f t="shared" si="1"/>
        <v>224</v>
      </c>
    </row>
    <row r="32" spans="1:11" x14ac:dyDescent="0.25">
      <c r="A32">
        <v>2003</v>
      </c>
      <c r="B32" s="3">
        <v>44264</v>
      </c>
      <c r="C32" s="1" t="s">
        <v>146</v>
      </c>
      <c r="D32" t="str">
        <f>VLOOKUP(C32,Clientes!D:F,3,0)</f>
        <v>NARANJO LOROÑA FRANCESCO PAOLO</v>
      </c>
      <c r="G32" t="s">
        <v>193</v>
      </c>
      <c r="I32" s="4">
        <v>100</v>
      </c>
      <c r="J32" s="4">
        <f t="shared" si="0"/>
        <v>12</v>
      </c>
      <c r="K32" s="4">
        <f t="shared" si="1"/>
        <v>112</v>
      </c>
    </row>
    <row r="33" spans="1:11" x14ac:dyDescent="0.25">
      <c r="A33">
        <v>2004</v>
      </c>
      <c r="B33" s="3">
        <v>44264</v>
      </c>
      <c r="C33" s="1" t="s">
        <v>232</v>
      </c>
      <c r="D33" t="s">
        <v>233</v>
      </c>
      <c r="G33" t="s">
        <v>193</v>
      </c>
      <c r="I33" s="4">
        <v>70</v>
      </c>
      <c r="J33" s="4">
        <f t="shared" si="0"/>
        <v>8.4</v>
      </c>
      <c r="K33" s="4">
        <f t="shared" si="1"/>
        <v>78.400000000000006</v>
      </c>
    </row>
    <row r="34" spans="1:11" x14ac:dyDescent="0.25">
      <c r="A34">
        <v>2005</v>
      </c>
      <c r="B34" s="3">
        <v>44264</v>
      </c>
      <c r="C34" s="1" t="s">
        <v>62</v>
      </c>
      <c r="D34" t="str">
        <f>VLOOKUP(C34,Clientes!D:F,3,0)</f>
        <v>SANGUCHO CUEVA WLADIMIR ALEXANDER</v>
      </c>
      <c r="G34" t="s">
        <v>193</v>
      </c>
      <c r="I34" s="4">
        <v>190</v>
      </c>
      <c r="J34" s="4">
        <f t="shared" si="0"/>
        <v>22.8</v>
      </c>
      <c r="K34" s="4">
        <f t="shared" si="1"/>
        <v>212.8</v>
      </c>
    </row>
    <row r="35" spans="1:11" x14ac:dyDescent="0.25">
      <c r="A35">
        <v>2006</v>
      </c>
      <c r="B35" s="3">
        <v>44265</v>
      </c>
      <c r="C35" s="1" t="s">
        <v>12</v>
      </c>
      <c r="D35" t="str">
        <f>VLOOKUP(C35,Clientes!D:F,3,0)</f>
        <v>ROMERO BORJA CLARA KAROLINA</v>
      </c>
      <c r="G35" t="s">
        <v>193</v>
      </c>
      <c r="I35" s="4">
        <v>100</v>
      </c>
      <c r="J35" s="4">
        <f t="shared" si="0"/>
        <v>12</v>
      </c>
      <c r="K35" s="4">
        <f t="shared" si="1"/>
        <v>112</v>
      </c>
    </row>
    <row r="36" spans="1:11" x14ac:dyDescent="0.25">
      <c r="A36">
        <v>2007</v>
      </c>
      <c r="B36" s="3">
        <v>44265</v>
      </c>
      <c r="C36" s="1" t="s">
        <v>76</v>
      </c>
      <c r="D36" t="str">
        <f>VLOOKUP(C36,Clientes!D:F,3,0)</f>
        <v>CARRERA LASSO JOSE EFRAIN</v>
      </c>
      <c r="G36" t="s">
        <v>193</v>
      </c>
      <c r="I36" s="4">
        <v>100</v>
      </c>
      <c r="J36" s="4">
        <f t="shared" si="0"/>
        <v>12</v>
      </c>
      <c r="K36" s="4">
        <f t="shared" si="1"/>
        <v>112</v>
      </c>
    </row>
    <row r="37" spans="1:11" x14ac:dyDescent="0.25">
      <c r="A37">
        <v>2008</v>
      </c>
      <c r="B37" s="3" t="s">
        <v>207</v>
      </c>
      <c r="D37" t="e">
        <f>VLOOKUP(C37,Clientes!D:F,3,0)</f>
        <v>#N/A</v>
      </c>
      <c r="J37" s="4">
        <f t="shared" si="0"/>
        <v>0</v>
      </c>
      <c r="K37" s="4">
        <f t="shared" si="1"/>
        <v>0</v>
      </c>
    </row>
    <row r="38" spans="1:11" x14ac:dyDescent="0.25">
      <c r="A38">
        <v>2009</v>
      </c>
      <c r="B38" s="3">
        <v>44265</v>
      </c>
      <c r="C38" s="1" t="s">
        <v>92</v>
      </c>
      <c r="D38" t="str">
        <f>VLOOKUP(C38,Clientes!D:F,3,0)</f>
        <v>AYORA SUAREZ ILEANA MABEL</v>
      </c>
      <c r="G38" t="s">
        <v>193</v>
      </c>
      <c r="I38" s="4">
        <v>195</v>
      </c>
      <c r="J38" s="4">
        <f t="shared" si="0"/>
        <v>23.4</v>
      </c>
      <c r="K38" s="4">
        <f t="shared" si="1"/>
        <v>218.4</v>
      </c>
    </row>
    <row r="39" spans="1:11" x14ac:dyDescent="0.25">
      <c r="A39">
        <v>2010</v>
      </c>
      <c r="B39" s="3">
        <v>44265</v>
      </c>
      <c r="C39" s="1" t="s">
        <v>234</v>
      </c>
      <c r="D39" t="s">
        <v>235</v>
      </c>
      <c r="G39" t="s">
        <v>193</v>
      </c>
      <c r="I39" s="4">
        <v>190</v>
      </c>
      <c r="J39" s="4">
        <f t="shared" si="0"/>
        <v>22.8</v>
      </c>
      <c r="K39" s="4">
        <f t="shared" si="1"/>
        <v>212.8</v>
      </c>
    </row>
    <row r="40" spans="1:11" x14ac:dyDescent="0.25">
      <c r="A40">
        <v>2011</v>
      </c>
      <c r="B40" s="3">
        <v>44265</v>
      </c>
      <c r="C40" s="1" t="s">
        <v>236</v>
      </c>
      <c r="D40" t="s">
        <v>237</v>
      </c>
      <c r="G40" t="s">
        <v>193</v>
      </c>
      <c r="I40" s="4">
        <v>100</v>
      </c>
      <c r="J40" s="4">
        <f t="shared" si="0"/>
        <v>12</v>
      </c>
      <c r="K40" s="4">
        <f t="shared" si="1"/>
        <v>112</v>
      </c>
    </row>
    <row r="41" spans="1:11" x14ac:dyDescent="0.25">
      <c r="A41">
        <v>2012</v>
      </c>
      <c r="B41" s="3">
        <v>44265</v>
      </c>
      <c r="C41" s="8" t="s">
        <v>464</v>
      </c>
      <c r="D41" t="s">
        <v>465</v>
      </c>
      <c r="G41" t="s">
        <v>193</v>
      </c>
      <c r="I41" s="4">
        <v>240</v>
      </c>
      <c r="J41" s="4">
        <f t="shared" si="0"/>
        <v>28.799999999999997</v>
      </c>
      <c r="K41" s="4">
        <f t="shared" si="1"/>
        <v>268.8</v>
      </c>
    </row>
    <row r="42" spans="1:11" x14ac:dyDescent="0.25">
      <c r="A42">
        <v>2013</v>
      </c>
      <c r="B42" s="3">
        <v>44265</v>
      </c>
      <c r="C42" s="1" t="s">
        <v>70</v>
      </c>
      <c r="D42" t="str">
        <f>VLOOKUP(C42,Clientes!D:F,3,0)</f>
        <v>VALENZUELA SANCHEZ CHRISTIAN FERNANDO</v>
      </c>
      <c r="G42" t="s">
        <v>193</v>
      </c>
      <c r="I42" s="4">
        <v>100</v>
      </c>
      <c r="J42" s="4">
        <f t="shared" si="0"/>
        <v>12</v>
      </c>
      <c r="K42" s="4">
        <f t="shared" si="1"/>
        <v>112</v>
      </c>
    </row>
    <row r="43" spans="1:11" x14ac:dyDescent="0.25">
      <c r="A43">
        <v>2014</v>
      </c>
      <c r="B43" s="3">
        <v>44265</v>
      </c>
      <c r="C43" s="1" t="s">
        <v>238</v>
      </c>
      <c r="D43" t="s">
        <v>239</v>
      </c>
      <c r="G43" t="s">
        <v>193</v>
      </c>
      <c r="I43" s="4">
        <v>75</v>
      </c>
      <c r="J43" s="4">
        <f t="shared" si="0"/>
        <v>9</v>
      </c>
      <c r="K43" s="4">
        <f t="shared" si="1"/>
        <v>84</v>
      </c>
    </row>
    <row r="44" spans="1:11" x14ac:dyDescent="0.25">
      <c r="A44">
        <v>2015</v>
      </c>
      <c r="B44" s="3">
        <v>44265</v>
      </c>
      <c r="C44" s="1" t="s">
        <v>36</v>
      </c>
      <c r="D44" t="str">
        <f>VLOOKUP(C44,Clientes!D:F,3,0)</f>
        <v>DEL CORRAL MORA MARCO FERNANDO</v>
      </c>
      <c r="G44" t="s">
        <v>193</v>
      </c>
      <c r="I44" s="4">
        <v>100</v>
      </c>
      <c r="J44" s="4">
        <f t="shared" si="0"/>
        <v>12</v>
      </c>
      <c r="K44" s="4">
        <f t="shared" si="1"/>
        <v>112</v>
      </c>
    </row>
    <row r="45" spans="1:11" x14ac:dyDescent="0.25">
      <c r="A45">
        <v>2016</v>
      </c>
      <c r="B45" s="3">
        <v>44267</v>
      </c>
      <c r="C45" s="1" t="s">
        <v>240</v>
      </c>
      <c r="D45" t="s">
        <v>241</v>
      </c>
      <c r="H45" t="s">
        <v>195</v>
      </c>
      <c r="I45" s="4">
        <v>12.36</v>
      </c>
      <c r="J45" s="4">
        <f t="shared" si="0"/>
        <v>1.4831999999999999</v>
      </c>
      <c r="K45" s="4">
        <f t="shared" si="1"/>
        <v>13.8432</v>
      </c>
    </row>
    <row r="46" spans="1:11" x14ac:dyDescent="0.25">
      <c r="A46">
        <v>2017</v>
      </c>
      <c r="B46" s="3">
        <v>44267</v>
      </c>
      <c r="C46" s="1" t="s">
        <v>116</v>
      </c>
      <c r="D46" t="str">
        <f>VLOOKUP(C46,Clientes!D:F,3,0)</f>
        <v>LANDETA MADRUÑERO PAULO DAVID</v>
      </c>
      <c r="G46" t="s">
        <v>193</v>
      </c>
      <c r="I46" s="4">
        <v>100</v>
      </c>
      <c r="J46" s="4">
        <f t="shared" si="0"/>
        <v>12</v>
      </c>
      <c r="K46" s="4">
        <f t="shared" si="1"/>
        <v>112</v>
      </c>
    </row>
    <row r="47" spans="1:11" x14ac:dyDescent="0.25">
      <c r="A47">
        <v>2018</v>
      </c>
      <c r="B47" s="3">
        <v>44267</v>
      </c>
      <c r="C47" s="1" t="s">
        <v>20</v>
      </c>
      <c r="D47" t="str">
        <f>VLOOKUP(C47,Clientes!D:F,3,0)</f>
        <v>NAVARRETE LOOR SONIA MAGDALENA</v>
      </c>
      <c r="G47" t="s">
        <v>193</v>
      </c>
      <c r="I47" s="4">
        <v>100</v>
      </c>
      <c r="J47" s="4">
        <f t="shared" si="0"/>
        <v>12</v>
      </c>
      <c r="K47" s="4">
        <f t="shared" si="1"/>
        <v>112</v>
      </c>
    </row>
    <row r="48" spans="1:11" x14ac:dyDescent="0.25">
      <c r="A48">
        <v>2019</v>
      </c>
      <c r="B48" s="3">
        <v>44270</v>
      </c>
      <c r="C48" s="1" t="s">
        <v>242</v>
      </c>
      <c r="D48" t="s">
        <v>243</v>
      </c>
      <c r="G48" t="s">
        <v>193</v>
      </c>
      <c r="I48" s="4">
        <v>50</v>
      </c>
      <c r="J48" s="4">
        <f t="shared" si="0"/>
        <v>6</v>
      </c>
      <c r="K48" s="4">
        <f t="shared" si="1"/>
        <v>56</v>
      </c>
    </row>
    <row r="49" spans="1:11" x14ac:dyDescent="0.25">
      <c r="A49">
        <v>2020</v>
      </c>
      <c r="B49" s="3">
        <v>44270</v>
      </c>
      <c r="C49" s="1" t="s">
        <v>48</v>
      </c>
      <c r="D49" t="str">
        <f>VLOOKUP(C49,Clientes!D:F,3,0)</f>
        <v>RAMOS ALMEIDA AUGUSTO</v>
      </c>
      <c r="G49" t="s">
        <v>193</v>
      </c>
      <c r="I49" s="4">
        <v>75</v>
      </c>
      <c r="J49" s="4">
        <f t="shared" si="0"/>
        <v>9</v>
      </c>
      <c r="K49" s="4">
        <f t="shared" si="1"/>
        <v>84</v>
      </c>
    </row>
    <row r="50" spans="1:11" x14ac:dyDescent="0.25">
      <c r="A50">
        <v>2021</v>
      </c>
      <c r="B50" s="3">
        <v>44270</v>
      </c>
      <c r="C50" s="1" t="s">
        <v>244</v>
      </c>
      <c r="D50" t="s">
        <v>245</v>
      </c>
      <c r="G50" t="s">
        <v>193</v>
      </c>
      <c r="I50" s="4">
        <v>68</v>
      </c>
      <c r="J50" s="4">
        <f t="shared" si="0"/>
        <v>8.16</v>
      </c>
      <c r="K50" s="4">
        <f t="shared" si="1"/>
        <v>76.16</v>
      </c>
    </row>
    <row r="51" spans="1:11" x14ac:dyDescent="0.25">
      <c r="A51">
        <v>2022</v>
      </c>
      <c r="B51" s="3">
        <v>44270</v>
      </c>
      <c r="C51" s="1" t="s">
        <v>44</v>
      </c>
      <c r="D51" t="str">
        <f>VLOOKUP(C51,Clientes!D:F,3,0)</f>
        <v>TERAN ARGUELLO PATRICIO XAVIER</v>
      </c>
      <c r="G51" t="s">
        <v>193</v>
      </c>
      <c r="I51" s="4">
        <v>100</v>
      </c>
      <c r="J51" s="4">
        <f t="shared" si="0"/>
        <v>12</v>
      </c>
      <c r="K51" s="4">
        <f t="shared" si="1"/>
        <v>112</v>
      </c>
    </row>
    <row r="52" spans="1:11" x14ac:dyDescent="0.25">
      <c r="A52">
        <v>2023</v>
      </c>
      <c r="B52" s="3">
        <v>44270</v>
      </c>
      <c r="C52" s="1" t="s">
        <v>246</v>
      </c>
      <c r="D52" t="s">
        <v>247</v>
      </c>
      <c r="G52" t="s">
        <v>193</v>
      </c>
      <c r="I52" s="4">
        <v>100</v>
      </c>
      <c r="J52" s="4">
        <f t="shared" si="0"/>
        <v>12</v>
      </c>
      <c r="K52" s="4">
        <f t="shared" si="1"/>
        <v>112</v>
      </c>
    </row>
    <row r="53" spans="1:11" x14ac:dyDescent="0.25">
      <c r="A53">
        <v>2024</v>
      </c>
      <c r="B53" s="3">
        <v>44270</v>
      </c>
      <c r="C53" t="s">
        <v>166</v>
      </c>
      <c r="D53" t="str">
        <f>VLOOKUP(C53,Clientes!D:F,3,0)</f>
        <v>COLLAGUAZO BENAVIDES JORGE RAFAEL</v>
      </c>
      <c r="G53" t="s">
        <v>193</v>
      </c>
      <c r="I53" s="4">
        <v>270</v>
      </c>
      <c r="J53" s="4">
        <f t="shared" si="0"/>
        <v>32.4</v>
      </c>
      <c r="K53" s="4">
        <f t="shared" si="1"/>
        <v>302.39999999999998</v>
      </c>
    </row>
    <row r="54" spans="1:11" x14ac:dyDescent="0.25">
      <c r="A54">
        <v>2025</v>
      </c>
      <c r="B54" s="3">
        <v>44270</v>
      </c>
      <c r="C54" s="1" t="s">
        <v>248</v>
      </c>
      <c r="D54" t="s">
        <v>249</v>
      </c>
      <c r="H54" t="s">
        <v>250</v>
      </c>
      <c r="I54" s="4">
        <v>35.71</v>
      </c>
      <c r="J54" s="4">
        <f t="shared" si="0"/>
        <v>4.2851999999999997</v>
      </c>
      <c r="K54" s="4">
        <f t="shared" si="1"/>
        <v>39.995199999999997</v>
      </c>
    </row>
    <row r="55" spans="1:11" x14ac:dyDescent="0.25">
      <c r="A55">
        <v>2026</v>
      </c>
      <c r="B55" s="3">
        <v>44270</v>
      </c>
      <c r="C55" s="1" t="s">
        <v>120</v>
      </c>
      <c r="D55" t="str">
        <f>VLOOKUP(C55,Clientes!D:F,3,0)</f>
        <v>VARGAS ALARCON CARLA STEPHANIE</v>
      </c>
      <c r="G55" t="s">
        <v>193</v>
      </c>
      <c r="I55" s="4">
        <v>105</v>
      </c>
      <c r="J55" s="4">
        <f t="shared" si="0"/>
        <v>12.6</v>
      </c>
      <c r="K55" s="4">
        <f t="shared" si="1"/>
        <v>117.6</v>
      </c>
    </row>
    <row r="56" spans="1:11" x14ac:dyDescent="0.25">
      <c r="A56">
        <v>2027</v>
      </c>
      <c r="B56" s="3" t="s">
        <v>207</v>
      </c>
      <c r="D56" t="e">
        <f>VLOOKUP(C56,Clientes!D:F,3,0)</f>
        <v>#N/A</v>
      </c>
      <c r="J56" s="4">
        <f t="shared" si="0"/>
        <v>0</v>
      </c>
      <c r="K56" s="4">
        <f t="shared" si="1"/>
        <v>0</v>
      </c>
    </row>
    <row r="57" spans="1:11" x14ac:dyDescent="0.25">
      <c r="A57">
        <v>2028</v>
      </c>
      <c r="B57" s="3">
        <v>44270</v>
      </c>
      <c r="C57" s="1" t="s">
        <v>251</v>
      </c>
      <c r="D57" t="s">
        <v>252</v>
      </c>
      <c r="G57" t="s">
        <v>193</v>
      </c>
      <c r="I57" s="4">
        <v>100</v>
      </c>
      <c r="J57" s="4">
        <f t="shared" si="0"/>
        <v>12</v>
      </c>
      <c r="K57" s="4">
        <f t="shared" si="1"/>
        <v>112</v>
      </c>
    </row>
    <row r="58" spans="1:11" x14ac:dyDescent="0.25">
      <c r="A58">
        <v>2029</v>
      </c>
      <c r="B58" s="3">
        <v>44270</v>
      </c>
      <c r="C58" s="1" t="s">
        <v>56</v>
      </c>
      <c r="D58" t="str">
        <f>VLOOKUP(C58,Clientes!D:F,3,0)</f>
        <v>POMBOZA MALDONADO ANIBAL APARICIO</v>
      </c>
      <c r="G58" t="s">
        <v>193</v>
      </c>
      <c r="I58" s="4">
        <v>100</v>
      </c>
      <c r="J58" s="4">
        <f t="shared" si="0"/>
        <v>12</v>
      </c>
      <c r="K58" s="4">
        <f t="shared" ref="K58" si="2">I58+J58</f>
        <v>112</v>
      </c>
    </row>
    <row r="59" spans="1:11" x14ac:dyDescent="0.25">
      <c r="A59">
        <v>2030</v>
      </c>
      <c r="B59" s="3">
        <v>44271</v>
      </c>
      <c r="C59" t="s">
        <v>138</v>
      </c>
      <c r="D59" t="str">
        <f>VLOOKUP(C59,Clientes!D:F,3,0)</f>
        <v>DOMINGUEZ JARAMILLO MARCO NICOLAS</v>
      </c>
      <c r="G59" t="s">
        <v>193</v>
      </c>
      <c r="I59" s="4">
        <v>140</v>
      </c>
      <c r="J59" s="4">
        <f t="shared" si="0"/>
        <v>16.8</v>
      </c>
      <c r="K59" s="4">
        <f t="shared" si="1"/>
        <v>156.80000000000001</v>
      </c>
    </row>
    <row r="60" spans="1:11" x14ac:dyDescent="0.25">
      <c r="A60">
        <v>2031</v>
      </c>
      <c r="B60" s="3">
        <v>44271</v>
      </c>
      <c r="C60" s="1" t="s">
        <v>138</v>
      </c>
      <c r="D60" t="str">
        <f>VLOOKUP(C60,Clientes!D:F,3,0)</f>
        <v>DOMINGUEZ JARAMILLO MARCO NICOLAS</v>
      </c>
      <c r="G60" t="s">
        <v>193</v>
      </c>
      <c r="I60" s="4">
        <v>23.75</v>
      </c>
      <c r="J60" s="4">
        <f t="shared" si="0"/>
        <v>2.85</v>
      </c>
      <c r="K60" s="4">
        <f t="shared" si="1"/>
        <v>26.6</v>
      </c>
    </row>
    <row r="61" spans="1:11" x14ac:dyDescent="0.25">
      <c r="A61">
        <v>2032</v>
      </c>
      <c r="B61" s="3">
        <v>44271</v>
      </c>
      <c r="C61" s="1" t="s">
        <v>253</v>
      </c>
      <c r="D61" t="s">
        <v>254</v>
      </c>
      <c r="G61" t="s">
        <v>193</v>
      </c>
      <c r="I61" s="4">
        <v>50</v>
      </c>
      <c r="J61" s="4">
        <f t="shared" si="0"/>
        <v>6</v>
      </c>
      <c r="K61" s="4">
        <f t="shared" si="1"/>
        <v>56</v>
      </c>
    </row>
    <row r="62" spans="1:11" x14ac:dyDescent="0.25">
      <c r="A62">
        <v>2033</v>
      </c>
      <c r="B62" s="3">
        <v>44271</v>
      </c>
      <c r="C62" s="1" t="s">
        <v>154</v>
      </c>
      <c r="D62" t="str">
        <f>VLOOKUP(C62,Clientes!D:F,3,0)</f>
        <v>LOPEZ MANTILLA MARIA CRISTINA</v>
      </c>
      <c r="G62" t="s">
        <v>193</v>
      </c>
      <c r="I62" s="4">
        <v>100</v>
      </c>
      <c r="J62" s="4">
        <f t="shared" si="0"/>
        <v>12</v>
      </c>
      <c r="K62" s="4">
        <f t="shared" si="1"/>
        <v>112</v>
      </c>
    </row>
    <row r="63" spans="1:11" x14ac:dyDescent="0.25">
      <c r="A63">
        <v>2034</v>
      </c>
      <c r="B63" s="3">
        <v>44271</v>
      </c>
      <c r="C63" s="1" t="s">
        <v>255</v>
      </c>
      <c r="D63" t="s">
        <v>256</v>
      </c>
      <c r="H63" t="s">
        <v>195</v>
      </c>
      <c r="I63" s="4">
        <v>88.05</v>
      </c>
      <c r="J63" s="4">
        <f t="shared" si="0"/>
        <v>10.565999999999999</v>
      </c>
      <c r="K63" s="4">
        <f t="shared" si="1"/>
        <v>98.616</v>
      </c>
    </row>
    <row r="64" spans="1:11" x14ac:dyDescent="0.25">
      <c r="A64">
        <v>2035</v>
      </c>
      <c r="B64" s="3">
        <v>44271</v>
      </c>
      <c r="C64" s="1" t="s">
        <v>246</v>
      </c>
      <c r="D64" t="s">
        <v>257</v>
      </c>
      <c r="H64" t="s">
        <v>195</v>
      </c>
      <c r="I64" s="4">
        <v>41.96</v>
      </c>
      <c r="J64" s="4">
        <f t="shared" si="0"/>
        <v>5.0351999999999997</v>
      </c>
      <c r="K64" s="4">
        <f t="shared" si="1"/>
        <v>46.995199999999997</v>
      </c>
    </row>
    <row r="65" spans="1:11" x14ac:dyDescent="0.25">
      <c r="A65">
        <v>2036</v>
      </c>
      <c r="B65" s="3">
        <v>44271</v>
      </c>
      <c r="C65" s="1" t="s">
        <v>122</v>
      </c>
      <c r="D65" t="str">
        <f>VLOOKUP(C65,Clientes!D:F,3,0)</f>
        <v>CUEVA JIMENEZ JASON STALIN</v>
      </c>
      <c r="G65" t="s">
        <v>193</v>
      </c>
      <c r="I65" s="4">
        <v>65</v>
      </c>
      <c r="J65" s="4">
        <f t="shared" si="0"/>
        <v>7.8</v>
      </c>
      <c r="K65" s="4">
        <f t="shared" si="1"/>
        <v>72.8</v>
      </c>
    </row>
    <row r="66" spans="1:11" x14ac:dyDescent="0.25">
      <c r="A66">
        <v>2037</v>
      </c>
      <c r="B66" s="3">
        <v>44272</v>
      </c>
      <c r="C66" s="1" t="s">
        <v>251</v>
      </c>
      <c r="D66" t="s">
        <v>258</v>
      </c>
      <c r="G66" t="s">
        <v>193</v>
      </c>
      <c r="I66" s="4">
        <v>100</v>
      </c>
      <c r="J66" s="4">
        <f t="shared" si="0"/>
        <v>12</v>
      </c>
      <c r="K66" s="4">
        <f t="shared" si="1"/>
        <v>112</v>
      </c>
    </row>
    <row r="67" spans="1:11" x14ac:dyDescent="0.25">
      <c r="A67">
        <v>2038</v>
      </c>
      <c r="B67" s="3">
        <v>44272</v>
      </c>
      <c r="C67" s="1" t="s">
        <v>124</v>
      </c>
      <c r="D67" t="str">
        <f>VLOOKUP(C67,Clientes!D:F,3,0)</f>
        <v>ESPINOZA FAJARDO VICENTE VALENTIN</v>
      </c>
      <c r="G67" t="s">
        <v>193</v>
      </c>
      <c r="I67" s="4">
        <v>100</v>
      </c>
      <c r="J67" s="4">
        <f t="shared" ref="J67:J87" si="3">I67*0.12</f>
        <v>12</v>
      </c>
      <c r="K67" s="4">
        <f t="shared" ref="K67:K87" si="4">I67+J67</f>
        <v>112</v>
      </c>
    </row>
    <row r="68" spans="1:11" x14ac:dyDescent="0.25">
      <c r="A68">
        <v>2039</v>
      </c>
      <c r="B68" s="3">
        <v>44272</v>
      </c>
      <c r="C68" s="1" t="s">
        <v>253</v>
      </c>
      <c r="D68" t="s">
        <v>259</v>
      </c>
      <c r="G68" t="s">
        <v>193</v>
      </c>
      <c r="I68" s="4">
        <v>37.979999999999997</v>
      </c>
      <c r="J68" s="4">
        <f t="shared" si="3"/>
        <v>4.5575999999999999</v>
      </c>
      <c r="K68" s="4">
        <f t="shared" si="4"/>
        <v>42.537599999999998</v>
      </c>
    </row>
    <row r="69" spans="1:11" x14ac:dyDescent="0.25">
      <c r="A69">
        <v>2040</v>
      </c>
      <c r="B69" s="3">
        <v>44272</v>
      </c>
      <c r="C69" s="1" t="s">
        <v>260</v>
      </c>
      <c r="D69" t="s">
        <v>261</v>
      </c>
      <c r="G69" t="s">
        <v>193</v>
      </c>
      <c r="I69" s="4">
        <v>58</v>
      </c>
      <c r="J69" s="4">
        <f t="shared" si="3"/>
        <v>6.96</v>
      </c>
      <c r="K69" s="4">
        <f t="shared" si="4"/>
        <v>64.959999999999994</v>
      </c>
    </row>
    <row r="70" spans="1:11" x14ac:dyDescent="0.25">
      <c r="A70">
        <v>2041</v>
      </c>
      <c r="B70" s="3" t="s">
        <v>207</v>
      </c>
      <c r="D70" t="e">
        <f>VLOOKUP(C70,Clientes!D:F,3,0)</f>
        <v>#N/A</v>
      </c>
      <c r="J70" s="4">
        <f t="shared" si="3"/>
        <v>0</v>
      </c>
      <c r="K70" s="4">
        <f t="shared" si="4"/>
        <v>0</v>
      </c>
    </row>
    <row r="71" spans="1:11" x14ac:dyDescent="0.25">
      <c r="A71">
        <v>2042</v>
      </c>
      <c r="B71" s="3">
        <v>44272</v>
      </c>
      <c r="C71" s="1" t="s">
        <v>162</v>
      </c>
      <c r="D71" t="str">
        <f>VLOOKUP(C71,Clientes!D:F,3,0)</f>
        <v>AVILA ARMIJOS JUAN CARLOS</v>
      </c>
      <c r="G71" t="s">
        <v>193</v>
      </c>
      <c r="I71" s="4">
        <v>380</v>
      </c>
      <c r="J71" s="4">
        <f t="shared" si="3"/>
        <v>45.6</v>
      </c>
      <c r="K71" s="4">
        <f t="shared" si="4"/>
        <v>425.6</v>
      </c>
    </row>
    <row r="72" spans="1:11" x14ac:dyDescent="0.25">
      <c r="A72">
        <v>2043</v>
      </c>
      <c r="B72" s="3">
        <v>44272</v>
      </c>
      <c r="C72" s="1" t="s">
        <v>262</v>
      </c>
      <c r="D72" t="s">
        <v>263</v>
      </c>
      <c r="H72" t="s">
        <v>250</v>
      </c>
      <c r="I72" s="4">
        <v>35.71</v>
      </c>
      <c r="J72" s="4">
        <f t="shared" si="3"/>
        <v>4.2851999999999997</v>
      </c>
      <c r="K72" s="4">
        <f t="shared" si="4"/>
        <v>39.995199999999997</v>
      </c>
    </row>
    <row r="73" spans="1:11" x14ac:dyDescent="0.25">
      <c r="A73">
        <v>2044</v>
      </c>
      <c r="B73" s="3">
        <v>44273</v>
      </c>
      <c r="C73" s="1" t="s">
        <v>28</v>
      </c>
      <c r="D73" t="str">
        <f>VLOOKUP(C73,Clientes!D:F,3,0)</f>
        <v>GAVILANES INCA JAIME RODRIGO</v>
      </c>
      <c r="G73" t="s">
        <v>193</v>
      </c>
      <c r="I73" s="4">
        <v>79.11</v>
      </c>
      <c r="J73" s="4">
        <f t="shared" si="3"/>
        <v>9.4931999999999999</v>
      </c>
      <c r="K73" s="4">
        <f t="shared" si="4"/>
        <v>88.603200000000001</v>
      </c>
    </row>
    <row r="74" spans="1:11" x14ac:dyDescent="0.25">
      <c r="A74">
        <v>2045</v>
      </c>
      <c r="B74" s="3">
        <v>44273</v>
      </c>
      <c r="C74" s="1" t="s">
        <v>264</v>
      </c>
      <c r="D74" t="s">
        <v>265</v>
      </c>
      <c r="G74" t="s">
        <v>193</v>
      </c>
      <c r="I74" s="4">
        <v>72</v>
      </c>
      <c r="J74" s="4">
        <f t="shared" si="3"/>
        <v>8.64</v>
      </c>
      <c r="K74" s="4">
        <f t="shared" si="4"/>
        <v>80.64</v>
      </c>
    </row>
    <row r="75" spans="1:11" x14ac:dyDescent="0.25">
      <c r="A75">
        <v>2046</v>
      </c>
      <c r="B75" s="3">
        <v>44273</v>
      </c>
      <c r="C75" s="1" t="s">
        <v>78</v>
      </c>
      <c r="D75" t="str">
        <f>VLOOKUP(C75,Clientes!D:F,3,0)</f>
        <v>SALAZAR GORDILLO SHIRLEY ANDREINA</v>
      </c>
      <c r="G75" t="s">
        <v>193</v>
      </c>
      <c r="I75" s="4">
        <v>100</v>
      </c>
      <c r="J75" s="4">
        <f t="shared" si="3"/>
        <v>12</v>
      </c>
      <c r="K75" s="4">
        <f t="shared" si="4"/>
        <v>112</v>
      </c>
    </row>
    <row r="76" spans="1:11" x14ac:dyDescent="0.25">
      <c r="A76">
        <v>2047</v>
      </c>
      <c r="B76" s="3">
        <v>44274</v>
      </c>
      <c r="C76" s="1" t="s">
        <v>82</v>
      </c>
      <c r="D76" t="str">
        <f>VLOOKUP(C76,Clientes!D:F,3,0)</f>
        <v>LOPEZ AYALA HANS DIMITRI</v>
      </c>
      <c r="G76" t="s">
        <v>193</v>
      </c>
      <c r="I76" s="4">
        <v>100</v>
      </c>
      <c r="J76" s="4">
        <f t="shared" si="3"/>
        <v>12</v>
      </c>
      <c r="K76" s="4">
        <f t="shared" si="4"/>
        <v>112</v>
      </c>
    </row>
    <row r="77" spans="1:11" x14ac:dyDescent="0.25">
      <c r="A77">
        <v>2048</v>
      </c>
      <c r="B77" s="3">
        <v>44274</v>
      </c>
      <c r="C77" s="1" t="s">
        <v>266</v>
      </c>
      <c r="D77" t="s">
        <v>267</v>
      </c>
      <c r="G77" t="s">
        <v>193</v>
      </c>
      <c r="I77" s="4">
        <v>90.63</v>
      </c>
      <c r="J77" s="4">
        <f t="shared" si="3"/>
        <v>10.875599999999999</v>
      </c>
      <c r="K77" s="4">
        <f t="shared" si="4"/>
        <v>101.50559999999999</v>
      </c>
    </row>
    <row r="78" spans="1:11" x14ac:dyDescent="0.25">
      <c r="A78">
        <v>2049</v>
      </c>
      <c r="B78" s="3">
        <v>44274</v>
      </c>
      <c r="C78" s="1" t="s">
        <v>64</v>
      </c>
      <c r="D78" t="str">
        <f>VLOOKUP(C78,Clientes!D:F,3,0)</f>
        <v>CHUQUIMARCA GUALPA NORA ELIZABETH</v>
      </c>
      <c r="G78" t="s">
        <v>193</v>
      </c>
      <c r="I78" s="4">
        <v>100</v>
      </c>
      <c r="J78" s="4">
        <f t="shared" si="3"/>
        <v>12</v>
      </c>
      <c r="K78" s="4">
        <f t="shared" si="4"/>
        <v>112</v>
      </c>
    </row>
    <row r="79" spans="1:11" x14ac:dyDescent="0.25">
      <c r="A79">
        <v>2050</v>
      </c>
      <c r="B79" s="3">
        <v>44277</v>
      </c>
      <c r="C79" s="1" t="s">
        <v>268</v>
      </c>
      <c r="D79" t="s">
        <v>269</v>
      </c>
      <c r="G79" t="s">
        <v>193</v>
      </c>
      <c r="I79" s="4">
        <v>25</v>
      </c>
      <c r="J79" s="4">
        <f t="shared" si="3"/>
        <v>3</v>
      </c>
      <c r="K79" s="4">
        <f t="shared" si="4"/>
        <v>28</v>
      </c>
    </row>
    <row r="80" spans="1:11" x14ac:dyDescent="0.25">
      <c r="A80">
        <v>2051</v>
      </c>
      <c r="B80" s="3">
        <v>44281</v>
      </c>
      <c r="C80" s="1" t="s">
        <v>270</v>
      </c>
      <c r="D80" t="s">
        <v>271</v>
      </c>
      <c r="G80" t="s">
        <v>193</v>
      </c>
      <c r="I80" s="4">
        <v>577.14</v>
      </c>
      <c r="J80" s="4">
        <f t="shared" si="3"/>
        <v>69.256799999999998</v>
      </c>
      <c r="K80" s="4">
        <f t="shared" si="4"/>
        <v>646.39679999999998</v>
      </c>
    </row>
    <row r="81" spans="1:11" x14ac:dyDescent="0.25">
      <c r="A81">
        <v>2052</v>
      </c>
      <c r="B81" s="3">
        <v>44281</v>
      </c>
      <c r="C81" s="1" t="s">
        <v>272</v>
      </c>
      <c r="D81" t="s">
        <v>273</v>
      </c>
      <c r="G81" t="s">
        <v>193</v>
      </c>
      <c r="I81" s="4">
        <v>200</v>
      </c>
      <c r="J81" s="4">
        <f t="shared" si="3"/>
        <v>24</v>
      </c>
      <c r="K81" s="4">
        <f t="shared" si="4"/>
        <v>224</v>
      </c>
    </row>
    <row r="82" spans="1:11" x14ac:dyDescent="0.25">
      <c r="A82">
        <v>2053</v>
      </c>
      <c r="B82" s="3">
        <v>44281</v>
      </c>
      <c r="C82" s="1" t="s">
        <v>66</v>
      </c>
      <c r="D82" t="str">
        <f>VLOOKUP(C82,Clientes!D:F,3,0)</f>
        <v>NUÑEZ OÑATE FLOR CUMANDA</v>
      </c>
      <c r="G82" t="s">
        <v>193</v>
      </c>
      <c r="I82" s="4">
        <v>100</v>
      </c>
      <c r="J82" s="4">
        <f t="shared" si="3"/>
        <v>12</v>
      </c>
      <c r="K82" s="4">
        <f t="shared" si="4"/>
        <v>112</v>
      </c>
    </row>
    <row r="83" spans="1:11" x14ac:dyDescent="0.25">
      <c r="A83">
        <v>2054</v>
      </c>
      <c r="B83" s="3" t="s">
        <v>207</v>
      </c>
      <c r="D83" t="e">
        <f>VLOOKUP(C83,Clientes!D:F,3,0)</f>
        <v>#N/A</v>
      </c>
      <c r="J83" s="4">
        <f t="shared" si="3"/>
        <v>0</v>
      </c>
      <c r="K83" s="4">
        <f t="shared" si="4"/>
        <v>0</v>
      </c>
    </row>
    <row r="84" spans="1:11" x14ac:dyDescent="0.25">
      <c r="A84">
        <v>2055</v>
      </c>
      <c r="B84" s="3">
        <v>44281</v>
      </c>
      <c r="C84" s="1" t="s">
        <v>466</v>
      </c>
      <c r="D84" t="s">
        <v>467</v>
      </c>
      <c r="G84" t="s">
        <v>193</v>
      </c>
      <c r="I84" s="4">
        <v>175</v>
      </c>
      <c r="J84" s="4">
        <f t="shared" si="3"/>
        <v>21</v>
      </c>
      <c r="K84" s="4">
        <f t="shared" si="4"/>
        <v>196</v>
      </c>
    </row>
    <row r="85" spans="1:11" x14ac:dyDescent="0.25">
      <c r="A85">
        <v>2056</v>
      </c>
      <c r="B85" s="3">
        <v>44281</v>
      </c>
      <c r="C85" s="1" t="s">
        <v>84</v>
      </c>
      <c r="D85" t="str">
        <f>VLOOKUP(C85,Clientes!D:F,3,0)</f>
        <v>SARASTI TOAPANTA DAYCI ARACELI</v>
      </c>
      <c r="G85" t="s">
        <v>193</v>
      </c>
      <c r="I85" s="4">
        <v>100</v>
      </c>
      <c r="J85" s="4">
        <f t="shared" si="3"/>
        <v>12</v>
      </c>
      <c r="K85" s="4">
        <f t="shared" si="4"/>
        <v>112</v>
      </c>
    </row>
    <row r="86" spans="1:11" x14ac:dyDescent="0.25">
      <c r="A86">
        <v>2057</v>
      </c>
      <c r="B86" s="3">
        <v>44281</v>
      </c>
      <c r="C86" s="1" t="s">
        <v>24</v>
      </c>
      <c r="D86" t="str">
        <f>VLOOKUP(C86,Clientes!D:F,3,0)</f>
        <v>PAEZ POZO MARCO GABRIEL</v>
      </c>
      <c r="G86" t="s">
        <v>193</v>
      </c>
      <c r="I86" s="4">
        <v>100</v>
      </c>
      <c r="J86" s="4">
        <f t="shared" si="3"/>
        <v>12</v>
      </c>
      <c r="K86" s="4">
        <f t="shared" si="4"/>
        <v>112</v>
      </c>
    </row>
    <row r="87" spans="1:11" x14ac:dyDescent="0.25">
      <c r="A87">
        <v>2058</v>
      </c>
      <c r="B87" s="3">
        <v>44281</v>
      </c>
      <c r="C87" s="1" t="s">
        <v>88</v>
      </c>
      <c r="D87" t="str">
        <f>VLOOKUP(C87,Clientes!D:F,3,0)</f>
        <v>MAYA CARRILLO JOFFRE SANTIAGO</v>
      </c>
      <c r="G87" t="s">
        <v>193</v>
      </c>
      <c r="I87" s="4">
        <v>152</v>
      </c>
      <c r="J87" s="4">
        <f t="shared" si="3"/>
        <v>18.239999999999998</v>
      </c>
      <c r="K87" s="4">
        <f t="shared" si="4"/>
        <v>170.24</v>
      </c>
    </row>
    <row r="88" spans="1:11" x14ac:dyDescent="0.25">
      <c r="A88">
        <v>2059</v>
      </c>
      <c r="B88" s="3">
        <v>44281</v>
      </c>
      <c r="C88" s="1" t="s">
        <v>156</v>
      </c>
      <c r="D88" t="str">
        <f>VLOOKUP(C88,Clientes!D:F,3,0)</f>
        <v>GUAMAN RAMIREZ LUIS ALONSO</v>
      </c>
      <c r="G88" t="s">
        <v>193</v>
      </c>
      <c r="I88" s="4">
        <v>100</v>
      </c>
      <c r="J88" s="4">
        <f t="shared" ref="J88:J107" si="5">I88*0.12</f>
        <v>12</v>
      </c>
      <c r="K88" s="4">
        <f t="shared" ref="K88:K107" si="6">I88+J88</f>
        <v>112</v>
      </c>
    </row>
    <row r="89" spans="1:11" x14ac:dyDescent="0.25">
      <c r="A89">
        <v>2060</v>
      </c>
      <c r="B89" s="3">
        <v>44281</v>
      </c>
      <c r="C89" s="1" t="s">
        <v>148</v>
      </c>
      <c r="D89" t="str">
        <f>VLOOKUP(C89,Clientes!D:F,3,0)</f>
        <v>MORAN ROBALINO PAUL MARCELO</v>
      </c>
      <c r="G89" t="s">
        <v>193</v>
      </c>
      <c r="I89" s="4">
        <v>100</v>
      </c>
      <c r="J89" s="4">
        <f t="shared" si="5"/>
        <v>12</v>
      </c>
      <c r="K89" s="4">
        <f t="shared" si="6"/>
        <v>112</v>
      </c>
    </row>
    <row r="90" spans="1:11" x14ac:dyDescent="0.25">
      <c r="A90">
        <v>2061</v>
      </c>
      <c r="B90" s="3">
        <v>44281</v>
      </c>
      <c r="C90" s="1" t="s">
        <v>146</v>
      </c>
      <c r="D90" t="str">
        <f>VLOOKUP(C90,Clientes!D:F,3,0)</f>
        <v>NARANJO LOROÑA FRANCESCO PAOLO</v>
      </c>
      <c r="G90" t="s">
        <v>193</v>
      </c>
      <c r="I90" s="4">
        <v>100</v>
      </c>
      <c r="J90" s="4">
        <f t="shared" si="5"/>
        <v>12</v>
      </c>
      <c r="K90" s="4">
        <f t="shared" si="6"/>
        <v>112</v>
      </c>
    </row>
    <row r="91" spans="1:11" x14ac:dyDescent="0.25">
      <c r="A91">
        <v>2062</v>
      </c>
      <c r="B91" s="3">
        <v>44281</v>
      </c>
      <c r="C91" t="s">
        <v>128</v>
      </c>
      <c r="D91" t="str">
        <f>VLOOKUP(C91,Clientes!D:F,3,0)</f>
        <v>ANDRADE MORENO SANDRA DANIELA</v>
      </c>
      <c r="G91" t="s">
        <v>193</v>
      </c>
      <c r="I91" s="4">
        <v>100</v>
      </c>
      <c r="J91" s="4">
        <f t="shared" si="5"/>
        <v>12</v>
      </c>
      <c r="K91" s="4">
        <f t="shared" si="6"/>
        <v>112</v>
      </c>
    </row>
    <row r="92" spans="1:11" x14ac:dyDescent="0.25">
      <c r="A92">
        <v>2063</v>
      </c>
      <c r="B92" s="3" t="s">
        <v>207</v>
      </c>
      <c r="D92" t="e">
        <f>VLOOKUP(C92,Clientes!D:F,3,0)</f>
        <v>#N/A</v>
      </c>
      <c r="J92" s="4">
        <f t="shared" si="5"/>
        <v>0</v>
      </c>
      <c r="K92" s="4">
        <f t="shared" si="6"/>
        <v>0</v>
      </c>
    </row>
    <row r="93" spans="1:11" x14ac:dyDescent="0.25">
      <c r="A93">
        <v>2064</v>
      </c>
      <c r="B93" s="3">
        <v>44281</v>
      </c>
      <c r="C93" s="1" t="s">
        <v>468</v>
      </c>
      <c r="D93" t="s">
        <v>469</v>
      </c>
      <c r="G93" t="s">
        <v>193</v>
      </c>
      <c r="I93" s="4">
        <v>50</v>
      </c>
      <c r="J93" s="4">
        <f t="shared" si="5"/>
        <v>6</v>
      </c>
      <c r="K93" s="4">
        <f t="shared" si="6"/>
        <v>56</v>
      </c>
    </row>
    <row r="94" spans="1:11" x14ac:dyDescent="0.25">
      <c r="A94">
        <v>2065</v>
      </c>
      <c r="B94" s="3">
        <v>44281</v>
      </c>
      <c r="C94" s="1" t="s">
        <v>150</v>
      </c>
      <c r="D94" t="str">
        <f>VLOOKUP(C94,Clientes!D:F,3,0)</f>
        <v>VILLALVA BALLADARES ANITA PATRICIA</v>
      </c>
      <c r="G94" t="s">
        <v>193</v>
      </c>
      <c r="I94" s="4">
        <v>200</v>
      </c>
      <c r="J94" s="4">
        <f t="shared" si="5"/>
        <v>24</v>
      </c>
      <c r="K94" s="4">
        <f t="shared" si="6"/>
        <v>224</v>
      </c>
    </row>
    <row r="95" spans="1:11" x14ac:dyDescent="0.25">
      <c r="A95">
        <v>2066</v>
      </c>
      <c r="B95" s="3">
        <v>44281</v>
      </c>
      <c r="C95" s="1" t="s">
        <v>274</v>
      </c>
      <c r="D95" t="s">
        <v>275</v>
      </c>
      <c r="G95" t="s">
        <v>193</v>
      </c>
      <c r="I95" s="4">
        <v>100</v>
      </c>
      <c r="J95" s="4">
        <f t="shared" si="5"/>
        <v>12</v>
      </c>
      <c r="K95" s="4">
        <f t="shared" si="6"/>
        <v>112</v>
      </c>
    </row>
    <row r="96" spans="1:11" x14ac:dyDescent="0.25">
      <c r="A96">
        <v>2067</v>
      </c>
      <c r="B96" s="3">
        <v>44281</v>
      </c>
      <c r="C96" s="1" t="s">
        <v>276</v>
      </c>
      <c r="D96" t="s">
        <v>277</v>
      </c>
      <c r="G96" t="s">
        <v>193</v>
      </c>
      <c r="H96" t="s">
        <v>195</v>
      </c>
      <c r="I96" s="4">
        <v>145.97999999999999</v>
      </c>
      <c r="J96" s="4">
        <f t="shared" si="5"/>
        <v>17.517599999999998</v>
      </c>
      <c r="K96" s="4">
        <f t="shared" si="6"/>
        <v>163.49759999999998</v>
      </c>
    </row>
    <row r="97" spans="1:11" x14ac:dyDescent="0.25">
      <c r="A97">
        <v>2068</v>
      </c>
      <c r="B97" s="3">
        <v>44281</v>
      </c>
      <c r="C97" s="1" t="s">
        <v>100</v>
      </c>
      <c r="D97" t="str">
        <f>VLOOKUP(C97,Clientes!D:F,3,0)</f>
        <v>SALTOS LOPEZ LUIS ALFREDO</v>
      </c>
      <c r="G97" t="s">
        <v>193</v>
      </c>
      <c r="I97" s="4">
        <v>100</v>
      </c>
      <c r="J97" s="4">
        <f t="shared" si="5"/>
        <v>12</v>
      </c>
      <c r="K97" s="4">
        <f t="shared" si="6"/>
        <v>112</v>
      </c>
    </row>
    <row r="98" spans="1:11" x14ac:dyDescent="0.25">
      <c r="A98">
        <v>2069</v>
      </c>
      <c r="B98" s="3">
        <v>44281</v>
      </c>
      <c r="C98" s="1" t="s">
        <v>22</v>
      </c>
      <c r="D98" t="str">
        <f>VLOOKUP(C98,Clientes!D:F,3,0)</f>
        <v>GARCIA OROZCO LUIS ALFONSO</v>
      </c>
      <c r="G98" t="s">
        <v>193</v>
      </c>
      <c r="I98" s="4">
        <v>100</v>
      </c>
      <c r="J98" s="4">
        <f t="shared" si="5"/>
        <v>12</v>
      </c>
      <c r="K98" s="4">
        <f t="shared" si="6"/>
        <v>112</v>
      </c>
    </row>
    <row r="99" spans="1:11" x14ac:dyDescent="0.25">
      <c r="A99">
        <v>2070</v>
      </c>
      <c r="B99" s="3">
        <v>44281</v>
      </c>
      <c r="C99" s="1" t="s">
        <v>134</v>
      </c>
      <c r="D99" t="str">
        <f>VLOOKUP(C99,Clientes!D:F,3,0)</f>
        <v>NAULA SANDOVAL ALEX PAUL</v>
      </c>
      <c r="G99" t="s">
        <v>193</v>
      </c>
      <c r="I99" s="4">
        <v>200</v>
      </c>
      <c r="J99" s="4">
        <f t="shared" si="5"/>
        <v>24</v>
      </c>
      <c r="K99" s="4">
        <f t="shared" si="6"/>
        <v>224</v>
      </c>
    </row>
    <row r="100" spans="1:11" x14ac:dyDescent="0.25">
      <c r="A100">
        <v>2071</v>
      </c>
      <c r="B100" s="3">
        <v>44281</v>
      </c>
      <c r="C100" s="1" t="s">
        <v>38</v>
      </c>
      <c r="D100" t="str">
        <f>VLOOKUP(C100,Clientes!D:F,3,0)</f>
        <v>LIVE ROJAS PAQUITA MARIA</v>
      </c>
      <c r="G100" t="s">
        <v>193</v>
      </c>
      <c r="I100" s="4">
        <v>100</v>
      </c>
      <c r="J100" s="4">
        <f t="shared" si="5"/>
        <v>12</v>
      </c>
      <c r="K100" s="4">
        <f t="shared" si="6"/>
        <v>112</v>
      </c>
    </row>
    <row r="101" spans="1:11" x14ac:dyDescent="0.25">
      <c r="A101">
        <v>2072</v>
      </c>
      <c r="B101" s="3">
        <v>44281</v>
      </c>
      <c r="C101" s="1" t="s">
        <v>130</v>
      </c>
      <c r="D101" t="str">
        <f>VLOOKUP(C101,Clientes!D:F,3,0)</f>
        <v>MICHELENA RUIZ SARA</v>
      </c>
      <c r="G101" t="s">
        <v>193</v>
      </c>
      <c r="I101" s="4">
        <v>80</v>
      </c>
      <c r="J101" s="4">
        <f t="shared" si="5"/>
        <v>9.6</v>
      </c>
      <c r="K101" s="4">
        <f t="shared" si="6"/>
        <v>89.6</v>
      </c>
    </row>
    <row r="102" spans="1:11" x14ac:dyDescent="0.25">
      <c r="A102">
        <v>2073</v>
      </c>
      <c r="B102" s="3">
        <v>44281</v>
      </c>
      <c r="C102" s="1" t="s">
        <v>470</v>
      </c>
      <c r="D102" t="s">
        <v>471</v>
      </c>
      <c r="G102" t="s">
        <v>193</v>
      </c>
      <c r="H102" t="s">
        <v>195</v>
      </c>
      <c r="I102" s="4">
        <v>52.59</v>
      </c>
      <c r="J102" s="4">
        <f t="shared" si="5"/>
        <v>6.3108000000000004</v>
      </c>
      <c r="K102" s="4">
        <f t="shared" si="6"/>
        <v>58.900800000000004</v>
      </c>
    </row>
    <row r="103" spans="1:11" x14ac:dyDescent="0.25">
      <c r="A103">
        <v>2074</v>
      </c>
      <c r="B103" s="3">
        <v>44281</v>
      </c>
      <c r="C103" s="1" t="s">
        <v>124</v>
      </c>
      <c r="D103" t="str">
        <f>VLOOKUP(C103,Clientes!D:F,3,0)</f>
        <v>ESPINOZA FAJARDO VICENTE VALENTIN</v>
      </c>
      <c r="H103" t="s">
        <v>195</v>
      </c>
      <c r="I103" s="4">
        <v>28.07</v>
      </c>
      <c r="J103" s="4">
        <f t="shared" si="5"/>
        <v>3.3683999999999998</v>
      </c>
      <c r="K103" s="4">
        <f t="shared" si="6"/>
        <v>31.438400000000001</v>
      </c>
    </row>
    <row r="104" spans="1:11" x14ac:dyDescent="0.25">
      <c r="A104">
        <v>2075</v>
      </c>
      <c r="B104" s="3">
        <v>44281</v>
      </c>
      <c r="C104" s="1" t="s">
        <v>94</v>
      </c>
      <c r="D104" t="str">
        <f>VLOOKUP(C104,Clientes!D:F,3,0)</f>
        <v>SALAZAR MENDOZA KLEBER</v>
      </c>
      <c r="G104" t="s">
        <v>193</v>
      </c>
      <c r="I104" s="4">
        <v>200</v>
      </c>
      <c r="J104" s="4">
        <f t="shared" si="5"/>
        <v>24</v>
      </c>
      <c r="K104" s="4">
        <f t="shared" si="6"/>
        <v>224</v>
      </c>
    </row>
    <row r="105" spans="1:11" x14ac:dyDescent="0.25">
      <c r="A105">
        <v>2076</v>
      </c>
      <c r="B105" s="3">
        <v>44281</v>
      </c>
      <c r="C105" s="1" t="s">
        <v>278</v>
      </c>
      <c r="D105" t="s">
        <v>279</v>
      </c>
      <c r="G105" t="s">
        <v>193</v>
      </c>
      <c r="I105" s="4">
        <v>100</v>
      </c>
      <c r="J105" s="4">
        <f t="shared" si="5"/>
        <v>12</v>
      </c>
      <c r="K105" s="4">
        <f t="shared" si="6"/>
        <v>112</v>
      </c>
    </row>
    <row r="106" spans="1:11" x14ac:dyDescent="0.25">
      <c r="A106">
        <v>2077</v>
      </c>
      <c r="B106" s="3" t="s">
        <v>207</v>
      </c>
      <c r="D106" t="e">
        <f>VLOOKUP(C106,Clientes!D:F,3,0)</f>
        <v>#N/A</v>
      </c>
      <c r="J106" s="4">
        <f t="shared" si="5"/>
        <v>0</v>
      </c>
      <c r="K106" s="4">
        <f t="shared" si="6"/>
        <v>0</v>
      </c>
    </row>
    <row r="107" spans="1:11" x14ac:dyDescent="0.25">
      <c r="A107">
        <v>2078</v>
      </c>
      <c r="B107" s="3">
        <v>44281</v>
      </c>
      <c r="C107" s="1" t="s">
        <v>280</v>
      </c>
      <c r="D107" t="s">
        <v>281</v>
      </c>
      <c r="I107" s="4">
        <v>200</v>
      </c>
      <c r="J107" s="4">
        <f t="shared" si="5"/>
        <v>24</v>
      </c>
      <c r="K107" s="4">
        <f t="shared" si="6"/>
        <v>224</v>
      </c>
    </row>
    <row r="109" spans="1:11" x14ac:dyDescent="0.25">
      <c r="H109" s="6" t="s">
        <v>431</v>
      </c>
      <c r="I109" s="7">
        <f>SUM(I2:I108)</f>
        <v>11921.499999999998</v>
      </c>
      <c r="J109" s="7">
        <f>SUM(J2:J108)</f>
        <v>1430.58</v>
      </c>
      <c r="K109" s="7">
        <f>SUM(K2:K108)</f>
        <v>13352.080000000002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3FEC-8C87-415E-9C16-C8A394230538}">
  <dimension ref="A1:P50"/>
  <sheetViews>
    <sheetView topLeftCell="A42" zoomScaleNormal="100" workbookViewId="0">
      <selection activeCell="A49" sqref="A49"/>
    </sheetView>
  </sheetViews>
  <sheetFormatPr baseColWidth="10" defaultRowHeight="15" x14ac:dyDescent="0.25"/>
  <cols>
    <col min="1" max="1" width="15.85546875" bestFit="1" customWidth="1"/>
    <col min="2" max="2" width="20.7109375" bestFit="1" customWidth="1"/>
    <col min="3" max="3" width="14" style="1" bestFit="1" customWidth="1"/>
    <col min="4" max="4" width="29.85546875" customWidth="1"/>
    <col min="6" max="6" width="21.7109375" hidden="1" customWidth="1"/>
    <col min="7" max="11" width="0" hidden="1" customWidth="1"/>
    <col min="12" max="12" width="15.7109375" style="4" bestFit="1" customWidth="1"/>
    <col min="13" max="14" width="11.42578125" style="4"/>
  </cols>
  <sheetData>
    <row r="1" spans="1:16" x14ac:dyDescent="0.25">
      <c r="A1" s="6" t="s">
        <v>282</v>
      </c>
      <c r="B1" s="6" t="s">
        <v>283</v>
      </c>
      <c r="C1" s="8" t="s">
        <v>284</v>
      </c>
      <c r="D1" s="6" t="s">
        <v>285</v>
      </c>
      <c r="E1" s="6" t="s">
        <v>286</v>
      </c>
      <c r="F1" s="6" t="s">
        <v>287</v>
      </c>
      <c r="G1" s="6" t="s">
        <v>288</v>
      </c>
      <c r="H1" s="6"/>
      <c r="I1" s="6" t="s">
        <v>289</v>
      </c>
      <c r="J1" s="6" t="s">
        <v>290</v>
      </c>
      <c r="K1" s="6" t="s">
        <v>291</v>
      </c>
      <c r="L1" s="7" t="s">
        <v>292</v>
      </c>
      <c r="M1" s="7" t="s">
        <v>190</v>
      </c>
      <c r="N1" s="7" t="s">
        <v>191</v>
      </c>
      <c r="O1" s="6" t="s">
        <v>378</v>
      </c>
    </row>
    <row r="2" spans="1:16" x14ac:dyDescent="0.25">
      <c r="A2" t="s">
        <v>293</v>
      </c>
      <c r="B2" t="s">
        <v>294</v>
      </c>
      <c r="C2" s="1" t="s">
        <v>359</v>
      </c>
      <c r="D2" t="s">
        <v>295</v>
      </c>
      <c r="E2" s="3">
        <v>44256</v>
      </c>
      <c r="F2" s="9">
        <v>44256.704351851855</v>
      </c>
      <c r="G2" t="s">
        <v>296</v>
      </c>
      <c r="I2">
        <v>1792890942001</v>
      </c>
      <c r="J2">
        <v>1.0320210117918399E+47</v>
      </c>
      <c r="K2">
        <v>1.0320210117918399E+47</v>
      </c>
      <c r="L2" s="4">
        <v>53.76</v>
      </c>
      <c r="M2" s="4">
        <v>48</v>
      </c>
      <c r="N2" s="4">
        <f>M2*0.12</f>
        <v>5.76</v>
      </c>
      <c r="O2" s="4">
        <f>M2+N2-L2</f>
        <v>0</v>
      </c>
      <c r="P2" t="s">
        <v>430</v>
      </c>
    </row>
    <row r="3" spans="1:16" x14ac:dyDescent="0.25">
      <c r="A3" s="10" t="s">
        <v>293</v>
      </c>
      <c r="B3" s="10" t="s">
        <v>297</v>
      </c>
      <c r="C3" s="13" t="s">
        <v>371</v>
      </c>
      <c r="D3" s="10" t="s">
        <v>298</v>
      </c>
      <c r="E3" s="11">
        <v>44256</v>
      </c>
      <c r="F3" s="12">
        <v>44256.678391203706</v>
      </c>
      <c r="G3" s="10" t="s">
        <v>296</v>
      </c>
      <c r="H3" s="10"/>
      <c r="I3" s="10">
        <v>1792890942001</v>
      </c>
      <c r="J3" s="10">
        <v>1.03202101099001E+47</v>
      </c>
      <c r="K3" s="10">
        <v>1.03202101099001E+47</v>
      </c>
      <c r="L3" s="14">
        <v>134.37</v>
      </c>
      <c r="M3" s="4">
        <v>119.97</v>
      </c>
      <c r="N3" s="4">
        <f t="shared" ref="N3:N38" si="0">M3*0.12</f>
        <v>14.3964</v>
      </c>
      <c r="O3" s="4">
        <f t="shared" ref="O3:O33" si="1">M3+N3-L3</f>
        <v>-3.6000000000058208E-3</v>
      </c>
      <c r="P3" t="s">
        <v>387</v>
      </c>
    </row>
    <row r="4" spans="1:16" x14ac:dyDescent="0.25">
      <c r="A4" s="10" t="s">
        <v>299</v>
      </c>
      <c r="B4" s="10" t="s">
        <v>300</v>
      </c>
      <c r="C4" s="13" t="s">
        <v>371</v>
      </c>
      <c r="D4" s="10" t="s">
        <v>298</v>
      </c>
      <c r="E4" s="11">
        <v>44256</v>
      </c>
      <c r="F4" s="12">
        <v>44256.773506944446</v>
      </c>
      <c r="G4" s="10" t="s">
        <v>296</v>
      </c>
      <c r="H4" s="10" t="s">
        <v>297</v>
      </c>
      <c r="I4" s="10">
        <v>1792890942001</v>
      </c>
      <c r="J4" s="10">
        <v>1.03202104099001E+47</v>
      </c>
      <c r="K4" s="10">
        <v>1.03202104099001E+47</v>
      </c>
      <c r="L4" s="14">
        <v>0</v>
      </c>
      <c r="M4" s="4">
        <v>-12.37</v>
      </c>
      <c r="N4" s="4">
        <f t="shared" si="0"/>
        <v>-1.4843999999999999</v>
      </c>
      <c r="O4" s="4">
        <f t="shared" si="1"/>
        <v>-13.854399999999998</v>
      </c>
      <c r="P4" t="s">
        <v>387</v>
      </c>
    </row>
    <row r="5" spans="1:16" x14ac:dyDescent="0.25">
      <c r="A5" t="s">
        <v>293</v>
      </c>
      <c r="B5" t="s">
        <v>301</v>
      </c>
      <c r="C5" s="1" t="s">
        <v>371</v>
      </c>
      <c r="D5" t="s">
        <v>298</v>
      </c>
      <c r="E5" s="3">
        <v>44257</v>
      </c>
      <c r="F5" s="9">
        <v>44257.549432870372</v>
      </c>
      <c r="G5" t="s">
        <v>296</v>
      </c>
      <c r="I5">
        <v>1792890942001</v>
      </c>
      <c r="J5">
        <v>2.0320210109900098E+47</v>
      </c>
      <c r="K5">
        <v>2.0320210109900098E+47</v>
      </c>
      <c r="L5" s="4">
        <v>48.59</v>
      </c>
      <c r="M5" s="4">
        <v>43.38</v>
      </c>
      <c r="N5" s="4">
        <f t="shared" si="0"/>
        <v>5.2056000000000004</v>
      </c>
      <c r="O5" s="4">
        <f t="shared" si="1"/>
        <v>-4.4000000000039563E-3</v>
      </c>
      <c r="P5" t="s">
        <v>387</v>
      </c>
    </row>
    <row r="6" spans="1:16" x14ac:dyDescent="0.25">
      <c r="A6" t="s">
        <v>293</v>
      </c>
      <c r="B6" t="s">
        <v>302</v>
      </c>
      <c r="C6" s="1" t="s">
        <v>371</v>
      </c>
      <c r="D6" t="s">
        <v>298</v>
      </c>
      <c r="E6" s="3">
        <v>44258</v>
      </c>
      <c r="F6" s="9">
        <v>44258.864398148151</v>
      </c>
      <c r="G6" t="s">
        <v>296</v>
      </c>
      <c r="I6">
        <v>1792890942001</v>
      </c>
      <c r="J6">
        <v>3.0320210109900099E+47</v>
      </c>
      <c r="K6">
        <v>3.0320210109900099E+47</v>
      </c>
      <c r="L6" s="4">
        <v>64.78</v>
      </c>
      <c r="M6" s="4">
        <v>57.84</v>
      </c>
      <c r="N6" s="4">
        <f t="shared" si="0"/>
        <v>6.9408000000000003</v>
      </c>
      <c r="O6" s="4">
        <f t="shared" si="1"/>
        <v>7.9999999999813554E-4</v>
      </c>
      <c r="P6" t="s">
        <v>387</v>
      </c>
    </row>
    <row r="7" spans="1:16" x14ac:dyDescent="0.25">
      <c r="A7" t="s">
        <v>293</v>
      </c>
      <c r="B7" t="s">
        <v>303</v>
      </c>
      <c r="C7" s="1" t="s">
        <v>360</v>
      </c>
      <c r="D7" t="s">
        <v>304</v>
      </c>
      <c r="E7" s="3">
        <v>44260</v>
      </c>
      <c r="F7" s="9">
        <v>44261.816643518519</v>
      </c>
      <c r="G7" t="s">
        <v>296</v>
      </c>
      <c r="I7">
        <v>1792890942001</v>
      </c>
      <c r="J7">
        <v>5.0320210117913103E+47</v>
      </c>
      <c r="K7">
        <v>5.0320210117913103E+47</v>
      </c>
      <c r="L7" s="4">
        <v>107.8</v>
      </c>
      <c r="M7" s="4">
        <v>96.25</v>
      </c>
      <c r="N7" s="4">
        <f t="shared" si="0"/>
        <v>11.549999999999999</v>
      </c>
      <c r="O7" s="4">
        <f t="shared" si="1"/>
        <v>0</v>
      </c>
      <c r="P7" t="s">
        <v>383</v>
      </c>
    </row>
    <row r="8" spans="1:16" x14ac:dyDescent="0.25">
      <c r="A8" t="s">
        <v>293</v>
      </c>
      <c r="B8" t="s">
        <v>311</v>
      </c>
      <c r="C8" s="1" t="s">
        <v>372</v>
      </c>
      <c r="D8" t="s">
        <v>312</v>
      </c>
      <c r="E8" s="3">
        <v>44264</v>
      </c>
      <c r="F8" s="9">
        <v>44264.817384259259</v>
      </c>
      <c r="G8" t="s">
        <v>296</v>
      </c>
      <c r="I8">
        <v>1792890942001</v>
      </c>
      <c r="J8">
        <v>9.0320210109899996E+47</v>
      </c>
      <c r="K8">
        <v>9.0320210109899996E+47</v>
      </c>
      <c r="L8" s="4">
        <v>68.680000000000007</v>
      </c>
      <c r="M8" s="4">
        <v>68.680000000000007</v>
      </c>
      <c r="N8" s="4">
        <v>0</v>
      </c>
      <c r="O8" s="4">
        <f t="shared" si="1"/>
        <v>0</v>
      </c>
      <c r="P8" t="s">
        <v>383</v>
      </c>
    </row>
    <row r="9" spans="1:16" x14ac:dyDescent="0.25">
      <c r="A9" t="s">
        <v>293</v>
      </c>
      <c r="B9" t="s">
        <v>313</v>
      </c>
      <c r="C9" s="1" t="s">
        <v>361</v>
      </c>
      <c r="D9" t="s">
        <v>314</v>
      </c>
      <c r="E9" s="3">
        <v>44265</v>
      </c>
      <c r="F9" s="9">
        <v>44265.610891203702</v>
      </c>
      <c r="G9" t="s">
        <v>296</v>
      </c>
      <c r="I9">
        <v>1792890942001</v>
      </c>
      <c r="J9">
        <v>1.003202101179E+48</v>
      </c>
      <c r="K9">
        <v>1.003202101179E+48</v>
      </c>
      <c r="L9" s="4">
        <v>246.03</v>
      </c>
      <c r="M9" s="4">
        <f>182.81+41.28</f>
        <v>224.09</v>
      </c>
      <c r="N9" s="4">
        <f>182.81*0.12</f>
        <v>21.937200000000001</v>
      </c>
      <c r="O9" s="4">
        <f t="shared" si="1"/>
        <v>-2.8000000000076852E-3</v>
      </c>
      <c r="P9" t="s">
        <v>384</v>
      </c>
    </row>
    <row r="10" spans="1:16" x14ac:dyDescent="0.25">
      <c r="A10" t="s">
        <v>293</v>
      </c>
      <c r="B10" t="s">
        <v>315</v>
      </c>
      <c r="C10" s="1" t="s">
        <v>373</v>
      </c>
      <c r="D10" t="s">
        <v>316</v>
      </c>
      <c r="E10" s="3">
        <v>44265</v>
      </c>
      <c r="F10" s="9">
        <v>44265.413715277777</v>
      </c>
      <c r="G10" t="s">
        <v>296</v>
      </c>
      <c r="I10">
        <v>1792890942001</v>
      </c>
      <c r="J10">
        <v>1.00320210109926E+48</v>
      </c>
      <c r="K10">
        <v>1.00320210109926E+48</v>
      </c>
      <c r="L10" s="4">
        <v>245.28</v>
      </c>
      <c r="M10" s="4">
        <v>219</v>
      </c>
      <c r="N10" s="4">
        <f t="shared" si="0"/>
        <v>26.279999999999998</v>
      </c>
      <c r="O10" s="4">
        <f t="shared" si="1"/>
        <v>0</v>
      </c>
      <c r="P10" t="s">
        <v>385</v>
      </c>
    </row>
    <row r="11" spans="1:16" x14ac:dyDescent="0.25">
      <c r="A11" t="s">
        <v>293</v>
      </c>
      <c r="B11" t="s">
        <v>317</v>
      </c>
      <c r="C11" s="1" t="s">
        <v>374</v>
      </c>
      <c r="D11" t="s">
        <v>318</v>
      </c>
      <c r="E11" s="3">
        <v>44266</v>
      </c>
      <c r="F11" s="9">
        <v>44266.750798611109</v>
      </c>
      <c r="G11" t="s">
        <v>296</v>
      </c>
      <c r="I11">
        <v>1792890942001</v>
      </c>
      <c r="J11">
        <v>1.1032021010992099E+48</v>
      </c>
      <c r="K11">
        <v>1.1032021010992099E+48</v>
      </c>
      <c r="L11" s="4">
        <v>81.2</v>
      </c>
      <c r="M11" s="4">
        <v>72.5</v>
      </c>
      <c r="N11" s="4">
        <f t="shared" si="0"/>
        <v>8.6999999999999993</v>
      </c>
      <c r="O11" s="4">
        <f t="shared" si="1"/>
        <v>0</v>
      </c>
      <c r="P11" t="s">
        <v>386</v>
      </c>
    </row>
    <row r="12" spans="1:16" x14ac:dyDescent="0.25">
      <c r="A12" t="s">
        <v>293</v>
      </c>
      <c r="B12" t="s">
        <v>319</v>
      </c>
      <c r="C12" s="1" t="s">
        <v>371</v>
      </c>
      <c r="D12" t="s">
        <v>298</v>
      </c>
      <c r="E12" s="3">
        <v>44268</v>
      </c>
      <c r="F12" s="9">
        <v>44268.723969907405</v>
      </c>
      <c r="G12" t="s">
        <v>296</v>
      </c>
      <c r="I12">
        <v>1792890942001</v>
      </c>
      <c r="J12">
        <v>1.303202101099E+48</v>
      </c>
      <c r="K12">
        <v>1.303202101099E+48</v>
      </c>
      <c r="L12" s="4">
        <v>27.78</v>
      </c>
      <c r="M12" s="4">
        <v>24.8</v>
      </c>
      <c r="N12" s="4">
        <f t="shared" si="0"/>
        <v>2.976</v>
      </c>
      <c r="O12" s="4">
        <f t="shared" si="1"/>
        <v>-4.0000000000013358E-3</v>
      </c>
      <c r="P12" t="s">
        <v>387</v>
      </c>
    </row>
    <row r="13" spans="1:16" x14ac:dyDescent="0.25">
      <c r="A13" t="s">
        <v>293</v>
      </c>
      <c r="B13" t="s">
        <v>320</v>
      </c>
      <c r="C13" s="1" t="s">
        <v>362</v>
      </c>
      <c r="D13" t="s">
        <v>321</v>
      </c>
      <c r="E13" s="3">
        <v>44268</v>
      </c>
      <c r="F13" s="9">
        <v>44268.496342592596</v>
      </c>
      <c r="G13" t="s">
        <v>296</v>
      </c>
      <c r="I13">
        <v>1792890942001</v>
      </c>
      <c r="J13">
        <v>1.303202101179E+48</v>
      </c>
      <c r="K13">
        <v>1.303202101179E+48</v>
      </c>
      <c r="L13" s="4">
        <v>7.63</v>
      </c>
      <c r="M13" s="4">
        <v>6.81</v>
      </c>
      <c r="N13" s="4">
        <f t="shared" si="0"/>
        <v>0.81719999999999993</v>
      </c>
      <c r="O13" s="4">
        <f t="shared" si="1"/>
        <v>-2.8000000000005798E-3</v>
      </c>
      <c r="P13" t="s">
        <v>386</v>
      </c>
    </row>
    <row r="14" spans="1:16" x14ac:dyDescent="0.25">
      <c r="A14" t="s">
        <v>293</v>
      </c>
      <c r="B14" t="s">
        <v>323</v>
      </c>
      <c r="C14" s="1" t="s">
        <v>363</v>
      </c>
      <c r="D14" t="s">
        <v>324</v>
      </c>
      <c r="E14" s="3">
        <v>44271</v>
      </c>
      <c r="F14" s="9">
        <v>44271.598032407404</v>
      </c>
      <c r="G14" t="s">
        <v>296</v>
      </c>
      <c r="I14">
        <v>1792890942001</v>
      </c>
      <c r="J14">
        <v>1.6032021011791701E+48</v>
      </c>
      <c r="K14">
        <v>1.6032021011791701E+48</v>
      </c>
      <c r="L14" s="4">
        <v>8.2100000000000009</v>
      </c>
      <c r="M14" s="4">
        <v>7.33</v>
      </c>
      <c r="N14" s="4">
        <f t="shared" si="0"/>
        <v>0.87959999999999994</v>
      </c>
      <c r="O14" s="4">
        <f t="shared" si="1"/>
        <v>-4.0000000000084412E-4</v>
      </c>
      <c r="P14" t="s">
        <v>391</v>
      </c>
    </row>
    <row r="15" spans="1:16" x14ac:dyDescent="0.25">
      <c r="A15" t="s">
        <v>293</v>
      </c>
      <c r="B15" t="s">
        <v>325</v>
      </c>
      <c r="C15" s="1" t="s">
        <v>364</v>
      </c>
      <c r="D15" t="s">
        <v>326</v>
      </c>
      <c r="E15" s="3">
        <v>44271</v>
      </c>
      <c r="F15" s="9">
        <v>44271.371238425927</v>
      </c>
      <c r="G15" t="s">
        <v>296</v>
      </c>
      <c r="I15">
        <v>1792890942001</v>
      </c>
      <c r="J15">
        <v>1.6032021011723299E+48</v>
      </c>
      <c r="K15">
        <v>1.6032021011723299E+48</v>
      </c>
      <c r="L15" s="4">
        <v>229</v>
      </c>
      <c r="M15" s="4">
        <v>204.46</v>
      </c>
      <c r="N15" s="4">
        <f t="shared" si="0"/>
        <v>24.5352</v>
      </c>
      <c r="O15" s="4">
        <f t="shared" si="1"/>
        <v>-4.7999999999888132E-3</v>
      </c>
      <c r="P15" t="s">
        <v>390</v>
      </c>
    </row>
    <row r="16" spans="1:16" x14ac:dyDescent="0.25">
      <c r="A16" t="s">
        <v>293</v>
      </c>
      <c r="B16" t="s">
        <v>327</v>
      </c>
      <c r="C16" s="1" t="s">
        <v>361</v>
      </c>
      <c r="D16" t="s">
        <v>314</v>
      </c>
      <c r="E16" s="3">
        <v>44272</v>
      </c>
      <c r="F16" s="9">
        <v>44273.131145833337</v>
      </c>
      <c r="G16" t="s">
        <v>296</v>
      </c>
      <c r="I16">
        <v>1792890942001</v>
      </c>
      <c r="J16">
        <v>1.7032021011790001E+48</v>
      </c>
      <c r="K16">
        <v>1.7032021011790001E+48</v>
      </c>
      <c r="L16" s="4">
        <v>23.34</v>
      </c>
      <c r="M16" s="4">
        <v>20.84</v>
      </c>
      <c r="N16" s="4">
        <f t="shared" si="0"/>
        <v>2.5007999999999999</v>
      </c>
      <c r="O16" s="4">
        <f t="shared" si="1"/>
        <v>8.0000000000168825E-4</v>
      </c>
      <c r="P16" t="s">
        <v>387</v>
      </c>
    </row>
    <row r="17" spans="1:16" x14ac:dyDescent="0.25">
      <c r="A17" t="s">
        <v>293</v>
      </c>
      <c r="B17" t="s">
        <v>328</v>
      </c>
      <c r="C17" s="1" t="s">
        <v>361</v>
      </c>
      <c r="D17" t="s">
        <v>314</v>
      </c>
      <c r="E17" s="3">
        <v>44272</v>
      </c>
      <c r="F17" s="9">
        <v>44273.177442129629</v>
      </c>
      <c r="G17" t="s">
        <v>296</v>
      </c>
      <c r="I17">
        <v>1792890942001</v>
      </c>
      <c r="J17">
        <v>1.7032021011790001E+48</v>
      </c>
      <c r="K17">
        <v>1.7032021011790001E+48</v>
      </c>
      <c r="L17" s="4">
        <v>116.46</v>
      </c>
      <c r="M17" s="4">
        <f>(80.16+26.68)</f>
        <v>106.84</v>
      </c>
      <c r="N17" s="4">
        <v>9.6199999999999992</v>
      </c>
      <c r="O17" s="4">
        <f t="shared" si="1"/>
        <v>0</v>
      </c>
      <c r="P17" t="s">
        <v>384</v>
      </c>
    </row>
    <row r="18" spans="1:16" x14ac:dyDescent="0.25">
      <c r="A18" t="s">
        <v>293</v>
      </c>
      <c r="B18" t="s">
        <v>329</v>
      </c>
      <c r="C18" s="1" t="s">
        <v>362</v>
      </c>
      <c r="D18" t="s">
        <v>321</v>
      </c>
      <c r="E18" s="3">
        <v>44272</v>
      </c>
      <c r="F18" s="9">
        <v>44272.561261574076</v>
      </c>
      <c r="G18" t="s">
        <v>296</v>
      </c>
      <c r="I18">
        <v>1792890942001</v>
      </c>
      <c r="J18">
        <v>1.7032021011790001E+48</v>
      </c>
      <c r="K18">
        <v>1.7032021011790001E+48</v>
      </c>
      <c r="L18" s="4">
        <v>16.2</v>
      </c>
      <c r="M18" s="4">
        <v>14.46</v>
      </c>
      <c r="N18" s="4">
        <f t="shared" si="0"/>
        <v>1.7352000000000001</v>
      </c>
      <c r="O18" s="4">
        <f t="shared" si="1"/>
        <v>-4.7999999999994714E-3</v>
      </c>
      <c r="P18" t="s">
        <v>392</v>
      </c>
    </row>
    <row r="19" spans="1:16" x14ac:dyDescent="0.25">
      <c r="A19" t="s">
        <v>293</v>
      </c>
      <c r="B19" t="s">
        <v>330</v>
      </c>
      <c r="C19" s="1" t="s">
        <v>361</v>
      </c>
      <c r="D19" t="s">
        <v>314</v>
      </c>
      <c r="E19" s="3">
        <v>44272</v>
      </c>
      <c r="F19" s="9">
        <v>44273.106099537035</v>
      </c>
      <c r="G19" t="s">
        <v>296</v>
      </c>
      <c r="I19">
        <v>1792890942001</v>
      </c>
      <c r="J19">
        <v>1.7032021011790001E+48</v>
      </c>
      <c r="K19">
        <v>1.7032021011790001E+48</v>
      </c>
      <c r="L19" s="4">
        <v>59.91</v>
      </c>
      <c r="M19" s="4">
        <f>43.7+10.96</f>
        <v>54.660000000000004</v>
      </c>
      <c r="N19" s="4">
        <v>5.25</v>
      </c>
      <c r="O19" s="4">
        <f t="shared" si="1"/>
        <v>0</v>
      </c>
    </row>
    <row r="20" spans="1:16" x14ac:dyDescent="0.25">
      <c r="A20" t="s">
        <v>293</v>
      </c>
      <c r="B20" t="s">
        <v>331</v>
      </c>
      <c r="C20" s="1" t="s">
        <v>375</v>
      </c>
      <c r="D20" t="s">
        <v>332</v>
      </c>
      <c r="E20" s="3">
        <v>44274</v>
      </c>
      <c r="F20" s="9">
        <v>44275.717303240737</v>
      </c>
      <c r="G20" t="s">
        <v>296</v>
      </c>
      <c r="I20">
        <v>1792890942001</v>
      </c>
      <c r="J20">
        <v>1.903202101099E+48</v>
      </c>
      <c r="K20">
        <v>1.903202101099E+48</v>
      </c>
      <c r="L20" s="4">
        <v>12.9</v>
      </c>
      <c r="M20" s="4">
        <v>11.52</v>
      </c>
      <c r="N20" s="4">
        <f t="shared" si="0"/>
        <v>1.3823999999999999</v>
      </c>
      <c r="O20" s="4">
        <f t="shared" si="1"/>
        <v>2.3999999999997357E-3</v>
      </c>
      <c r="P20" t="s">
        <v>393</v>
      </c>
    </row>
    <row r="21" spans="1:16" x14ac:dyDescent="0.25">
      <c r="A21" t="s">
        <v>293</v>
      </c>
      <c r="B21" t="s">
        <v>336</v>
      </c>
      <c r="C21" s="1" t="s">
        <v>365</v>
      </c>
      <c r="D21" t="s">
        <v>337</v>
      </c>
      <c r="E21" s="3">
        <v>44277</v>
      </c>
      <c r="F21" s="9">
        <v>44278.002986111111</v>
      </c>
      <c r="G21" t="s">
        <v>296</v>
      </c>
      <c r="I21">
        <v>1792890942001</v>
      </c>
      <c r="J21">
        <v>2.2032021011791401E+48</v>
      </c>
      <c r="K21">
        <v>2.2032021011791401E+48</v>
      </c>
      <c r="L21" s="4">
        <v>113.66</v>
      </c>
      <c r="M21" s="4">
        <v>101.48</v>
      </c>
      <c r="N21" s="4">
        <f t="shared" si="0"/>
        <v>12.1776</v>
      </c>
      <c r="O21" s="4">
        <f t="shared" si="1"/>
        <v>-2.3999999999944066E-3</v>
      </c>
      <c r="P21" t="s">
        <v>397</v>
      </c>
    </row>
    <row r="22" spans="1:16" x14ac:dyDescent="0.25">
      <c r="A22" t="s">
        <v>293</v>
      </c>
      <c r="B22" t="s">
        <v>338</v>
      </c>
      <c r="C22" s="1" t="s">
        <v>366</v>
      </c>
      <c r="D22" t="s">
        <v>339</v>
      </c>
      <c r="E22" s="3">
        <v>44279</v>
      </c>
      <c r="F22" s="9">
        <v>44280.385347222225</v>
      </c>
      <c r="G22" t="s">
        <v>296</v>
      </c>
      <c r="I22">
        <v>1792890942001</v>
      </c>
      <c r="J22">
        <v>2.4032021011791101E+48</v>
      </c>
      <c r="K22">
        <v>2.4032021011791101E+48</v>
      </c>
      <c r="L22" s="4">
        <v>66.290000000000006</v>
      </c>
      <c r="M22" s="4">
        <f>(32.4+30)</f>
        <v>62.4</v>
      </c>
      <c r="N22" s="4">
        <v>3.89</v>
      </c>
      <c r="O22" s="4">
        <f t="shared" si="1"/>
        <v>0</v>
      </c>
      <c r="P22" t="s">
        <v>399</v>
      </c>
    </row>
    <row r="23" spans="1:16" x14ac:dyDescent="0.25">
      <c r="A23" t="s">
        <v>293</v>
      </c>
      <c r="B23" t="s">
        <v>340</v>
      </c>
      <c r="C23" s="1" t="s">
        <v>366</v>
      </c>
      <c r="D23" t="s">
        <v>339</v>
      </c>
      <c r="E23" s="3">
        <v>44279</v>
      </c>
      <c r="F23" s="9">
        <v>44280.385462962964</v>
      </c>
      <c r="G23" t="s">
        <v>296</v>
      </c>
      <c r="I23">
        <v>1792890942001</v>
      </c>
      <c r="J23">
        <v>2.4032021011791101E+48</v>
      </c>
      <c r="K23">
        <v>2.4032021011791101E+48</v>
      </c>
      <c r="L23" s="4">
        <v>58.46</v>
      </c>
      <c r="M23" s="4">
        <v>52.2</v>
      </c>
      <c r="N23" s="4">
        <f t="shared" si="0"/>
        <v>6.2640000000000002</v>
      </c>
      <c r="O23" s="4">
        <f t="shared" si="1"/>
        <v>4.0000000000048885E-3</v>
      </c>
      <c r="P23" t="s">
        <v>398</v>
      </c>
    </row>
    <row r="24" spans="1:16" x14ac:dyDescent="0.25">
      <c r="A24" t="s">
        <v>293</v>
      </c>
      <c r="B24" t="s">
        <v>344</v>
      </c>
      <c r="C24" s="1" t="s">
        <v>376</v>
      </c>
      <c r="D24" t="s">
        <v>345</v>
      </c>
      <c r="E24" s="3">
        <v>44282</v>
      </c>
      <c r="F24" s="9">
        <v>44282.748738425929</v>
      </c>
      <c r="G24" t="s">
        <v>296</v>
      </c>
      <c r="I24">
        <v>1792890942001</v>
      </c>
      <c r="J24">
        <v>2.7032021010990799E+48</v>
      </c>
      <c r="K24">
        <v>2.7032021010990799E+48</v>
      </c>
      <c r="L24" s="4">
        <v>51.5</v>
      </c>
      <c r="M24" s="4">
        <v>51.5</v>
      </c>
      <c r="N24" s="4">
        <v>0</v>
      </c>
      <c r="O24" s="4">
        <f t="shared" si="1"/>
        <v>0</v>
      </c>
      <c r="P24" t="s">
        <v>384</v>
      </c>
    </row>
    <row r="25" spans="1:16" x14ac:dyDescent="0.25">
      <c r="A25" t="s">
        <v>293</v>
      </c>
      <c r="B25" t="s">
        <v>346</v>
      </c>
      <c r="C25" s="1" t="s">
        <v>367</v>
      </c>
      <c r="D25" t="s">
        <v>347</v>
      </c>
      <c r="E25" s="3">
        <v>44282</v>
      </c>
      <c r="F25" s="9">
        <v>44282.503888888888</v>
      </c>
      <c r="G25" t="s">
        <v>296</v>
      </c>
      <c r="I25">
        <v>1792890942001</v>
      </c>
      <c r="J25">
        <v>2.7032021011715799E+48</v>
      </c>
      <c r="K25">
        <v>2.7032021011715799E+48</v>
      </c>
      <c r="L25" s="4">
        <v>6.79</v>
      </c>
      <c r="M25" s="4">
        <v>6.06</v>
      </c>
      <c r="N25" s="4">
        <f t="shared" si="0"/>
        <v>0.72719999999999996</v>
      </c>
      <c r="O25" s="4">
        <f t="shared" si="1"/>
        <v>-2.8000000000005798E-3</v>
      </c>
      <c r="P25" t="s">
        <v>400</v>
      </c>
    </row>
    <row r="26" spans="1:16" x14ac:dyDescent="0.25">
      <c r="A26" t="s">
        <v>293</v>
      </c>
      <c r="B26" t="s">
        <v>348</v>
      </c>
      <c r="C26" s="1" t="s">
        <v>366</v>
      </c>
      <c r="D26" t="s">
        <v>339</v>
      </c>
      <c r="E26" s="3">
        <v>44284</v>
      </c>
      <c r="F26" s="9">
        <v>44285.37027777778</v>
      </c>
      <c r="G26" t="s">
        <v>296</v>
      </c>
      <c r="I26">
        <v>1792890942001</v>
      </c>
      <c r="J26">
        <v>2.9032021011791099E+48</v>
      </c>
      <c r="K26">
        <v>2.9032021011791099E+48</v>
      </c>
      <c r="L26" s="4">
        <v>167.01</v>
      </c>
      <c r="M26" s="4">
        <v>149.12</v>
      </c>
      <c r="N26" s="4">
        <f t="shared" si="0"/>
        <v>17.894400000000001</v>
      </c>
      <c r="O26" s="4">
        <f t="shared" si="1"/>
        <v>4.4000000000039563E-3</v>
      </c>
      <c r="P26" t="s">
        <v>401</v>
      </c>
    </row>
    <row r="27" spans="1:16" x14ac:dyDescent="0.25">
      <c r="A27" t="s">
        <v>293</v>
      </c>
      <c r="B27" t="s">
        <v>349</v>
      </c>
      <c r="C27" s="1" t="s">
        <v>372</v>
      </c>
      <c r="D27" t="s">
        <v>312</v>
      </c>
      <c r="E27" s="3">
        <v>44285</v>
      </c>
      <c r="F27" s="9">
        <v>44285.666574074072</v>
      </c>
      <c r="G27" t="s">
        <v>296</v>
      </c>
      <c r="I27">
        <v>1792890942001</v>
      </c>
      <c r="J27">
        <v>3.0032021010990003E+48</v>
      </c>
      <c r="K27">
        <v>3.0032021010990003E+48</v>
      </c>
      <c r="L27" s="4">
        <v>27.8</v>
      </c>
      <c r="M27" s="4">
        <v>24.82</v>
      </c>
      <c r="N27" s="4">
        <f t="shared" si="0"/>
        <v>2.9783999999999997</v>
      </c>
      <c r="O27" s="4">
        <f t="shared" si="1"/>
        <v>-1.5999999999998238E-3</v>
      </c>
      <c r="P27" t="s">
        <v>384</v>
      </c>
    </row>
    <row r="28" spans="1:16" x14ac:dyDescent="0.25">
      <c r="A28" t="s">
        <v>293</v>
      </c>
      <c r="B28" t="s">
        <v>350</v>
      </c>
      <c r="C28" s="1" t="s">
        <v>366</v>
      </c>
      <c r="D28" t="s">
        <v>339</v>
      </c>
      <c r="E28" s="3">
        <v>44285</v>
      </c>
      <c r="F28" s="9">
        <v>44285.789942129632</v>
      </c>
      <c r="G28" t="s">
        <v>296</v>
      </c>
      <c r="I28">
        <v>1792890942001</v>
      </c>
      <c r="J28">
        <v>3.0032021011791103E+48</v>
      </c>
      <c r="K28">
        <v>3.0032021011791103E+48</v>
      </c>
      <c r="L28" s="4">
        <v>307.52</v>
      </c>
      <c r="M28" s="4">
        <v>274.57</v>
      </c>
      <c r="N28" s="4">
        <f t="shared" si="0"/>
        <v>32.948399999999999</v>
      </c>
      <c r="O28" s="4">
        <f t="shared" si="1"/>
        <v>-1.5999999999962711E-3</v>
      </c>
      <c r="P28" t="s">
        <v>402</v>
      </c>
    </row>
    <row r="29" spans="1:16" x14ac:dyDescent="0.25">
      <c r="A29" t="s">
        <v>293</v>
      </c>
      <c r="B29" t="s">
        <v>353</v>
      </c>
      <c r="C29" s="1" t="s">
        <v>368</v>
      </c>
      <c r="D29" t="s">
        <v>307</v>
      </c>
      <c r="E29" s="3">
        <v>44286</v>
      </c>
      <c r="F29" s="9">
        <v>44287.440925925926</v>
      </c>
      <c r="G29" t="s">
        <v>296</v>
      </c>
      <c r="I29">
        <v>1792890942001</v>
      </c>
      <c r="J29">
        <v>3.1032021011790202E+48</v>
      </c>
      <c r="K29">
        <v>3.1032021011790202E+48</v>
      </c>
      <c r="L29" s="4">
        <v>32.69</v>
      </c>
      <c r="M29" s="4">
        <v>29.19</v>
      </c>
      <c r="N29" s="4">
        <f t="shared" si="0"/>
        <v>3.5028000000000001</v>
      </c>
      <c r="O29" s="4">
        <f t="shared" si="1"/>
        <v>2.8000000000005798E-3</v>
      </c>
      <c r="P29" t="s">
        <v>429</v>
      </c>
    </row>
    <row r="30" spans="1:16" x14ac:dyDescent="0.25">
      <c r="A30" t="s">
        <v>293</v>
      </c>
      <c r="B30" t="s">
        <v>354</v>
      </c>
      <c r="C30" s="1" t="s">
        <v>369</v>
      </c>
      <c r="D30" t="s">
        <v>355</v>
      </c>
      <c r="E30" s="3">
        <v>44286</v>
      </c>
      <c r="F30" s="9">
        <v>44292.560416666667</v>
      </c>
      <c r="G30" t="s">
        <v>296</v>
      </c>
      <c r="I30">
        <v>1792890942001</v>
      </c>
      <c r="J30">
        <v>3.103202101179E+48</v>
      </c>
      <c r="K30">
        <v>3.103202101179E+48</v>
      </c>
      <c r="L30" s="4">
        <v>17.23</v>
      </c>
      <c r="M30" s="4">
        <v>15.74</v>
      </c>
      <c r="N30" s="4">
        <f t="shared" si="0"/>
        <v>1.8888</v>
      </c>
      <c r="O30" s="4">
        <f t="shared" si="1"/>
        <v>0.39880000000000138</v>
      </c>
      <c r="P30" t="s">
        <v>429</v>
      </c>
    </row>
    <row r="31" spans="1:16" x14ac:dyDescent="0.25">
      <c r="A31" t="s">
        <v>293</v>
      </c>
      <c r="B31" t="s">
        <v>356</v>
      </c>
      <c r="C31" s="1" t="s">
        <v>377</v>
      </c>
      <c r="D31" t="s">
        <v>352</v>
      </c>
      <c r="E31" s="3">
        <v>44286</v>
      </c>
      <c r="F31" s="9">
        <v>44287.424085648148</v>
      </c>
      <c r="G31" t="s">
        <v>296</v>
      </c>
      <c r="I31">
        <v>1792890942001</v>
      </c>
      <c r="J31">
        <v>3.1032021010989997E+48</v>
      </c>
      <c r="K31">
        <v>3.1032021010989997E+48</v>
      </c>
      <c r="L31" s="4">
        <v>4.03</v>
      </c>
      <c r="M31" s="4">
        <v>3.6</v>
      </c>
      <c r="N31" s="4">
        <f t="shared" si="0"/>
        <v>0.432</v>
      </c>
      <c r="O31" s="4">
        <f t="shared" si="1"/>
        <v>1.9999999999997797E-3</v>
      </c>
      <c r="P31" t="s">
        <v>429</v>
      </c>
    </row>
    <row r="32" spans="1:16" x14ac:dyDescent="0.25">
      <c r="A32" t="s">
        <v>293</v>
      </c>
      <c r="B32" t="s">
        <v>357</v>
      </c>
      <c r="C32" s="1" t="s">
        <v>369</v>
      </c>
      <c r="D32" t="s">
        <v>309</v>
      </c>
      <c r="E32" s="3">
        <v>44286</v>
      </c>
      <c r="F32" s="9">
        <v>44287.543437499997</v>
      </c>
      <c r="G32" t="s">
        <v>296</v>
      </c>
      <c r="I32">
        <v>1792890942001</v>
      </c>
      <c r="J32">
        <v>3.103202101179E+48</v>
      </c>
      <c r="K32">
        <v>3.103202101179E+48</v>
      </c>
      <c r="L32" s="4">
        <v>10.38</v>
      </c>
      <c r="M32" s="4">
        <v>9.27</v>
      </c>
      <c r="N32" s="4">
        <f t="shared" si="0"/>
        <v>1.1123999999999998</v>
      </c>
      <c r="O32" s="4">
        <f t="shared" si="1"/>
        <v>2.3999999999979593E-3</v>
      </c>
      <c r="P32" t="s">
        <v>429</v>
      </c>
    </row>
    <row r="33" spans="1:16" x14ac:dyDescent="0.25">
      <c r="A33" t="s">
        <v>293</v>
      </c>
      <c r="B33" t="s">
        <v>358</v>
      </c>
      <c r="C33" s="1" t="s">
        <v>368</v>
      </c>
      <c r="D33" t="s">
        <v>307</v>
      </c>
      <c r="E33" s="3">
        <v>44286</v>
      </c>
      <c r="F33" s="9">
        <v>44287.493483796294</v>
      </c>
      <c r="G33" t="s">
        <v>296</v>
      </c>
      <c r="I33">
        <v>1792890942001</v>
      </c>
      <c r="J33">
        <v>3.1032021011790202E+48</v>
      </c>
      <c r="K33">
        <v>3.1032021011790202E+48</v>
      </c>
      <c r="L33" s="4">
        <v>64.36</v>
      </c>
      <c r="M33" s="4">
        <v>57.46</v>
      </c>
      <c r="N33" s="4">
        <f t="shared" si="0"/>
        <v>6.8952</v>
      </c>
      <c r="O33" s="4">
        <f t="shared" si="1"/>
        <v>-4.8000000000030241E-3</v>
      </c>
      <c r="P33" t="s">
        <v>429</v>
      </c>
    </row>
    <row r="34" spans="1:16" x14ac:dyDescent="0.25">
      <c r="B34" t="s">
        <v>440</v>
      </c>
      <c r="C34" s="1" t="s">
        <v>441</v>
      </c>
      <c r="D34" t="s">
        <v>442</v>
      </c>
      <c r="E34" s="3">
        <v>44285</v>
      </c>
      <c r="F34" s="9"/>
      <c r="M34" s="4">
        <v>366.49</v>
      </c>
      <c r="N34" s="4">
        <f t="shared" si="0"/>
        <v>43.9788</v>
      </c>
      <c r="O34" s="4"/>
      <c r="P34" t="s">
        <v>443</v>
      </c>
    </row>
    <row r="35" spans="1:16" x14ac:dyDescent="0.25">
      <c r="B35" t="s">
        <v>444</v>
      </c>
      <c r="C35" s="1" t="s">
        <v>445</v>
      </c>
      <c r="D35" t="s">
        <v>446</v>
      </c>
      <c r="E35" s="3">
        <v>44285</v>
      </c>
      <c r="F35" s="9"/>
      <c r="M35" s="4">
        <v>486.42</v>
      </c>
      <c r="N35" s="4">
        <f t="shared" si="0"/>
        <v>58.370399999999997</v>
      </c>
      <c r="O35" s="4"/>
      <c r="P35" t="s">
        <v>443</v>
      </c>
    </row>
    <row r="36" spans="1:16" x14ac:dyDescent="0.25">
      <c r="B36" t="s">
        <v>447</v>
      </c>
      <c r="C36" s="1" t="s">
        <v>445</v>
      </c>
      <c r="D36" t="s">
        <v>446</v>
      </c>
      <c r="E36" s="3">
        <v>44285</v>
      </c>
      <c r="F36" s="9"/>
      <c r="M36" s="4">
        <v>87.5</v>
      </c>
      <c r="N36" s="4">
        <f t="shared" si="0"/>
        <v>10.5</v>
      </c>
      <c r="O36" s="4"/>
      <c r="P36" t="s">
        <v>443</v>
      </c>
    </row>
    <row r="37" spans="1:16" x14ac:dyDescent="0.25">
      <c r="B37" t="s">
        <v>448</v>
      </c>
      <c r="C37" s="1" t="s">
        <v>449</v>
      </c>
      <c r="D37" t="s">
        <v>450</v>
      </c>
      <c r="E37" s="3">
        <v>44257</v>
      </c>
      <c r="F37" s="9"/>
      <c r="M37" s="4">
        <v>255</v>
      </c>
      <c r="N37" s="4">
        <f t="shared" si="0"/>
        <v>30.599999999999998</v>
      </c>
      <c r="O37" s="4"/>
      <c r="P37" t="s">
        <v>443</v>
      </c>
    </row>
    <row r="38" spans="1:16" x14ac:dyDescent="0.25">
      <c r="B38" t="s">
        <v>451</v>
      </c>
      <c r="C38" s="1" t="s">
        <v>449</v>
      </c>
      <c r="D38" t="s">
        <v>450</v>
      </c>
      <c r="E38" s="3">
        <v>44257</v>
      </c>
      <c r="F38" s="9"/>
      <c r="M38" s="4">
        <v>195</v>
      </c>
      <c r="N38" s="4">
        <f t="shared" si="0"/>
        <v>23.4</v>
      </c>
      <c r="O38" s="4"/>
      <c r="P38" t="s">
        <v>443</v>
      </c>
    </row>
    <row r="39" spans="1:16" x14ac:dyDescent="0.25">
      <c r="B39" t="s">
        <v>452</v>
      </c>
      <c r="C39" s="1" t="s">
        <v>453</v>
      </c>
      <c r="D39" t="s">
        <v>454</v>
      </c>
      <c r="E39" s="3">
        <v>44267</v>
      </c>
      <c r="F39" s="9"/>
      <c r="M39" s="4">
        <v>12.5</v>
      </c>
      <c r="N39" s="4">
        <v>0</v>
      </c>
      <c r="O39" s="4"/>
      <c r="P39" t="s">
        <v>455</v>
      </c>
    </row>
    <row r="40" spans="1:16" x14ac:dyDescent="0.25">
      <c r="B40" t="s">
        <v>456</v>
      </c>
      <c r="C40" s="1" t="s">
        <v>453</v>
      </c>
      <c r="D40" t="s">
        <v>454</v>
      </c>
      <c r="E40" s="3">
        <v>44282</v>
      </c>
      <c r="F40" s="9"/>
      <c r="M40" s="4">
        <v>28.5</v>
      </c>
      <c r="N40" s="4">
        <v>0</v>
      </c>
      <c r="O40" s="4"/>
      <c r="P40" t="s">
        <v>457</v>
      </c>
    </row>
    <row r="41" spans="1:16" x14ac:dyDescent="0.25">
      <c r="B41" t="s">
        <v>458</v>
      </c>
      <c r="C41" s="1" t="s">
        <v>459</v>
      </c>
      <c r="D41" t="s">
        <v>460</v>
      </c>
      <c r="E41" s="3">
        <v>44264</v>
      </c>
      <c r="F41" s="9"/>
      <c r="M41" s="4">
        <v>46.61</v>
      </c>
      <c r="N41" s="4">
        <v>0</v>
      </c>
      <c r="O41" s="4"/>
      <c r="P41" t="s">
        <v>461</v>
      </c>
    </row>
    <row r="42" spans="1:16" x14ac:dyDescent="0.25">
      <c r="B42" t="s">
        <v>462</v>
      </c>
      <c r="C42" s="1" t="s">
        <v>459</v>
      </c>
      <c r="D42" t="s">
        <v>460</v>
      </c>
      <c r="E42" s="3">
        <v>44264</v>
      </c>
      <c r="F42" s="9"/>
      <c r="M42" s="4">
        <v>356.68</v>
      </c>
      <c r="N42" s="4">
        <v>0</v>
      </c>
      <c r="O42" s="4"/>
      <c r="P42" t="s">
        <v>461</v>
      </c>
    </row>
    <row r="43" spans="1:16" x14ac:dyDescent="0.25">
      <c r="B43" t="s">
        <v>463</v>
      </c>
      <c r="C43" s="1" t="s">
        <v>459</v>
      </c>
      <c r="D43" t="s">
        <v>460</v>
      </c>
      <c r="E43" s="3">
        <v>44264</v>
      </c>
      <c r="F43" s="9"/>
      <c r="M43" s="4">
        <v>54.01</v>
      </c>
      <c r="N43" s="4">
        <v>0</v>
      </c>
      <c r="O43" s="4"/>
      <c r="P43" t="s">
        <v>461</v>
      </c>
    </row>
    <row r="44" spans="1:16" x14ac:dyDescent="0.25">
      <c r="B44" t="s">
        <v>472</v>
      </c>
      <c r="D44" t="s">
        <v>473</v>
      </c>
      <c r="E44" s="3">
        <v>44256</v>
      </c>
      <c r="F44" s="9"/>
      <c r="M44" s="4">
        <v>8.25</v>
      </c>
      <c r="O44" s="4"/>
      <c r="P44" t="s">
        <v>474</v>
      </c>
    </row>
    <row r="45" spans="1:16" x14ac:dyDescent="0.25">
      <c r="E45" s="3"/>
      <c r="F45" s="9"/>
      <c r="O45" s="4"/>
    </row>
    <row r="47" spans="1:16" x14ac:dyDescent="0.25">
      <c r="E47" s="6" t="s">
        <v>431</v>
      </c>
      <c r="L47" s="7"/>
      <c r="M47" s="7">
        <f>SUM(M2:M45)</f>
        <v>4123.43</v>
      </c>
      <c r="N47" s="7">
        <f>SUM(N2:N45)</f>
        <v>406.54239999999999</v>
      </c>
      <c r="O47" s="7">
        <f t="shared" ref="O47" si="2">SUM(O2:O33)</f>
        <v>-13.476799999999994</v>
      </c>
    </row>
    <row r="49" spans="5:14" x14ac:dyDescent="0.25">
      <c r="E49" s="6" t="s">
        <v>432</v>
      </c>
      <c r="M49" s="4">
        <f>(41.28+26.68+10.96+30)+68.68+51.5+8.25</f>
        <v>237.35000000000002</v>
      </c>
      <c r="N49" s="4">
        <v>0</v>
      </c>
    </row>
    <row r="50" spans="5:14" x14ac:dyDescent="0.25">
      <c r="E50" s="6" t="s">
        <v>433</v>
      </c>
      <c r="M50" s="4">
        <f>M47-M49</f>
        <v>3886.0800000000004</v>
      </c>
      <c r="N50" s="4">
        <f>M50*0.12</f>
        <v>466.32960000000003</v>
      </c>
    </row>
  </sheetData>
  <sortState xmlns:xlrd2="http://schemas.microsoft.com/office/spreadsheetml/2017/richdata2" ref="A2:M33">
    <sortCondition ref="A2:A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9EF1-359C-4185-AAC5-E6C64F0B5A01}">
  <dimension ref="A1:R15"/>
  <sheetViews>
    <sheetView tabSelected="1" workbookViewId="0">
      <selection activeCell="E15" sqref="E15"/>
    </sheetView>
  </sheetViews>
  <sheetFormatPr baseColWidth="10" defaultRowHeight="15" x14ac:dyDescent="0.25"/>
  <cols>
    <col min="2" max="2" width="20.85546875" bestFit="1" customWidth="1"/>
    <col min="3" max="3" width="12.7109375" style="1" bestFit="1" customWidth="1"/>
    <col min="6" max="11" width="0" hidden="1" customWidth="1"/>
    <col min="12" max="12" width="8.28515625" style="1" bestFit="1" customWidth="1"/>
    <col min="13" max="15" width="11.42578125" style="4"/>
  </cols>
  <sheetData>
    <row r="1" spans="1:18" x14ac:dyDescent="0.25">
      <c r="A1" s="6" t="s">
        <v>282</v>
      </c>
      <c r="B1" s="6" t="s">
        <v>283</v>
      </c>
      <c r="C1" s="8" t="s">
        <v>284</v>
      </c>
      <c r="D1" s="6" t="s">
        <v>285</v>
      </c>
      <c r="E1" s="6" t="s">
        <v>286</v>
      </c>
      <c r="F1" s="6" t="s">
        <v>287</v>
      </c>
      <c r="G1" s="6" t="s">
        <v>288</v>
      </c>
      <c r="H1" s="6"/>
      <c r="I1" s="6" t="s">
        <v>289</v>
      </c>
      <c r="J1" s="6" t="s">
        <v>290</v>
      </c>
      <c r="K1" s="6" t="s">
        <v>291</v>
      </c>
      <c r="L1" s="8" t="s">
        <v>379</v>
      </c>
      <c r="M1" s="7" t="s">
        <v>380</v>
      </c>
      <c r="N1" s="7" t="s">
        <v>381</v>
      </c>
      <c r="O1" s="7"/>
    </row>
    <row r="2" spans="1:18" x14ac:dyDescent="0.25">
      <c r="P2" s="15"/>
      <c r="R2" s="15"/>
    </row>
    <row r="3" spans="1:18" x14ac:dyDescent="0.25">
      <c r="A3" t="s">
        <v>305</v>
      </c>
      <c r="B3" t="s">
        <v>306</v>
      </c>
      <c r="C3" s="1" t="s">
        <v>368</v>
      </c>
      <c r="D3" t="s">
        <v>307</v>
      </c>
      <c r="E3" s="3">
        <v>44261</v>
      </c>
      <c r="F3" s="9">
        <v>44261.57671296296</v>
      </c>
      <c r="G3" t="s">
        <v>296</v>
      </c>
      <c r="H3">
        <v>11264150530</v>
      </c>
      <c r="I3">
        <v>1792890942001</v>
      </c>
      <c r="J3">
        <v>6.0320210717902802E+47</v>
      </c>
      <c r="K3">
        <v>6.0320210717902802E+47</v>
      </c>
      <c r="L3" s="1" t="s">
        <v>382</v>
      </c>
      <c r="M3" s="4">
        <v>9.5299999999999994</v>
      </c>
      <c r="N3" s="4">
        <f>M3*(100/70)*(100/12)*2%</f>
        <v>2.2690476190476194</v>
      </c>
      <c r="P3" s="15"/>
    </row>
    <row r="4" spans="1:18" x14ac:dyDescent="0.25">
      <c r="A4" t="s">
        <v>305</v>
      </c>
      <c r="B4" t="s">
        <v>308</v>
      </c>
      <c r="C4" s="1" t="s">
        <v>369</v>
      </c>
      <c r="D4" t="s">
        <v>309</v>
      </c>
      <c r="E4" s="3">
        <v>44261</v>
      </c>
      <c r="F4" s="9">
        <v>44261.653078703705</v>
      </c>
      <c r="G4" t="s">
        <v>296</v>
      </c>
      <c r="H4">
        <v>11264938851</v>
      </c>
      <c r="I4">
        <v>1792890942001</v>
      </c>
      <c r="J4">
        <v>6.03202107179001E+47</v>
      </c>
      <c r="K4">
        <v>6.03202107179001E+47</v>
      </c>
      <c r="L4" s="1" t="s">
        <v>382</v>
      </c>
      <c r="M4" s="4">
        <v>6.72</v>
      </c>
      <c r="N4" s="4">
        <f>M4*(100/70)*(100/12)*2%</f>
        <v>1.6</v>
      </c>
      <c r="R4" s="15"/>
    </row>
    <row r="5" spans="1:18" x14ac:dyDescent="0.25">
      <c r="A5" t="s">
        <v>305</v>
      </c>
      <c r="B5" t="s">
        <v>310</v>
      </c>
      <c r="C5" s="1" t="s">
        <v>368</v>
      </c>
      <c r="D5" t="s">
        <v>307</v>
      </c>
      <c r="E5" s="3">
        <v>44261</v>
      </c>
      <c r="F5" s="9">
        <v>44261.611527777779</v>
      </c>
      <c r="G5" t="s">
        <v>296</v>
      </c>
      <c r="H5">
        <v>11264542643</v>
      </c>
      <c r="I5">
        <v>1792890942001</v>
      </c>
      <c r="J5">
        <v>6.0320210717902802E+47</v>
      </c>
      <c r="K5">
        <v>6.0320210717902802E+47</v>
      </c>
      <c r="L5" s="1" t="s">
        <v>382</v>
      </c>
      <c r="M5" s="4">
        <v>77.540000000000006</v>
      </c>
      <c r="N5" s="4">
        <f t="shared" ref="N5:N12" si="0">M5*(100/70)*(100/12)*2%</f>
        <v>18.461904761904766</v>
      </c>
    </row>
    <row r="6" spans="1:18" x14ac:dyDescent="0.25">
      <c r="A6" t="s">
        <v>305</v>
      </c>
      <c r="B6" t="s">
        <v>322</v>
      </c>
      <c r="C6" s="1" t="s">
        <v>368</v>
      </c>
      <c r="D6" t="s">
        <v>307</v>
      </c>
      <c r="E6" s="3">
        <v>44268</v>
      </c>
      <c r="F6" s="9">
        <v>44268.580428240741</v>
      </c>
      <c r="G6" t="s">
        <v>296</v>
      </c>
      <c r="H6">
        <v>11310168632</v>
      </c>
      <c r="I6">
        <v>1792890942001</v>
      </c>
      <c r="J6">
        <v>1.3032021071790199E+48</v>
      </c>
      <c r="K6">
        <v>1.3032021071790199E+48</v>
      </c>
      <c r="L6" s="1" t="s">
        <v>388</v>
      </c>
      <c r="M6" s="4">
        <v>4.08</v>
      </c>
      <c r="N6" s="4">
        <f t="shared" si="0"/>
        <v>0.97142857142857153</v>
      </c>
    </row>
    <row r="7" spans="1:18" x14ac:dyDescent="0.25">
      <c r="A7" t="s">
        <v>305</v>
      </c>
      <c r="B7" t="s">
        <v>333</v>
      </c>
      <c r="C7" s="1" t="s">
        <v>369</v>
      </c>
      <c r="D7" t="s">
        <v>309</v>
      </c>
      <c r="E7" s="3">
        <v>44275</v>
      </c>
      <c r="F7" s="9">
        <v>44275.797789351855</v>
      </c>
      <c r="G7" t="s">
        <v>296</v>
      </c>
      <c r="H7">
        <v>11354536071</v>
      </c>
      <c r="I7">
        <v>1792890942001</v>
      </c>
      <c r="J7">
        <v>2.0032021071789999E+48</v>
      </c>
      <c r="K7">
        <v>2.0032021071789999E+48</v>
      </c>
      <c r="L7" s="1" t="s">
        <v>394</v>
      </c>
      <c r="M7" s="4">
        <v>15.79</v>
      </c>
      <c r="N7" s="4">
        <f t="shared" si="0"/>
        <v>3.7595238095238095</v>
      </c>
    </row>
    <row r="8" spans="1:18" x14ac:dyDescent="0.25">
      <c r="A8" t="s">
        <v>305</v>
      </c>
      <c r="B8" t="s">
        <v>334</v>
      </c>
      <c r="C8" s="1" t="s">
        <v>368</v>
      </c>
      <c r="D8" t="s">
        <v>307</v>
      </c>
      <c r="E8" s="3">
        <v>44275</v>
      </c>
      <c r="F8" s="9">
        <v>44275.739525462966</v>
      </c>
      <c r="G8" t="s">
        <v>296</v>
      </c>
      <c r="H8">
        <v>11353720763</v>
      </c>
      <c r="I8">
        <v>1792890942001</v>
      </c>
      <c r="J8">
        <v>2.00320210717902E+48</v>
      </c>
      <c r="K8">
        <v>2.00320210717902E+48</v>
      </c>
      <c r="L8" s="1" t="s">
        <v>396</v>
      </c>
      <c r="M8" s="4">
        <v>36.54</v>
      </c>
      <c r="N8" s="4">
        <f t="shared" si="0"/>
        <v>8.7000000000000011</v>
      </c>
    </row>
    <row r="9" spans="1:18" x14ac:dyDescent="0.25">
      <c r="A9" t="s">
        <v>305</v>
      </c>
      <c r="B9" t="s">
        <v>335</v>
      </c>
      <c r="C9" s="1" t="s">
        <v>368</v>
      </c>
      <c r="D9" t="s">
        <v>307</v>
      </c>
      <c r="E9" s="3">
        <v>44275</v>
      </c>
      <c r="F9" s="9">
        <v>44275.768483796295</v>
      </c>
      <c r="G9" t="s">
        <v>296</v>
      </c>
      <c r="H9">
        <v>11354157805</v>
      </c>
      <c r="I9">
        <v>1792890942001</v>
      </c>
      <c r="J9">
        <v>2.00320210717902E+48</v>
      </c>
      <c r="K9">
        <v>2.00320210717902E+48</v>
      </c>
      <c r="L9" s="1" t="s">
        <v>394</v>
      </c>
      <c r="M9" s="4">
        <v>47.71</v>
      </c>
      <c r="N9" s="4">
        <f t="shared" si="0"/>
        <v>11.359523809523809</v>
      </c>
    </row>
    <row r="10" spans="1:18" x14ac:dyDescent="0.25">
      <c r="A10" t="s">
        <v>305</v>
      </c>
      <c r="B10" t="s">
        <v>341</v>
      </c>
      <c r="C10" s="1" t="s">
        <v>368</v>
      </c>
      <c r="D10" t="s">
        <v>307</v>
      </c>
      <c r="E10" s="3">
        <v>44282</v>
      </c>
      <c r="F10" s="9">
        <v>44282.691423611112</v>
      </c>
      <c r="G10" t="s">
        <v>296</v>
      </c>
      <c r="H10">
        <v>11400526066</v>
      </c>
      <c r="I10">
        <v>1792890942001</v>
      </c>
      <c r="J10">
        <v>2.70320210717902E+48</v>
      </c>
      <c r="K10">
        <v>2.70320210717902E+48</v>
      </c>
      <c r="L10" s="1" t="s">
        <v>395</v>
      </c>
      <c r="M10" s="4">
        <v>8.4</v>
      </c>
      <c r="N10" s="4">
        <f t="shared" si="0"/>
        <v>2</v>
      </c>
    </row>
    <row r="11" spans="1:18" x14ac:dyDescent="0.25">
      <c r="A11" t="s">
        <v>305</v>
      </c>
      <c r="B11" t="s">
        <v>342</v>
      </c>
      <c r="C11" s="1" t="s">
        <v>369</v>
      </c>
      <c r="D11" t="s">
        <v>309</v>
      </c>
      <c r="E11" s="3">
        <v>44282</v>
      </c>
      <c r="F11" s="9">
        <v>44282.736180555556</v>
      </c>
      <c r="G11" t="s">
        <v>296</v>
      </c>
      <c r="H11">
        <v>11400907906</v>
      </c>
      <c r="I11">
        <v>1792890942001</v>
      </c>
      <c r="J11">
        <v>2.7032021071789999E+48</v>
      </c>
      <c r="K11">
        <v>2.7032021071789999E+48</v>
      </c>
      <c r="L11" s="1" t="s">
        <v>389</v>
      </c>
      <c r="M11" s="4">
        <v>12.26</v>
      </c>
      <c r="N11" s="4">
        <f t="shared" si="0"/>
        <v>2.9190476190476193</v>
      </c>
    </row>
    <row r="12" spans="1:18" x14ac:dyDescent="0.25">
      <c r="A12" t="s">
        <v>305</v>
      </c>
      <c r="B12" t="s">
        <v>343</v>
      </c>
      <c r="C12" s="1" t="s">
        <v>368</v>
      </c>
      <c r="D12" t="s">
        <v>307</v>
      </c>
      <c r="E12" s="3">
        <v>44282</v>
      </c>
      <c r="F12" s="9">
        <v>44282.717280092591</v>
      </c>
      <c r="G12" t="s">
        <v>296</v>
      </c>
      <c r="H12">
        <v>11400746804</v>
      </c>
      <c r="I12">
        <v>1792890942001</v>
      </c>
      <c r="J12">
        <v>2.70320210717902E+48</v>
      </c>
      <c r="K12">
        <v>2.70320210717902E+48</v>
      </c>
      <c r="L12" s="1" t="s">
        <v>389</v>
      </c>
      <c r="M12" s="4">
        <v>13.5</v>
      </c>
      <c r="N12" s="4">
        <f t="shared" si="0"/>
        <v>3.2142857142857144</v>
      </c>
    </row>
    <row r="13" spans="1:18" x14ac:dyDescent="0.25">
      <c r="A13" t="s">
        <v>305</v>
      </c>
      <c r="B13" t="s">
        <v>351</v>
      </c>
      <c r="C13" s="1" t="s">
        <v>370</v>
      </c>
      <c r="D13" t="s">
        <v>352</v>
      </c>
      <c r="E13" s="3">
        <v>44286</v>
      </c>
      <c r="F13" s="9">
        <v>44288.011817129627</v>
      </c>
      <c r="G13" t="s">
        <v>296</v>
      </c>
      <c r="H13">
        <v>11436665431</v>
      </c>
      <c r="I13">
        <v>1792890942001</v>
      </c>
      <c r="J13">
        <v>3.1032021070989999E+48</v>
      </c>
      <c r="K13">
        <v>3.1032021070989999E+48</v>
      </c>
      <c r="L13" s="1" t="s">
        <v>403</v>
      </c>
      <c r="M13" s="4">
        <v>6.72</v>
      </c>
      <c r="N13" s="4">
        <v>1.53</v>
      </c>
    </row>
    <row r="15" spans="1:18" x14ac:dyDescent="0.25">
      <c r="E15" s="6" t="s">
        <v>431</v>
      </c>
      <c r="M15" s="7">
        <f>SUM( M3:M13)</f>
        <v>238.79</v>
      </c>
      <c r="N15" s="7">
        <f>SUM( N3:N13)</f>
        <v>56.784761904761908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CF5-BA1F-4957-AC61-540817132B9A}">
  <dimension ref="A1:J24"/>
  <sheetViews>
    <sheetView workbookViewId="0">
      <selection activeCell="J24" sqref="J24"/>
    </sheetView>
  </sheetViews>
  <sheetFormatPr baseColWidth="10" defaultRowHeight="15" x14ac:dyDescent="0.25"/>
  <cols>
    <col min="1" max="1" width="80.42578125" customWidth="1"/>
    <col min="2" max="2" width="9.28515625" customWidth="1"/>
    <col min="3" max="3" width="2" bestFit="1" customWidth="1"/>
    <col min="5" max="5" width="7.42578125" bestFit="1" customWidth="1"/>
    <col min="6" max="6" width="2" bestFit="1" customWidth="1"/>
    <col min="8" max="8" width="4" bestFit="1" customWidth="1"/>
    <col min="9" max="9" width="2" bestFit="1" customWidth="1"/>
  </cols>
  <sheetData>
    <row r="1" spans="1:10" ht="15.75" x14ac:dyDescent="0.25">
      <c r="A1" s="16" t="s">
        <v>404</v>
      </c>
      <c r="B1" s="17" t="s">
        <v>405</v>
      </c>
      <c r="C1" s="17"/>
      <c r="D1" s="17"/>
      <c r="E1" s="17"/>
      <c r="F1" s="18"/>
      <c r="G1" s="19"/>
      <c r="H1" s="20"/>
      <c r="I1" s="21"/>
      <c r="J1" s="22"/>
    </row>
    <row r="2" spans="1:10" ht="15.75" thickBot="1" x14ac:dyDescent="0.3">
      <c r="A2" s="23"/>
      <c r="B2" s="56" t="s">
        <v>406</v>
      </c>
      <c r="C2" s="56"/>
      <c r="D2" s="56"/>
      <c r="E2" s="56"/>
      <c r="F2" s="56"/>
      <c r="G2" s="56"/>
      <c r="H2" s="24"/>
      <c r="I2" s="24"/>
      <c r="J2" s="25"/>
    </row>
    <row r="3" spans="1:10" ht="15.75" thickBot="1" x14ac:dyDescent="0.3"/>
    <row r="4" spans="1:10" ht="15.75" thickBot="1" x14ac:dyDescent="0.3">
      <c r="A4" s="26" t="s">
        <v>407</v>
      </c>
      <c r="B4" s="27"/>
      <c r="C4" s="27"/>
      <c r="D4" s="27"/>
      <c r="E4" s="27"/>
      <c r="F4" s="27"/>
      <c r="G4" s="27"/>
      <c r="H4" s="27"/>
      <c r="I4" s="27"/>
      <c r="J4" s="28"/>
    </row>
    <row r="5" spans="1:10" ht="15.75" thickBot="1" x14ac:dyDescent="0.3"/>
    <row r="6" spans="1:10" x14ac:dyDescent="0.25">
      <c r="A6" t="s">
        <v>408</v>
      </c>
      <c r="B6" s="29" t="s">
        <v>409</v>
      </c>
      <c r="C6" s="30" t="s">
        <v>410</v>
      </c>
      <c r="D6" s="31">
        <f>VLOOKUP("Total general:",Ventas!H:I,2,0)</f>
        <v>11921.499999999998</v>
      </c>
      <c r="E6" s="29" t="s">
        <v>411</v>
      </c>
      <c r="F6" s="30" t="s">
        <v>410</v>
      </c>
      <c r="G6" s="31">
        <f>D6</f>
        <v>11921.499999999998</v>
      </c>
      <c r="H6" s="29" t="s">
        <v>412</v>
      </c>
      <c r="I6" s="30" t="s">
        <v>410</v>
      </c>
      <c r="J6" s="32">
        <f>G6*0.12</f>
        <v>1430.5799999999997</v>
      </c>
    </row>
    <row r="9" spans="1:10" ht="15.75" thickBot="1" x14ac:dyDescent="0.3">
      <c r="C9" s="33"/>
      <c r="D9" s="33"/>
      <c r="E9" s="33"/>
      <c r="F9" s="33"/>
      <c r="G9" s="33"/>
    </row>
    <row r="10" spans="1:10" x14ac:dyDescent="0.25">
      <c r="A10" t="s">
        <v>413</v>
      </c>
      <c r="B10" s="34" t="s">
        <v>414</v>
      </c>
      <c r="C10" s="35" t="s">
        <v>410</v>
      </c>
      <c r="D10" s="36">
        <f>VLOOKUP("compras 12%",Compras!E:M,9,0)</f>
        <v>3886.0800000000004</v>
      </c>
      <c r="E10" s="37" t="s">
        <v>415</v>
      </c>
      <c r="F10" s="35" t="s">
        <v>410</v>
      </c>
      <c r="G10" s="36">
        <f>D10</f>
        <v>3886.0800000000004</v>
      </c>
      <c r="H10" s="34" t="s">
        <v>416</v>
      </c>
      <c r="I10" s="38" t="s">
        <v>410</v>
      </c>
      <c r="J10" s="32">
        <f>G10*0.12</f>
        <v>466.32960000000003</v>
      </c>
    </row>
    <row r="11" spans="1:10" ht="15.75" thickBot="1" x14ac:dyDescent="0.3">
      <c r="A11" t="s">
        <v>417</v>
      </c>
      <c r="B11" s="34" t="s">
        <v>418</v>
      </c>
      <c r="C11" s="38" t="s">
        <v>410</v>
      </c>
      <c r="D11" s="39">
        <f>VLOOKUP("compras 0%",Compras!E:M,9,0)</f>
        <v>237.35000000000002</v>
      </c>
      <c r="E11" s="34" t="s">
        <v>419</v>
      </c>
      <c r="F11" s="38" t="s">
        <v>410</v>
      </c>
      <c r="G11" s="39">
        <v>0</v>
      </c>
    </row>
    <row r="12" spans="1:10" ht="15.75" thickBot="1" x14ac:dyDescent="0.3">
      <c r="A12" t="s">
        <v>420</v>
      </c>
      <c r="B12" s="40" t="s">
        <v>421</v>
      </c>
      <c r="C12" s="41" t="s">
        <v>422</v>
      </c>
      <c r="D12" s="42">
        <f>SUM(D10:D11)</f>
        <v>4123.43</v>
      </c>
      <c r="E12" s="40" t="s">
        <v>423</v>
      </c>
      <c r="F12" s="41" t="s">
        <v>422</v>
      </c>
      <c r="G12" s="43">
        <f>SUM(G10:G11)</f>
        <v>3886.0800000000004</v>
      </c>
      <c r="H12" s="40" t="s">
        <v>424</v>
      </c>
      <c r="I12" s="41" t="s">
        <v>422</v>
      </c>
      <c r="J12" s="32">
        <f>J10</f>
        <v>466.32960000000003</v>
      </c>
    </row>
    <row r="13" spans="1:10" ht="15.75" thickBot="1" x14ac:dyDescent="0.3"/>
    <row r="14" spans="1:10" ht="15.75" thickBot="1" x14ac:dyDescent="0.3">
      <c r="A14" t="s">
        <v>425</v>
      </c>
      <c r="H14" s="40" t="s">
        <v>426</v>
      </c>
      <c r="I14" s="44" t="s">
        <v>422</v>
      </c>
      <c r="J14" s="45">
        <f>J12</f>
        <v>466.32960000000003</v>
      </c>
    </row>
    <row r="15" spans="1:10" ht="15.75" thickBot="1" x14ac:dyDescent="0.3"/>
    <row r="16" spans="1:10" x14ac:dyDescent="0.25">
      <c r="A16" t="s">
        <v>427</v>
      </c>
      <c r="H16" s="34" t="s">
        <v>428</v>
      </c>
      <c r="I16" s="46" t="s">
        <v>422</v>
      </c>
      <c r="J16" s="32">
        <f>J6-J14</f>
        <v>964.25039999999967</v>
      </c>
    </row>
    <row r="18" spans="1:10" ht="15.75" thickBot="1" x14ac:dyDescent="0.3">
      <c r="B18" s="47"/>
      <c r="C18" s="47"/>
      <c r="D18" s="47"/>
    </row>
    <row r="19" spans="1:10" x14ac:dyDescent="0.25">
      <c r="A19" t="s">
        <v>437</v>
      </c>
      <c r="H19" s="34" t="s">
        <v>434</v>
      </c>
      <c r="I19" s="46" t="s">
        <v>422</v>
      </c>
      <c r="J19" s="32">
        <v>21.47</v>
      </c>
    </row>
    <row r="20" spans="1:10" ht="15.75" thickBot="1" x14ac:dyDescent="0.3"/>
    <row r="21" spans="1:10" x14ac:dyDescent="0.25">
      <c r="A21" t="s">
        <v>435</v>
      </c>
      <c r="B21" s="48"/>
      <c r="D21" s="49"/>
      <c r="E21" s="50"/>
      <c r="G21" s="51"/>
      <c r="H21" s="34" t="s">
        <v>436</v>
      </c>
      <c r="I21" s="46" t="s">
        <v>422</v>
      </c>
      <c r="J21" s="32">
        <f>VLOOKUP("Total general:",Retenciones!E:M,9,0)</f>
        <v>238.79</v>
      </c>
    </row>
    <row r="23" spans="1:10" ht="15.75" thickBot="1" x14ac:dyDescent="0.3"/>
    <row r="24" spans="1:10" x14ac:dyDescent="0.25">
      <c r="A24" s="52" t="s">
        <v>438</v>
      </c>
      <c r="B24" s="52"/>
      <c r="C24" s="52"/>
      <c r="D24" s="52"/>
      <c r="E24" s="52"/>
      <c r="F24" s="52"/>
      <c r="G24" s="52"/>
      <c r="H24" s="55" t="s">
        <v>439</v>
      </c>
      <c r="I24" s="53" t="s">
        <v>422</v>
      </c>
      <c r="J24" s="54">
        <f>J16-J19-J21</f>
        <v>703.99039999999968</v>
      </c>
    </row>
  </sheetData>
  <mergeCells count="1">
    <mergeCell ref="B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Clientes</vt:lpstr>
      <vt:lpstr>Ventas</vt:lpstr>
      <vt:lpstr>Compras</vt:lpstr>
      <vt:lpstr>Retenciones</vt:lpstr>
      <vt:lpstr>Impuestos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Déley</dc:creator>
  <cp:lastModifiedBy>Wagner Déley</cp:lastModifiedBy>
  <dcterms:created xsi:type="dcterms:W3CDTF">2021-04-15T04:12:17Z</dcterms:created>
  <dcterms:modified xsi:type="dcterms:W3CDTF">2021-04-16T04:09:54Z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08a21203-f7da-4a7c-aebb-b70729caa270</vt:lpwstr>
  </property>
</Properties>
</file>