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pharned/Documents/Arab-Barometer/Wraps/Captions and Titles/"/>
    </mc:Choice>
  </mc:AlternateContent>
  <xr:revisionPtr revIDLastSave="0" documentId="13_ncr:1_{3D31410D-5909-CE41-965F-09A32265EB35}" xr6:coauthVersionLast="45" xr6:coauthVersionMax="45" xr10:uidLastSave="{00000000-0000-0000-0000-000000000000}"/>
  <bookViews>
    <workbookView xWindow="0" yWindow="460" windowWidth="38400" windowHeight="19360" activeTab="3" xr2:uid="{00000000-000D-0000-FFFF-FFFF00000000}"/>
  </bookViews>
  <sheets>
    <sheet name="Import Sheet" sheetId="1" r:id="rId1"/>
    <sheet name="Clean" sheetId="2" r:id="rId2"/>
    <sheet name="Test Sheet" sheetId="3" r:id="rId3"/>
    <sheet name="Export" sheetId="4" r:id="rId4"/>
    <sheet name="Labels" sheetId="5" r:id="rId5"/>
  </sheets>
  <calcPr calcId="191029"/>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9" roundtripDataSignature="AMtx7mjbWQGFw1tZXHOA9XVEhbPytWjbWg=="/>
    </ext>
  </extLst>
</workbook>
</file>

<file path=xl/calcChain.xml><?xml version="1.0" encoding="utf-8"?>
<calcChain xmlns="http://schemas.openxmlformats.org/spreadsheetml/2006/main">
  <c r="D413" i="1" l="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I293" i="1"/>
  <c r="H293" i="1"/>
  <c r="G293" i="1"/>
  <c r="D293" i="1"/>
  <c r="I292" i="1"/>
  <c r="H292" i="1"/>
  <c r="G292" i="1"/>
  <c r="D292" i="1"/>
  <c r="I291" i="1"/>
  <c r="H291" i="1"/>
  <c r="G291" i="1"/>
  <c r="D291" i="1"/>
  <c r="I290" i="1"/>
  <c r="H290" i="1"/>
  <c r="G290" i="1"/>
  <c r="D290" i="1"/>
  <c r="I289" i="1"/>
  <c r="H289" i="1"/>
  <c r="G289" i="1"/>
  <c r="D289" i="1"/>
  <c r="I288" i="1"/>
  <c r="H288" i="1"/>
  <c r="G288" i="1"/>
  <c r="D288" i="1"/>
  <c r="I287" i="1"/>
  <c r="H287" i="1"/>
  <c r="G287" i="1"/>
  <c r="D287" i="1"/>
  <c r="I286" i="1"/>
  <c r="H286" i="1"/>
  <c r="G286" i="1"/>
  <c r="D286" i="1"/>
  <c r="I285" i="1"/>
  <c r="H285" i="1"/>
  <c r="G285" i="1"/>
  <c r="D285" i="1"/>
  <c r="I284" i="1"/>
  <c r="H284" i="1"/>
  <c r="G284" i="1"/>
  <c r="D284" i="1"/>
  <c r="I283" i="1"/>
  <c r="H283" i="1"/>
  <c r="G283" i="1"/>
  <c r="D283" i="1"/>
  <c r="I282" i="1"/>
  <c r="H282" i="1"/>
  <c r="G282" i="1"/>
  <c r="D282" i="1"/>
  <c r="I281" i="1"/>
  <c r="H281" i="1"/>
  <c r="G281" i="1"/>
  <c r="D281" i="1"/>
  <c r="I280" i="1"/>
  <c r="H280" i="1"/>
  <c r="G280" i="1"/>
  <c r="D280" i="1"/>
  <c r="I279" i="1"/>
  <c r="H279" i="1"/>
  <c r="G279" i="1"/>
  <c r="D279" i="1"/>
  <c r="I278" i="1"/>
  <c r="H278" i="1"/>
  <c r="G278" i="1"/>
  <c r="D278" i="1"/>
  <c r="I277" i="1"/>
  <c r="H277" i="1"/>
  <c r="G277" i="1"/>
  <c r="D277" i="1"/>
  <c r="I276" i="1"/>
  <c r="H276" i="1"/>
  <c r="G276" i="1"/>
  <c r="D276" i="1"/>
  <c r="I275" i="1"/>
  <c r="H275" i="1"/>
  <c r="G275" i="1"/>
  <c r="D275" i="1"/>
  <c r="I274" i="1"/>
  <c r="H274" i="1"/>
  <c r="G274" i="1"/>
  <c r="D274" i="1"/>
  <c r="I273" i="1"/>
  <c r="H273" i="1"/>
  <c r="G273" i="1"/>
  <c r="D273" i="1"/>
  <c r="I272" i="1"/>
  <c r="H272" i="1"/>
  <c r="G272" i="1"/>
  <c r="D272" i="1"/>
  <c r="I271" i="1"/>
  <c r="H271" i="1"/>
  <c r="G271" i="1"/>
  <c r="D271" i="1"/>
  <c r="I270" i="1"/>
  <c r="H270" i="1"/>
  <c r="G270" i="1"/>
  <c r="D270" i="1"/>
  <c r="I269" i="1"/>
  <c r="H269" i="1"/>
  <c r="G269" i="1"/>
  <c r="D269" i="1"/>
  <c r="I268" i="1"/>
  <c r="H268" i="1"/>
  <c r="G268" i="1"/>
  <c r="D268" i="1"/>
  <c r="I267" i="1"/>
  <c r="H267" i="1"/>
  <c r="G267" i="1"/>
  <c r="D267" i="1"/>
  <c r="I266" i="1"/>
  <c r="H266" i="1"/>
  <c r="G266" i="1"/>
  <c r="D266" i="1"/>
  <c r="I265" i="1"/>
  <c r="H265" i="1"/>
  <c r="G265" i="1"/>
  <c r="D265" i="1"/>
  <c r="I264" i="1"/>
  <c r="H264" i="1"/>
  <c r="G264" i="1"/>
  <c r="D264" i="1"/>
  <c r="I263" i="1"/>
  <c r="H263" i="1"/>
  <c r="G263" i="1"/>
  <c r="D263" i="1"/>
  <c r="I262" i="1"/>
  <c r="H262" i="1"/>
  <c r="G262" i="1"/>
  <c r="D262" i="1"/>
  <c r="I261" i="1"/>
  <c r="H261" i="1"/>
  <c r="G261" i="1"/>
  <c r="D261" i="1"/>
  <c r="I260" i="1"/>
  <c r="H260" i="1"/>
  <c r="G260" i="1"/>
  <c r="D260" i="1"/>
  <c r="I259" i="1"/>
  <c r="H259" i="1"/>
  <c r="G259" i="1"/>
  <c r="D259" i="1"/>
  <c r="I258" i="1"/>
  <c r="H258" i="1"/>
  <c r="G258" i="1"/>
  <c r="D258" i="1"/>
  <c r="I257" i="1"/>
  <c r="H257" i="1"/>
  <c r="G257" i="1"/>
  <c r="D257" i="1"/>
  <c r="I256" i="1"/>
  <c r="H256" i="1"/>
  <c r="G256" i="1"/>
  <c r="D256" i="1"/>
  <c r="I255" i="1"/>
  <c r="H255" i="1"/>
  <c r="G255" i="1"/>
  <c r="D255" i="1"/>
  <c r="I254" i="1"/>
  <c r="H254" i="1"/>
  <c r="G254" i="1"/>
  <c r="D254" i="1"/>
  <c r="I253" i="1"/>
  <c r="H253" i="1"/>
  <c r="G253" i="1"/>
  <c r="D253" i="1"/>
  <c r="I252" i="1"/>
  <c r="H252" i="1"/>
  <c r="G252" i="1"/>
  <c r="D252" i="1"/>
  <c r="I251" i="1"/>
  <c r="H251" i="1"/>
  <c r="G251" i="1"/>
  <c r="D251" i="1"/>
  <c r="I250" i="1"/>
  <c r="H250" i="1"/>
  <c r="G250" i="1"/>
  <c r="D250" i="1"/>
  <c r="I249" i="1"/>
  <c r="H249" i="1"/>
  <c r="G249" i="1"/>
  <c r="D249" i="1"/>
  <c r="I248" i="1"/>
  <c r="H248" i="1"/>
  <c r="G248" i="1"/>
  <c r="D248" i="1"/>
  <c r="I247" i="1"/>
  <c r="H247" i="1"/>
  <c r="G247" i="1"/>
  <c r="D247" i="1"/>
  <c r="I246" i="1"/>
  <c r="H246" i="1"/>
  <c r="G246" i="1"/>
  <c r="D246" i="1"/>
  <c r="I245" i="1"/>
  <c r="H245" i="1"/>
  <c r="G245" i="1"/>
  <c r="D245" i="1"/>
  <c r="I244" i="1"/>
  <c r="H244" i="1"/>
  <c r="G244" i="1"/>
  <c r="D244" i="1"/>
  <c r="I243" i="1"/>
  <c r="H243" i="1"/>
  <c r="G243" i="1"/>
  <c r="D243" i="1"/>
  <c r="I242" i="1"/>
  <c r="H242" i="1"/>
  <c r="G242" i="1"/>
  <c r="D242" i="1"/>
  <c r="I241" i="1"/>
  <c r="H241" i="1"/>
  <c r="G241" i="1"/>
  <c r="D241" i="1"/>
  <c r="I240" i="1"/>
  <c r="H240" i="1"/>
  <c r="G240" i="1"/>
  <c r="D240" i="1"/>
  <c r="I239" i="1"/>
  <c r="H239" i="1"/>
  <c r="G239" i="1"/>
  <c r="D239" i="1"/>
  <c r="I238" i="1"/>
  <c r="H238" i="1"/>
  <c r="G238" i="1"/>
  <c r="D238" i="1"/>
  <c r="I237" i="1"/>
  <c r="H237" i="1"/>
  <c r="G237" i="1"/>
  <c r="D237" i="1"/>
  <c r="I236" i="1"/>
  <c r="H236" i="1"/>
  <c r="G236" i="1"/>
  <c r="D236" i="1"/>
  <c r="I235" i="1"/>
  <c r="H235" i="1"/>
  <c r="G235" i="1"/>
  <c r="D235" i="1"/>
  <c r="I234" i="1"/>
  <c r="H234" i="1"/>
  <c r="G234" i="1"/>
  <c r="D234" i="1"/>
  <c r="I233" i="1"/>
  <c r="H233" i="1"/>
  <c r="G233" i="1"/>
  <c r="D233" i="1"/>
  <c r="I232" i="1"/>
  <c r="H232" i="1"/>
  <c r="G232" i="1"/>
  <c r="D232" i="1"/>
  <c r="I231" i="1"/>
  <c r="H231" i="1"/>
  <c r="G231" i="1"/>
  <c r="D231" i="1"/>
  <c r="I230" i="1"/>
  <c r="H230" i="1"/>
  <c r="G230" i="1"/>
  <c r="D230" i="1"/>
  <c r="I229" i="1"/>
  <c r="H229" i="1"/>
  <c r="G229" i="1"/>
  <c r="D229" i="1"/>
  <c r="I228" i="1"/>
  <c r="H228" i="1"/>
  <c r="G228" i="1"/>
  <c r="D228" i="1"/>
  <c r="I227" i="1"/>
  <c r="H227" i="1"/>
  <c r="G227" i="1"/>
  <c r="D227" i="1"/>
  <c r="I226" i="1"/>
  <c r="H226" i="1"/>
  <c r="G226" i="1"/>
  <c r="D226" i="1"/>
  <c r="I225" i="1"/>
  <c r="H225" i="1"/>
  <c r="G225" i="1"/>
  <c r="D225" i="1"/>
  <c r="I224" i="1"/>
  <c r="H224" i="1"/>
  <c r="G224" i="1"/>
  <c r="D224" i="1"/>
  <c r="I223" i="1"/>
  <c r="H223" i="1"/>
  <c r="G223" i="1"/>
  <c r="D223" i="1"/>
  <c r="I222" i="1"/>
  <c r="H222" i="1"/>
  <c r="G222" i="1"/>
  <c r="D222" i="1"/>
  <c r="I221" i="1"/>
  <c r="H221" i="1"/>
  <c r="G221" i="1"/>
  <c r="D221" i="1"/>
  <c r="I220" i="1"/>
  <c r="H220" i="1"/>
  <c r="G220" i="1"/>
  <c r="D220" i="1"/>
  <c r="I219" i="1"/>
  <c r="H219" i="1"/>
  <c r="G219" i="1"/>
  <c r="D219" i="1"/>
  <c r="I218" i="1"/>
  <c r="H218" i="1"/>
  <c r="G218" i="1"/>
  <c r="D218" i="1"/>
  <c r="I217" i="1"/>
  <c r="H217" i="1"/>
  <c r="G217" i="1"/>
  <c r="D217" i="1"/>
  <c r="I216" i="1"/>
  <c r="H216" i="1"/>
  <c r="G216" i="1"/>
  <c r="D216" i="1"/>
  <c r="I215" i="1"/>
  <c r="H215" i="1"/>
  <c r="G215" i="1"/>
  <c r="D215" i="1"/>
  <c r="I214" i="1"/>
  <c r="H214" i="1"/>
  <c r="G214" i="1"/>
  <c r="D214" i="1"/>
  <c r="I213" i="1"/>
  <c r="H213" i="1"/>
  <c r="G213" i="1"/>
  <c r="D213" i="1"/>
  <c r="I212" i="1"/>
  <c r="H212" i="1"/>
  <c r="G212" i="1"/>
  <c r="D212" i="1"/>
  <c r="I211" i="1"/>
  <c r="H211" i="1"/>
  <c r="G211" i="1"/>
  <c r="D211" i="1"/>
  <c r="I210" i="1"/>
  <c r="H210" i="1"/>
  <c r="G210" i="1"/>
  <c r="D210" i="1"/>
  <c r="I209" i="1"/>
  <c r="H209" i="1"/>
  <c r="G209" i="1"/>
  <c r="D209" i="1"/>
  <c r="I208" i="1"/>
  <c r="H208" i="1"/>
  <c r="G208" i="1"/>
  <c r="D208" i="1"/>
  <c r="I207" i="1"/>
  <c r="H207" i="1"/>
  <c r="G207" i="1"/>
  <c r="D207" i="1"/>
  <c r="I206" i="1"/>
  <c r="H206" i="1"/>
  <c r="G206" i="1"/>
  <c r="D206" i="1"/>
  <c r="I205" i="1"/>
  <c r="H205" i="1"/>
  <c r="G205" i="1"/>
  <c r="D205" i="1"/>
  <c r="I204" i="1"/>
  <c r="H204" i="1"/>
  <c r="G204" i="1"/>
  <c r="D204" i="1"/>
  <c r="I203" i="1"/>
  <c r="H203" i="1"/>
  <c r="G203" i="1"/>
  <c r="D203" i="1"/>
  <c r="I202" i="1"/>
  <c r="H202" i="1"/>
  <c r="G202" i="1"/>
  <c r="D202" i="1"/>
  <c r="I201" i="1"/>
  <c r="H201" i="1"/>
  <c r="G201" i="1"/>
  <c r="D201" i="1"/>
  <c r="I200" i="1"/>
  <c r="H200" i="1"/>
  <c r="G200" i="1"/>
  <c r="D200" i="1"/>
  <c r="I199" i="1"/>
  <c r="H199" i="1"/>
  <c r="G199" i="1"/>
  <c r="D199" i="1"/>
  <c r="I198" i="1"/>
  <c r="H198" i="1"/>
  <c r="G198" i="1"/>
  <c r="D198" i="1"/>
  <c r="I197" i="1"/>
  <c r="H197" i="1"/>
  <c r="G197" i="1"/>
  <c r="D197" i="1"/>
  <c r="I196" i="1"/>
  <c r="H196" i="1"/>
  <c r="G196" i="1"/>
  <c r="D196" i="1"/>
  <c r="I195" i="1"/>
  <c r="H195" i="1"/>
  <c r="G195" i="1"/>
  <c r="D195" i="1"/>
  <c r="I194" i="1"/>
  <c r="H194" i="1"/>
  <c r="G194" i="1"/>
  <c r="D194" i="1"/>
  <c r="I193" i="1"/>
  <c r="H193" i="1"/>
  <c r="G193" i="1"/>
  <c r="D193" i="1"/>
  <c r="I192" i="1"/>
  <c r="H192" i="1"/>
  <c r="G192" i="1"/>
  <c r="D192" i="1"/>
  <c r="I191" i="1"/>
  <c r="H191" i="1"/>
  <c r="G191" i="1"/>
  <c r="D191" i="1"/>
  <c r="I190" i="1"/>
  <c r="H190" i="1"/>
  <c r="G190" i="1"/>
  <c r="D190" i="1"/>
  <c r="I189" i="1"/>
  <c r="H189" i="1"/>
  <c r="G189" i="1"/>
  <c r="D189" i="1"/>
  <c r="I188" i="1"/>
  <c r="H188" i="1"/>
  <c r="G188" i="1"/>
  <c r="D188" i="1"/>
  <c r="I187" i="1"/>
  <c r="H187" i="1"/>
  <c r="G187" i="1"/>
  <c r="D187" i="1"/>
  <c r="I186" i="1"/>
  <c r="H186" i="1"/>
  <c r="G186" i="1"/>
  <c r="D186" i="1"/>
  <c r="I185" i="1"/>
  <c r="H185" i="1"/>
  <c r="G185" i="1"/>
  <c r="D185" i="1"/>
  <c r="I184" i="1"/>
  <c r="H184" i="1"/>
  <c r="G184" i="1"/>
  <c r="D184" i="1"/>
  <c r="I183" i="1"/>
  <c r="H183" i="1"/>
  <c r="G183" i="1"/>
  <c r="D183" i="1"/>
  <c r="I182" i="1"/>
  <c r="H182" i="1"/>
  <c r="G182" i="1"/>
  <c r="D182" i="1"/>
  <c r="I181" i="1"/>
  <c r="H181" i="1"/>
  <c r="G181" i="1"/>
  <c r="D181" i="1"/>
  <c r="I180" i="1"/>
  <c r="H180" i="1"/>
  <c r="G180" i="1"/>
  <c r="D180" i="1"/>
  <c r="I179" i="1"/>
  <c r="H179" i="1"/>
  <c r="G179" i="1"/>
  <c r="D179" i="1"/>
  <c r="I178" i="1"/>
  <c r="H178" i="1"/>
  <c r="G178" i="1"/>
  <c r="D178" i="1"/>
  <c r="I177" i="1"/>
  <c r="H177" i="1"/>
  <c r="G177" i="1"/>
  <c r="D177" i="1"/>
  <c r="I176" i="1"/>
  <c r="H176" i="1"/>
  <c r="G176" i="1"/>
  <c r="D176" i="1"/>
  <c r="I175" i="1"/>
  <c r="H175" i="1"/>
  <c r="G175" i="1"/>
  <c r="D175" i="1"/>
  <c r="I174" i="1"/>
  <c r="H174" i="1"/>
  <c r="G174" i="1"/>
  <c r="D174" i="1"/>
  <c r="I173" i="1"/>
  <c r="H173" i="1"/>
  <c r="G173" i="1"/>
  <c r="D173" i="1"/>
  <c r="I172" i="1"/>
  <c r="H172" i="1"/>
  <c r="G172" i="1"/>
  <c r="D172" i="1"/>
  <c r="I171" i="1"/>
  <c r="H171" i="1"/>
  <c r="G171" i="1"/>
  <c r="D171" i="1"/>
  <c r="I170" i="1"/>
  <c r="H170" i="1"/>
  <c r="G170" i="1"/>
  <c r="D170" i="1"/>
  <c r="I169" i="1"/>
  <c r="H169" i="1"/>
  <c r="G169" i="1"/>
  <c r="D169" i="1"/>
  <c r="I168" i="1"/>
  <c r="H168" i="1"/>
  <c r="G168" i="1"/>
  <c r="D168" i="1"/>
  <c r="I167" i="1"/>
  <c r="H167" i="1"/>
  <c r="G167" i="1"/>
  <c r="D167" i="1"/>
  <c r="I166" i="1"/>
  <c r="H166" i="1"/>
  <c r="G166" i="1"/>
  <c r="D166" i="1"/>
  <c r="I165" i="1"/>
  <c r="H165" i="1"/>
  <c r="G165" i="1"/>
  <c r="D165" i="1"/>
  <c r="I164" i="1"/>
  <c r="H164" i="1"/>
  <c r="G164" i="1"/>
  <c r="D164" i="1"/>
  <c r="I163" i="1"/>
  <c r="H163" i="1"/>
  <c r="G163" i="1"/>
  <c r="D163" i="1"/>
  <c r="I162" i="1"/>
  <c r="H162" i="1"/>
  <c r="G162" i="1"/>
  <c r="D162" i="1"/>
  <c r="I161" i="1"/>
  <c r="H161" i="1"/>
  <c r="G161" i="1"/>
  <c r="D161" i="1"/>
  <c r="I160" i="1"/>
  <c r="H160" i="1"/>
  <c r="G160" i="1"/>
  <c r="D160" i="1"/>
  <c r="I159" i="1"/>
  <c r="H159" i="1"/>
  <c r="G159" i="1"/>
  <c r="D159" i="1"/>
  <c r="I158" i="1"/>
  <c r="H158" i="1"/>
  <c r="G158" i="1"/>
  <c r="D158" i="1"/>
  <c r="I157" i="1"/>
  <c r="H157" i="1"/>
  <c r="G157" i="1"/>
  <c r="D157" i="1"/>
  <c r="I156" i="1"/>
  <c r="H156" i="1"/>
  <c r="G156" i="1"/>
  <c r="D156" i="1"/>
  <c r="I155" i="1"/>
  <c r="H155" i="1"/>
  <c r="G155" i="1"/>
  <c r="D155" i="1"/>
  <c r="I154" i="1"/>
  <c r="H154" i="1"/>
  <c r="G154" i="1"/>
  <c r="D154" i="1"/>
  <c r="I153" i="1"/>
  <c r="H153" i="1"/>
  <c r="G153" i="1"/>
  <c r="D153" i="1"/>
  <c r="I152" i="1"/>
  <c r="H152" i="1"/>
  <c r="G152" i="1"/>
  <c r="D152" i="1"/>
  <c r="I151" i="1"/>
  <c r="H151" i="1"/>
  <c r="G151" i="1"/>
  <c r="D151" i="1"/>
  <c r="I150" i="1"/>
  <c r="H150" i="1"/>
  <c r="G150" i="1"/>
  <c r="D150" i="1"/>
  <c r="I149" i="1"/>
  <c r="H149" i="1"/>
  <c r="G149" i="1"/>
  <c r="D149" i="1"/>
  <c r="I148" i="1"/>
  <c r="H148" i="1"/>
  <c r="G148" i="1"/>
  <c r="D148" i="1"/>
  <c r="I147" i="1"/>
  <c r="H147" i="1"/>
  <c r="G147" i="1"/>
  <c r="D147" i="1"/>
  <c r="I146" i="1"/>
  <c r="H146" i="1"/>
  <c r="G146" i="1"/>
  <c r="D146" i="1"/>
  <c r="I145" i="1"/>
  <c r="H145" i="1"/>
  <c r="G145" i="1"/>
  <c r="D145" i="1"/>
  <c r="I144" i="1"/>
  <c r="H144" i="1"/>
  <c r="G144" i="1"/>
  <c r="D144" i="1"/>
  <c r="I143" i="1"/>
  <c r="H143" i="1"/>
  <c r="G143" i="1"/>
  <c r="D143" i="1"/>
  <c r="I142" i="1"/>
  <c r="H142" i="1"/>
  <c r="G142" i="1"/>
  <c r="D142" i="1"/>
  <c r="I141" i="1"/>
  <c r="H141" i="1"/>
  <c r="G141" i="1"/>
  <c r="D141" i="1"/>
  <c r="I140" i="1"/>
  <c r="H140" i="1"/>
  <c r="G140" i="1"/>
  <c r="D140" i="1"/>
  <c r="I139" i="1"/>
  <c r="H139" i="1"/>
  <c r="G139" i="1"/>
  <c r="D139" i="1"/>
  <c r="I138" i="1"/>
  <c r="H138" i="1"/>
  <c r="G138" i="1"/>
  <c r="D138" i="1"/>
  <c r="I137" i="1"/>
  <c r="H137" i="1"/>
  <c r="G137" i="1"/>
  <c r="D137" i="1"/>
  <c r="I136" i="1"/>
  <c r="H136" i="1"/>
  <c r="G136" i="1"/>
  <c r="D136" i="1"/>
  <c r="I135" i="1"/>
  <c r="H135" i="1"/>
  <c r="G135" i="1"/>
  <c r="D135" i="1"/>
  <c r="I134" i="1"/>
  <c r="H134" i="1"/>
  <c r="G134" i="1"/>
  <c r="D134" i="1"/>
  <c r="I133" i="1"/>
  <c r="H133" i="1"/>
  <c r="G133" i="1"/>
  <c r="D133" i="1"/>
  <c r="I132" i="1"/>
  <c r="H132" i="1"/>
  <c r="G132" i="1"/>
  <c r="D132" i="1"/>
  <c r="I131" i="1"/>
  <c r="H131" i="1"/>
  <c r="G131" i="1"/>
  <c r="D131" i="1"/>
  <c r="I130" i="1"/>
  <c r="H130" i="1"/>
  <c r="G130" i="1"/>
  <c r="D130" i="1"/>
  <c r="I129" i="1"/>
  <c r="H129" i="1"/>
  <c r="G129" i="1"/>
  <c r="D129" i="1"/>
  <c r="I128" i="1"/>
  <c r="H128" i="1"/>
  <c r="G128" i="1"/>
  <c r="D128" i="1"/>
  <c r="I127" i="1"/>
  <c r="H127" i="1"/>
  <c r="G127" i="1"/>
  <c r="D127" i="1"/>
  <c r="I126" i="1"/>
  <c r="H126" i="1"/>
  <c r="G126" i="1"/>
  <c r="D126" i="1"/>
  <c r="I125" i="1"/>
  <c r="H125" i="1"/>
  <c r="G125" i="1"/>
  <c r="D125" i="1"/>
  <c r="I124" i="1"/>
  <c r="H124" i="1"/>
  <c r="G124" i="1"/>
  <c r="D124" i="1"/>
  <c r="I123" i="1"/>
  <c r="H123" i="1"/>
  <c r="G123" i="1"/>
  <c r="D123" i="1"/>
  <c r="I122" i="1"/>
  <c r="H122" i="1"/>
  <c r="G122" i="1"/>
  <c r="D122" i="1"/>
  <c r="I121" i="1"/>
  <c r="H121" i="1"/>
  <c r="G121" i="1"/>
  <c r="D121" i="1"/>
  <c r="I120" i="1"/>
  <c r="H120" i="1"/>
  <c r="G120" i="1"/>
  <c r="D120" i="1"/>
  <c r="I119" i="1"/>
  <c r="H119" i="1"/>
  <c r="G119" i="1"/>
  <c r="D119" i="1"/>
  <c r="I118" i="1"/>
  <c r="H118" i="1"/>
  <c r="G118" i="1"/>
  <c r="D118" i="1"/>
  <c r="I117" i="1"/>
  <c r="H117" i="1"/>
  <c r="G117" i="1"/>
  <c r="D117" i="1"/>
  <c r="I116" i="1"/>
  <c r="H116" i="1"/>
  <c r="G116" i="1"/>
  <c r="D116" i="1"/>
  <c r="I115" i="1"/>
  <c r="H115" i="1"/>
  <c r="G115" i="1"/>
  <c r="D115" i="1"/>
  <c r="I114" i="1"/>
  <c r="H114" i="1"/>
  <c r="G114" i="1"/>
  <c r="D114" i="1"/>
  <c r="I113" i="1"/>
  <c r="H113" i="1"/>
  <c r="G113" i="1"/>
  <c r="D113" i="1"/>
  <c r="I112" i="1"/>
  <c r="H112" i="1"/>
  <c r="G112" i="1"/>
  <c r="D112" i="1"/>
  <c r="I111" i="1"/>
  <c r="H111" i="1"/>
  <c r="G111" i="1"/>
  <c r="D111" i="1"/>
  <c r="I110" i="1"/>
  <c r="H110" i="1"/>
  <c r="G110" i="1"/>
  <c r="D110" i="1"/>
  <c r="I109" i="1"/>
  <c r="H109" i="1"/>
  <c r="G109" i="1"/>
  <c r="D109" i="1"/>
  <c r="I108" i="1"/>
  <c r="H108" i="1"/>
  <c r="G108" i="1"/>
  <c r="D108" i="1"/>
  <c r="I107" i="1"/>
  <c r="H107" i="1"/>
  <c r="G107" i="1"/>
  <c r="D107" i="1"/>
  <c r="I106" i="1"/>
  <c r="H106" i="1"/>
  <c r="G106" i="1"/>
  <c r="D106" i="1"/>
  <c r="I105" i="1"/>
  <c r="H105" i="1"/>
  <c r="G105" i="1"/>
  <c r="D105" i="1"/>
  <c r="I104" i="1"/>
  <c r="H104" i="1"/>
  <c r="G104" i="1"/>
  <c r="D104" i="1"/>
  <c r="I103" i="1"/>
  <c r="H103" i="1"/>
  <c r="G103" i="1"/>
  <c r="D103" i="1"/>
  <c r="I102" i="1"/>
  <c r="H102" i="1"/>
  <c r="G102" i="1"/>
  <c r="D102" i="1"/>
  <c r="I101" i="1"/>
  <c r="H101" i="1"/>
  <c r="G101" i="1"/>
  <c r="D101" i="1"/>
  <c r="I100" i="1"/>
  <c r="H100" i="1"/>
  <c r="G100" i="1"/>
  <c r="D100" i="1"/>
  <c r="I99" i="1"/>
  <c r="H99" i="1"/>
  <c r="G99" i="1"/>
  <c r="D99" i="1"/>
  <c r="I98" i="1"/>
  <c r="H98" i="1"/>
  <c r="G98" i="1"/>
  <c r="D98" i="1"/>
  <c r="I97" i="1"/>
  <c r="H97" i="1"/>
  <c r="G97" i="1"/>
  <c r="D97" i="1"/>
  <c r="I96" i="1"/>
  <c r="H96" i="1"/>
  <c r="G96" i="1"/>
  <c r="D96" i="1"/>
  <c r="I95" i="1"/>
  <c r="H95" i="1"/>
  <c r="G95" i="1"/>
  <c r="D95" i="1"/>
  <c r="I94" i="1"/>
  <c r="H94" i="1"/>
  <c r="G94" i="1"/>
  <c r="D94" i="1"/>
  <c r="I93" i="1"/>
  <c r="H93" i="1"/>
  <c r="G93" i="1"/>
  <c r="D93" i="1"/>
  <c r="I92" i="1"/>
  <c r="H92" i="1"/>
  <c r="G92" i="1"/>
  <c r="D92" i="1"/>
  <c r="I91" i="1"/>
  <c r="H91" i="1"/>
  <c r="G91" i="1"/>
  <c r="D91" i="1"/>
  <c r="I90" i="1"/>
  <c r="H90" i="1"/>
  <c r="G90" i="1"/>
  <c r="D90" i="1"/>
  <c r="I89" i="1"/>
  <c r="H89" i="1"/>
  <c r="G89" i="1"/>
  <c r="D89" i="1"/>
  <c r="I88" i="1"/>
  <c r="H88" i="1"/>
  <c r="G88" i="1"/>
  <c r="D88" i="1"/>
  <c r="I87" i="1"/>
  <c r="H87" i="1"/>
  <c r="G87" i="1"/>
  <c r="D87" i="1"/>
  <c r="I86" i="1"/>
  <c r="H86" i="1"/>
  <c r="G86" i="1"/>
  <c r="D86" i="1"/>
  <c r="I85" i="1"/>
  <c r="H85" i="1"/>
  <c r="G85" i="1"/>
  <c r="D85" i="1"/>
  <c r="I84" i="1"/>
  <c r="H84" i="1"/>
  <c r="G84" i="1"/>
  <c r="D84" i="1"/>
  <c r="I83" i="1"/>
  <c r="H83" i="1"/>
  <c r="G83" i="1"/>
  <c r="D83" i="1"/>
  <c r="I82" i="1"/>
  <c r="H82" i="1"/>
  <c r="G82" i="1"/>
  <c r="D82" i="1"/>
  <c r="I81" i="1"/>
  <c r="H81" i="1"/>
  <c r="G81" i="1"/>
  <c r="D81" i="1"/>
  <c r="I80" i="1"/>
  <c r="H80" i="1"/>
  <c r="G80" i="1"/>
  <c r="D80" i="1"/>
  <c r="I79" i="1"/>
  <c r="H79" i="1"/>
  <c r="G79" i="1"/>
  <c r="D79" i="1"/>
  <c r="I78" i="1"/>
  <c r="H78" i="1"/>
  <c r="G78" i="1"/>
  <c r="D78" i="1"/>
  <c r="I77" i="1"/>
  <c r="H77" i="1"/>
  <c r="G77" i="1"/>
  <c r="D77" i="1"/>
  <c r="I76" i="1"/>
  <c r="H76" i="1"/>
  <c r="G76" i="1"/>
  <c r="D76" i="1"/>
  <c r="I75" i="1"/>
  <c r="H75" i="1"/>
  <c r="G75" i="1"/>
  <c r="D75" i="1"/>
  <c r="I74" i="1"/>
  <c r="H74" i="1"/>
  <c r="G74" i="1"/>
  <c r="D74" i="1"/>
  <c r="I73" i="1"/>
  <c r="H73" i="1"/>
  <c r="G73" i="1"/>
  <c r="D73" i="1"/>
  <c r="I72" i="1"/>
  <c r="H72" i="1"/>
  <c r="G72" i="1"/>
  <c r="D72" i="1"/>
  <c r="I71" i="1"/>
  <c r="H71" i="1"/>
  <c r="G71" i="1"/>
  <c r="D71" i="1"/>
  <c r="I70" i="1"/>
  <c r="H70" i="1"/>
  <c r="G70" i="1"/>
  <c r="D70" i="1"/>
  <c r="I69" i="1"/>
  <c r="H69" i="1"/>
  <c r="G69" i="1"/>
  <c r="D69" i="1"/>
  <c r="I68" i="1"/>
  <c r="H68" i="1"/>
  <c r="G68" i="1"/>
  <c r="D68" i="1"/>
  <c r="I67" i="1"/>
  <c r="H67" i="1"/>
  <c r="G67" i="1"/>
  <c r="D67" i="1"/>
  <c r="I66" i="1"/>
  <c r="H66" i="1"/>
  <c r="G66" i="1"/>
  <c r="D66" i="1"/>
  <c r="I65" i="1"/>
  <c r="H65" i="1"/>
  <c r="G65" i="1"/>
  <c r="D65" i="1"/>
  <c r="I64" i="1"/>
  <c r="H64" i="1"/>
  <c r="G64" i="1"/>
  <c r="D64" i="1"/>
  <c r="I63" i="1"/>
  <c r="H63" i="1"/>
  <c r="G63" i="1"/>
  <c r="D63" i="1"/>
  <c r="I62" i="1"/>
  <c r="H62" i="1"/>
  <c r="G62" i="1"/>
  <c r="D62" i="1"/>
  <c r="I61" i="1"/>
  <c r="H61" i="1"/>
  <c r="G61" i="1"/>
  <c r="D61" i="1"/>
  <c r="I60" i="1"/>
  <c r="H60" i="1"/>
  <c r="G60" i="1"/>
  <c r="D60" i="1"/>
  <c r="I59" i="1"/>
  <c r="H59" i="1"/>
  <c r="G59" i="1"/>
  <c r="D59" i="1"/>
  <c r="I58" i="1"/>
  <c r="H58" i="1"/>
  <c r="G58" i="1"/>
  <c r="D58" i="1"/>
  <c r="I57" i="1"/>
  <c r="H57" i="1"/>
  <c r="G57" i="1"/>
  <c r="D57" i="1"/>
  <c r="I56" i="1"/>
  <c r="H56" i="1"/>
  <c r="G56" i="1"/>
  <c r="D56" i="1"/>
  <c r="I55" i="1"/>
  <c r="H55" i="1"/>
  <c r="G55" i="1"/>
  <c r="D55" i="1"/>
  <c r="I54" i="1"/>
  <c r="H54" i="1"/>
  <c r="G54" i="1"/>
  <c r="D54" i="1"/>
  <c r="I53" i="1"/>
  <c r="H53" i="1"/>
  <c r="G53" i="1"/>
  <c r="D53" i="1"/>
  <c r="I52" i="1"/>
  <c r="H52" i="1"/>
  <c r="G52" i="1"/>
  <c r="D52" i="1"/>
  <c r="I51" i="1"/>
  <c r="H51" i="1"/>
  <c r="G51" i="1"/>
  <c r="D51" i="1"/>
  <c r="I50" i="1"/>
  <c r="H50" i="1"/>
  <c r="G50" i="1"/>
  <c r="D50" i="1"/>
  <c r="I49" i="1"/>
  <c r="H49" i="1"/>
  <c r="G49" i="1"/>
  <c r="D49" i="1"/>
  <c r="I48" i="1"/>
  <c r="H48" i="1"/>
  <c r="G48" i="1"/>
  <c r="D48" i="1"/>
  <c r="I47" i="1"/>
  <c r="H47" i="1"/>
  <c r="G47" i="1"/>
  <c r="D47" i="1"/>
  <c r="I46" i="1"/>
  <c r="H46" i="1"/>
  <c r="G46" i="1"/>
  <c r="D46" i="1"/>
  <c r="I45" i="1"/>
  <c r="H45" i="1"/>
  <c r="G45" i="1"/>
  <c r="D45" i="1"/>
  <c r="I44" i="1"/>
  <c r="H44" i="1"/>
  <c r="G44" i="1"/>
  <c r="D44" i="1"/>
  <c r="I43" i="1"/>
  <c r="H43" i="1"/>
  <c r="G43" i="1"/>
  <c r="D43" i="1"/>
  <c r="I42" i="1"/>
  <c r="H42" i="1"/>
  <c r="G42" i="1"/>
  <c r="D42" i="1"/>
  <c r="I41" i="1"/>
  <c r="H41" i="1"/>
  <c r="G41" i="1"/>
  <c r="D41" i="1"/>
  <c r="I40" i="1"/>
  <c r="H40" i="1"/>
  <c r="G40" i="1"/>
  <c r="D40" i="1"/>
  <c r="I39" i="1"/>
  <c r="H39" i="1"/>
  <c r="G39" i="1"/>
  <c r="D39" i="1"/>
  <c r="I38" i="1"/>
  <c r="H38" i="1"/>
  <c r="G38" i="1"/>
  <c r="D38" i="1"/>
  <c r="I37" i="1"/>
  <c r="H37" i="1"/>
  <c r="G37" i="1"/>
  <c r="D37" i="1"/>
  <c r="I36" i="1"/>
  <c r="H36" i="1"/>
  <c r="G36" i="1"/>
  <c r="D36" i="1"/>
  <c r="I35" i="1"/>
  <c r="H35" i="1"/>
  <c r="G35" i="1"/>
  <c r="D35" i="1"/>
  <c r="I34" i="1"/>
  <c r="H34" i="1"/>
  <c r="G34" i="1"/>
  <c r="D34" i="1"/>
  <c r="I33" i="1"/>
  <c r="H33" i="1"/>
  <c r="G33" i="1"/>
  <c r="D33" i="1"/>
  <c r="I32" i="1"/>
  <c r="H32" i="1"/>
  <c r="G32" i="1"/>
  <c r="D32" i="1"/>
  <c r="I31" i="1"/>
  <c r="H31" i="1"/>
  <c r="G31" i="1"/>
  <c r="D31" i="1"/>
  <c r="I30" i="1"/>
  <c r="H30" i="1"/>
  <c r="G30" i="1"/>
  <c r="D30" i="1"/>
  <c r="I29" i="1"/>
  <c r="H29" i="1"/>
  <c r="G29" i="1"/>
  <c r="D29" i="1"/>
  <c r="I28" i="1"/>
  <c r="H28" i="1"/>
  <c r="G28" i="1"/>
  <c r="D28" i="1"/>
  <c r="I27" i="1"/>
  <c r="H27" i="1"/>
  <c r="G27" i="1"/>
  <c r="D27" i="1"/>
  <c r="I26" i="1"/>
  <c r="H26" i="1"/>
  <c r="G26" i="1"/>
  <c r="D26" i="1"/>
  <c r="I25" i="1"/>
  <c r="H25" i="1"/>
  <c r="G25" i="1"/>
  <c r="D25" i="1"/>
  <c r="I24" i="1"/>
  <c r="H24" i="1"/>
  <c r="G24" i="1"/>
  <c r="D24" i="1"/>
  <c r="I23" i="1"/>
  <c r="H23" i="1"/>
  <c r="G23" i="1"/>
  <c r="D23" i="1"/>
  <c r="I22" i="1"/>
  <c r="H22" i="1"/>
  <c r="G22" i="1"/>
  <c r="D22" i="1"/>
  <c r="I21" i="1"/>
  <c r="H21" i="1"/>
  <c r="G21" i="1"/>
  <c r="D21" i="1"/>
  <c r="I20" i="1"/>
  <c r="H20" i="1"/>
  <c r="G20" i="1"/>
  <c r="D20" i="1"/>
  <c r="I19" i="1"/>
  <c r="H19" i="1"/>
  <c r="G19" i="1"/>
  <c r="D19" i="1"/>
  <c r="I18" i="1"/>
  <c r="H18" i="1"/>
  <c r="G18" i="1"/>
  <c r="D18" i="1"/>
  <c r="I17" i="1"/>
  <c r="H17" i="1"/>
  <c r="G17" i="1"/>
  <c r="D17" i="1"/>
  <c r="I16" i="1"/>
  <c r="H16" i="1"/>
  <c r="G16" i="1"/>
  <c r="D16" i="1"/>
  <c r="I15" i="1"/>
  <c r="H15" i="1"/>
  <c r="G15" i="1"/>
  <c r="D15" i="1"/>
  <c r="I14" i="1"/>
  <c r="H14" i="1"/>
  <c r="G14" i="1"/>
  <c r="D14" i="1"/>
  <c r="I13" i="1"/>
  <c r="H13" i="1"/>
  <c r="G13" i="1"/>
  <c r="D13" i="1"/>
  <c r="I12" i="1"/>
  <c r="H12" i="1"/>
  <c r="G12" i="1"/>
  <c r="D12" i="1"/>
  <c r="I11" i="1"/>
  <c r="H11" i="1"/>
  <c r="G11" i="1"/>
  <c r="D11" i="1"/>
  <c r="I10" i="1"/>
  <c r="H10" i="1"/>
  <c r="G10" i="1"/>
  <c r="D10" i="1"/>
  <c r="I9" i="1"/>
  <c r="H9" i="1"/>
  <c r="G9" i="1"/>
  <c r="D9" i="1"/>
  <c r="I8" i="1"/>
  <c r="H8" i="1"/>
  <c r="G8" i="1"/>
  <c r="D8" i="1"/>
  <c r="I7" i="1"/>
  <c r="H7" i="1"/>
  <c r="G7" i="1"/>
  <c r="D7" i="1"/>
  <c r="I6" i="1"/>
  <c r="H6" i="1"/>
  <c r="G6" i="1"/>
  <c r="D6" i="1"/>
  <c r="I5" i="1"/>
  <c r="H5" i="1"/>
  <c r="G5" i="1"/>
  <c r="D5" i="1"/>
  <c r="I4" i="1"/>
  <c r="H4" i="1"/>
  <c r="G4" i="1"/>
  <c r="D4" i="1"/>
  <c r="I3" i="1"/>
  <c r="H3" i="1"/>
  <c r="G3" i="1"/>
  <c r="D3" i="1"/>
  <c r="I2" i="1"/>
  <c r="H2" i="1"/>
  <c r="G2" i="1"/>
  <c r="D2" i="1"/>
  <c r="I1" i="1"/>
  <c r="H1" i="1"/>
  <c r="G1" i="1"/>
  <c r="D1" i="1"/>
</calcChain>
</file>

<file path=xl/sharedStrings.xml><?xml version="1.0" encoding="utf-8"?>
<sst xmlns="http://schemas.openxmlformats.org/spreadsheetml/2006/main" count="2524" uniqueCount="824">
  <si>
    <t>Q100</t>
  </si>
  <si>
    <t xml:space="preserve"> In general, do you think that things in your country are going in the right or wrong direction?</t>
  </si>
  <si>
    <t>Q2061A</t>
  </si>
  <si>
    <t>What is the most important challenge facing your country today?</t>
  </si>
  <si>
    <t>Q2061B</t>
  </si>
  <si>
    <t>What is the second most important challenge facing your country today?</t>
  </si>
  <si>
    <t>Q101</t>
  </si>
  <si>
    <t>How would you evaluate the current economic situation in your country?</t>
  </si>
  <si>
    <t>Q101A</t>
  </si>
  <si>
    <t>How would you evaluate the economic situation in your country 2-3 years ago compared to the current situation?</t>
  </si>
  <si>
    <t>Q102</t>
  </si>
  <si>
    <t>What do you think the economic situation in your country will be in the next few years (2-3 years) compared to the current situation?</t>
  </si>
  <si>
    <t>Q1081</t>
  </si>
  <si>
    <t xml:space="preserve"> Is climate change a very serious problem, a somewhat serious problem, not a very serious problem, or not at all a serious problem? (split sample)</t>
  </si>
  <si>
    <t>Q1082</t>
  </si>
  <si>
    <t xml:space="preserve"> Is air quality a very serious problem, a somewhat serious problem, not a very serious problem, or not at all a serious problem? (split sample)</t>
  </si>
  <si>
    <t>Q1083</t>
  </si>
  <si>
    <t xml:space="preserve"> Is water pollution a very serious problem, a somewhat serious problem, not a very serious problem, or not at all a serious problem? (split sample)</t>
  </si>
  <si>
    <t>Q1084</t>
  </si>
  <si>
    <t xml:space="preserve"> Is trash a very serious problem, a somewhat serious problem, not a very serious problem, or not at all a serious problem? (split sample)</t>
  </si>
  <si>
    <t>Q104</t>
  </si>
  <si>
    <t>Have you ever thought about emigrating from your country?</t>
  </si>
  <si>
    <t>Q104A</t>
  </si>
  <si>
    <t xml:space="preserve"> People want to emigrate for different reasons. Why have you thought about emigrating? (n=6,738; those with a desire to emigrate only)</t>
  </si>
  <si>
    <t>Q104A_1</t>
  </si>
  <si>
    <t xml:space="preserve"> People want to emigrate for different reasons. Why have you thought about emigrating? Economic reasons (n=6,738; those with a desire to emigrate only)</t>
  </si>
  <si>
    <t>Q104A_2</t>
  </si>
  <si>
    <t xml:space="preserve"> People want to emigrate for different reasons. Why have you thought about emigrating? Corruption (n=6,738; those with a desire to emigrate only)</t>
  </si>
  <si>
    <t>Q104B</t>
  </si>
  <si>
    <t>Q104B_1</t>
  </si>
  <si>
    <t xml:space="preserve"> Which countries are you thinking of emigrating to? Europe (n=6,738; those with a desire to emigrate only)</t>
  </si>
  <si>
    <t>Q104B_2</t>
  </si>
  <si>
    <t xml:space="preserve"> Which countries are you thinking of emigrating to? GCC (n=6,738; those with a desire to emigrate only)</t>
  </si>
  <si>
    <t>Q104C</t>
  </si>
  <si>
    <t>Q104B_3</t>
  </si>
  <si>
    <t>Would you consider leaving your country even if you didn’t have the required papers that officially allowed you to leave? (n=6,738; those with a desire to emigrate only)</t>
  </si>
  <si>
    <t xml:space="preserve"> Which countries are you thinking of emigrating to? North America (n=6,738; those with a desire to emigrate only)</t>
  </si>
  <si>
    <t>Q104B_4</t>
  </si>
  <si>
    <t>Q108_1</t>
  </si>
  <si>
    <t xml:space="preserve"> Which countries are you thinking of emigrating to? Non-GCC MENA (n=6,738; those with a desire to emigrate only)</t>
  </si>
  <si>
    <t>Q108_2</t>
  </si>
  <si>
    <t>Q513</t>
  </si>
  <si>
    <t>On a scale from 0-10, to what extent are you satisfied with the current government’s performance? (0 = dissatisfied; 10 = satisfied)</t>
  </si>
  <si>
    <t>Q2042</t>
  </si>
  <si>
    <t>Q108_3</t>
  </si>
  <si>
    <t>How would you evaluate the current government’s performance on creating employment opportunities?</t>
  </si>
  <si>
    <t>Q2043</t>
  </si>
  <si>
    <t>How would you evaluate the current government’s performance on narrowing the gap between rich and poor?</t>
  </si>
  <si>
    <t>Q108_4</t>
  </si>
  <si>
    <t>Q20411</t>
  </si>
  <si>
    <t>How would you evaluate the current government’s performance on providing security and order?</t>
  </si>
  <si>
    <t>Q20420</t>
  </si>
  <si>
    <t>Q204_11</t>
  </si>
  <si>
    <t>How would you evaluate the current government’s performance on keeping prices down?</t>
  </si>
  <si>
    <t>Q2051</t>
  </si>
  <si>
    <t>Based on your experience, how easy or difficult is it to obtain the following services: Receiving an identity document?</t>
  </si>
  <si>
    <t>Q204_2</t>
  </si>
  <si>
    <t>Q2054</t>
  </si>
  <si>
    <t>Based on your experience, how easy or difficult is it to obtain the following services: Obtaining help from the police when needed?</t>
  </si>
  <si>
    <t>Q204_20</t>
  </si>
  <si>
    <t>Q2056</t>
  </si>
  <si>
    <t>Based on your experience, how easy or difficult is it to obtain the following services: Registering a business?</t>
  </si>
  <si>
    <t>Q2057</t>
  </si>
  <si>
    <t>Q204_3</t>
  </si>
  <si>
    <t>Based on your experience, how easy or difficult is it to obtain the following services: Getting a building permit?</t>
  </si>
  <si>
    <t>Q211D</t>
  </si>
  <si>
    <t>Some countries have introduced the ability to pay certain fees online. Would you be happy to pay fees for government services online?</t>
  </si>
  <si>
    <t>Q209B</t>
  </si>
  <si>
    <t>Q205_1</t>
  </si>
  <si>
    <t>To what extent do you agree with the following statement: Existing charitable and social organizations do everything they can to help provide our country’s citizens with necessary services.</t>
  </si>
  <si>
    <t>Q209</t>
  </si>
  <si>
    <t>To what extent do you agree with the following statement: The government does all it can to provide its citizens with necessary services.</t>
  </si>
  <si>
    <t>Q205_4</t>
  </si>
  <si>
    <t>Q2182</t>
  </si>
  <si>
    <t>To what extent do you agree with this statement: Political leaders are concerned with the needs of ordinary citizens.</t>
  </si>
  <si>
    <t>Q2061A_1</t>
  </si>
  <si>
    <t>Q2185</t>
  </si>
  <si>
    <t>Do you agree or disagree with the following statement? Sometimes, politics are so complicated that I cannot understand what is happening.</t>
  </si>
  <si>
    <t>What is the most important challenge facing your country today? Economy</t>
  </si>
  <si>
    <t>Q205_6</t>
  </si>
  <si>
    <t>Q210</t>
  </si>
  <si>
    <t>To what extent do you think that there is corruption within the national state agencies and institutions in your country?</t>
  </si>
  <si>
    <t>Q211</t>
  </si>
  <si>
    <t>Q205_7</t>
  </si>
  <si>
    <t>In your opinion, to what extent is the national government working to crackdown on corruption? (Only those who say there is corruption)</t>
  </si>
  <si>
    <t>Q211A</t>
  </si>
  <si>
    <t>How widespread do you think corruption is in your local / municipal government. How many officials would you say are corrupt? (Only those who say there is corruption)</t>
  </si>
  <si>
    <t>Q211B</t>
  </si>
  <si>
    <t>In your opinion, to what extent do you think it is necessary to pay rashwa to a civil servant of your country to receive better education services? (split sample)</t>
  </si>
  <si>
    <t>Q211C</t>
  </si>
  <si>
    <t>In your opinion, to what extent do you think it is necessary to pay rashwa to a civil servant of your country to receive better health care services? (split sample)</t>
  </si>
  <si>
    <t>Q2061A_2</t>
  </si>
  <si>
    <t>Q213B</t>
  </si>
  <si>
    <t>Based on a recent experience you are personally aware of, do you think that obtaining employment through wasta happens…?</t>
  </si>
  <si>
    <t>Q501</t>
  </si>
  <si>
    <t>Are you a member of an organization / a group or a club?</t>
  </si>
  <si>
    <t>Q501A</t>
  </si>
  <si>
    <t>Have you volunteered for any local group / organization regardless of your status of membership?</t>
  </si>
  <si>
    <t>Q266</t>
  </si>
  <si>
    <t>In a typical month, do you donate money to a charity or those in need?</t>
  </si>
  <si>
    <t>Q5021</t>
  </si>
  <si>
    <t>During the past three years, did you attend a meeting to discuss a subject or sign a petition?</t>
  </si>
  <si>
    <t>Q5022</t>
  </si>
  <si>
    <t>Q2061A_3</t>
  </si>
  <si>
    <t>During the past three years, did you participate in a peaceful protest, march or sit-in?</t>
  </si>
  <si>
    <t>What is the most important challenge facing your country today? Corruption</t>
  </si>
  <si>
    <t>Q5024</t>
  </si>
  <si>
    <t>During the past three years, did you use force or violence for a political cause?</t>
  </si>
  <si>
    <t>Q263</t>
  </si>
  <si>
    <t>Which of the following statements best describes you? Statement 1: I prefer helping the poor, even at a large personal cost. Statement 2: I prefer helping the poor, even at a small personal cost. Statement 3: I prefer helping the poor, if this costs nothing to me. Statement 4: I prefer not helping the poor.</t>
  </si>
  <si>
    <t>Q404</t>
  </si>
  <si>
    <t>In general, to what extent are you interested in politics?</t>
  </si>
  <si>
    <t>Q301</t>
  </si>
  <si>
    <t>Did you vote in the last parliamentary elections?</t>
  </si>
  <si>
    <t>Q303</t>
  </si>
  <si>
    <t>In general, how would you evaluate the last parliamentary elections?</t>
  </si>
  <si>
    <t>Q302</t>
  </si>
  <si>
    <t>During the parliamentary election, did you attend a campaign meeting or rally?</t>
  </si>
  <si>
    <t>Q505A</t>
  </si>
  <si>
    <t>Q2061A_4</t>
  </si>
  <si>
    <t>Which of the following two statements is the closest to your point of view?</t>
  </si>
  <si>
    <t>What is the most important challenge facing your country today? Internal stability</t>
  </si>
  <si>
    <t>Q601A</t>
  </si>
  <si>
    <t>Some people think in order to achieve fairer representation a certain percentage of elected positions should be set aside for women. To what extent do you agree with this statement?</t>
  </si>
  <si>
    <t>Q516A</t>
  </si>
  <si>
    <t>Which of these statements is closest to your opinion?</t>
  </si>
  <si>
    <t>Q218_2</t>
  </si>
  <si>
    <t>Preference: Democratic systems</t>
  </si>
  <si>
    <t>Which of these  statements is closest to your opinion?</t>
  </si>
  <si>
    <t>Q515A</t>
  </si>
  <si>
    <t>Q218_5</t>
  </si>
  <si>
    <t>Essential characterisitc democracy</t>
  </si>
  <si>
    <t>Q511</t>
  </si>
  <si>
    <t>In your opinion, to what extent is your country democratic? (0 = dictatorship; 10 = democracy)</t>
  </si>
  <si>
    <t>Q2061A_5</t>
  </si>
  <si>
    <t>Q512</t>
  </si>
  <si>
    <t>What is the most important challenge facing your country today? Foreign interference</t>
  </si>
  <si>
    <t>To what extent do you think democracy is suitable for your country? (0 = unsuitable; 10 = suitable)</t>
  </si>
  <si>
    <t>Q514</t>
  </si>
  <si>
    <t>Do you agree or disagree with this statement? (split sample): Attitude: Reform should occur little by little</t>
  </si>
  <si>
    <t>Q5161</t>
  </si>
  <si>
    <t>To what extent to you agree or disagree with the following statements? In democratic systems, economic performance is weak.</t>
  </si>
  <si>
    <t>Q301A</t>
  </si>
  <si>
    <t>Q5162</t>
  </si>
  <si>
    <t>To what extent to you agree or disagree with the following statements? Democratic regimes are indecisive and full of problems.</t>
  </si>
  <si>
    <t>Q5163</t>
  </si>
  <si>
    <t>To what extent to you agree or disagree with the following statements? Democracy: Ineffective at maintaining order / stability</t>
  </si>
  <si>
    <t>Q5164</t>
  </si>
  <si>
    <t>To what extent to you agree or disagree with the following statements? Democracies have problems, but are better than other systems.</t>
  </si>
  <si>
    <t>Q4231</t>
  </si>
  <si>
    <t>Q303A</t>
  </si>
  <si>
    <t>Q2061A_6</t>
  </si>
  <si>
    <t>How many hours on a typical day do you spend watching TV?</t>
  </si>
  <si>
    <t>What is the most important challenge facing your country today? Terrorism</t>
  </si>
  <si>
    <t>Q4232</t>
  </si>
  <si>
    <t>How many hours on a typical day do you spend listening to the radio?</t>
  </si>
  <si>
    <t>Q4233</t>
  </si>
  <si>
    <t>How many hours on a typical day do you spend reading the print version of a newspaper?</t>
  </si>
  <si>
    <t>Q409</t>
  </si>
  <si>
    <t>On average, how often do you use the Internet?</t>
  </si>
  <si>
    <t>Q424</t>
  </si>
  <si>
    <t>How many hours on a typical day do you spend on social media platforms? (Internet users)</t>
  </si>
  <si>
    <t>Q421</t>
  </si>
  <si>
    <t>What is your primary source of information to follow breaking news as events unfold?</t>
  </si>
  <si>
    <t>Q5211</t>
  </si>
  <si>
    <t>Q2061A_7</t>
  </si>
  <si>
    <t>Q423_1</t>
  </si>
  <si>
    <t>What is the most important challenge facing your country today? Public services</t>
  </si>
  <si>
    <t>To what extent do you think that freedom of expression is guaranteed in your country?</t>
  </si>
  <si>
    <t>Q5214</t>
  </si>
  <si>
    <t>Q423_2</t>
  </si>
  <si>
    <t>To what extent do you think that freedom to participate in peaceful protests is guaranteed in your country?</t>
  </si>
  <si>
    <t>Q5215</t>
  </si>
  <si>
    <t>Q423_3</t>
  </si>
  <si>
    <t>To what extent do you think that freedom to join civil society organizations is guaranteed in your country?</t>
  </si>
  <si>
    <t>Perceived Freedom: Join organizations</t>
  </si>
  <si>
    <t>Statement</t>
  </si>
  <si>
    <t>I trust the information provided by social media more than that provided by newspapers or TV news programs. (Internet users)</t>
  </si>
  <si>
    <t>In general, I am well informed about political events in my country.</t>
  </si>
  <si>
    <t>Q502_1</t>
  </si>
  <si>
    <t xml:space="preserve"> In general, I am well informed about political events in my country.</t>
  </si>
  <si>
    <t>Q502_2</t>
  </si>
  <si>
    <t>Q851A</t>
  </si>
  <si>
    <t>Q502_4</t>
  </si>
  <si>
    <t>Apart from any punishment that might be used to discipline children when they misbehave, has anyone in your household ever experienced being physically abused by another member of your family?</t>
  </si>
  <si>
    <t>Prevalence of domestic violence</t>
  </si>
  <si>
    <t>Q851B</t>
  </si>
  <si>
    <t>And have they experienced this type of behavior in the last 12 months? (n=582)</t>
  </si>
  <si>
    <t>Q851C</t>
  </si>
  <si>
    <t>Is the person who experienced this type of behavior in the past 12 months male, female, or both? (n=324)</t>
  </si>
  <si>
    <t>Q851D</t>
  </si>
  <si>
    <t>Is the person who has experienced being physically abused likely to be able to receive assistance from any of the following?  (n=324;  check all that apply)</t>
  </si>
  <si>
    <t>Help for victim(s) of domestic violence</t>
  </si>
  <si>
    <t>Q860</t>
  </si>
  <si>
    <t>Acceptance of same sex relationships / honor killings</t>
  </si>
  <si>
    <t>Q860B</t>
  </si>
  <si>
    <t>Acceptance of intimate same sex relationships</t>
  </si>
  <si>
    <t>Q860C</t>
  </si>
  <si>
    <t>Q516_1</t>
  </si>
  <si>
    <t>Acceptance of female genital mutilation (FGM)</t>
  </si>
  <si>
    <t>Q860D</t>
  </si>
  <si>
    <t xml:space="preserve">Acceptance of honor killings </t>
  </si>
  <si>
    <t>Q516_2</t>
  </si>
  <si>
    <t>Q609</t>
  </si>
  <si>
    <t>In general, you would describe yourself as religious, somewhat religious, or not religious?</t>
  </si>
  <si>
    <t>[1] "Q852...137"</t>
  </si>
  <si>
    <t>Q609A</t>
  </si>
  <si>
    <t>How often do you pray?</t>
  </si>
  <si>
    <t>Q516_3</t>
  </si>
  <si>
    <t>Q6105</t>
  </si>
  <si>
    <t>Do you always, most of the time, sometimes, rarely, or never attend Friday prayer / go to Sunday mass? (Christians and Muslims only)</t>
  </si>
  <si>
    <t>Q516_4</t>
  </si>
  <si>
    <t>Do you always, most of the time, sometimes, rarely, or never attend Friday prayer / go to Sunday mass?  (Christians and Muslims only)</t>
  </si>
  <si>
    <t>Q6106</t>
  </si>
  <si>
    <t>Do you always, most of the time, sometimes, rarely, or never read the Quran / Bible daily?  (Christians and Muslims only)</t>
  </si>
  <si>
    <t>Do you always, most of the time, sometimes, rarely, or never read the Quran / Bible daily? (Christians and Muslims only)</t>
  </si>
  <si>
    <t>Q6108</t>
  </si>
  <si>
    <t>Do you always, most of the time, sometimes, rarely, or never pray fajr on time? (Only Muslims praying 5 times a day)</t>
  </si>
  <si>
    <t>Q521_1</t>
  </si>
  <si>
    <t>Q6109</t>
  </si>
  <si>
    <t xml:space="preserve"> Do you always, most of the time, sometimes, rarely, or never pray istikhara before an important decision? (Only Muslims praying 5 times a day)</t>
  </si>
  <si>
    <t>Q6011</t>
  </si>
  <si>
    <t>Q521_4</t>
  </si>
  <si>
    <t>Please indicate whether you agree strongly, agree, disagree, or disagree strongly with the following statement: Women can become president / prime minister of a Muslim country.</t>
  </si>
  <si>
    <t>Q6013</t>
  </si>
  <si>
    <t>Q521_5</t>
  </si>
  <si>
    <t xml:space="preserve">And do you agree strongly, agree, disagree, or disagree strongly with the following statement: In general, men are better at political leadership than women. </t>
  </si>
  <si>
    <t>Q6014</t>
  </si>
  <si>
    <t>And do you agree strongly, agree, disagree, or disagree strongly with the following statement: University education is more important for men than for women.</t>
  </si>
  <si>
    <t>Q60114</t>
  </si>
  <si>
    <t>Q601_1</t>
  </si>
  <si>
    <t xml:space="preserve"> And do you agree strongly, agree, disagree, or disagree strongly with the following statement: Women should have equal rights in making the decision to divorce.</t>
  </si>
  <si>
    <t>Q601_14</t>
  </si>
  <si>
    <t>Q60118</t>
  </si>
  <si>
    <t xml:space="preserve"> And do you agree strongly, agree, disagree, or disagree strongly with the following statement: Husbands should have final say in all family decisions.</t>
  </si>
  <si>
    <t>Q601_18</t>
  </si>
  <si>
    <t>Q6019</t>
  </si>
  <si>
    <t>Women's rights: Equal share of inheritance</t>
  </si>
  <si>
    <t>Q601_3</t>
  </si>
  <si>
    <t>Women’s share of inheritance should be equal to that of men.</t>
  </si>
  <si>
    <t>Q6019A</t>
  </si>
  <si>
    <t>Q601_4</t>
  </si>
  <si>
    <t xml:space="preserve"> And do you agree strongly, agree, disagree, or disagree strongly with the following statement? (split sample) Women’s inheritance should be equal to that of men.</t>
  </si>
  <si>
    <t>Q6017</t>
  </si>
  <si>
    <t>And do you agree strongly, agree, disagree, or disagree strongly with the following statement? It is permissible for a woman to travel abroad by herself.</t>
  </si>
  <si>
    <t>Q6021</t>
  </si>
  <si>
    <t>Q601_7</t>
  </si>
  <si>
    <t>Please tell me how much you would like having people from a different religion as your neighbors.</t>
  </si>
  <si>
    <t>Q6022</t>
  </si>
  <si>
    <t>Please tell me how much you would like having people of a different race / color as your neighbors.</t>
  </si>
  <si>
    <t>Q601_9</t>
  </si>
  <si>
    <t>Q6023</t>
  </si>
  <si>
    <t>Please tell me how much you would like having people who are immigrants / foreign workers as your neighbors.</t>
  </si>
  <si>
    <t>Q601_9A</t>
  </si>
  <si>
    <t>Q6024</t>
  </si>
  <si>
    <t>Please tell me how much you would like having people from a different sect / denomination as your neighbors.</t>
  </si>
  <si>
    <t>Q6061</t>
  </si>
  <si>
    <t>Q602_1</t>
  </si>
  <si>
    <t>Q602_2</t>
  </si>
  <si>
    <t>How much do you agree or disagree with each of the following statements? Religious leaders should \emph{not interfere in voters’ decisions in elections.</t>
  </si>
  <si>
    <t>Q6062</t>
  </si>
  <si>
    <t>Q602_3</t>
  </si>
  <si>
    <t>How much do you agree or disagree with each of the following statements? Your country is better off if religious people hold public positions in the state.</t>
  </si>
  <si>
    <t>Q6063</t>
  </si>
  <si>
    <t>Q602_4</t>
  </si>
  <si>
    <t>How much do you agree or disagree with each of the following statements? Religious clerics should have influence over government decisions.</t>
  </si>
  <si>
    <t>Q605</t>
  </si>
  <si>
    <t>From your point of view, should the laws of our country be...? (Muslims only) Political Islam: Preference for sharia law</t>
  </si>
  <si>
    <t>Religious clerics should have influence over government decisions.</t>
  </si>
  <si>
    <t>Q6064</t>
  </si>
  <si>
    <t>Q605B</t>
  </si>
  <si>
    <t>How much do you agree or disagree with each of the following statements? Religious practice is a private matter and should be separated from socio-economic life.</t>
  </si>
  <si>
    <t>Which of these four aspects do you think is the most essential aspect of sharia government? (split samples;Muslims only)</t>
  </si>
  <si>
    <t>Q6068</t>
  </si>
  <si>
    <t>How much do you agree or disagree with each of the following statements?Today, religious leaders are as likely to be corrupt as non-religious leaders.</t>
  </si>
  <si>
    <t>Q606_1</t>
  </si>
  <si>
    <t>Q6072</t>
  </si>
  <si>
    <t>For each of the following statements, please indicate whether you strongly agree, agree, disagree, or strongly disagree (Muslims only). Islam requires that in a Muslim country the political rights of non-Muslims should be inferior.</t>
  </si>
  <si>
    <t>Q606_2</t>
  </si>
  <si>
    <t>Q6076</t>
  </si>
  <si>
    <t>Please indicate whether you strongly agree, agree, disagree, or strongly disagree with the following statements (Muslims only). Women should dress modestly, but Islam doesn't require them to wear a hijab.</t>
  </si>
  <si>
    <t>Q606_3</t>
  </si>
  <si>
    <t>Q6077</t>
  </si>
  <si>
    <t>Please indicate whether you strongly agree, agree, disagree, or strongly disagree with the following statements disagree (Muslims only). In order to meet the demands of the modern economy, banks should be allowed to charge interest.</t>
  </si>
  <si>
    <t>Q606_4</t>
  </si>
  <si>
    <t>Q606_8</t>
  </si>
  <si>
    <t>Q701H</t>
  </si>
  <si>
    <t>Q701H_1</t>
  </si>
  <si>
    <t>And which of these do you think is the main motivation of Western countries giving foreign aid your country? Economic development</t>
  </si>
  <si>
    <t>Q607_2</t>
  </si>
  <si>
    <t>Q701H_2</t>
  </si>
  <si>
    <t>And which of these do you think is the main motivation of Western countries giving foreign aid your country? Internal stability</t>
  </si>
  <si>
    <t>Q701H_3</t>
  </si>
  <si>
    <t>Q607_6</t>
  </si>
  <si>
    <t>And which of these do you think is the main motivation of Western countries giving foreign aid your country? Empowering CSOs</t>
  </si>
  <si>
    <t>Q701H_4</t>
  </si>
  <si>
    <t>And which of these do you think is the main motivation of Western countries giving foreign aid your country? Improving citizens' lives</t>
  </si>
  <si>
    <t>Q607_7</t>
  </si>
  <si>
    <t>Q701H_5</t>
  </si>
  <si>
    <t>And which of these do you think is the main motivation of Western countries giving foreign aid your country? Gaining influence</t>
  </si>
  <si>
    <t>Q703</t>
  </si>
  <si>
    <t>Is it better for your country to open up to the outside world to a greater extent, to maintain the current level of openness, or to decrease its level of openness? (split sample)</t>
  </si>
  <si>
    <t>Q705</t>
  </si>
  <si>
    <t>In your opinion, which is more important in causing the lack of development in the Arab world: internal or external factors? (split sample)</t>
  </si>
  <si>
    <t>Q706A</t>
  </si>
  <si>
    <t>To what extent do you agree with the following statement: Violence against the United States is a logical consequence of their interference in the Arab region.</t>
  </si>
  <si>
    <t>Q610_5</t>
  </si>
  <si>
    <t>Q706B</t>
  </si>
  <si>
    <t>Which of the following statements describes your view best?Attitudes: Violence against the United States justified</t>
  </si>
  <si>
    <t>Q610_6</t>
  </si>
  <si>
    <t>Q707</t>
  </si>
  <si>
    <t>Do you agree with the following statement:Irrespective of U.S. foreign policies, most ordinary Americans are good people.</t>
  </si>
  <si>
    <t>Q725</t>
  </si>
  <si>
    <t>Q725_1</t>
  </si>
  <si>
    <t>Do you think the foreign policies of U.S. President Donald Trump have been very good, good, bad, or very bad for the Arab region?</t>
  </si>
  <si>
    <t>Q610_8</t>
  </si>
  <si>
    <t>Q725_2</t>
  </si>
  <si>
    <t>Q610_9</t>
  </si>
  <si>
    <t>Do you think the foreign policies of Russian President Vladimir Putin have been very good, good, bad, or very bad for the Arab region?</t>
  </si>
  <si>
    <t>Q725_3</t>
  </si>
  <si>
    <t>Do you think the foreign policies of Turkish President Recep Tayyip Erdo\u{gan have been very good, good, bad, or very bad for the Arab region?</t>
  </si>
  <si>
    <t>Q7141A</t>
  </si>
  <si>
    <t>Q7141A_1</t>
  </si>
  <si>
    <t>What country poses the greatest threat to stability in your country? No country</t>
  </si>
  <si>
    <t>Q7141A_2</t>
  </si>
  <si>
    <t>What country poses the greatest threat to stability in your country? Israel</t>
  </si>
  <si>
    <t>Q7141A_3</t>
  </si>
  <si>
    <t>What country poses the greatest threat to stability in your country? United States</t>
  </si>
  <si>
    <t>Q7141A_4</t>
  </si>
  <si>
    <t>What country poses the greatest threat to stability in your country? Iran</t>
  </si>
  <si>
    <t>Q7141A_5</t>
  </si>
  <si>
    <t>Q709B</t>
  </si>
  <si>
    <t>What country poses the greatest threat to stability in your country? Saudi</t>
  </si>
  <si>
    <t>To what extent do you agree with the following statement:It is good for the Arab region that countries started coordinating their foreign policies with those of Israel.</t>
  </si>
  <si>
    <t xml:space="preserve">What country poses the greatest threat to stability in your country? </t>
  </si>
  <si>
    <t>Q833</t>
  </si>
  <si>
    <t>Q7141B</t>
  </si>
  <si>
    <t xml:space="preserve">What country poses the greatest threat to well-being in your country? </t>
  </si>
  <si>
    <t>How concerned are you that sectarian division is growing across the Arab region?</t>
  </si>
  <si>
    <t>Q841</t>
  </si>
  <si>
    <t xml:space="preserve"> Which countries are you thinking of emigrating to (n=6,738; those with a desire to emigrate only)</t>
  </si>
  <si>
    <t>Do you think tensions in the Arab region are due to a religious divide or due to a political divide? Reason for tensions: political vs. religious divide</t>
  </si>
  <si>
    <t>Q852</t>
  </si>
  <si>
    <t xml:space="preserve">How positive do you generally feel about the way you look? (split sample) </t>
  </si>
  <si>
    <t xml:space="preserve">How positive do you generally feel about the way you look like? (split sample) </t>
  </si>
  <si>
    <t>Q853A</t>
  </si>
  <si>
    <t>How important do you think it is for a man to live up to an ideal of the male body as presented by the media? (split sample and males only)</t>
  </si>
  <si>
    <t>Q853B</t>
  </si>
  <si>
    <t>How important do you think it is for a woman to live up to an ideal of the female body as presented by the media? (split sample and females only)</t>
  </si>
  <si>
    <t>Q854</t>
  </si>
  <si>
    <t>To what extent do you agree with the following statement (split sample): I feel I am free to make decisions for myself on how to live my life.</t>
  </si>
  <si>
    <t>Q855A</t>
  </si>
  <si>
    <t>In the past six months, how often did you feel so stressed that everything seemed to be a hassle? (split sample)</t>
  </si>
  <si>
    <t>Q855B</t>
  </si>
  <si>
    <t>Life is overwhelming at times. In the past six months, how often did you feel so depressed that nothing could cheer you up? (split sample)</t>
  </si>
  <si>
    <t>Service provision: Registering a business</t>
  </si>
  <si>
    <t>Service provision: Getting building permit</t>
  </si>
  <si>
    <t>To what extent do you agree with the following statement:</t>
  </si>
  <si>
    <t>Attitude: Civil society organizations help provide citizens with serivces</t>
  </si>
  <si>
    <t>Existing charitable and social organizations do everything they can to help provide our country’s citizens with necessary services.</t>
  </si>
  <si>
    <t>To what extent do you agree with this statement:</t>
  </si>
  <si>
    <t>Attitude: Government does all to provide citizens with serivces</t>
  </si>
  <si>
    <t>The government does all it can to provide its citizens with necessary services.</t>
  </si>
  <si>
    <t>Do you agree or disagree with the following statement?</t>
  </si>
  <si>
    <t>Attitude: Political leaders concerned with citizens' needs</t>
  </si>
  <si>
    <t>Political leaders are concerned with the needs of ordinary citizens.</t>
  </si>
  <si>
    <t>Attitude: Politics too complicated</t>
  </si>
  <si>
    <t>Q521A_3</t>
  </si>
  <si>
    <t>Sometimes, politics are so complicated that I cannot understand what is happening.</t>
  </si>
  <si>
    <t>Q521A_4</t>
  </si>
  <si>
    <t>Q851D_1</t>
  </si>
  <si>
    <t>Q610_5A</t>
  </si>
  <si>
    <t>Q610_6A</t>
  </si>
  <si>
    <t>Q602_4A</t>
  </si>
  <si>
    <t>Q606</t>
  </si>
  <si>
    <t>Q204</t>
  </si>
  <si>
    <t>Arabic Notes</t>
  </si>
  <si>
    <t>Corruption: Extent national level</t>
  </si>
  <si>
    <t>Corruption: Extent government tackling corruption</t>
  </si>
  <si>
    <t>Corruption: Extent local / municipal level</t>
  </si>
  <si>
    <t>Number</t>
  </si>
  <si>
    <t>Labels</t>
  </si>
  <si>
    <t>Coding</t>
  </si>
  <si>
    <t>Subtitle</t>
  </si>
  <si>
    <t>Corruption: Rashwa education services</t>
  </si>
  <si>
    <t>c(right = 1, between = 2, wrong = 3, "don't know" = 98, refused = 99</t>
  </si>
  <si>
    <t>%saying the the country is headed in the right direction</t>
  </si>
  <si>
    <t>In your opinion, to what extent do you think it is necessary to pay rashwa to a civil servant your country to receive better education services? (split sample)</t>
  </si>
  <si>
    <t>c("economic situation" = 1, "financial and administrative corruption" = 2,</t>
  </si>
  <si>
    <t>%saying economic situation</t>
  </si>
  <si>
    <t>c(yes = 1, no = 2, "don't know" = 98, refused = 99)</t>
  </si>
  <si>
    <t>%percent saying yes</t>
  </si>
  <si>
    <t xml:space="preserve"> And do you agree strongly, agree, disagree, or disagree strongly with the following statement: </t>
  </si>
  <si>
    <t>c("ecocnomic reasons" = 1, "political reasons" = 2, "religious reasons" = 3,</t>
  </si>
  <si>
    <t xml:space="preserve"> And do you agree strongly, agree, disagree, or disagree strongly with the following Statement: Husbands should have final say in all family decisions.</t>
  </si>
  <si>
    <t>%percent saying economic reasons</t>
  </si>
  <si>
    <t xml:space="preserve"> And do you agree strongly, agree, disagree, or disagree strongly with the following statement? (split sample) </t>
  </si>
  <si>
    <t>c("not mentioned" = 0, mentioned = 1)</t>
  </si>
  <si>
    <t>%percent mentioning</t>
  </si>
  <si>
    <t>c("economic development" = 1, "internal stability" = 2, "Empowering CSOs" = 3,</t>
  </si>
  <si>
    <t>%saying economic development</t>
  </si>
  <si>
    <t>How much do you agree or disagree with each of the following statements? Religious leaders should not interfere in voters’ decisions in elections.</t>
  </si>
  <si>
    <t>c("open up" = 1, "the same" = 2, limit = 3, "don't know" = 98,</t>
  </si>
  <si>
    <t>%saying it is better to open up</t>
  </si>
  <si>
    <t>c("internal factors" = 1, "external factors" = 2, both = 3, "don't know" = 98,</t>
  </si>
  <si>
    <t>%saying internal factors</t>
  </si>
  <si>
    <t>Corruption: Rashwa healthcare services</t>
  </si>
  <si>
    <t>c("statement 1" = 1, "statement 2" = 2, neither = 97, "don't know" = 98,</t>
  </si>
  <si>
    <t>%saying statement 1</t>
  </si>
  <si>
    <t>c("political divide" = 1, "religious divide" = 2, both = 3, neither = 4,</t>
  </si>
  <si>
    <t>%saying political divide</t>
  </si>
  <si>
    <t>c("No country" = 1, US = 2, UK = 3, Israel = 4, Iran = 5, Turkey = 6,</t>
  </si>
  <si>
    <t>%saying the US</t>
  </si>
  <si>
    <t>c("face-to-face" = 1, telephone = 2, newspapers = 3, radio = 4,</t>
  </si>
  <si>
    <t>%saying radio</t>
  </si>
  <si>
    <t>c("0 hrs" = 1, "2 hrs" = 2, "5 hrs" = 3, "10 hrs" = 4, "10 hrs+" = 5,</t>
  </si>
  <si>
    <t>&gt;1</t>
  </si>
  <si>
    <t>%saying 2 or more hours of television</t>
  </si>
  <si>
    <t>c(dissatisfied = 0, satisfied = 10, "not interested" = 96, "not applicable" = 97,</t>
  </si>
  <si>
    <t>&gt;5</t>
  </si>
  <si>
    <t>%percent responding 6 or higher</t>
  </si>
  <si>
    <t>c(dictatorship = 0, democracy = 10, "no interest" = 96, "don't know" = 98,</t>
  </si>
  <si>
    <t>%percent saying their country is closer to democracy</t>
  </si>
  <si>
    <t>c(unsuitable = 0, suitable = 10, "no interest" = 96, "don't know" = 98,</t>
  </si>
  <si>
    <t>%percent saying that democracy is suitable</t>
  </si>
  <si>
    <t>c("very good" = 1, good = 2, bad = 3, "very bad" = 4, "not responsible" = 97,</t>
  </si>
  <si>
    <t>Corruption: Wasta employment</t>
  </si>
  <si>
    <t>1,2</t>
  </si>
  <si>
    <t>%saying good or very good</t>
  </si>
  <si>
    <t xml:space="preserve">c("much better" = 1, better = 2, "the same" = 3, worse = 4, "much worse" = 5, </t>
  </si>
  <si>
    <t>%saying better or much better</t>
  </si>
  <si>
    <t>c("very serious" = 1, serious = 2, "not serious" = 3, "not at all serious" = 4,</t>
  </si>
  <si>
    <t>%saying serious or very serious</t>
  </si>
  <si>
    <t>c("very easy" = 1, easy = 2, difficult = 3, "very difficult" = 4,</t>
  </si>
  <si>
    <t>%saying easy or very easy</t>
  </si>
  <si>
    <t>c("strongly agree" = 1, agree = 2, disagree = 3, "strongly disagree" = 4,</t>
  </si>
  <si>
    <t>%saying agree or strongly agree</t>
  </si>
  <si>
    <t>c("large extent" = 1, "medium extent" = 2, "small extent" = 3,</t>
  </si>
  <si>
    <t>%saying to a large or medium extent</t>
  </si>
  <si>
    <t>c("highly necessary" = 1, necessary = 2, unnecessary = 3, "highly unnecessary" = 4,</t>
  </si>
  <si>
    <t>%saying necessary or highly necessary</t>
  </si>
  <si>
    <t>c(often = 1, sometimes = 2, never = 3, "no examples" = 97, "don't know" = 98,</t>
  </si>
  <si>
    <t>%saying sometimes or often</t>
  </si>
  <si>
    <t>c(once = 1, "more than once" = 2, never = 3, "don't know" = 98,</t>
  </si>
  <si>
    <t>%saying once or more than once</t>
  </si>
  <si>
    <t>Membership: Organization</t>
  </si>
  <si>
    <t>c("statement 1" = 1, "statement 2" = 2, "statement 3" = 3, "statement 4" = 4,</t>
  </si>
  <si>
    <t>%agreeing with statement 1</t>
  </si>
  <si>
    <t>c("very interested" = 1, interested = 2, uninterested = 3, "very uninterested" = 4,</t>
  </si>
  <si>
    <t>%saying interested or very interested</t>
  </si>
  <si>
    <t>c("strongly agree (S1)" = 1, "agree (S1)" = 2, "agree (S2)" = 3,</t>
  </si>
  <si>
    <t xml:space="preserve">Are you a member of an organization / a group or a club? </t>
  </si>
  <si>
    <t>c("throughout day" = 1, "once daily" = 2, "a few days a week" = 3,</t>
  </si>
  <si>
    <t>%saying at least once daily</t>
  </si>
  <si>
    <t>c("great extent" = 1, "medium extent" = 2, "limited extent" = 3,</t>
  </si>
  <si>
    <t>%saying to a great or medium extent</t>
  </si>
  <si>
    <t>c(religious = 1, "somewhat religious" = 2, "not religious" = 3,</t>
  </si>
  <si>
    <t>%saying religious or somewhat religious</t>
  </si>
  <si>
    <t>c(always = 1, "most of the time" = 2, sometimes = 3, rarely = 4,</t>
  </si>
  <si>
    <t>%saying always or most of the time</t>
  </si>
  <si>
    <t>c("strongly dislike" = 1, dislike = 2, "neither nor" = 3, like = 4,</t>
  </si>
  <si>
    <t>Volunteering</t>
  </si>
  <si>
    <t>%saying dislike or strongly dislike</t>
  </si>
  <si>
    <t>c("very good" = 1, good = 2, "neither nor" = 3, bad = 4, "very bad" = 5,</t>
  </si>
  <si>
    <t>c("great extent" = 1, "medium extent" = 2, "small extent" = 3,</t>
  </si>
  <si>
    <t>%saying they prefer strong relations</t>
  </si>
  <si>
    <t>c("very important" = 1, important = 2, unimportant = 3, "very unimportant" = 4,</t>
  </si>
  <si>
    <t>%saying important or very important</t>
  </si>
  <si>
    <t>c("no one" = 1, "a few" = 2, most = 3, everyone = 4, "don't know" = 98,</t>
  </si>
  <si>
    <t>3,4</t>
  </si>
  <si>
    <t>%saying most or everyone</t>
  </si>
  <si>
    <t>c(never = 1, "once a month" = 2, "once a week" = 3, "several times a week" = 4,</t>
  </si>
  <si>
    <t>Women can become president / prime minister of a Muslim country.</t>
  </si>
  <si>
    <t>%saying at least once a week</t>
  </si>
  <si>
    <t xml:space="preserve">In general, men are better at political leadership than women. </t>
  </si>
  <si>
    <t xml:space="preserve"> University education is more important for men than for women.</t>
  </si>
  <si>
    <t>A married woman can work outside the home if she chooses.</t>
  </si>
  <si>
    <t>Women should have equal rights in making the decision to divorce.</t>
  </si>
  <si>
    <t>Husbands should have final say in all family decisions.</t>
  </si>
  <si>
    <t>Women's inheritance should be equal to that of men.</t>
  </si>
  <si>
    <t xml:space="preserve"> It is permissible for a woman to travel abroad by herself.</t>
  </si>
  <si>
    <t>c(never = 1, sometimes = 2, often = 3, "most of the time" = 4,</t>
  </si>
  <si>
    <t>%saying often or most of the time</t>
  </si>
  <si>
    <t>Donations</t>
  </si>
  <si>
    <t>c(Algeria = 1, Egypt = 5, Iraq = 7, Jordan = 8, Kuwait = 9, Lebanon = 10,</t>
  </si>
  <si>
    <t>c(male = 1, female = 2, both = 3, "don't know" = 98, refused = 99</t>
  </si>
  <si>
    <t>NULL</t>
  </si>
  <si>
    <t>ملحوظة: تقديرات موزنة.</t>
  </si>
  <si>
    <t>Engagement: Meetings / Petition</t>
  </si>
  <si>
    <t xml:space="preserve">% saying the current economy is very good or good. </t>
  </si>
  <si>
    <t xml:space="preserve">% saying the economy will be much or somewhat better in 2-3 years. </t>
  </si>
  <si>
    <t xml:space="preserve">% saying they thought about emigrating. </t>
  </si>
  <si>
    <t>Engagement: Peaceful protest</t>
  </si>
  <si>
    <t>% saying they are very interested or interested in politics.</t>
  </si>
  <si>
    <t xml:space="preserve">% placing their country at score 6 or higher. </t>
  </si>
  <si>
    <t>Engagement: Force / violence for a cause</t>
  </si>
  <si>
    <t>% saying they strongly agree or agree.</t>
  </si>
  <si>
    <t>% saying they strongly agree or agree</t>
  </si>
  <si>
    <t xml:space="preserve">% saying they strongly agree or agree. </t>
  </si>
  <si>
    <t xml:space="preserve">% of women saying they strongly agree or agree. </t>
  </si>
  <si>
    <t>During the past three years, did you used force or violence for a political cause?</t>
  </si>
  <si>
    <t>Which of the following statements best describes you?</t>
  </si>
  <si>
    <t>المصدر: الباروميتر العربي</t>
  </si>
  <si>
    <t>Helping the poor</t>
  </si>
  <si>
    <t> بشكل عام، هل تعتقد أن الأمور في بلدكم تسير في الاتجاه الصحيح أم الخاطئ؟</t>
  </si>
  <si>
    <t>ما هو التحدي الأهم الذي يواجه بلدك في هذه المرحلة؟  (إجابة متعددة)</t>
  </si>
  <si>
    <t>ما هو ثاني أهم التحديات التي تواجه البلاد اليوم؟</t>
  </si>
  <si>
    <t>كيف تقيم الوضع الاقتصادي العام في بلدك في الوقت الحالي؟</t>
  </si>
  <si>
    <t>كيف تقيمون الوضع الاقتصادي في بلدك قبل 2-3 سنوات مقارنة بالوضع الحالي؟</t>
  </si>
  <si>
    <t>برأيك ، كيف سيكون الوضع الاقتصادي لبلدك خلال السنوات القليلة القادمة مقارنة مع الوضع الحالي؟</t>
  </si>
  <si>
    <t> هو تغير المناخ مشكلة خطيرة جدا، وهي مشكلة خطيرة إلى حد ما، ليست مشكلة خطيرة جدا، أو لا على الاطلاق مشكلة خطيرة؟ (عينة تقسيم)</t>
  </si>
  <si>
    <t> هي نوعية الهواء مشكلة خطيرة جدا، وهي مشكلة خطيرة إلى حد ما، ليست مشكلة خطيرة جدا، أو لا على الاطلاق مشكلة خطيرة؟ (عينة تقسيم)</t>
  </si>
  <si>
    <t>Political interest</t>
  </si>
  <si>
    <t> هو تلوث المياه مشكلة خطيرة جدا، وهي مشكلة خطيرة إلى حد ما، ليست مشكلة خطيرة جدا، أو لا على الاطلاق مشكلة خطيرة؟ (عينة تقسيم)</t>
  </si>
  <si>
    <t> هي القمامة مشكلة خطيرة جدا، وهي مشكلة خطيرة إلى حد ما، ليست مشكلة خطيرة جدا، أو لا على الاطلاق مشكلة خطيرة؟ (عينة تقسيم)</t>
  </si>
  <si>
    <t>هل فكرت في الهجرة من بلدك؟</t>
  </si>
  <si>
    <t> الناس يريدون الهجرة لأسباب مختلفة. لماذا فكرت في الهجرة؟ (ن = 6738؛ أولئك الذين لديهم الرغبة في الهجرة فقط)</t>
  </si>
  <si>
    <t> ما هي الدول التي تفكر في الهجرة إلى؟ أوروبا (ن = 6738؛ أولئك الذين لديهم الرغبة في الهجرة فقط)</t>
  </si>
  <si>
    <t>هل التفكير في مغادرة بلدك حتى لو لم يكن لديك الأوراق المطلوبة التي سمحت رسميا منك أن تترك؟ (ن = 6738؛ أولئك الذين لديهم الرغبة في الهجرة فقط)</t>
  </si>
  <si>
    <t>على نطاق 0-10، إلى أي مدى أنت راض عن أداء الحكومة الحالية؟ (0 = غير راضين و 10 = راض)</t>
  </si>
  <si>
    <t>كيف تقيم أداء الحكومة الحالية على خلق فرص العمل؟</t>
  </si>
  <si>
    <t>كيف تقيم أداء الحكومة الحالية على تضييق الفجوة بين الأغنياء والفقراء؟</t>
  </si>
  <si>
    <t>كيف تقيم أداء الحكومة الحالية على توفير الأمن والنظام؟</t>
  </si>
  <si>
    <t>كيف تقيم أداء الحكومة الحالية على إبقاء الأسعار منخفضة؟</t>
  </si>
  <si>
    <t>بناء على تجربتك، مدى سهولة أو صعوبة هو الحصول على الخدمات التالية: تلقي وثيقة الهوية؟</t>
  </si>
  <si>
    <t>بناء على تجربتك، مدى سهولة أو صعوبة هو الحصول على الخدمات التالية: مساعدة الحصول من الشرطة عند الحاجة؟</t>
  </si>
  <si>
    <t>بناء على تجربتك، مدى سهولة أو صعوبة هو الحصول على الخدمات التالية: تسجيل الأعمال التجارية؟</t>
  </si>
  <si>
    <t>بناء على تجربتك، مدى سهولة أو صعوبة هو الحصول على الخدمات التالية: الحصول على رخصة بناء؟</t>
  </si>
  <si>
    <t>وقد أدخلت بعض الدول القدرة على دفع رسوم معينة على الانترنت. هل ستكون سعيدا لدفع رسوم الخدمات الحكومية عبر الإنترنت؟</t>
  </si>
  <si>
    <t>إلى أي مدى توافق مع العبارة التالية: المنظمات الخيرية والاجتماعية الحالية تفعل كل ما بوسعها للمساعدة في توفير المواطنين في بلادنا مع الخدمات اللازمة.</t>
  </si>
  <si>
    <t>إلى أي مدى توافق مع العبارة التالية: إن الحكومة تبذل كل ما في وسعها لتزويد المواطنين مع الخدمات اللازمة.</t>
  </si>
  <si>
    <t>إلى أي مدى كنت أتفق مع هذا البيان: القادة السياسيون يشعرون بالقلق مع احتياجات المواطنين العاديين.</t>
  </si>
  <si>
    <t>هل نتفق أو نختلف مع العبارة التالية؟ في بعض الأحيان، والسياسة هي معقدة بحيث لا أستطيع أن أفهم ما يحدث.</t>
  </si>
  <si>
    <t>إلى أي مدى تعتقدون أن هناك فساد داخل مؤسسات الدولة الوطنية والمؤسسات في بلدك؟</t>
  </si>
  <si>
    <t>في رأيك، إلى أي مدى هو حكومة وطنية تعمل من أجل حملة على الفساد؟ (فقط أولئك الذين يقولون بوجود فساد)</t>
  </si>
  <si>
    <t>مدى انتشار هل تعتقد أن الفساد في حكومتكم المحلية / البلدية. كم عدد المسؤولين ستقول الفاسدين؟ (فقط أولئك الذين يقولون بوجود فساد)</t>
  </si>
  <si>
    <t>إلى أي درجة تعتقد أنّه من الضّروريّ دفع رشوة لموظّف مدني  للحصول على خدمات تعليم أفضل؟</t>
  </si>
  <si>
    <t xml:space="preserve"> إلى أيّ درجة تعتقد أنّه من الضّروريّ دفع رشوة لموظّف عموميّ في بلدك للحصول على خدمات أفضل للرعاية الصحيّة؟</t>
  </si>
  <si>
    <t>واستنادا إلى التجربة الأخيرة كنت على علم شخصيا، هل تعتقد أن الحصول على عمل من خلال الواسطة يحدث ...؟</t>
  </si>
  <si>
    <t>هل أنت عضو في منظمة / مجموعة أو ناد؟</t>
  </si>
  <si>
    <t>هل تطوعت لأية مجموعة / منظمة محلية بغض النظر عن حالتك العضوية؟</t>
  </si>
  <si>
    <t>في شهر نموذجي، هل التبرع بالمال لجمعية خيرية أو المحتاجين؟</t>
  </si>
  <si>
    <t>خلال السنوات الثلاث الماضية، لم تحضر اجتماعا لمناقشة موضوع أو توقيع عريضة؟</t>
  </si>
  <si>
    <t>خلال السنوات الثلاث الماضية، هل المشاركة في مظاهرة سلمية، مسيرة أو اعتصام؟</t>
  </si>
  <si>
    <t>خلال السنوات الثلاث الماضية، هل استخدام القوة أو العنف من أجل قضية سياسية؟</t>
  </si>
  <si>
    <t>أي من العبارات التالية أفضل وصف لك؟ البيان 1: أنا أفضل مساعدة الفقراء، حتى بتكلفة شخصية كبيرة. بيان 2: أنا أفضل مساعدة الفقراء، حتى بتكلفة الشخصية الصغيرة. بيان 3: أنا أفضل مساعدة الفقراء، وإذا كان هذا لا تكلف شيئا بالنسبة لي. بيان 4: I يفضلون عدم مساعدة الفقراء.</t>
  </si>
  <si>
    <t>هل التصويت في الانتخابات البرلمانية الماضية؟</t>
  </si>
  <si>
    <t>بشكل عام، كيف تقيمون الانتخابات البرلمانية الماضية؟</t>
  </si>
  <si>
    <t>خلال الانتخابات البرلمانية، هل حضور اجتماع حملة أو مظاهرة؟</t>
  </si>
  <si>
    <t>أي من العبارتين التاليتين هي الأقرب إلى وجهة نظرك؟</t>
  </si>
  <si>
    <t>Reported electoral turnout</t>
  </si>
  <si>
    <t>يظن بعض الناس من أجل تحقيق تمثيل أكثر عدالة يجب تعيين نسبة معينة من المناصب المنتخبة المخصصة للنساء. إلى أي مدى كنت أتفق مع هذه المقولة؟</t>
  </si>
  <si>
    <t>أي من هذه التصريحات هو أقرب إلى رأيك؟</t>
  </si>
  <si>
    <t>برأيك إلى أية درجة تعتبر أن بلدك دولة ديمقراطية؟</t>
  </si>
  <si>
    <t>إلى أي مدى تعتقدون الديمقراطية هي مناسبة لبلدك؟ (0 = غير صالحة، 10 = مناسبة)</t>
  </si>
  <si>
    <t>هل توافق أو لا توافق على هذا البيان؟ (عينة تقسيم): الموقف: يجب إصلاح يحدث شيئا فشيئا</t>
  </si>
  <si>
    <t>إلى أي مدى توافق أو لا توافق مع العبارات التالية؟ في الأنظمة الديمقراطية، والأداء الاقتصادي الضعيف.</t>
  </si>
  <si>
    <t>إلى أي مدى توافق أو لا توافق مع العبارات التالية؟ الأنظمة الديمقراطية هي غير حاسمة ومليئة بالمشاكل.</t>
  </si>
  <si>
    <t>إلى أي مدى توافق أو لا توافق مع العبارات التالية؟ الديمقراطية: غير الفعالة في الحفاظ على النظام / الاستقرار</t>
  </si>
  <si>
    <t>إلى أي مدى توافق أو لا توافق مع العبارات التالية؟ الديمقراطيات لديها مشاكل، ولكن هي أفضل من الأنظمة الأخرى.</t>
  </si>
  <si>
    <t>كم ساعة في اليوم العادي لا الذي تقضيه في مشاهدة التلفزيون؟</t>
  </si>
  <si>
    <t>كم ساعة في يوم نموذجي هل تنفق الاستماع إلى الراديو؟</t>
  </si>
  <si>
    <t>كم ساعة في يوم نموذجي هل تنفق قراءة النسخة المطبوعة من صحيفة؟</t>
  </si>
  <si>
    <t>في المتوسط، كيف وغالبا ما كنت تستخدم الإنترنت؟</t>
  </si>
  <si>
    <t>كم ساعة في يوم نموذجي هل تنفق على منصات وسائل الإعلام الاجتماعية؟ (مستخدمي الإنترنت)</t>
  </si>
  <si>
    <t>ما هو المصدر الأساسي للمعلومات لمتابعة الأخبار العاجلة كما تطور الأحداث؟</t>
  </si>
  <si>
    <t>إلى أي مدى تعتقد أن حرية التعبير مكفولة في بلدكم؟</t>
  </si>
  <si>
    <t>إلى أي مدى تعتقد أن حرية المشاركة في الاحتجاجات السلمية مكفولة في بلدكم؟</t>
  </si>
  <si>
    <t>إلى أي مدى تعتقد أن حرية الانضمام إلى منظمات المجتمع المدني مكفول في بلدكم؟</t>
  </si>
  <si>
    <t xml:space="preserve">هل تفضل ان تكون  العلاقات الاقتصادية بين بلدك و {البلد} </t>
  </si>
  <si>
    <t>انا اثق في المعلومات التي تقدمها وسائل التواصل الاجتماعي  اكثر من التي تقدمها الجرائد أو البرامج التلفيزيونية</t>
  </si>
  <si>
    <t>بشكل عام، أنا مطلعة عن الأحداث السياسية في بلدي.</t>
  </si>
  <si>
    <t>وبصرف النظر عن أي العقوبة التي يمكن استخدامها لتأديب الأطفال عندما يسيئون التصرف، وقد أي شخص في منزلك من أي وقت مضى شهدت التعرض للإيذاء الجسدي من قبل عضو آخر في عائلتك؟</t>
  </si>
  <si>
    <t>وكانت قد شهدت هذا النوع من السلوك في الأشهر ال 12 الماضية؟ (ن = 582)</t>
  </si>
  <si>
    <t>هو الشخص الذي يعاني هذا النوع من السلوك في الأشهر ال 12 الماضية الذكور والإناث، أو على حد سواء؟ (ن = 324)</t>
  </si>
  <si>
    <t>هو الشخص الذي شهدت التعرض للإيذاء الجسدي من المرجح أن تكون قادرة على تلقي المساعدة من أي مما يلي؟ (ن = 324؛ تحقق كل ما ينطبق)</t>
  </si>
  <si>
    <t>قبول العلاقات الجنسية / جرائم الشرف نفس</t>
  </si>
  <si>
    <t>قبول العلاقات الجنسية الحميمة نفسها</t>
  </si>
  <si>
    <t>قبول تشويه الأعضاء التناسلية للإناث (ختان الإناث)</t>
  </si>
  <si>
    <t>قبول جرائم الشرف</t>
  </si>
  <si>
    <t>بشكل عام، هل تصف نفسك الدينية والتدين، أو لا دينية؟</t>
  </si>
  <si>
    <t>كيف وغالبا ما تصلي؟</t>
  </si>
  <si>
    <t>هل دائما، أكثر من مرة، وأحيانا، نادرا، أو لم يحضر صلاة الجمعة / يذهب إلى قداس الأحد؟ (المسيحيين والمسلمين فقط)</t>
  </si>
  <si>
    <t>هل دائما، أكثر من مرة، وأحيانا، نادرا، أو لم يقرأ القرآن / الكتاب المقدس يوميا؟ (المسيحيين والمسلمين فقط)</t>
  </si>
  <si>
    <t>هل دائما، أكثر من مرة، وأحيانا، نادرا، أو أبدا أداء صلاة الفجر في موعدها؟ (فقط مسلمين يصلون 5 مرات في اليوم)</t>
  </si>
  <si>
    <t> هل دائما، أكثر من مرة، وأحيانا، نادرا، أو أبدا صلاة الاستخارة قبل قرار مهم؟ (فقط مسلمين يصلون 5 مرات في اليوم)</t>
  </si>
  <si>
    <t>وهل أوافق بشدة، أوافق، لا أوافق، أو لا أوافق بشدة مع العبارة التالية: التعليم الجامعي هو أكثر أهمية بالنسبة للرجل عن المرأة.</t>
  </si>
  <si>
    <t> وهل أوافق بشدة، أوافق، لا أوافق، أو لا أوافق بشدة مع العبارة التالية: يجب أن تمنح المرأة حقوقا متساوية في اتخاذ قرار الطلاق.</t>
  </si>
  <si>
    <t> وهل أوافق بشدة، أوافق، لا أوافق، أو لا أوافق بشدة مع العبارة التالية: يجب أن يكون الأزواج القول الفصل في جميع القرارات الأسرية.</t>
  </si>
  <si>
    <t>حقوق المرأة: حصة متساوية من الميراث</t>
  </si>
  <si>
    <t> وهل أوافق بشدة، أوافق، لا أوافق، أو لا أوافق بشدة مع العبارة التالية؟ وينبغي أن يكون الميراث (عينة الانقسام) المرأة على قدم المساواة مع الرجل.</t>
  </si>
  <si>
    <t>وهل أوافق بشدة، أوافق، لا أوافق، أو لا أوافق بشدة مع العبارة التالية؟ يجوز للمرأة أن تسافر إلى الخارج لوحدها.</t>
  </si>
  <si>
    <t>من فضلك قل لي كم كنت أحب أن الناس من ديانة مختلفة كما جيرانكم.</t>
  </si>
  <si>
    <t>Fairness of election</t>
  </si>
  <si>
    <t>من فضلك قل لي كم كنت أحب أن الناس من جنس مختلف / اللون مثل جيرانكم.</t>
  </si>
  <si>
    <t>من فضلك قل لي كم كنت أحب أن الناس الذين هم من المهاجرين / العمال الأجانب وجيرانك.</t>
  </si>
  <si>
    <t>من فضلك قل لي كم كنت أحب أن الناس من طائفة مختلفة / المذهب كما جيرانكم.</t>
  </si>
  <si>
    <t>الدين في الحياة العامة</t>
  </si>
  <si>
    <t>كم كنت نتفق أو نختلف مع كل من العبارات التالية؟ يجب أن الزعماء الدينيين \ emph {لا تتدخل في قرارات الناخبين في الانتخابات.</t>
  </si>
  <si>
    <t>كم كنت نتفق أو نختلف مع كل من العبارات التالية؟ البلد أفضل حالا إذا عقد المتدينين المناصب العامة في الدولة.</t>
  </si>
  <si>
    <t>كم كنت نتفق أو نختلف مع كل من العبارات التالية؟ يجب أن يكون رجال الدين تأثير على قرارات الحكومة.</t>
  </si>
  <si>
    <t>كم كنت نتفق أو نختلف مع كل من العبارات التالية؟ ممارسة الشعائر الدينية هي مسألة خاصة، وينبغي فصلها عن الحياة الاجتماعية والاقتصادية.</t>
  </si>
  <si>
    <t>كم كنت نتفق أو نختلف مع كل من العبارات التالية اليوم، هم قادة الدينيين؟ المرجح أن تكون فاسدة كقادة غير المتدينين.</t>
  </si>
  <si>
    <t>لكل من العبارات التالية، يرجى بيان ما إذا كنت أوافق بشدة، أوافق، لا أوافق، أو بقوة نختلف (المسلمين فقط). يتطلب الإسلام أن في بلد مسلم يجب أن تكون الحقوق السياسية لغير المسلمين أقل شأنا.</t>
  </si>
  <si>
    <t>يرجى بيان ما إذا كنت أوافق بشدة، أوافق، لا أوافق، أو اختلف بشدة مع البيانات التالية (المسلمين فقط). يجب على النساء ارتداء ملابس محتشمة، ولكن الإسلام لا تتطلب منهم لارتداء الحجاب.</t>
  </si>
  <si>
    <t>يرجى بيان ما إذا كنت أوافق بشدة، أوافق، لا أوافق، أو بقوة نختلف مع العبارات التالية نختلف (المسلمين فقط). من أجل تلبية متطلبات الاقتصاد الحديث، ينبغي السماح للبنوك لتوجيه الاتهام الفائدة.</t>
  </si>
  <si>
    <t>من وجهة نظرك، ينبغي للقوانين بلادنا أن تكون؟ (المسلمين فقط) الإسلام السياسي: تفضيل الشريعة</t>
  </si>
  <si>
    <t>أي من هذه الجوانب الأربعة رأيك هو الجانب الأكثر أهمية من الحكومة الشرعية؟ (عينات الانقسام، المسلمين فقط)</t>
  </si>
  <si>
    <t>وأي من هذه رأيك هو الدافع الرئيسي للدول الغربية إعطاء المساعدات الخارجية بلدكم؟ النمو الإقتصادي</t>
  </si>
  <si>
    <t>هو أفضل لبلدكم لتنفتح على العالم الخارجي إلى حد كبير، للحفاظ على المستوى الحالي من الانفتاح، أو لخفض مستوى الانفتاح؟ (عينة تقسيم)</t>
  </si>
  <si>
    <t>في رأيك، ما هو الأهم في التسبب في نقص التنمية في العالم العربي: عوامل داخلية أو خارجية؟ (عينة تقسيم)</t>
  </si>
  <si>
    <t>إلى أي مدى كنت أتفق مع العبارة التالية: العنف ضد الولايات المتحدة هو نتيجة منطقية لتدخلهم في المنطقة العربية.</t>
  </si>
  <si>
    <t>أي من العبارات التالية تصف وجهة نظرك أفضل المواقف: العنف ضد الولايات المتحدة مبررة</t>
  </si>
  <si>
    <t>هل توافق مع العبارة التالية: بغض النظر عن السياسات الخارجية للولايات المتحدة، معظم الأميركيين العاديين الطيبين.</t>
  </si>
  <si>
    <t>هل تعتقد أن كانت سياسات الخارجية للرئيس الأمريكي دونالد ترامب جيد جدا، جيد، سيئ، أم سيئ جدا بالنسبة للمنطقة العربية؟</t>
  </si>
  <si>
    <t>هل تعتقد أن كانت السياسة الخارجية للرئيس الروسي فلاديمير بوتين جيد جدا، جيد، سيئ، أم سيئ جدا بالنسبة للمنطقة العربية؟</t>
  </si>
  <si>
    <t>هل تعتقد أن السياسات الخارجية للرئيس التركي رجب طيب أردوغان \ ش {قان كان جيد جدا، جيد، سيئ، أم سيئ جدا بالنسبة للمنطقة العربية؟</t>
  </si>
  <si>
    <t>أي بلد يشكل أكبر تهديد للرفاه في بلدكم؟</t>
  </si>
  <si>
    <t>ما مدى قلقكم أن التقسيم الطائفي يتزايد في المنطقة العربية؟</t>
  </si>
  <si>
    <t>هل تعتقد أن التوترات في المنطقة العربية هي نتيجة لانقسام ديني أو بسبب الانقسام السياسي؟ سبب التوتر: مقابل سياسي الانقسام الديني</t>
  </si>
  <si>
    <t>مدى إيجابية هو شعورك عموما حول الطريقة التي تنظر؟ (عينة تقسيم)</t>
  </si>
  <si>
    <t>ما مدى أهمية رأيك هو الحال بالنسبة للرجل أن ترقى إلى مستوى مثالي من جسم الرجل كما عرضتها وسائل الإعلام؟ (عينة الانقسام وذكور فقط)</t>
  </si>
  <si>
    <t>ما مدى أهمية رأيك هو الحال بالنسبة لامرأة أن ترقى إلى مستوى مثالي من جسد المرأة كما وردت في وسائل الإعلام؟ (عينة الانقسام والإناث فقط)</t>
  </si>
  <si>
    <t>إلى أي مدى كنت أتفق مع العبارة التالية (تقسيم العينة): أشعر أنا حر في اتخاذ القرارات لنفسي على كيفية أعيش حياتي.</t>
  </si>
  <si>
    <t>في الأشهر الستة الماضية، كم مرة شعرت أكد ذلك أن كل شيء على ما يبدو من المتاعب؟ (عينة تقسيم)</t>
  </si>
  <si>
    <t>الحياة ساحقة في بعض الأحيان. في الأشهر الستة الماضية، كم مرة شعرت باكتئاب شديد لدرجة أن لا شيء يمكن أن يهتف لك؟ (عينة تقسيم)</t>
  </si>
  <si>
    <t xml:space="preserve">كيف تقيم أداء الحكومة الحالية في </t>
  </si>
  <si>
    <t>الدورة الخامسة</t>
  </si>
  <si>
    <t>نسبة الذين يقولون ان هذا هو التحدي الأهم</t>
  </si>
  <si>
    <t>نسبة الذين يقولون إن الوضع الاقتصادي الحالي جيد أو جيد جداً</t>
  </si>
  <si>
    <t>٪ قائلا ان الاقتصاد أن يكون أكثر من أو إلى حد ما أفضل في غضون 2-3 سنوات.</t>
  </si>
  <si>
    <t>نسبة الذين يقولون إن الوضع الاقتصادي سيكون افضل أو افضل إلى حد ما</t>
  </si>
  <si>
    <t>Participation in campaign rally</t>
  </si>
  <si>
    <t>نسبة الذين فكروا في الهجرة</t>
  </si>
  <si>
    <t>نسبة الراضيين عن اداء الحكومة</t>
  </si>
  <si>
    <t>Preference for religious party</t>
  </si>
  <si>
    <t>بشكل عام، إلى أي مدى أنت مهتم في السياسة؟</t>
  </si>
  <si>
    <t>نسبة الذين يقولون أن بلدهم أقرب إلى الديمقراطية</t>
  </si>
  <si>
    <t>نسبة الذين يفضلون علاقات اقـوـى مما كانت عليه خلال الستوات الماضية</t>
  </si>
  <si>
    <t>Support of women's quota</t>
  </si>
  <si>
    <t>يرجى بيان ما إذا كنت أوافق بشدة، أوافق، لا أوافق، أو لا أوافق بشدة مع العبارة التالية: يمكن للمرأة أن تصبح رئيس الوزراء الرئيس / لبلد مسلم.</t>
  </si>
  <si>
    <t>وهل أوافق بشدة، أوافق، لا أوافق، أو لا أوافق بشدة مع العبارة التالية: بشكل عام، والرجال هم الأفضل في القيادة السياسية من النساء.</t>
  </si>
  <si>
    <t>نسبة الذين يوافقون</t>
  </si>
  <si>
    <t>نسبة الراضيين عن اداء الحكومة في:</t>
  </si>
  <si>
    <t>النسبة</t>
  </si>
  <si>
    <t>Extent to which country democratic</t>
  </si>
  <si>
    <t>يجب ان يكون المزيد من القادة من رجال الدين في الحكومة</t>
  </si>
  <si>
    <t>Extent to which democracy suitable to country</t>
  </si>
  <si>
    <t>السنة</t>
  </si>
  <si>
    <t>Do you agree or disagree with this statement? (split sample):</t>
  </si>
  <si>
    <t>Attitude: Reform should occur little by little</t>
  </si>
  <si>
    <t>Political reform should be introduced little by little instead of all at once.</t>
  </si>
  <si>
    <t>Do you agree or disagree with this statement? (split sample)</t>
  </si>
  <si>
    <t>To what extent to you agree or disagree with the following statements?</t>
  </si>
  <si>
    <t>يجب  أن يؤثر القادة من رجال الدين على قرارات الحكومة</t>
  </si>
  <si>
    <t>Democracy: Economic performance weak</t>
  </si>
  <si>
    <t>توفير الاستقرار</t>
  </si>
  <si>
    <t>In democratic systems, economic performance is weak.</t>
  </si>
  <si>
    <t>Democracy: Indecisive</t>
  </si>
  <si>
    <t>Democratic regimes are indecisive and full of problems.</t>
  </si>
  <si>
    <t>يجب ابعاد الدين عن الحياة الاجتماعية والسياسية</t>
  </si>
  <si>
    <t>Democracy: Ineffective at maintaining order / stability</t>
  </si>
  <si>
    <t>Democratic systems aren't effective at maintaining order / stability.</t>
  </si>
  <si>
    <t>خفض الأسعار</t>
  </si>
  <si>
    <t>Democracy: Best system of government</t>
  </si>
  <si>
    <t>Democracies have problems, but are better than other systems.</t>
  </si>
  <si>
    <t>Statement: Democracies have problems, but are better than other systems.</t>
  </si>
  <si>
    <t>Media usage: TV</t>
  </si>
  <si>
    <t>Media usage: Radio</t>
  </si>
  <si>
    <t>توفير فرص العمل</t>
  </si>
  <si>
    <t>Media usage: Newspaper</t>
  </si>
  <si>
    <t>Media usage: Internet</t>
  </si>
  <si>
    <t>Media usage: Social media</t>
  </si>
  <si>
    <t>تقليل الفجوة بين الأغنياء والفقراء</t>
  </si>
  <si>
    <t>Media usage: Breaking news (type)</t>
  </si>
  <si>
    <t>Perceived freedom: Expression</t>
  </si>
  <si>
    <t>Perceived Freedom: Peaceful protest</t>
  </si>
  <si>
    <t xml:space="preserve"> </t>
  </si>
  <si>
    <t>Prevalence domestic violence past 12 months</t>
  </si>
  <si>
    <t>Victim(s) of domestic violence</t>
  </si>
  <si>
    <t xml:space="preserve">Acceptance of intimate same sex relationships </t>
  </si>
  <si>
    <t>Female genital mutilation (FGM)</t>
  </si>
  <si>
    <t>Honor killings</t>
  </si>
  <si>
    <t>.</t>
  </si>
  <si>
    <t>Religious piety: Religiousness</t>
  </si>
  <si>
    <t>Religious piety: Praying</t>
  </si>
  <si>
    <t>Religious piety: Attending prayer / service</t>
  </si>
  <si>
    <t>Religious piety: Reading Quran / Bible</t>
  </si>
  <si>
    <t>Religious piety: Praying fajr on time</t>
  </si>
  <si>
    <t>Religious piety: Praying istikhara</t>
  </si>
  <si>
    <t>Do you always, most of the time, sometimes, rarely, or never pray istikhara before an important decision? (Only Muslims praying 5 times a day)</t>
  </si>
  <si>
    <t>Please indicate whether you agree strongly, agree, disagree, or disagree strongly with the following statement:</t>
  </si>
  <si>
    <t>Women's rights: Women president / prime minister</t>
  </si>
  <si>
    <t>And do you agree strongly, agree, disagree, or disagree strongly with the following statement:</t>
  </si>
  <si>
    <t>Women's rights: Political leadership</t>
  </si>
  <si>
    <t>In general, men are better at political leadership than women.</t>
  </si>
  <si>
    <t xml:space="preserve"> And do you agree strongly, agree, disagree, or disagree strongly with the following statement:</t>
  </si>
  <si>
    <t>Women's rights: University education</t>
  </si>
  <si>
    <t>University education is more important for men than for women.</t>
  </si>
  <si>
    <t>University education is more important  for men than for women.</t>
  </si>
  <si>
    <t>Women's rights: Equality in decision to divorce</t>
  </si>
  <si>
    <t>Women's rights: Final say in family decisions</t>
  </si>
  <si>
    <t xml:space="preserve">Husbands should have final say in all family decisions. </t>
  </si>
  <si>
    <t xml:space="preserve"> And do you agree strongly, agree, disagree, or disagree strongly with the following statement? (split sample)</t>
  </si>
  <si>
    <t>Women's rights: Equal inheritance</t>
  </si>
  <si>
    <t>Women’s inheritance should be equal to that of men.</t>
  </si>
  <si>
    <t>Women's rights: Travel abroad alone</t>
  </si>
  <si>
    <t>It is permissible for a woman to travel abroad by herself.</t>
  </si>
  <si>
    <t>Intolerance: Neighbors of different religion</t>
  </si>
  <si>
    <t>Intolerance: Neighbors of different race / color</t>
  </si>
  <si>
    <t>Intolerance: Neighbors who are immigrants / foreign workers</t>
  </si>
  <si>
    <t>Intolerance: Neighbors of different sect of Islam</t>
  </si>
  <si>
    <t>How much do you agree or disagree with each of the following statements?</t>
  </si>
  <si>
    <t>Political Islam: Non-interference of religious leaders in electoral decisions</t>
  </si>
  <si>
    <t>Religious leaders should \emph{not interfere in voters’ decisions in elections.</t>
  </si>
  <si>
    <t>Political Islam: Your country is better off with religious leaders in office</t>
  </si>
  <si>
    <t>Your country is better off if religious people hold public positions in the state.</t>
  </si>
  <si>
    <t>Political Islam: Religious leaders' influence on government</t>
  </si>
  <si>
    <t>Political Islam: Religious practice private matter</t>
  </si>
  <si>
    <t>Religious practice is a private matter and should be separated from socio-economic life.</t>
  </si>
  <si>
    <t>Political Islam: Relious and non-religious leaders corrupt</t>
  </si>
  <si>
    <t>Today, religious leaders are as likely to be corrupt as non-religious leaders.</t>
  </si>
  <si>
    <t>For each of the following statements, please indicate whether you strongly agree, agree, disagree, or strongly disagree (Muslims only).</t>
  </si>
  <si>
    <t>Political Islam: Non-Muslims' rights are inferior in Muslim countries</t>
  </si>
  <si>
    <t>Islam requires that in a Muslim country the political rights of non-Muslims should be inferior.</t>
  </si>
  <si>
    <t>Please indicate whether you strongly agree, agree, disagree, or strongly disagree with the following statements (Muslims only).</t>
  </si>
  <si>
    <t>Political Islam: Women not required to wear hijab</t>
  </si>
  <si>
    <t>Women should dress modestly, but Islam doesn't require them to wear a hijab.</t>
  </si>
  <si>
    <t>Please indicate whether you strongly agree, agree, disagree, or strongly disagree with the following statements disagree (Muslims only).</t>
  </si>
  <si>
    <t>Political Islam: Banks in Muslim countries charging interest</t>
  </si>
  <si>
    <t>In order to meet the demands of the modern economy, banks should be allowed to charge interest.</t>
  </si>
  <si>
    <t>From your point of view, should the laws of our country be...? (Muslims only)</t>
  </si>
  <si>
    <t>Political Islam: Preference for sharia law</t>
  </si>
  <si>
    <t>Political Islam: Sharia law: Essential characteristic</t>
  </si>
  <si>
    <t>And which of these do you think is the main motivation of Western countries giving foreign aid your country?</t>
  </si>
  <si>
    <t>Motivation foreign aid: Main motivation</t>
  </si>
  <si>
    <t>Openness country</t>
  </si>
  <si>
    <t>Lack of development: Internal / external factors</t>
  </si>
  <si>
    <t>Attitudes: Violence against the US</t>
  </si>
  <si>
    <t>Violence against the United States is a logical consequence of their interference in the Arab region.</t>
  </si>
  <si>
    <t>Which of the following statements describes your view best?</t>
  </si>
  <si>
    <t>Attitudes: Violence against the United States justified</t>
  </si>
  <si>
    <t xml:space="preserve">Which of the following statements describes your view best? </t>
  </si>
  <si>
    <t>Do you agree with the following statement:</t>
  </si>
  <si>
    <t>Attitudes: U.S. citizens good people</t>
  </si>
  <si>
    <t>Irrespective of U.S. foreign policies, most ordinary Americans are good people.</t>
  </si>
  <si>
    <t>Q7251</t>
  </si>
  <si>
    <t>Attitudes: Trump good for the region</t>
  </si>
  <si>
    <t>Q7252</t>
  </si>
  <si>
    <t>Attitudes: Putin good for the region</t>
  </si>
  <si>
    <t>Q7253</t>
  </si>
  <si>
    <t>Attitudes: Erdo\u{gan good for the region</t>
  </si>
  <si>
    <t>What country poses the greatest threat to stability in your country?</t>
  </si>
  <si>
    <t>Greatest threat to stability</t>
  </si>
  <si>
    <t>What country poses the greatest threat to wellbeing in your country?</t>
  </si>
  <si>
    <t>Greatest threat to wellbeing</t>
  </si>
  <si>
    <t>Role Israel</t>
  </si>
  <si>
    <t>It is good for the Arab region that countries started coordinating their foreign policies with those of Israel.</t>
  </si>
  <si>
    <t>Concern sectarian division</t>
  </si>
  <si>
    <t>Do you think tensions in the Arab region are due to a religious divide or due to a political divide?</t>
  </si>
  <si>
    <t>Reason for tensions: political vs. religious divide</t>
  </si>
  <si>
    <t>Wellbeing: General satisfaction with body image</t>
  </si>
  <si>
    <t>Wellbeing: Importance of living up to a male body image</t>
  </si>
  <si>
    <t>Wellbeing: Importance of living up to a female body image</t>
  </si>
  <si>
    <t>To what extent do you agree with the following statement (split sample):</t>
  </si>
  <si>
    <t>Wellbeing: Freedom to make decision for oneself</t>
  </si>
  <si>
    <t>I feel I am free to make decisions for myself on how to live my life.</t>
  </si>
  <si>
    <t>Wellbeing: Stress</t>
  </si>
  <si>
    <t>Wellbeing: Depression</t>
  </si>
  <si>
    <t>Life is overwhelming at times. In the past six months, how often did you feel so depressed that nothing could cheer you up? (n=1,191; split sample)</t>
  </si>
  <si>
    <t>Q1018</t>
  </si>
  <si>
    <t>Proportion of people with disabilities</t>
  </si>
  <si>
    <t>% saying social media</t>
  </si>
  <si>
    <t>Q412A3</t>
  </si>
  <si>
    <t>Q412A4</t>
  </si>
  <si>
    <t>Q412A6</t>
  </si>
  <si>
    <t>Q412A7</t>
  </si>
  <si>
    <t>Q412A8</t>
  </si>
  <si>
    <t>Q412A9</t>
  </si>
  <si>
    <t>Q412A10</t>
  </si>
  <si>
    <t>Facebook</t>
  </si>
  <si>
    <t>Twitter</t>
  </si>
  <si>
    <t>Instagram</t>
  </si>
  <si>
    <t>Youtube</t>
  </si>
  <si>
    <t>WhatsApp</t>
  </si>
  <si>
    <t>Telegram</t>
  </si>
  <si>
    <t>SnapChat</t>
  </si>
  <si>
    <t>% mentioning this social media platform</t>
  </si>
  <si>
    <t>% saying they use the internet at least every few week</t>
  </si>
  <si>
    <t>Which social media and text messaging services do you actively use? (Facebook)</t>
  </si>
  <si>
    <t>Which social media and text messaging services do you actively use? (Twitter)</t>
  </si>
  <si>
    <t>Which social media and text messaging services do you actively use? (Instagram)</t>
  </si>
  <si>
    <t>Which social media and text messaging services do you actively use? (Youtube)</t>
  </si>
  <si>
    <t>Which social media and text messaging services do you actively use? (WhatsApp)</t>
  </si>
  <si>
    <t>Which social media and text messaging services do you actively use? (Telegram)</t>
  </si>
  <si>
    <t>Which social media and text messaging services do you actively use? (SnapChat)</t>
  </si>
  <si>
    <t>Q700A_1</t>
  </si>
  <si>
    <t>Q700A_2</t>
  </si>
  <si>
    <t>Q700A_3</t>
  </si>
  <si>
    <t>Q700A_4</t>
  </si>
  <si>
    <t>Q700A_8</t>
  </si>
  <si>
    <t>Q700A_9</t>
  </si>
  <si>
    <t>Q700A_12</t>
  </si>
  <si>
    <t>Do you prefer that future economic relations become stronger, weaker or remain the same between your country and the US?</t>
  </si>
  <si>
    <t>Do you prefer that future economic relations become stronger, weaker or remain the same between your country and Saudi Arabia</t>
  </si>
  <si>
    <t>Do you prefer that future economic relations become stronger, weaker or remain the same between your country and Russia</t>
  </si>
  <si>
    <t>Do you prefer that future economic relations become stronger, weaker or remain the same between your country and Iran</t>
  </si>
  <si>
    <t>Do you prefer that future economic relations become stronger, weaker or remain the same between your country and Turkey</t>
  </si>
  <si>
    <t>Do you prefer that future economic relations become stronger, weaker or remain the same between your country and Qatar?</t>
  </si>
  <si>
    <t>Do you prefer that future economic relations become stronger, weaker or remain the same between your country and UK?</t>
  </si>
  <si>
    <t>Do you prefer that future economic relations become stronger, weaker or remain the same between your country and China?</t>
  </si>
  <si>
    <t>Q700A_13</t>
  </si>
  <si>
    <t>Q601_2</t>
  </si>
  <si>
    <t>Q104B_GCC</t>
  </si>
  <si>
    <t>Q104B_MENA</t>
  </si>
  <si>
    <t>Q104B_EU</t>
  </si>
  <si>
    <t>Q104B_US</t>
  </si>
  <si>
    <t>Q104B_CAN</t>
  </si>
  <si>
    <t xml:space="preserve"> Which countries are you thinking of emigrating to? Canada (n=6,738; those with a desire to emigrate only)</t>
  </si>
  <si>
    <t xml:space="preserve"> Which countries are you thinking of emigrating to? United States (n=6,738; those with a desire to emigrate only)</t>
  </si>
  <si>
    <t>إلى أي در جة توافق مع العبارة التالية: من الجيد للمنطقة العربية ان هناك دول قد بدأت في  تنسيق سياساتها الخارجية مع السياسات الخارجية لاسرائيل.</t>
  </si>
  <si>
    <t>حسب رأيك، من هي الّدولة الأكثر تهديدا لاستقرار بلدك؟</t>
  </si>
  <si>
    <t>نسبة الذين يوافقون او يوافقون بشدة</t>
  </si>
  <si>
    <t>نسبة الذين يقولون انها اسرائل بمقارنة مع تسبة الذين يقولون انها ايران.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</si>
</sst>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color theme="1"/>
      <name val="Calibri"/>
    </font>
    <font>
      <sz val="10"/>
      <color theme="1"/>
      <name val="Arial"/>
    </font>
    <font>
      <sz val="12"/>
      <color rgb="FF000000"/>
      <name val="Calibri"/>
    </font>
    <font>
      <sz val="11"/>
      <color rgb="FF000000"/>
      <name val="Inconsolata"/>
    </font>
    <font>
      <sz val="14"/>
      <color theme="1"/>
      <name val="Arial"/>
    </font>
    <font>
      <sz val="14"/>
      <color rgb="FF000000"/>
      <name val="Arial"/>
    </font>
    <font>
      <sz val="8"/>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16">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0" fontId="3" fillId="0" borderId="0" xfId="0" applyFont="1"/>
    <xf numFmtId="0" fontId="4" fillId="2" borderId="1" xfId="0" applyFont="1" applyFill="1" applyBorder="1"/>
    <xf numFmtId="0" fontId="5" fillId="0" borderId="0" xfId="0" applyFont="1"/>
    <xf numFmtId="0" fontId="5" fillId="0" borderId="0" xfId="0" applyFont="1" applyAlignment="1">
      <alignment wrapText="1"/>
    </xf>
    <xf numFmtId="0" fontId="6" fillId="0" borderId="0" xfId="0" applyFont="1"/>
    <xf numFmtId="0" fontId="3" fillId="0" borderId="0" xfId="0" applyFont="1" applyAlignment="1">
      <alignment horizontal="right"/>
    </xf>
    <xf numFmtId="0" fontId="6" fillId="0" borderId="0" xfId="0" applyFont="1" applyAlignment="1">
      <alignment wrapText="1"/>
    </xf>
    <xf numFmtId="0" fontId="5" fillId="0" borderId="0" xfId="0" applyFont="1" applyAlignment="1">
      <alignment wrapText="1"/>
    </xf>
    <xf numFmtId="0" fontId="5" fillId="0" borderId="0" xfId="0" applyFont="1" applyAlignment="1"/>
    <xf numFmtId="0" fontId="6" fillId="0" borderId="0" xfId="0" applyFont="1" applyAlignment="1"/>
    <xf numFmtId="0" fontId="6" fillId="0" borderId="0" xfId="0" applyFont="1" applyAlignment="1">
      <alignment wrapText="1"/>
    </xf>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workbookViewId="0"/>
  </sheetViews>
  <sheetFormatPr baseColWidth="10" defaultColWidth="14.5" defaultRowHeight="15" customHeight="1"/>
  <cols>
    <col min="3" max="3" width="42.5" customWidth="1"/>
    <col min="4" max="4" width="51" customWidth="1"/>
    <col min="9" max="9" width="43.33203125" customWidth="1"/>
  </cols>
  <sheetData>
    <row r="1" spans="1:9" ht="15.75" customHeight="1">
      <c r="A1" s="2" t="s">
        <v>0</v>
      </c>
      <c r="B1" s="2" t="s">
        <v>0</v>
      </c>
      <c r="C1" s="3" t="s">
        <v>1</v>
      </c>
      <c r="D1" s="1" t="str">
        <f t="shared" ref="D1:D413" ca="1" si="0">IFERROR(__xludf.DUMMYFUNCTION("GOOGLETRANSLATE(C1,""en"",""ar"")")," بشكل عام، هل تعتقد أن الأمور في بلدكم تسير في الاتجاه الصحيح أم الخاطئ؟")</f>
        <v> بشكل عام، هل تعتقد أن الأمور في بلدكم تسير في الاتجاه الصحيح أم الخاطئ؟</v>
      </c>
      <c r="G1" s="5" t="str">
        <f ca="1">IFERROR(__xludf.DUMMYFUNCTION("UNIQUE(A:C)"),"Q100")</f>
        <v>Q100</v>
      </c>
      <c r="H1" s="1" t="str">
        <f ca="1">IFERROR(__xludf.DUMMYFUNCTION("""COMPUTED_VALUE"""),"Q100")</f>
        <v>Q100</v>
      </c>
      <c r="I1" s="3" t="str">
        <f ca="1">IFERROR(__xludf.DUMMYFUNCTION("""COMPUTED_VALUE""")," In general, do you think that things in your country are going in the right or wrong direction?")</f>
        <v xml:space="preserve"> In general, do you think that things in your country are going in the right or wrong direction?</v>
      </c>
    </row>
    <row r="2" spans="1:9" ht="15.75" customHeight="1">
      <c r="A2" s="2" t="s">
        <v>2</v>
      </c>
      <c r="B2" s="2" t="s">
        <v>2</v>
      </c>
      <c r="C2" s="3" t="s">
        <v>3</v>
      </c>
      <c r="D2" s="1" t="str">
        <f t="shared" ca="1" si="0"/>
        <v> بشكل عام، هل تعتقد أن الأمور في بلدكم تسير في الاتجاه الصحيح أم الخاطئ؟</v>
      </c>
      <c r="G2" s="1" t="str">
        <f ca="1">IFERROR(__xludf.DUMMYFUNCTION("""COMPUTED_VALUE"""),"Q2061A")</f>
        <v>Q2061A</v>
      </c>
      <c r="H2" s="1" t="str">
        <f ca="1">IFERROR(__xludf.DUMMYFUNCTION("""COMPUTED_VALUE"""),"Q2061A")</f>
        <v>Q2061A</v>
      </c>
      <c r="I2" s="3" t="str">
        <f ca="1">IFERROR(__xludf.DUMMYFUNCTION("""COMPUTED_VALUE"""),"What is the most important challenge facing your country today?")</f>
        <v>What is the most important challenge facing your country today?</v>
      </c>
    </row>
    <row r="3" spans="1:9" ht="15.75" customHeight="1">
      <c r="A3" s="2" t="s">
        <v>2</v>
      </c>
      <c r="B3" s="2" t="s">
        <v>75</v>
      </c>
      <c r="C3" s="3" t="s">
        <v>78</v>
      </c>
      <c r="D3" s="1" t="str">
        <f t="shared" ca="1" si="0"/>
        <v> بشكل عام، هل تعتقد أن الأمور في بلدكم تسير في الاتجاه الصحيح أم الخاطئ؟</v>
      </c>
      <c r="G3" s="1" t="str">
        <f ca="1">IFERROR(__xludf.DUMMYFUNCTION("""COMPUTED_VALUE"""),"Q2061A")</f>
        <v>Q2061A</v>
      </c>
      <c r="H3" s="1" t="str">
        <f ca="1">IFERROR(__xludf.DUMMYFUNCTION("""COMPUTED_VALUE"""),"Q2061A_1")</f>
        <v>Q2061A_1</v>
      </c>
      <c r="I3" s="3" t="str">
        <f ca="1">IFERROR(__xludf.DUMMYFUNCTION("""COMPUTED_VALUE"""),"What is the most important challenge facing your country today? Economy")</f>
        <v>What is the most important challenge facing your country today? Economy</v>
      </c>
    </row>
    <row r="4" spans="1:9" ht="15.75" customHeight="1">
      <c r="A4" s="2" t="s">
        <v>2</v>
      </c>
      <c r="B4" s="2" t="s">
        <v>91</v>
      </c>
      <c r="C4" s="3" t="s">
        <v>78</v>
      </c>
      <c r="D4" s="1" t="str">
        <f t="shared" ca="1" si="0"/>
        <v> بشكل عام، هل تعتقد أن الأمور في بلدكم تسير في الاتجاه الصحيح أم الخاطئ؟</v>
      </c>
      <c r="G4" s="1" t="str">
        <f ca="1">IFERROR(__xludf.DUMMYFUNCTION("""COMPUTED_VALUE"""),"Q2061A")</f>
        <v>Q2061A</v>
      </c>
      <c r="H4" s="1" t="str">
        <f ca="1">IFERROR(__xludf.DUMMYFUNCTION("""COMPUTED_VALUE"""),"Q2061A_2")</f>
        <v>Q2061A_2</v>
      </c>
      <c r="I4" s="3" t="str">
        <f ca="1">IFERROR(__xludf.DUMMYFUNCTION("""COMPUTED_VALUE"""),"What is the most important challenge facing your country today? Economy")</f>
        <v>What is the most important challenge facing your country today? Economy</v>
      </c>
    </row>
    <row r="5" spans="1:9" ht="15.75" customHeight="1">
      <c r="A5" s="2" t="s">
        <v>2</v>
      </c>
      <c r="B5" s="2" t="s">
        <v>103</v>
      </c>
      <c r="C5" s="3" t="s">
        <v>105</v>
      </c>
      <c r="D5" s="1" t="str">
        <f t="shared" ca="1" si="0"/>
        <v> بشكل عام، هل تعتقد أن الأمور في بلدكم تسير في الاتجاه الصحيح أم الخاطئ؟</v>
      </c>
      <c r="G5" s="1" t="str">
        <f ca="1">IFERROR(__xludf.DUMMYFUNCTION("""COMPUTED_VALUE"""),"Q2061A")</f>
        <v>Q2061A</v>
      </c>
      <c r="H5" s="1" t="str">
        <f ca="1">IFERROR(__xludf.DUMMYFUNCTION("""COMPUTED_VALUE"""),"Q2061A_3")</f>
        <v>Q2061A_3</v>
      </c>
      <c r="I5" s="3" t="str">
        <f ca="1">IFERROR(__xludf.DUMMYFUNCTION("""COMPUTED_VALUE"""),"What is the most important challenge facing your country today? Corruption")</f>
        <v>What is the most important challenge facing your country today? Corruption</v>
      </c>
    </row>
    <row r="6" spans="1:9" ht="15.75" customHeight="1">
      <c r="A6" s="2" t="s">
        <v>2</v>
      </c>
      <c r="B6" s="2" t="s">
        <v>119</v>
      </c>
      <c r="C6" s="3" t="s">
        <v>121</v>
      </c>
      <c r="D6" s="1" t="str">
        <f t="shared" ca="1" si="0"/>
        <v> بشكل عام، هل تعتقد أن الأمور في بلدكم تسير في الاتجاه الصحيح أم الخاطئ؟</v>
      </c>
      <c r="G6" s="1" t="str">
        <f ca="1">IFERROR(__xludf.DUMMYFUNCTION("""COMPUTED_VALUE"""),"Q2061A")</f>
        <v>Q2061A</v>
      </c>
      <c r="H6" s="1" t="str">
        <f ca="1">IFERROR(__xludf.DUMMYFUNCTION("""COMPUTED_VALUE"""),"Q2061A_4")</f>
        <v>Q2061A_4</v>
      </c>
      <c r="I6" s="3" t="str">
        <f ca="1">IFERROR(__xludf.DUMMYFUNCTION("""COMPUTED_VALUE"""),"What is the most important challenge facing your country today? Internal stability")</f>
        <v>What is the most important challenge facing your country today? Internal stability</v>
      </c>
    </row>
    <row r="7" spans="1:9" ht="15.75" customHeight="1">
      <c r="A7" s="2" t="s">
        <v>2</v>
      </c>
      <c r="B7" s="2" t="s">
        <v>134</v>
      </c>
      <c r="C7" s="3" t="s">
        <v>136</v>
      </c>
      <c r="D7" s="1" t="str">
        <f t="shared" ca="1" si="0"/>
        <v> بشكل عام، هل تعتقد أن الأمور في بلدكم تسير في الاتجاه الصحيح أم الخاطئ؟</v>
      </c>
      <c r="G7" s="1" t="str">
        <f ca="1">IFERROR(__xludf.DUMMYFUNCTION("""COMPUTED_VALUE"""),"Q2061A")</f>
        <v>Q2061A</v>
      </c>
      <c r="H7" s="1" t="str">
        <f ca="1">IFERROR(__xludf.DUMMYFUNCTION("""COMPUTED_VALUE"""),"Q2061A_5")</f>
        <v>Q2061A_5</v>
      </c>
      <c r="I7" s="3" t="str">
        <f ca="1">IFERROR(__xludf.DUMMYFUNCTION("""COMPUTED_VALUE"""),"What is the most important challenge facing your country today? Foreign interference")</f>
        <v>What is the most important challenge facing your country today? Foreign interference</v>
      </c>
    </row>
    <row r="8" spans="1:9" ht="15.75" customHeight="1">
      <c r="A8" s="2" t="s">
        <v>2</v>
      </c>
      <c r="B8" s="2" t="s">
        <v>151</v>
      </c>
      <c r="C8" s="3" t="s">
        <v>153</v>
      </c>
      <c r="D8" s="1" t="str">
        <f t="shared" ca="1" si="0"/>
        <v> بشكل عام، هل تعتقد أن الأمور في بلدكم تسير في الاتجاه الصحيح أم الخاطئ؟</v>
      </c>
      <c r="G8" s="1" t="str">
        <f ca="1">IFERROR(__xludf.DUMMYFUNCTION("""COMPUTED_VALUE"""),"Q2061A")</f>
        <v>Q2061A</v>
      </c>
      <c r="H8" s="1" t="str">
        <f ca="1">IFERROR(__xludf.DUMMYFUNCTION("""COMPUTED_VALUE"""),"Q2061A_6")</f>
        <v>Q2061A_6</v>
      </c>
      <c r="I8" s="3" t="str">
        <f ca="1">IFERROR(__xludf.DUMMYFUNCTION("""COMPUTED_VALUE"""),"What is the most important challenge facing your country today? Terrorism")</f>
        <v>What is the most important challenge facing your country today? Terrorism</v>
      </c>
    </row>
    <row r="9" spans="1:9" ht="15.75" customHeight="1">
      <c r="A9" s="2" t="s">
        <v>2</v>
      </c>
      <c r="B9" s="2" t="s">
        <v>165</v>
      </c>
      <c r="C9" s="3" t="s">
        <v>167</v>
      </c>
      <c r="D9" s="1" t="str">
        <f t="shared" ca="1" si="0"/>
        <v> بشكل عام، هل تعتقد أن الأمور في بلدكم تسير في الاتجاه الصحيح أم الخاطئ؟</v>
      </c>
      <c r="G9" s="1" t="str">
        <f ca="1">IFERROR(__xludf.DUMMYFUNCTION("""COMPUTED_VALUE"""),"Q2061A")</f>
        <v>Q2061A</v>
      </c>
      <c r="H9" s="1" t="str">
        <f ca="1">IFERROR(__xludf.DUMMYFUNCTION("""COMPUTED_VALUE"""),"Q2061A_7")</f>
        <v>Q2061A_7</v>
      </c>
      <c r="I9" s="3" t="str">
        <f ca="1">IFERROR(__xludf.DUMMYFUNCTION("""COMPUTED_VALUE"""),"What is the most important challenge facing your country today? Public services")</f>
        <v>What is the most important challenge facing your country today? Public services</v>
      </c>
    </row>
    <row r="10" spans="1:9" ht="15.75" customHeight="1">
      <c r="A10" s="2" t="s">
        <v>4</v>
      </c>
      <c r="B10" s="2" t="s">
        <v>4</v>
      </c>
      <c r="C10" s="3" t="s">
        <v>5</v>
      </c>
      <c r="D10" s="1" t="str">
        <f t="shared" ca="1" si="0"/>
        <v> بشكل عام، هل تعتقد أن الأمور في بلدكم تسير في الاتجاه الصحيح أم الخاطئ؟</v>
      </c>
      <c r="G10" s="1" t="str">
        <f ca="1">IFERROR(__xludf.DUMMYFUNCTION("""COMPUTED_VALUE"""),"Q2061B")</f>
        <v>Q2061B</v>
      </c>
      <c r="H10" s="1" t="str">
        <f ca="1">IFERROR(__xludf.DUMMYFUNCTION("""COMPUTED_VALUE"""),"Q2061B")</f>
        <v>Q2061B</v>
      </c>
      <c r="I10" s="3" t="str">
        <f ca="1">IFERROR(__xludf.DUMMYFUNCTION("""COMPUTED_VALUE"""),"What is the second most important challenge facing your country today?")</f>
        <v>What is the second most important challenge facing your country today?</v>
      </c>
    </row>
    <row r="11" spans="1:9" ht="15.75" customHeight="1">
      <c r="A11" s="2" t="s">
        <v>6</v>
      </c>
      <c r="B11" s="2" t="s">
        <v>6</v>
      </c>
      <c r="C11" s="3" t="s">
        <v>7</v>
      </c>
      <c r="D11" s="1" t="str">
        <f t="shared" ca="1" si="0"/>
        <v> بشكل عام، هل تعتقد أن الأمور في بلدكم تسير في الاتجاه الصحيح أم الخاطئ؟</v>
      </c>
      <c r="G11" s="1" t="str">
        <f ca="1">IFERROR(__xludf.DUMMYFUNCTION("""COMPUTED_VALUE"""),"Q101")</f>
        <v>Q101</v>
      </c>
      <c r="H11" s="1" t="str">
        <f ca="1">IFERROR(__xludf.DUMMYFUNCTION("""COMPUTED_VALUE"""),"Q101")</f>
        <v>Q101</v>
      </c>
      <c r="I11" s="3" t="str">
        <f ca="1">IFERROR(__xludf.DUMMYFUNCTION("""COMPUTED_VALUE"""),"How would you evaluate the current economic situation in your country?")</f>
        <v>How would you evaluate the current economic situation in your country?</v>
      </c>
    </row>
    <row r="12" spans="1:9" ht="15.75" customHeight="1">
      <c r="A12" s="2" t="s">
        <v>6</v>
      </c>
      <c r="B12" s="2" t="s">
        <v>6</v>
      </c>
      <c r="C12" s="3" t="s">
        <v>7</v>
      </c>
      <c r="D12" s="1" t="str">
        <f t="shared" ca="1" si="0"/>
        <v> بشكل عام، هل تعتقد أن الأمور في بلدكم تسير في الاتجاه الصحيح أم الخاطئ؟</v>
      </c>
      <c r="G12" s="1" t="str">
        <f ca="1">IFERROR(__xludf.DUMMYFUNCTION("""COMPUTED_VALUE"""),"Q101A")</f>
        <v>Q101A</v>
      </c>
      <c r="H12" s="1" t="str">
        <f ca="1">IFERROR(__xludf.DUMMYFUNCTION("""COMPUTED_VALUE"""),"Q101A")</f>
        <v>Q101A</v>
      </c>
      <c r="I12" s="3" t="str">
        <f ca="1">IFERROR(__xludf.DUMMYFUNCTION("""COMPUTED_VALUE"""),"How would you evaluate the economic situation in your country 2-3 years ago compared to the current situation?")</f>
        <v>How would you evaluate the economic situation in your country 2-3 years ago compared to the current situation?</v>
      </c>
    </row>
    <row r="13" spans="1:9" ht="15.75" customHeight="1">
      <c r="A13" s="2" t="s">
        <v>8</v>
      </c>
      <c r="B13" s="2" t="s">
        <v>8</v>
      </c>
      <c r="C13" s="3" t="s">
        <v>9</v>
      </c>
      <c r="D13" s="1" t="str">
        <f t="shared" ca="1" si="0"/>
        <v> بشكل عام، هل تعتقد أن الأمور في بلدكم تسير في الاتجاه الصحيح أم الخاطئ؟</v>
      </c>
      <c r="G13" s="1" t="str">
        <f ca="1">IFERROR(__xludf.DUMMYFUNCTION("""COMPUTED_VALUE"""),"Q102")</f>
        <v>Q102</v>
      </c>
      <c r="H13" s="1" t="str">
        <f ca="1">IFERROR(__xludf.DUMMYFUNCTION("""COMPUTED_VALUE"""),"Q102")</f>
        <v>Q102</v>
      </c>
      <c r="I13" s="3" t="str">
        <f ca="1">IFERROR(__xludf.DUMMYFUNCTION("""COMPUTED_VALUE"""),"What do you think the economic situation in your country will be in the next few years (2-3 years) compared to the current situation?")</f>
        <v>What do you think the economic situation in your country will be in the next few years (2-3 years) compared to the current situation?</v>
      </c>
    </row>
    <row r="14" spans="1:9" ht="15.75" customHeight="1">
      <c r="A14" s="2" t="s">
        <v>10</v>
      </c>
      <c r="B14" s="2" t="s">
        <v>10</v>
      </c>
      <c r="C14" s="3" t="s">
        <v>11</v>
      </c>
      <c r="D14" s="1" t="str">
        <f t="shared" ca="1" si="0"/>
        <v> بشكل عام، هل تعتقد أن الأمور في بلدكم تسير في الاتجاه الصحيح أم الخاطئ؟</v>
      </c>
      <c r="G14" s="1" t="str">
        <f ca="1">IFERROR(__xludf.DUMMYFUNCTION("""COMPUTED_VALUE"""),"Q1081")</f>
        <v>Q1081</v>
      </c>
      <c r="H14" s="1" t="str">
        <f ca="1">IFERROR(__xludf.DUMMYFUNCTION("""COMPUTED_VALUE"""),"Q1081")</f>
        <v>Q1081</v>
      </c>
      <c r="I14" s="3" t="str">
        <f ca="1">IFERROR(__xludf.DUMMYFUNCTION("""COMPUTED_VALUE""")," Is climate change a very serious problem, a somewhat serious problem, not a very serious problem, or not at all a serious problem? (split sample)")</f>
        <v xml:space="preserve"> Is climate change a very serious problem, a somewhat serious problem, not a very serious problem, or not at all a serious problem? (split sample)</v>
      </c>
    </row>
    <row r="15" spans="1:9" ht="15.75" customHeight="1">
      <c r="A15" s="2" t="s">
        <v>12</v>
      </c>
      <c r="B15" s="2" t="s">
        <v>12</v>
      </c>
      <c r="C15" s="3" t="s">
        <v>13</v>
      </c>
      <c r="D15" s="1" t="str">
        <f t="shared" ca="1" si="0"/>
        <v> بشكل عام، هل تعتقد أن الأمور في بلدكم تسير في الاتجاه الصحيح أم الخاطئ؟</v>
      </c>
      <c r="G15" s="1" t="str">
        <f ca="1">IFERROR(__xludf.DUMMYFUNCTION("""COMPUTED_VALUE"""),"Q1082")</f>
        <v>Q1082</v>
      </c>
      <c r="H15" s="1" t="str">
        <f ca="1">IFERROR(__xludf.DUMMYFUNCTION("""COMPUTED_VALUE"""),"Q1082")</f>
        <v>Q1082</v>
      </c>
      <c r="I15" s="3" t="str">
        <f ca="1">IFERROR(__xludf.DUMMYFUNCTION("""COMPUTED_VALUE""")," Is air quality a very serious problem, a somewhat serious problem, not a very serious problem, or not at all a serious problem? (split sample)")</f>
        <v xml:space="preserve"> Is air quality a very serious problem, a somewhat serious problem, not a very serious problem, or not at all a serious problem? (split sample)</v>
      </c>
    </row>
    <row r="16" spans="1:9" ht="15.75" customHeight="1">
      <c r="A16" s="2" t="s">
        <v>14</v>
      </c>
      <c r="B16" s="2" t="s">
        <v>14</v>
      </c>
      <c r="C16" s="3" t="s">
        <v>15</v>
      </c>
      <c r="D16" s="1" t="str">
        <f t="shared" ca="1" si="0"/>
        <v> بشكل عام، هل تعتقد أن الأمور في بلدكم تسير في الاتجاه الصحيح أم الخاطئ؟</v>
      </c>
      <c r="G16" s="1" t="str">
        <f ca="1">IFERROR(__xludf.DUMMYFUNCTION("""COMPUTED_VALUE"""),"Q1083")</f>
        <v>Q1083</v>
      </c>
      <c r="H16" s="1" t="str">
        <f ca="1">IFERROR(__xludf.DUMMYFUNCTION("""COMPUTED_VALUE"""),"Q1083")</f>
        <v>Q1083</v>
      </c>
      <c r="I16" s="3" t="str">
        <f ca="1">IFERROR(__xludf.DUMMYFUNCTION("""COMPUTED_VALUE""")," Is water pollution a very serious problem, a somewhat serious problem, not a very serious problem, or not at all a serious problem? (split sample)")</f>
        <v xml:space="preserve"> Is water pollution a very serious problem, a somewhat serious problem, not a very serious problem, or not at all a serious problem? (split sample)</v>
      </c>
    </row>
    <row r="17" spans="1:9" ht="15.75" customHeight="1">
      <c r="A17" s="2" t="s">
        <v>16</v>
      </c>
      <c r="B17" s="2" t="s">
        <v>16</v>
      </c>
      <c r="C17" s="3" t="s">
        <v>17</v>
      </c>
      <c r="D17" s="1" t="str">
        <f t="shared" ca="1" si="0"/>
        <v> بشكل عام، هل تعتقد أن الأمور في بلدكم تسير في الاتجاه الصحيح أم الخاطئ؟</v>
      </c>
      <c r="G17" s="1" t="str">
        <f ca="1">IFERROR(__xludf.DUMMYFUNCTION("""COMPUTED_VALUE"""),"Q1084")</f>
        <v>Q1084</v>
      </c>
      <c r="H17" s="1" t="str">
        <f ca="1">IFERROR(__xludf.DUMMYFUNCTION("""COMPUTED_VALUE"""),"Q1084")</f>
        <v>Q1084</v>
      </c>
      <c r="I17" s="3" t="str">
        <f ca="1">IFERROR(__xludf.DUMMYFUNCTION("""COMPUTED_VALUE""")," Is trash a very serious problem, a somewhat serious problem, not a very serious problem, or not at all a serious problem? (split sample)")</f>
        <v xml:space="preserve"> Is trash a very serious problem, a somewhat serious problem, not a very serious problem, or not at all a serious problem? (split sample)</v>
      </c>
    </row>
    <row r="18" spans="1:9" ht="15.75" customHeight="1">
      <c r="A18" s="2" t="s">
        <v>16</v>
      </c>
      <c r="B18" s="2" t="s">
        <v>16</v>
      </c>
      <c r="C18" s="3" t="s">
        <v>17</v>
      </c>
      <c r="D18" s="1" t="str">
        <f t="shared" ca="1" si="0"/>
        <v> بشكل عام، هل تعتقد أن الأمور في بلدكم تسير في الاتجاه الصحيح أم الخاطئ؟</v>
      </c>
      <c r="G18" s="1" t="str">
        <f ca="1">IFERROR(__xludf.DUMMYFUNCTION("""COMPUTED_VALUE"""),"Q104")</f>
        <v>Q104</v>
      </c>
      <c r="H18" s="1" t="str">
        <f ca="1">IFERROR(__xludf.DUMMYFUNCTION("""COMPUTED_VALUE"""),"Q104")</f>
        <v>Q104</v>
      </c>
      <c r="I18" s="3" t="str">
        <f ca="1">IFERROR(__xludf.DUMMYFUNCTION("""COMPUTED_VALUE"""),"Have you ever thought about emigrating from your country?")</f>
        <v>Have you ever thought about emigrating from your country?</v>
      </c>
    </row>
    <row r="19" spans="1:9" ht="15.75" customHeight="1">
      <c r="A19" s="2" t="s">
        <v>18</v>
      </c>
      <c r="B19" s="2" t="s">
        <v>18</v>
      </c>
      <c r="C19" s="3" t="s">
        <v>19</v>
      </c>
      <c r="D19" s="1" t="str">
        <f t="shared" ca="1" si="0"/>
        <v> بشكل عام، هل تعتقد أن الأمور في بلدكم تسير في الاتجاه الصحيح أم الخاطئ؟</v>
      </c>
      <c r="G19" s="1" t="str">
        <f ca="1">IFERROR(__xludf.DUMMYFUNCTION("""COMPUTED_VALUE"""),"Q104A")</f>
        <v>Q104A</v>
      </c>
      <c r="H19" s="1" t="str">
        <f ca="1">IFERROR(__xludf.DUMMYFUNCTION("""COMPUTED_VALUE"""),"Q104A")</f>
        <v>Q104A</v>
      </c>
      <c r="I19" s="3" t="str">
        <f ca="1">IFERROR(__xludf.DUMMYFUNCTION("""COMPUTED_VALUE""")," People want to emigrate for different reasons. Why have you thought about emigrating? (n=6,738; those with a desire to emigrate only)")</f>
        <v xml:space="preserve"> People want to emigrate for different reasons. Why have you thought about emigrating? (n=6,738; those with a desire to emigrate only)</v>
      </c>
    </row>
    <row r="20" spans="1:9" ht="15.75" customHeight="1">
      <c r="A20" s="2" t="s">
        <v>20</v>
      </c>
      <c r="B20" s="2" t="s">
        <v>20</v>
      </c>
      <c r="C20" s="3" t="s">
        <v>21</v>
      </c>
      <c r="D20" s="1" t="str">
        <f t="shared" ca="1" si="0"/>
        <v> بشكل عام، هل تعتقد أن الأمور في بلدكم تسير في الاتجاه الصحيح أم الخاطئ؟</v>
      </c>
      <c r="G20" s="1" t="str">
        <f ca="1">IFERROR(__xludf.DUMMYFUNCTION("""COMPUTED_VALUE"""),"Q104A")</f>
        <v>Q104A</v>
      </c>
      <c r="H20" s="1" t="str">
        <f ca="1">IFERROR(__xludf.DUMMYFUNCTION("""COMPUTED_VALUE"""),"Q104A_1")</f>
        <v>Q104A_1</v>
      </c>
      <c r="I20" s="3" t="str">
        <f ca="1">IFERROR(__xludf.DUMMYFUNCTION("""COMPUTED_VALUE""")," People want to emigrate for different reasons. Why have you thought about emigrating? Economic reasons (n=6,738; those with a desire to emigrate only)")</f>
        <v xml:space="preserve"> People want to emigrate for different reasons. Why have you thought about emigrating? Economic reasons (n=6,738; those with a desire to emigrate only)</v>
      </c>
    </row>
    <row r="21" spans="1:9" ht="15.75" customHeight="1">
      <c r="A21" s="2" t="s">
        <v>22</v>
      </c>
      <c r="B21" s="2" t="s">
        <v>22</v>
      </c>
      <c r="C21" s="3" t="s">
        <v>23</v>
      </c>
      <c r="D21" s="1" t="str">
        <f t="shared" ca="1" si="0"/>
        <v> بشكل عام، هل تعتقد أن الأمور في بلدكم تسير في الاتجاه الصحيح أم الخاطئ؟</v>
      </c>
      <c r="G21" s="1" t="str">
        <f ca="1">IFERROR(__xludf.DUMMYFUNCTION("""COMPUTED_VALUE"""),"Q104A")</f>
        <v>Q104A</v>
      </c>
      <c r="H21" s="1" t="str">
        <f ca="1">IFERROR(__xludf.DUMMYFUNCTION("""COMPUTED_VALUE"""),"Q104A_2")</f>
        <v>Q104A_2</v>
      </c>
      <c r="I21" s="3" t="str">
        <f ca="1">IFERROR(__xludf.DUMMYFUNCTION("""COMPUTED_VALUE""")," People want to emigrate for different reasons. Why have you thought about emigrating? Corruption (n=6,738; those with a desire to emigrate only)")</f>
        <v xml:space="preserve"> People want to emigrate for different reasons. Why have you thought about emigrating? Corruption (n=6,738; those with a desire to emigrate only)</v>
      </c>
    </row>
    <row r="22" spans="1:9" ht="15.75" customHeight="1">
      <c r="A22" s="2" t="s">
        <v>22</v>
      </c>
      <c r="B22" s="2" t="s">
        <v>24</v>
      </c>
      <c r="C22" s="3" t="s">
        <v>25</v>
      </c>
      <c r="D22" s="1" t="str">
        <f t="shared" ca="1" si="0"/>
        <v> بشكل عام، هل تعتقد أن الأمور في بلدكم تسير في الاتجاه الصحيح أم الخاطئ؟</v>
      </c>
      <c r="G22" s="1" t="str">
        <f ca="1">IFERROR(__xludf.DUMMYFUNCTION("""COMPUTED_VALUE"""),"Q104B")</f>
        <v>Q104B</v>
      </c>
      <c r="H22" s="1" t="str">
        <f ca="1">IFERROR(__xludf.DUMMYFUNCTION("""COMPUTED_VALUE"""),"Q104B")</f>
        <v>Q104B</v>
      </c>
      <c r="I22" s="3" t="str">
        <f ca="1">IFERROR(__xludf.DUMMYFUNCTION("""COMPUTED_VALUE""")," Which countries are you thinking of emigrating to (n=6,738; those with a desire to emigrate only)")</f>
        <v xml:space="preserve"> Which countries are you thinking of emigrating to (n=6,738; those with a desire to emigrate only)</v>
      </c>
    </row>
    <row r="23" spans="1:9" ht="15.75" customHeight="1">
      <c r="A23" s="2" t="s">
        <v>22</v>
      </c>
      <c r="B23" s="2" t="s">
        <v>26</v>
      </c>
      <c r="C23" s="3" t="s">
        <v>27</v>
      </c>
      <c r="D23" s="1" t="str">
        <f t="shared" ca="1" si="0"/>
        <v> بشكل عام، هل تعتقد أن الأمور في بلدكم تسير في الاتجاه الصحيح أم الخاطئ؟</v>
      </c>
      <c r="G23" s="1" t="str">
        <f ca="1">IFERROR(__xludf.DUMMYFUNCTION("""COMPUTED_VALUE"""),"Q104B")</f>
        <v>Q104B</v>
      </c>
      <c r="H23" s="1" t="str">
        <f ca="1">IFERROR(__xludf.DUMMYFUNCTION("""COMPUTED_VALUE"""),"Q104B_1")</f>
        <v>Q104B_1</v>
      </c>
      <c r="I23" s="3" t="str">
        <f ca="1">IFERROR(__xludf.DUMMYFUNCTION("""COMPUTED_VALUE""")," Which countries are you thinking of emigrating to? Europe (n=6,738; those with a desire to emigrate only)")</f>
        <v xml:space="preserve"> Which countries are you thinking of emigrating to? Europe (n=6,738; those with a desire to emigrate only)</v>
      </c>
    </row>
    <row r="24" spans="1:9" ht="15.75" customHeight="1">
      <c r="A24" s="2" t="s">
        <v>28</v>
      </c>
      <c r="B24" s="2" t="s">
        <v>28</v>
      </c>
      <c r="C24" s="3" t="s">
        <v>340</v>
      </c>
      <c r="D24" s="1" t="str">
        <f t="shared" ca="1" si="0"/>
        <v> بشكل عام، هل تعتقد أن الأمور في بلدكم تسير في الاتجاه الصحيح أم الخاطئ؟</v>
      </c>
      <c r="G24" s="1" t="str">
        <f ca="1">IFERROR(__xludf.DUMMYFUNCTION("""COMPUTED_VALUE"""),"Q104B")</f>
        <v>Q104B</v>
      </c>
      <c r="H24" s="1" t="str">
        <f ca="1">IFERROR(__xludf.DUMMYFUNCTION("""COMPUTED_VALUE"""),"Q104B_2")</f>
        <v>Q104B_2</v>
      </c>
      <c r="I24" s="3" t="str">
        <f ca="1">IFERROR(__xludf.DUMMYFUNCTION("""COMPUTED_VALUE""")," Which countries are you thinking of emigrating to? GCC (n=6,738; those with a desire to emigrate only)")</f>
        <v xml:space="preserve"> Which countries are you thinking of emigrating to? GCC (n=6,738; those with a desire to emigrate only)</v>
      </c>
    </row>
    <row r="25" spans="1:9" ht="15.75" customHeight="1">
      <c r="A25" s="2" t="s">
        <v>28</v>
      </c>
      <c r="B25" s="2" t="s">
        <v>29</v>
      </c>
      <c r="C25" s="3" t="s">
        <v>30</v>
      </c>
      <c r="D25" s="1" t="str">
        <f t="shared" ca="1" si="0"/>
        <v> بشكل عام، هل تعتقد أن الأمور في بلدكم تسير في الاتجاه الصحيح أم الخاطئ؟</v>
      </c>
      <c r="G25" s="1" t="str">
        <f ca="1">IFERROR(__xludf.DUMMYFUNCTION("""COMPUTED_VALUE"""),"Q104B")</f>
        <v>Q104B</v>
      </c>
      <c r="H25" s="1" t="str">
        <f ca="1">IFERROR(__xludf.DUMMYFUNCTION("""COMPUTED_VALUE"""),"Q104B_3")</f>
        <v>Q104B_3</v>
      </c>
      <c r="I25" s="3" t="str">
        <f ca="1">IFERROR(__xludf.DUMMYFUNCTION("""COMPUTED_VALUE""")," Which countries are you thinking of emigrating to? North America (n=6,738; those with a desire to emigrate only)")</f>
        <v xml:space="preserve"> Which countries are you thinking of emigrating to? North America (n=6,738; those with a desire to emigrate only)</v>
      </c>
    </row>
    <row r="26" spans="1:9" ht="15.75" customHeight="1">
      <c r="A26" s="2" t="s">
        <v>28</v>
      </c>
      <c r="B26" s="2" t="s">
        <v>31</v>
      </c>
      <c r="C26" s="3" t="s">
        <v>32</v>
      </c>
      <c r="D26" s="1" t="str">
        <f t="shared" ca="1" si="0"/>
        <v> بشكل عام، هل تعتقد أن الأمور في بلدكم تسير في الاتجاه الصحيح أم الخاطئ؟</v>
      </c>
      <c r="G26" s="1" t="str">
        <f ca="1">IFERROR(__xludf.DUMMYFUNCTION("""COMPUTED_VALUE"""),"Q104B")</f>
        <v>Q104B</v>
      </c>
      <c r="H26" s="1" t="str">
        <f ca="1">IFERROR(__xludf.DUMMYFUNCTION("""COMPUTED_VALUE"""),"Q104B_4")</f>
        <v>Q104B_4</v>
      </c>
      <c r="I26" s="3" t="str">
        <f ca="1">IFERROR(__xludf.DUMMYFUNCTION("""COMPUTED_VALUE""")," Which countries are you thinking of emigrating to? Non-GCC MENA (n=6,738; those with a desire to emigrate only)")</f>
        <v xml:space="preserve"> Which countries are you thinking of emigrating to? Non-GCC MENA (n=6,738; those with a desire to emigrate only)</v>
      </c>
    </row>
    <row r="27" spans="1:9" ht="15.75" customHeight="1">
      <c r="A27" s="2" t="s">
        <v>28</v>
      </c>
      <c r="B27" s="2" t="s">
        <v>34</v>
      </c>
      <c r="C27" s="3" t="s">
        <v>36</v>
      </c>
      <c r="D27" s="1" t="str">
        <f t="shared" ca="1" si="0"/>
        <v> بشكل عام، هل تعتقد أن الأمور في بلدكم تسير في الاتجاه الصحيح أم الخاطئ؟</v>
      </c>
      <c r="G27" s="1" t="str">
        <f ca="1">IFERROR(__xludf.DUMMYFUNCTION("""COMPUTED_VALUE"""),"Q104C")</f>
        <v>Q104C</v>
      </c>
      <c r="H27" s="1" t="str">
        <f ca="1">IFERROR(__xludf.DUMMYFUNCTION("""COMPUTED_VALUE"""),"Q104C")</f>
        <v>Q104C</v>
      </c>
      <c r="I27" s="3" t="str">
        <f ca="1">IFERROR(__xludf.DUMMYFUNCTION("""COMPUTED_VALUE"""),"Would you consider leaving your country even if you didn’t have the required papers that officially allowed you to leave? (n=6,738; those with a desire to emigrate only)")</f>
        <v>Would you consider leaving your country even if you didn’t have the required papers that officially allowed you to leave? (n=6,738; those with a desire to emigrate only)</v>
      </c>
    </row>
    <row r="28" spans="1:9" ht="15.75" customHeight="1">
      <c r="A28" s="2" t="s">
        <v>28</v>
      </c>
      <c r="B28" s="2" t="s">
        <v>37</v>
      </c>
      <c r="C28" s="3" t="s">
        <v>39</v>
      </c>
      <c r="D28" s="1" t="str">
        <f t="shared" ca="1" si="0"/>
        <v> بشكل عام، هل تعتقد أن الأمور في بلدكم تسير في الاتجاه الصحيح أم الخاطئ؟</v>
      </c>
      <c r="G28" s="1" t="str">
        <f ca="1">IFERROR(__xludf.DUMMYFUNCTION("""COMPUTED_VALUE"""),"Q513")</f>
        <v>Q513</v>
      </c>
      <c r="H28" s="1" t="str">
        <f ca="1">IFERROR(__xludf.DUMMYFUNCTION("""COMPUTED_VALUE"""),"Q513")</f>
        <v>Q513</v>
      </c>
      <c r="I28" s="3" t="str">
        <f ca="1">IFERROR(__xludf.DUMMYFUNCTION("""COMPUTED_VALUE"""),"On a scale from 0-10, to what extent are you satisfied with the current government’s performance? (0 = dissatisfied; 10 = satisfied)")</f>
        <v>On a scale from 0-10, to what extent are you satisfied with the current government’s performance? (0 = dissatisfied; 10 = satisfied)</v>
      </c>
    </row>
    <row r="29" spans="1:9" ht="15.75" customHeight="1">
      <c r="A29" s="2" t="s">
        <v>33</v>
      </c>
      <c r="B29" s="2" t="s">
        <v>33</v>
      </c>
      <c r="C29" s="3" t="s">
        <v>35</v>
      </c>
      <c r="D29" s="1" t="str">
        <f t="shared" ca="1" si="0"/>
        <v> بشكل عام، هل تعتقد أن الأمور في بلدكم تسير في الاتجاه الصحيح أم الخاطئ؟</v>
      </c>
      <c r="G29" s="1" t="str">
        <f ca="1">IFERROR(__xludf.DUMMYFUNCTION("""COMPUTED_VALUE"""),"Q2042")</f>
        <v>Q2042</v>
      </c>
      <c r="H29" s="1" t="str">
        <f ca="1">IFERROR(__xludf.DUMMYFUNCTION("""COMPUTED_VALUE"""),"Q2042")</f>
        <v>Q2042</v>
      </c>
      <c r="I29" s="3" t="str">
        <f ca="1">IFERROR(__xludf.DUMMYFUNCTION("""COMPUTED_VALUE"""),"How would you evaluate the current government’s performance on creating employment opportunities?")</f>
        <v>How would you evaluate the current government’s performance on creating employment opportunities?</v>
      </c>
    </row>
    <row r="30" spans="1:9" ht="15.75" customHeight="1">
      <c r="A30" s="2" t="s">
        <v>41</v>
      </c>
      <c r="B30" s="2" t="s">
        <v>41</v>
      </c>
      <c r="C30" s="3" t="s">
        <v>42</v>
      </c>
      <c r="D30" s="1" t="str">
        <f t="shared" ca="1" si="0"/>
        <v> بشكل عام، هل تعتقد أن الأمور في بلدكم تسير في الاتجاه الصحيح أم الخاطئ؟</v>
      </c>
      <c r="G30" s="1" t="str">
        <f ca="1">IFERROR(__xludf.DUMMYFUNCTION("""COMPUTED_VALUE"""),"Q2043")</f>
        <v>Q2043</v>
      </c>
      <c r="H30" s="1" t="str">
        <f ca="1">IFERROR(__xludf.DUMMYFUNCTION("""COMPUTED_VALUE"""),"Q2043")</f>
        <v>Q2043</v>
      </c>
      <c r="I30" s="3" t="str">
        <f ca="1">IFERROR(__xludf.DUMMYFUNCTION("""COMPUTED_VALUE"""),"How would you evaluate the current government’s performance on narrowing the gap between rich and poor?")</f>
        <v>How would you evaluate the current government’s performance on narrowing the gap between rich and poor?</v>
      </c>
    </row>
    <row r="31" spans="1:9" ht="15.75" customHeight="1">
      <c r="A31" s="2" t="s">
        <v>41</v>
      </c>
      <c r="B31" s="2" t="s">
        <v>41</v>
      </c>
      <c r="C31" s="3" t="s">
        <v>42</v>
      </c>
      <c r="D31" s="1" t="str">
        <f t="shared" ca="1" si="0"/>
        <v> بشكل عام، هل تعتقد أن الأمور في بلدكم تسير في الاتجاه الصحيح أم الخاطئ؟</v>
      </c>
      <c r="G31" s="1" t="str">
        <f ca="1">IFERROR(__xludf.DUMMYFUNCTION("""COMPUTED_VALUE"""),"Q20411")</f>
        <v>Q20411</v>
      </c>
      <c r="H31" s="1" t="str">
        <f ca="1">IFERROR(__xludf.DUMMYFUNCTION("""COMPUTED_VALUE"""),"Q20411")</f>
        <v>Q20411</v>
      </c>
      <c r="I31" s="3" t="str">
        <f ca="1">IFERROR(__xludf.DUMMYFUNCTION("""COMPUTED_VALUE"""),"How would you evaluate the current government’s performance on providing security and order?")</f>
        <v>How would you evaluate the current government’s performance on providing security and order?</v>
      </c>
    </row>
    <row r="32" spans="1:9" ht="15.75" customHeight="1">
      <c r="A32" s="2" t="s">
        <v>43</v>
      </c>
      <c r="B32" s="2" t="s">
        <v>43</v>
      </c>
      <c r="C32" s="3" t="s">
        <v>45</v>
      </c>
      <c r="D32" s="1" t="str">
        <f t="shared" ca="1" si="0"/>
        <v> بشكل عام، هل تعتقد أن الأمور في بلدكم تسير في الاتجاه الصحيح أم الخاطئ؟</v>
      </c>
      <c r="G32" s="1" t="str">
        <f ca="1">IFERROR(__xludf.DUMMYFUNCTION("""COMPUTED_VALUE"""),"Q20420")</f>
        <v>Q20420</v>
      </c>
      <c r="H32" s="1" t="str">
        <f ca="1">IFERROR(__xludf.DUMMYFUNCTION("""COMPUTED_VALUE"""),"Q20420")</f>
        <v>Q20420</v>
      </c>
      <c r="I32" s="3" t="str">
        <f ca="1">IFERROR(__xludf.DUMMYFUNCTION("""COMPUTED_VALUE"""),"How would you evaluate the current government’s performance on keeping prices down?")</f>
        <v>How would you evaluate the current government’s performance on keeping prices down?</v>
      </c>
    </row>
    <row r="33" spans="1:9" ht="15.75" customHeight="1">
      <c r="A33" s="2" t="s">
        <v>46</v>
      </c>
      <c r="B33" s="2" t="s">
        <v>46</v>
      </c>
      <c r="C33" s="3" t="s">
        <v>47</v>
      </c>
      <c r="D33" s="1" t="str">
        <f t="shared" ca="1" si="0"/>
        <v> بشكل عام، هل تعتقد أن الأمور في بلدكم تسير في الاتجاه الصحيح أم الخاطئ؟</v>
      </c>
      <c r="G33" s="1" t="str">
        <f ca="1">IFERROR(__xludf.DUMMYFUNCTION("""COMPUTED_VALUE"""),"Q2051")</f>
        <v>Q2051</v>
      </c>
      <c r="H33" s="1" t="str">
        <f ca="1">IFERROR(__xludf.DUMMYFUNCTION("""COMPUTED_VALUE"""),"Q2051")</f>
        <v>Q2051</v>
      </c>
      <c r="I33" s="3" t="str">
        <f ca="1">IFERROR(__xludf.DUMMYFUNCTION("""COMPUTED_VALUE"""),"Based on your experience, how easy or difficult is it to obtain the following services: Receiving an identity document?")</f>
        <v>Based on your experience, how easy or difficult is it to obtain the following services: Receiving an identity document?</v>
      </c>
    </row>
    <row r="34" spans="1:9" ht="15.75" customHeight="1">
      <c r="A34" s="2" t="s">
        <v>46</v>
      </c>
      <c r="B34" s="2" t="s">
        <v>46</v>
      </c>
      <c r="C34" s="3" t="s">
        <v>47</v>
      </c>
      <c r="D34" s="1" t="str">
        <f t="shared" ca="1" si="0"/>
        <v> بشكل عام، هل تعتقد أن الأمور في بلدكم تسير في الاتجاه الصحيح أم الخاطئ؟</v>
      </c>
      <c r="G34" s="1" t="str">
        <f ca="1">IFERROR(__xludf.DUMMYFUNCTION("""COMPUTED_VALUE"""),"Q2054")</f>
        <v>Q2054</v>
      </c>
      <c r="H34" s="1" t="str">
        <f ca="1">IFERROR(__xludf.DUMMYFUNCTION("""COMPUTED_VALUE"""),"Q2054")</f>
        <v>Q2054</v>
      </c>
      <c r="I34" s="3" t="str">
        <f ca="1">IFERROR(__xludf.DUMMYFUNCTION("""COMPUTED_VALUE"""),"Based on your experience, how easy or difficult is it to obtain the following services: Obtaining help from the police when needed?")</f>
        <v>Based on your experience, how easy or difficult is it to obtain the following services: Obtaining help from the police when needed?</v>
      </c>
    </row>
    <row r="35" spans="1:9" ht="15.75" customHeight="1">
      <c r="A35" s="2" t="s">
        <v>49</v>
      </c>
      <c r="B35" s="2" t="s">
        <v>49</v>
      </c>
      <c r="C35" s="3" t="s">
        <v>50</v>
      </c>
      <c r="D35" s="1" t="str">
        <f t="shared" ca="1" si="0"/>
        <v> بشكل عام، هل تعتقد أن الأمور في بلدكم تسير في الاتجاه الصحيح أم الخاطئ؟</v>
      </c>
      <c r="G35" s="1" t="str">
        <f ca="1">IFERROR(__xludf.DUMMYFUNCTION("""COMPUTED_VALUE"""),"Q2056")</f>
        <v>Q2056</v>
      </c>
      <c r="H35" s="1" t="str">
        <f ca="1">IFERROR(__xludf.DUMMYFUNCTION("""COMPUTED_VALUE"""),"Q2056")</f>
        <v>Q2056</v>
      </c>
      <c r="I35" s="3" t="str">
        <f ca="1">IFERROR(__xludf.DUMMYFUNCTION("""COMPUTED_VALUE"""),"Based on your experience, how easy or difficult is it to obtain the following services: Registering a business?")</f>
        <v>Based on your experience, how easy or difficult is it to obtain the following services: Registering a business?</v>
      </c>
    </row>
    <row r="36" spans="1:9" ht="15.75" customHeight="1">
      <c r="A36" s="2" t="s">
        <v>51</v>
      </c>
      <c r="B36" s="2" t="s">
        <v>51</v>
      </c>
      <c r="C36" s="3" t="s">
        <v>53</v>
      </c>
      <c r="D36" s="1" t="str">
        <f t="shared" ca="1" si="0"/>
        <v> بشكل عام، هل تعتقد أن الأمور في بلدكم تسير في الاتجاه الصحيح أم الخاطئ؟</v>
      </c>
      <c r="G36" s="1" t="str">
        <f ca="1">IFERROR(__xludf.DUMMYFUNCTION("""COMPUTED_VALUE"""),"Q2056")</f>
        <v>Q2056</v>
      </c>
      <c r="H36" s="1" t="str">
        <f ca="1">IFERROR(__xludf.DUMMYFUNCTION("""COMPUTED_VALUE"""),"Q2056")</f>
        <v>Q2056</v>
      </c>
      <c r="I36" s="3" t="str">
        <f ca="1">IFERROR(__xludf.DUMMYFUNCTION("""COMPUTED_VALUE"""),"Service provision: Registering a business")</f>
        <v>Service provision: Registering a business</v>
      </c>
    </row>
    <row r="37" spans="1:9" ht="15.75" customHeight="1">
      <c r="A37" s="2" t="s">
        <v>54</v>
      </c>
      <c r="B37" s="2" t="s">
        <v>54</v>
      </c>
      <c r="C37" s="3" t="s">
        <v>55</v>
      </c>
      <c r="D37" s="1" t="str">
        <f t="shared" ca="1" si="0"/>
        <v> بشكل عام، هل تعتقد أن الأمور في بلدكم تسير في الاتجاه الصحيح أم الخاطئ؟</v>
      </c>
      <c r="G37" s="1" t="str">
        <f ca="1">IFERROR(__xludf.DUMMYFUNCTION("""COMPUTED_VALUE"""),"Q2057")</f>
        <v>Q2057</v>
      </c>
      <c r="H37" s="1" t="str">
        <f ca="1">IFERROR(__xludf.DUMMYFUNCTION("""COMPUTED_VALUE"""),"Q2057")</f>
        <v>Q2057</v>
      </c>
      <c r="I37" s="3" t="str">
        <f ca="1">IFERROR(__xludf.DUMMYFUNCTION("""COMPUTED_VALUE"""),"Based on your experience, how easy or difficult is it to obtain the following services: Getting a building permit?")</f>
        <v>Based on your experience, how easy or difficult is it to obtain the following services: Getting a building permit?</v>
      </c>
    </row>
    <row r="38" spans="1:9" ht="15.75" customHeight="1">
      <c r="A38" s="2" t="s">
        <v>57</v>
      </c>
      <c r="B38" s="2" t="s">
        <v>57</v>
      </c>
      <c r="C38" s="3" t="s">
        <v>58</v>
      </c>
      <c r="D38" s="1" t="str">
        <f t="shared" ca="1" si="0"/>
        <v> بشكل عام، هل تعتقد أن الأمور في بلدكم تسير في الاتجاه الصحيح أم الخاطئ؟</v>
      </c>
      <c r="G38" s="1" t="str">
        <f ca="1">IFERROR(__xludf.DUMMYFUNCTION("""COMPUTED_VALUE"""),"Q2057")</f>
        <v>Q2057</v>
      </c>
      <c r="H38" s="1" t="str">
        <f ca="1">IFERROR(__xludf.DUMMYFUNCTION("""COMPUTED_VALUE"""),"Q2057")</f>
        <v>Q2057</v>
      </c>
      <c r="I38" s="3" t="str">
        <f ca="1">IFERROR(__xludf.DUMMYFUNCTION("""COMPUTED_VALUE"""),"Service provision: Getting building permit")</f>
        <v>Service provision: Getting building permit</v>
      </c>
    </row>
    <row r="39" spans="1:9" ht="15.75" customHeight="1">
      <c r="A39" s="2" t="s">
        <v>57</v>
      </c>
      <c r="B39" s="2" t="s">
        <v>57</v>
      </c>
      <c r="C39" s="3" t="s">
        <v>58</v>
      </c>
      <c r="D39" s="1" t="str">
        <f t="shared" ca="1" si="0"/>
        <v> بشكل عام، هل تعتقد أن الأمور في بلدكم تسير في الاتجاه الصحيح أم الخاطئ؟</v>
      </c>
      <c r="G39" s="1" t="str">
        <f ca="1">IFERROR(__xludf.DUMMYFUNCTION("""COMPUTED_VALUE"""),"Q211D")</f>
        <v>Q211D</v>
      </c>
      <c r="H39" s="1" t="str">
        <f ca="1">IFERROR(__xludf.DUMMYFUNCTION("""COMPUTED_VALUE"""),"Q211D")</f>
        <v>Q211D</v>
      </c>
      <c r="I39" s="3" t="str">
        <f ca="1">IFERROR(__xludf.DUMMYFUNCTION("""COMPUTED_VALUE"""),"Some countries have introduced the ability to pay certain fees online. Would you be happy to pay fees for government services online?")</f>
        <v>Some countries have introduced the ability to pay certain fees online. Would you be happy to pay fees for government services online?</v>
      </c>
    </row>
    <row r="40" spans="1:9" ht="15.75" customHeight="1">
      <c r="A40" s="2" t="s">
        <v>60</v>
      </c>
      <c r="B40" s="2" t="s">
        <v>60</v>
      </c>
      <c r="C40" s="3" t="s">
        <v>61</v>
      </c>
      <c r="D40" s="1" t="str">
        <f t="shared" ca="1" si="0"/>
        <v> بشكل عام، هل تعتقد أن الأمور في بلدكم تسير في الاتجاه الصحيح أم الخاطئ؟</v>
      </c>
      <c r="G40" s="1" t="str">
        <f ca="1">IFERROR(__xludf.DUMMYFUNCTION("""COMPUTED_VALUE"""),"Q209B")</f>
        <v>Q209B</v>
      </c>
      <c r="H40" s="1" t="str">
        <f ca="1">IFERROR(__xludf.DUMMYFUNCTION("""COMPUTED_VALUE"""),"Q209B")</f>
        <v>Q209B</v>
      </c>
      <c r="I40" s="3" t="str">
        <f ca="1">IFERROR(__xludf.DUMMYFUNCTION("""COMPUTED_VALUE"""),"To what extent do you agree with the following statement:")</f>
        <v>To what extent do you agree with the following statement:</v>
      </c>
    </row>
    <row r="41" spans="1:9" ht="15.75" customHeight="1">
      <c r="A41" s="2" t="s">
        <v>60</v>
      </c>
      <c r="B41" s="2" t="s">
        <v>60</v>
      </c>
      <c r="C41" s="3" t="s">
        <v>355</v>
      </c>
      <c r="D41" s="1" t="str">
        <f t="shared" ca="1" si="0"/>
        <v> بشكل عام، هل تعتقد أن الأمور في بلدكم تسير في الاتجاه الصحيح أم الخاطئ؟</v>
      </c>
      <c r="G41" s="1" t="str">
        <f ca="1">IFERROR(__xludf.DUMMYFUNCTION("""COMPUTED_VALUE"""),"Q209B")</f>
        <v>Q209B</v>
      </c>
      <c r="H41" s="1" t="str">
        <f ca="1">IFERROR(__xludf.DUMMYFUNCTION("""COMPUTED_VALUE"""),"Q209B")</f>
        <v>Q209B</v>
      </c>
      <c r="I41" s="3" t="str">
        <f ca="1">IFERROR(__xludf.DUMMYFUNCTION("""COMPUTED_VALUE"""),"Attitude: Civil society organizations help provide citizens with serivces")</f>
        <v>Attitude: Civil society organizations help provide citizens with serivces</v>
      </c>
    </row>
    <row r="42" spans="1:9" ht="15.75" customHeight="1">
      <c r="A42" s="2" t="s">
        <v>60</v>
      </c>
      <c r="B42" s="2" t="s">
        <v>60</v>
      </c>
      <c r="C42" s="3" t="s">
        <v>61</v>
      </c>
      <c r="D42" s="1" t="str">
        <f t="shared" ca="1" si="0"/>
        <v> بشكل عام، هل تعتقد أن الأمور في بلدكم تسير في الاتجاه الصحيح أم الخاطئ؟</v>
      </c>
      <c r="G42" s="1" t="str">
        <f ca="1">IFERROR(__xludf.DUMMYFUNCTION("""COMPUTED_VALUE"""),"Statement")</f>
        <v>Statement</v>
      </c>
      <c r="H42" s="1" t="str">
        <f ca="1">IFERROR(__xludf.DUMMYFUNCTION("""COMPUTED_VALUE"""),"Statement")</f>
        <v>Statement</v>
      </c>
      <c r="I42" s="3" t="str">
        <f ca="1">IFERROR(__xludf.DUMMYFUNCTION("""COMPUTED_VALUE"""),"Existing charitable and social organizations do everything they can to help provide our country’s citizens with necessary services.")</f>
        <v>Existing charitable and social organizations do everything they can to help provide our country’s citizens with necessary services.</v>
      </c>
    </row>
    <row r="43" spans="1:9" ht="15.75" customHeight="1">
      <c r="A43" s="2" t="s">
        <v>62</v>
      </c>
      <c r="B43" s="2" t="s">
        <v>62</v>
      </c>
      <c r="C43" s="3" t="s">
        <v>64</v>
      </c>
      <c r="D43" s="1" t="str">
        <f t="shared" ca="1" si="0"/>
        <v> بشكل عام، هل تعتقد أن الأمور في بلدكم تسير في الاتجاه الصحيح أم الخاطئ؟</v>
      </c>
      <c r="G43" s="1" t="str">
        <f ca="1">IFERROR(__xludf.DUMMYFUNCTION("""COMPUTED_VALUE"""),"Q209B")</f>
        <v>Q209B</v>
      </c>
      <c r="H43" s="1" t="str">
        <f ca="1">IFERROR(__xludf.DUMMYFUNCTION("""COMPUTED_VALUE"""),"Q209B")</f>
        <v>Q209B</v>
      </c>
      <c r="I43" s="3" t="str">
        <f ca="1">IFERROR(__xludf.DUMMYFUNCTION("""COMPUTED_VALUE"""),"To what extent do you agree with this statement:")</f>
        <v>To what extent do you agree with this statement:</v>
      </c>
    </row>
    <row r="44" spans="1:9" ht="15.75" customHeight="1">
      <c r="A44" s="2" t="s">
        <v>62</v>
      </c>
      <c r="B44" s="2" t="s">
        <v>62</v>
      </c>
      <c r="C44" s="3" t="s">
        <v>356</v>
      </c>
      <c r="D44" s="1" t="str">
        <f t="shared" ca="1" si="0"/>
        <v> بشكل عام، هل تعتقد أن الأمور في بلدكم تسير في الاتجاه الصحيح أم الخاطئ؟</v>
      </c>
      <c r="G44" s="1" t="str">
        <f ca="1">IFERROR(__xludf.DUMMYFUNCTION("""COMPUTED_VALUE"""),"Q209")</f>
        <v>Q209</v>
      </c>
      <c r="H44" s="1" t="str">
        <f ca="1">IFERROR(__xludf.DUMMYFUNCTION("""COMPUTED_VALUE"""),"Q209")</f>
        <v>Q209</v>
      </c>
      <c r="I44" s="3" t="str">
        <f ca="1">IFERROR(__xludf.DUMMYFUNCTION("""COMPUTED_VALUE"""),"To what extent do you agree with the following statement:")</f>
        <v>To what extent do you agree with the following statement:</v>
      </c>
    </row>
    <row r="45" spans="1:9" ht="15.75" customHeight="1">
      <c r="A45" s="2" t="s">
        <v>62</v>
      </c>
      <c r="B45" s="2" t="s">
        <v>62</v>
      </c>
      <c r="C45" s="3" t="s">
        <v>64</v>
      </c>
      <c r="D45" s="1" t="str">
        <f t="shared" ca="1" si="0"/>
        <v> بشكل عام، هل تعتقد أن الأمور في بلدكم تسير في الاتجاه الصحيح أم الخاطئ؟</v>
      </c>
      <c r="G45" s="1" t="str">
        <f ca="1">IFERROR(__xludf.DUMMYFUNCTION("""COMPUTED_VALUE"""),"Q209")</f>
        <v>Q209</v>
      </c>
      <c r="H45" s="1" t="str">
        <f ca="1">IFERROR(__xludf.DUMMYFUNCTION("""COMPUTED_VALUE"""),"Q209")</f>
        <v>Q209</v>
      </c>
      <c r="I45" s="3" t="str">
        <f ca="1">IFERROR(__xludf.DUMMYFUNCTION("""COMPUTED_VALUE"""),"Attitude: Government does all to provide citizens with serivces")</f>
        <v>Attitude: Government does all to provide citizens with serivces</v>
      </c>
    </row>
    <row r="46" spans="1:9" ht="15.75" customHeight="1">
      <c r="A46" s="2" t="s">
        <v>65</v>
      </c>
      <c r="B46" s="2" t="s">
        <v>65</v>
      </c>
      <c r="C46" s="3" t="s">
        <v>66</v>
      </c>
      <c r="D46" s="1" t="str">
        <f t="shared" ca="1" si="0"/>
        <v> بشكل عام، هل تعتقد أن الأمور في بلدكم تسير في الاتجاه الصحيح أم الخاطئ؟</v>
      </c>
      <c r="G46" s="1" t="str">
        <f ca="1">IFERROR(__xludf.DUMMYFUNCTION("""COMPUTED_VALUE"""),"Statement")</f>
        <v>Statement</v>
      </c>
      <c r="H46" s="1" t="str">
        <f ca="1">IFERROR(__xludf.DUMMYFUNCTION("""COMPUTED_VALUE"""),"Statement")</f>
        <v>Statement</v>
      </c>
      <c r="I46" s="3" t="str">
        <f ca="1">IFERROR(__xludf.DUMMYFUNCTION("""COMPUTED_VALUE"""),"The government does all it can to provide its citizens with necessary services.")</f>
        <v>The government does all it can to provide its citizens with necessary services.</v>
      </c>
    </row>
    <row r="47" spans="1:9" ht="15.75" customHeight="1">
      <c r="A47" s="2" t="s">
        <v>65</v>
      </c>
      <c r="B47" s="2" t="s">
        <v>65</v>
      </c>
      <c r="C47" s="3" t="s">
        <v>66</v>
      </c>
      <c r="D47" s="1" t="str">
        <f t="shared" ca="1" si="0"/>
        <v> بشكل عام، هل تعتقد أن الأمور في بلدكم تسير في الاتجاه الصحيح أم الخاطئ؟</v>
      </c>
      <c r="G47" s="1" t="str">
        <f ca="1">IFERROR(__xludf.DUMMYFUNCTION("""COMPUTED_VALUE"""),"Q209")</f>
        <v>Q209</v>
      </c>
      <c r="H47" s="1" t="str">
        <f ca="1">IFERROR(__xludf.DUMMYFUNCTION("""COMPUTED_VALUE"""),"Q209")</f>
        <v>Q209</v>
      </c>
      <c r="I47" s="3" t="str">
        <f ca="1">IFERROR(__xludf.DUMMYFUNCTION("""COMPUTED_VALUE"""),"Do you agree or disagree with the following statement?")</f>
        <v>Do you agree or disagree with the following statement?</v>
      </c>
    </row>
    <row r="48" spans="1:9" ht="15.75" customHeight="1">
      <c r="A48" s="2" t="s">
        <v>67</v>
      </c>
      <c r="B48" s="2" t="s">
        <v>67</v>
      </c>
      <c r="C48" s="3" t="s">
        <v>357</v>
      </c>
      <c r="D48" s="1" t="str">
        <f t="shared" ca="1" si="0"/>
        <v> بشكل عام، هل تعتقد أن الأمور في بلدكم تسير في الاتجاه الصحيح أم الخاطئ؟</v>
      </c>
      <c r="G48" s="1" t="str">
        <f ca="1">IFERROR(__xludf.DUMMYFUNCTION("""COMPUTED_VALUE"""),"Q2182")</f>
        <v>Q2182</v>
      </c>
      <c r="H48" s="1" t="str">
        <f ca="1">IFERROR(__xludf.DUMMYFUNCTION("""COMPUTED_VALUE"""),"Q2182")</f>
        <v>Q2182</v>
      </c>
      <c r="I48" s="3" t="str">
        <f ca="1">IFERROR(__xludf.DUMMYFUNCTION("""COMPUTED_VALUE"""),"Do you agree or disagree with the following statement?")</f>
        <v>Do you agree or disagree with the following statement?</v>
      </c>
    </row>
    <row r="49" spans="1:9" ht="15.75" customHeight="1">
      <c r="A49" s="2" t="s">
        <v>67</v>
      </c>
      <c r="B49" s="2" t="s">
        <v>67</v>
      </c>
      <c r="C49" s="3" t="s">
        <v>358</v>
      </c>
      <c r="D49" s="1" t="str">
        <f t="shared" ca="1" si="0"/>
        <v> بشكل عام، هل تعتقد أن الأمور في بلدكم تسير في الاتجاه الصحيح أم الخاطئ؟</v>
      </c>
      <c r="G49" s="1" t="str">
        <f ca="1">IFERROR(__xludf.DUMMYFUNCTION("""COMPUTED_VALUE"""),"Q2182")</f>
        <v>Q2182</v>
      </c>
      <c r="H49" s="1" t="str">
        <f ca="1">IFERROR(__xludf.DUMMYFUNCTION("""COMPUTED_VALUE"""),"Q2182")</f>
        <v>Q2182</v>
      </c>
      <c r="I49" s="3" t="str">
        <f ca="1">IFERROR(__xludf.DUMMYFUNCTION("""COMPUTED_VALUE"""),"Attitude: Political leaders concerned with citizens' needs")</f>
        <v>Attitude: Political leaders concerned with citizens' needs</v>
      </c>
    </row>
    <row r="50" spans="1:9" ht="15.75" customHeight="1">
      <c r="A50" s="2" t="s">
        <v>176</v>
      </c>
      <c r="B50" s="2" t="s">
        <v>176</v>
      </c>
      <c r="C50" s="2" t="s">
        <v>359</v>
      </c>
      <c r="D50" s="1" t="str">
        <f t="shared" ca="1" si="0"/>
        <v> بشكل عام، هل تعتقد أن الأمور في بلدكم تسير في الاتجاه الصحيح أم الخاطئ؟</v>
      </c>
      <c r="G50" s="1" t="str">
        <f ca="1">IFERROR(__xludf.DUMMYFUNCTION("""COMPUTED_VALUE"""),"Statement")</f>
        <v>Statement</v>
      </c>
      <c r="H50" s="1" t="str">
        <f ca="1">IFERROR(__xludf.DUMMYFUNCTION("""COMPUTED_VALUE"""),"Statement")</f>
        <v>Statement</v>
      </c>
      <c r="I50" s="3" t="str">
        <f ca="1">IFERROR(__xludf.DUMMYFUNCTION("""COMPUTED_VALUE"""),"Political leaders are concerned with the needs of ordinary citizens.")</f>
        <v>Political leaders are concerned with the needs of ordinary citizens.</v>
      </c>
    </row>
    <row r="51" spans="1:9" ht="15.75" customHeight="1">
      <c r="A51" s="2" t="s">
        <v>67</v>
      </c>
      <c r="B51" s="2" t="s">
        <v>67</v>
      </c>
      <c r="C51" s="3" t="s">
        <v>360</v>
      </c>
      <c r="D51" s="1" t="str">
        <f t="shared" ca="1" si="0"/>
        <v> بشكل عام، هل تعتقد أن الأمور في بلدكم تسير في الاتجاه الصحيح أم الخاطئ؟</v>
      </c>
      <c r="G51" s="1" t="str">
        <f ca="1">IFERROR(__xludf.DUMMYFUNCTION("""COMPUTED_VALUE"""),"Q2185")</f>
        <v>Q2185</v>
      </c>
      <c r="H51" s="1" t="str">
        <f ca="1">IFERROR(__xludf.DUMMYFUNCTION("""COMPUTED_VALUE"""),"Q2185")</f>
        <v>Q2185</v>
      </c>
      <c r="I51" s="3" t="str">
        <f ca="1">IFERROR(__xludf.DUMMYFUNCTION("""COMPUTED_VALUE"""),"Do you agree or disagree with the following statement?")</f>
        <v>Do you agree or disagree with the following statement?</v>
      </c>
    </row>
    <row r="52" spans="1:9" ht="15.75" customHeight="1">
      <c r="A52" s="2" t="s">
        <v>176</v>
      </c>
      <c r="B52" s="2" t="s">
        <v>176</v>
      </c>
      <c r="C52" s="2" t="s">
        <v>359</v>
      </c>
      <c r="D52" s="1" t="str">
        <f t="shared" ca="1" si="0"/>
        <v> بشكل عام، هل تعتقد أن الأمور في بلدكم تسير في الاتجاه الصحيح أم الخاطئ؟</v>
      </c>
      <c r="G52" s="1" t="str">
        <f ca="1">IFERROR(__xludf.DUMMYFUNCTION("""COMPUTED_VALUE"""),"Q2185")</f>
        <v>Q2185</v>
      </c>
      <c r="H52" s="1" t="str">
        <f ca="1">IFERROR(__xludf.DUMMYFUNCTION("""COMPUTED_VALUE"""),"Q2185")</f>
        <v>Q2185</v>
      </c>
      <c r="I52" s="3" t="str">
        <f ca="1">IFERROR(__xludf.DUMMYFUNCTION("""COMPUTED_VALUE"""),"Attitude: Politics too complicated")</f>
        <v>Attitude: Politics too complicated</v>
      </c>
    </row>
    <row r="53" spans="1:9" ht="15.75" customHeight="1">
      <c r="A53" s="2" t="s">
        <v>70</v>
      </c>
      <c r="B53" s="2" t="s">
        <v>70</v>
      </c>
      <c r="C53" s="3" t="s">
        <v>357</v>
      </c>
      <c r="D53" s="1" t="str">
        <f t="shared" ca="1" si="0"/>
        <v> بشكل عام، هل تعتقد أن الأمور في بلدكم تسير في الاتجاه الصحيح أم الخاطئ؟</v>
      </c>
      <c r="G53" s="1" t="str">
        <f ca="1">IFERROR(__xludf.DUMMYFUNCTION("""COMPUTED_VALUE"""),"Statement")</f>
        <v>Statement</v>
      </c>
      <c r="H53" s="1" t="str">
        <f ca="1">IFERROR(__xludf.DUMMYFUNCTION("""COMPUTED_VALUE"""),"Statement")</f>
        <v>Statement</v>
      </c>
      <c r="I53" s="3" t="str">
        <f ca="1">IFERROR(__xludf.DUMMYFUNCTION("""COMPUTED_VALUE"""),"Sometimes, politics are so complicated that I cannot understand what is happening.")</f>
        <v>Sometimes, politics are so complicated that I cannot understand what is happening.</v>
      </c>
    </row>
    <row r="54" spans="1:9" ht="15.75" customHeight="1">
      <c r="A54" s="2" t="s">
        <v>70</v>
      </c>
      <c r="B54" s="2" t="s">
        <v>70</v>
      </c>
      <c r="C54" s="3" t="s">
        <v>361</v>
      </c>
      <c r="D54" s="1" t="str">
        <f t="shared" ca="1" si="0"/>
        <v> بشكل عام، هل تعتقد أن الأمور في بلدكم تسير في الاتجاه الصحيح أم الخاطئ؟</v>
      </c>
      <c r="G54" s="1" t="str">
        <f ca="1">IFERROR(__xludf.DUMMYFUNCTION("""COMPUTED_VALUE"""),"Q210")</f>
        <v>Q210</v>
      </c>
      <c r="H54" s="1" t="str">
        <f ca="1">IFERROR(__xludf.DUMMYFUNCTION("""COMPUTED_VALUE"""),"Q210")</f>
        <v>Q210</v>
      </c>
      <c r="I54" s="3" t="str">
        <f ca="1">IFERROR(__xludf.DUMMYFUNCTION("""COMPUTED_VALUE"""),"To what extent do you think that there is corruption within the national state agencies and institutions in your country?")</f>
        <v>To what extent do you think that there is corruption within the national state agencies and institutions in your country?</v>
      </c>
    </row>
    <row r="55" spans="1:9" ht="15.75" customHeight="1">
      <c r="A55" s="2" t="s">
        <v>176</v>
      </c>
      <c r="B55" s="2" t="s">
        <v>176</v>
      </c>
      <c r="C55" s="2" t="s">
        <v>362</v>
      </c>
      <c r="D55" s="1" t="str">
        <f t="shared" ca="1" si="0"/>
        <v> بشكل عام، هل تعتقد أن الأمور في بلدكم تسير في الاتجاه الصحيح أم الخاطئ؟</v>
      </c>
      <c r="G55" s="1" t="str">
        <f ca="1">IFERROR(__xludf.DUMMYFUNCTION("""COMPUTED_VALUE"""),"Q210")</f>
        <v>Q210</v>
      </c>
      <c r="H55" s="1" t="str">
        <f ca="1">IFERROR(__xludf.DUMMYFUNCTION("""COMPUTED_VALUE"""),"Q210")</f>
        <v>Q210</v>
      </c>
      <c r="I55" s="3" t="str">
        <f ca="1">IFERROR(__xludf.DUMMYFUNCTION("""COMPUTED_VALUE"""),"Corruption: Extent national level")</f>
        <v>Corruption: Extent national level</v>
      </c>
    </row>
    <row r="56" spans="1:9" ht="15.75" customHeight="1">
      <c r="A56" s="2" t="s">
        <v>70</v>
      </c>
      <c r="B56" s="2" t="s">
        <v>70</v>
      </c>
      <c r="C56" s="3" t="s">
        <v>363</v>
      </c>
      <c r="D56" s="1" t="str">
        <f t="shared" ca="1" si="0"/>
        <v> بشكل عام، هل تعتقد أن الأمور في بلدكم تسير في الاتجاه الصحيح أم الخاطئ؟</v>
      </c>
      <c r="G56" s="1" t="str">
        <f ca="1">IFERROR(__xludf.DUMMYFUNCTION("""COMPUTED_VALUE"""),"Q211")</f>
        <v>Q211</v>
      </c>
      <c r="H56" s="1" t="str">
        <f ca="1">IFERROR(__xludf.DUMMYFUNCTION("""COMPUTED_VALUE"""),"Q211")</f>
        <v>Q211</v>
      </c>
      <c r="I56" s="3" t="str">
        <f ca="1">IFERROR(__xludf.DUMMYFUNCTION("""COMPUTED_VALUE"""),"In your opinion, to what extent is the national government working to crackdown on corruption? (Only those who say there is corruption)")</f>
        <v>In your opinion, to what extent is the national government working to crackdown on corruption? (Only those who say there is corruption)</v>
      </c>
    </row>
    <row r="57" spans="1:9" ht="15.75" customHeight="1">
      <c r="A57" s="2" t="s">
        <v>176</v>
      </c>
      <c r="B57" s="2" t="s">
        <v>176</v>
      </c>
      <c r="C57" s="2" t="s">
        <v>362</v>
      </c>
      <c r="D57" s="1" t="str">
        <f t="shared" ca="1" si="0"/>
        <v> بشكل عام، هل تعتقد أن الأمور في بلدكم تسير في الاتجاه الصحيح أم الخاطئ؟</v>
      </c>
      <c r="G57" s="1" t="str">
        <f ca="1">IFERROR(__xludf.DUMMYFUNCTION("""COMPUTED_VALUE"""),"Q210")</f>
        <v>Q210</v>
      </c>
      <c r="H57" s="1" t="str">
        <f ca="1">IFERROR(__xludf.DUMMYFUNCTION("""COMPUTED_VALUE"""),"Q210")</f>
        <v>Q210</v>
      </c>
      <c r="I57" s="3" t="str">
        <f ca="1">IFERROR(__xludf.DUMMYFUNCTION("""COMPUTED_VALUE"""),"Corruption: Extent government tackling corruption")</f>
        <v>Corruption: Extent government tackling corruption</v>
      </c>
    </row>
    <row r="58" spans="1:9" ht="15.75" customHeight="1">
      <c r="A58" s="2" t="s">
        <v>73</v>
      </c>
      <c r="B58" s="2" t="s">
        <v>73</v>
      </c>
      <c r="C58" s="3" t="s">
        <v>363</v>
      </c>
      <c r="D58" s="1" t="str">
        <f t="shared" ca="1" si="0"/>
        <v> بشكل عام، هل تعتقد أن الأمور في بلدكم تسير في الاتجاه الصحيح أم الخاطئ؟</v>
      </c>
      <c r="G58" s="1" t="str">
        <f ca="1">IFERROR(__xludf.DUMMYFUNCTION("""COMPUTED_VALUE"""),"Q211A")</f>
        <v>Q211A</v>
      </c>
      <c r="H58" s="1" t="str">
        <f ca="1">IFERROR(__xludf.DUMMYFUNCTION("""COMPUTED_VALUE"""),"Q211A")</f>
        <v>Q211A</v>
      </c>
      <c r="I58" s="3" t="str">
        <f ca="1">IFERROR(__xludf.DUMMYFUNCTION("""COMPUTED_VALUE"""),"How widespread do you think corruption is in your local / municipal government. How many officials would you say are corrupt? (Only those who say there is corruption)")</f>
        <v>How widespread do you think corruption is in your local / municipal government. How many officials would you say are corrupt? (Only those who say there is corruption)</v>
      </c>
    </row>
    <row r="59" spans="1:9" ht="15.75" customHeight="1">
      <c r="A59" s="2" t="s">
        <v>73</v>
      </c>
      <c r="B59" s="2" t="s">
        <v>73</v>
      </c>
      <c r="C59" s="3" t="s">
        <v>364</v>
      </c>
      <c r="D59" s="1" t="str">
        <f t="shared" ca="1" si="0"/>
        <v> بشكل عام، هل تعتقد أن الأمور في بلدكم تسير في الاتجاه الصحيح أم الخاطئ؟</v>
      </c>
      <c r="G59" s="1" t="str">
        <f ca="1">IFERROR(__xludf.DUMMYFUNCTION("""COMPUTED_VALUE"""),"Q211A")</f>
        <v>Q211A</v>
      </c>
      <c r="H59" s="1" t="str">
        <f ca="1">IFERROR(__xludf.DUMMYFUNCTION("""COMPUTED_VALUE"""),"Q211A")</f>
        <v>Q211A</v>
      </c>
      <c r="I59" s="3" t="str">
        <f ca="1">IFERROR(__xludf.DUMMYFUNCTION("""COMPUTED_VALUE"""),"Corruption: Extent local / municipal level")</f>
        <v>Corruption: Extent local / municipal level</v>
      </c>
    </row>
    <row r="60" spans="1:9" ht="15.75" customHeight="1">
      <c r="A60" s="2" t="s">
        <v>176</v>
      </c>
      <c r="B60" s="2" t="s">
        <v>176</v>
      </c>
      <c r="C60" s="2" t="s">
        <v>365</v>
      </c>
      <c r="D60" s="1" t="str">
        <f t="shared" ca="1" si="0"/>
        <v> بشكل عام، هل تعتقد أن الأمور في بلدكم تسير في الاتجاه الصحيح أم الخاطئ؟</v>
      </c>
      <c r="G60" s="1" t="str">
        <f ca="1">IFERROR(__xludf.DUMMYFUNCTION("""COMPUTED_VALUE"""),"Q211B")</f>
        <v>Q211B</v>
      </c>
      <c r="H60" s="1" t="str">
        <f ca="1">IFERROR(__xludf.DUMMYFUNCTION("""COMPUTED_VALUE"""),"Q211B")</f>
        <v>Q211B</v>
      </c>
      <c r="I60" s="3" t="str">
        <f ca="1">IFERROR(__xludf.DUMMYFUNCTION("""COMPUTED_VALUE"""),"In your opinion, to what extent do you think it is necessary to pay rashwa to a civil servant of your country to receive better education services? (split sample)")</f>
        <v>In your opinion, to what extent do you think it is necessary to pay rashwa to a civil servant of your country to receive better education services? (split sample)</v>
      </c>
    </row>
    <row r="61" spans="1:9" ht="15.75" customHeight="1">
      <c r="A61" s="2" t="s">
        <v>73</v>
      </c>
      <c r="B61" s="2" t="s">
        <v>73</v>
      </c>
      <c r="C61" s="3" t="s">
        <v>363</v>
      </c>
      <c r="D61" s="1" t="str">
        <f t="shared" ca="1" si="0"/>
        <v> بشكل عام، هل تعتقد أن الأمور في بلدكم تسير في الاتجاه الصحيح أم الخاطئ؟</v>
      </c>
      <c r="G61" s="1" t="str">
        <f ca="1">IFERROR(__xludf.DUMMYFUNCTION("""COMPUTED_VALUE"""),"Q211B")</f>
        <v>Q211B</v>
      </c>
      <c r="H61" s="1" t="str">
        <f ca="1">IFERROR(__xludf.DUMMYFUNCTION("""COMPUTED_VALUE"""),"Q211B")</f>
        <v>Q211B</v>
      </c>
      <c r="I61" s="3" t="str">
        <f ca="1">IFERROR(__xludf.DUMMYFUNCTION("""COMPUTED_VALUE"""),"Corruption: Rashwa education services")</f>
        <v>Corruption: Rashwa education services</v>
      </c>
    </row>
    <row r="62" spans="1:9" ht="15.75" customHeight="1">
      <c r="A62" s="2" t="s">
        <v>176</v>
      </c>
      <c r="B62" s="2" t="s">
        <v>176</v>
      </c>
      <c r="C62" s="2" t="s">
        <v>365</v>
      </c>
      <c r="D62" s="1" t="str">
        <f t="shared" ca="1" si="0"/>
        <v> بشكل عام، هل تعتقد أن الأمور في بلدكم تسير في الاتجاه الصحيح أم الخاطئ؟</v>
      </c>
      <c r="G62" s="1" t="str">
        <f ca="1">IFERROR(__xludf.DUMMYFUNCTION("""COMPUTED_VALUE"""),"Q211B")</f>
        <v>Q211B</v>
      </c>
      <c r="H62" s="1" t="str">
        <f ca="1">IFERROR(__xludf.DUMMYFUNCTION("""COMPUTED_VALUE"""),"Q211B")</f>
        <v>Q211B</v>
      </c>
      <c r="I62" s="3" t="str">
        <f ca="1">IFERROR(__xludf.DUMMYFUNCTION("""COMPUTED_VALUE"""),"In your opinion, to what extent do you think it is necessary to pay rashwa to a civil servant your country to receive better education services? (split sample)")</f>
        <v>In your opinion, to what extent do you think it is necessary to pay rashwa to a civil servant your country to receive better education services? (split sample)</v>
      </c>
    </row>
    <row r="63" spans="1:9" ht="15.75" customHeight="1">
      <c r="A63" s="2" t="s">
        <v>76</v>
      </c>
      <c r="B63" s="2" t="s">
        <v>76</v>
      </c>
      <c r="C63" s="3" t="s">
        <v>363</v>
      </c>
      <c r="D63" s="1" t="str">
        <f t="shared" ca="1" si="0"/>
        <v> بشكل عام، هل تعتقد أن الأمور في بلدكم تسير في الاتجاه الصحيح أم الخاطئ؟</v>
      </c>
      <c r="G63" s="1" t="str">
        <f ca="1">IFERROR(__xludf.DUMMYFUNCTION("""COMPUTED_VALUE"""),"Q211C")</f>
        <v>Q211C</v>
      </c>
      <c r="H63" s="1" t="str">
        <f ca="1">IFERROR(__xludf.DUMMYFUNCTION("""COMPUTED_VALUE"""),"Q211C")</f>
        <v>Q211C</v>
      </c>
      <c r="I63" s="3" t="str">
        <f ca="1">IFERROR(__xludf.DUMMYFUNCTION("""COMPUTED_VALUE"""),"In your opinion, to what extent do you think it is necessary to pay rashwa to a civil servant of your country to receive better health care services? (split sample)")</f>
        <v>In your opinion, to what extent do you think it is necessary to pay rashwa to a civil servant of your country to receive better health care services? (split sample)</v>
      </c>
    </row>
    <row r="64" spans="1:9" ht="15.75" customHeight="1">
      <c r="A64" s="2" t="s">
        <v>76</v>
      </c>
      <c r="B64" s="2" t="s">
        <v>76</v>
      </c>
      <c r="C64" s="3" t="s">
        <v>366</v>
      </c>
      <c r="D64" s="1" t="str">
        <f t="shared" ca="1" si="0"/>
        <v> بشكل عام، هل تعتقد أن الأمور في بلدكم تسير في الاتجاه الصحيح أم الخاطئ؟</v>
      </c>
      <c r="G64" s="1" t="str">
        <f ca="1">IFERROR(__xludf.DUMMYFUNCTION("""COMPUTED_VALUE"""),"Q211C")</f>
        <v>Q211C</v>
      </c>
      <c r="H64" s="1" t="str">
        <f ca="1">IFERROR(__xludf.DUMMYFUNCTION("""COMPUTED_VALUE"""),"Q211C")</f>
        <v>Q211C</v>
      </c>
      <c r="I64" s="3" t="str">
        <f ca="1">IFERROR(__xludf.DUMMYFUNCTION("""COMPUTED_VALUE"""),"Corruption: Rashwa healthcare services")</f>
        <v>Corruption: Rashwa healthcare services</v>
      </c>
    </row>
    <row r="65" spans="1:9" ht="15.75" customHeight="1">
      <c r="A65" s="2" t="s">
        <v>176</v>
      </c>
      <c r="B65" s="2" t="s">
        <v>176</v>
      </c>
      <c r="C65" s="2" t="s">
        <v>368</v>
      </c>
      <c r="D65" s="1" t="str">
        <f t="shared" ca="1" si="0"/>
        <v> بشكل عام، هل تعتقد أن الأمور في بلدكم تسير في الاتجاه الصحيح أم الخاطئ؟</v>
      </c>
      <c r="G65" s="1" t="str">
        <f ca="1">IFERROR(__xludf.DUMMYFUNCTION("""COMPUTED_VALUE"""),"Q213B")</f>
        <v>Q213B</v>
      </c>
      <c r="H65" s="1" t="str">
        <f ca="1">IFERROR(__xludf.DUMMYFUNCTION("""COMPUTED_VALUE"""),"Q213B")</f>
        <v>Q213B</v>
      </c>
      <c r="I65" s="3" t="str">
        <f ca="1">IFERROR(__xludf.DUMMYFUNCTION("""COMPUTED_VALUE"""),"Based on a recent experience you are personally aware of, do you think that obtaining employment through wasta happens…?")</f>
        <v>Based on a recent experience you are personally aware of, do you think that obtaining employment through wasta happens…?</v>
      </c>
    </row>
    <row r="66" spans="1:9" ht="15.75" customHeight="1">
      <c r="A66" s="2" t="s">
        <v>76</v>
      </c>
      <c r="B66" s="2" t="s">
        <v>76</v>
      </c>
      <c r="C66" s="3" t="s">
        <v>363</v>
      </c>
      <c r="D66" s="1" t="str">
        <f t="shared" ca="1" si="0"/>
        <v> بشكل عام، هل تعتقد أن الأمور في بلدكم تسير في الاتجاه الصحيح أم الخاطئ؟</v>
      </c>
      <c r="G66" s="1" t="str">
        <f ca="1">IFERROR(__xludf.DUMMYFUNCTION("""COMPUTED_VALUE"""),"Q213B")</f>
        <v>Q213B</v>
      </c>
      <c r="H66" s="1" t="str">
        <f ca="1">IFERROR(__xludf.DUMMYFUNCTION("""COMPUTED_VALUE"""),"Q213B")</f>
        <v>Q213B</v>
      </c>
      <c r="I66" s="3" t="str">
        <f ca="1">IFERROR(__xludf.DUMMYFUNCTION("""COMPUTED_VALUE"""),"Corruption: Wasta employment")</f>
        <v>Corruption: Wasta employment</v>
      </c>
    </row>
    <row r="67" spans="1:9" ht="15.75" customHeight="1">
      <c r="A67" s="2" t="s">
        <v>176</v>
      </c>
      <c r="B67" s="2" t="s">
        <v>176</v>
      </c>
      <c r="C67" s="2" t="s">
        <v>368</v>
      </c>
      <c r="D67" s="1" t="str">
        <f t="shared" ca="1" si="0"/>
        <v> بشكل عام، هل تعتقد أن الأمور في بلدكم تسير في الاتجاه الصحيح أم الخاطئ؟</v>
      </c>
      <c r="G67" s="1" t="str">
        <f ca="1">IFERROR(__xludf.DUMMYFUNCTION("""COMPUTED_VALUE"""),"Q501")</f>
        <v>Q501</v>
      </c>
      <c r="H67" s="1" t="str">
        <f ca="1">IFERROR(__xludf.DUMMYFUNCTION("""COMPUTED_VALUE"""),"Q501")</f>
        <v>Q501</v>
      </c>
      <c r="I67" s="3" t="str">
        <f ca="1">IFERROR(__xludf.DUMMYFUNCTION("""COMPUTED_VALUE"""),"Are you a member of an organization / a group or a club?")</f>
        <v>Are you a member of an organization / a group or a club?</v>
      </c>
    </row>
    <row r="68" spans="1:9" ht="15.75" customHeight="1">
      <c r="A68" s="2" t="s">
        <v>80</v>
      </c>
      <c r="B68" s="2" t="s">
        <v>80</v>
      </c>
      <c r="C68" s="3" t="s">
        <v>81</v>
      </c>
      <c r="D68" s="1" t="str">
        <f t="shared" ca="1" si="0"/>
        <v> بشكل عام، هل تعتقد أن الأمور في بلدكم تسير في الاتجاه الصحيح أم الخاطئ؟</v>
      </c>
      <c r="G68" s="1" t="str">
        <f ca="1">IFERROR(__xludf.DUMMYFUNCTION("""COMPUTED_VALUE"""),"Q501")</f>
        <v>Q501</v>
      </c>
      <c r="H68" s="1" t="str">
        <f ca="1">IFERROR(__xludf.DUMMYFUNCTION("""COMPUTED_VALUE"""),"Q501")</f>
        <v>Q501</v>
      </c>
      <c r="I68" s="3" t="str">
        <f ca="1">IFERROR(__xludf.DUMMYFUNCTION("""COMPUTED_VALUE"""),"Membership: Organization")</f>
        <v>Membership: Organization</v>
      </c>
    </row>
    <row r="69" spans="1:9" ht="15.75" customHeight="1">
      <c r="A69" s="2" t="s">
        <v>80</v>
      </c>
      <c r="B69" s="2" t="s">
        <v>80</v>
      </c>
      <c r="C69" s="3" t="s">
        <v>377</v>
      </c>
      <c r="D69" s="1" t="str">
        <f t="shared" ca="1" si="0"/>
        <v> بشكل عام، هل تعتقد أن الأمور في بلدكم تسير في الاتجاه الصحيح أم الخاطئ؟</v>
      </c>
      <c r="G69" s="1" t="str">
        <f ca="1">IFERROR(__xludf.DUMMYFUNCTION("""COMPUTED_VALUE"""),"Q501")</f>
        <v>Q501</v>
      </c>
      <c r="H69" s="1" t="str">
        <f ca="1">IFERROR(__xludf.DUMMYFUNCTION("""COMPUTED_VALUE"""),"Q501")</f>
        <v>Q501</v>
      </c>
      <c r="I69" s="3" t="str">
        <f ca="1">IFERROR(__xludf.DUMMYFUNCTION("""COMPUTED_VALUE"""),"Are you a member of an organization / a group or a club? ")</f>
        <v xml:space="preserve">Are you a member of an organization / a group or a club? </v>
      </c>
    </row>
    <row r="70" spans="1:9" ht="15.75" customHeight="1">
      <c r="A70" s="2" t="s">
        <v>80</v>
      </c>
      <c r="B70" s="2" t="s">
        <v>80</v>
      </c>
      <c r="C70" s="3" t="s">
        <v>81</v>
      </c>
      <c r="D70" s="1" t="str">
        <f t="shared" ca="1" si="0"/>
        <v> بشكل عام، هل تعتقد أن الأمور في بلدكم تسير في الاتجاه الصحيح أم الخاطئ؟</v>
      </c>
      <c r="G70" s="1" t="str">
        <f ca="1">IFERROR(__xludf.DUMMYFUNCTION("""COMPUTED_VALUE"""),"Q501A")</f>
        <v>Q501A</v>
      </c>
      <c r="H70" s="1" t="str">
        <f ca="1">IFERROR(__xludf.DUMMYFUNCTION("""COMPUTED_VALUE"""),"Q501A")</f>
        <v>Q501A</v>
      </c>
      <c r="I70" s="3" t="str">
        <f ca="1">IFERROR(__xludf.DUMMYFUNCTION("""COMPUTED_VALUE"""),"Have you volunteered for any local group / organization regardless of your status of membership?")</f>
        <v>Have you volunteered for any local group / organization regardless of your status of membership?</v>
      </c>
    </row>
    <row r="71" spans="1:9" ht="15.75" customHeight="1">
      <c r="A71" s="2" t="s">
        <v>82</v>
      </c>
      <c r="B71" s="2" t="s">
        <v>82</v>
      </c>
      <c r="C71" s="3" t="s">
        <v>84</v>
      </c>
      <c r="D71" s="1" t="str">
        <f t="shared" ca="1" si="0"/>
        <v> بشكل عام، هل تعتقد أن الأمور في بلدكم تسير في الاتجاه الصحيح أم الخاطئ؟</v>
      </c>
      <c r="G71" s="1" t="str">
        <f ca="1">IFERROR(__xludf.DUMMYFUNCTION("""COMPUTED_VALUE"""),"Q501A")</f>
        <v>Q501A</v>
      </c>
      <c r="H71" s="1" t="str">
        <f ca="1">IFERROR(__xludf.DUMMYFUNCTION("""COMPUTED_VALUE"""),"Q501A")</f>
        <v>Q501A</v>
      </c>
      <c r="I71" s="3" t="str">
        <f ca="1">IFERROR(__xludf.DUMMYFUNCTION("""COMPUTED_VALUE"""),"Volunteering")</f>
        <v>Volunteering</v>
      </c>
    </row>
    <row r="72" spans="1:9" ht="15.75" customHeight="1">
      <c r="A72" s="2" t="s">
        <v>80</v>
      </c>
      <c r="B72" s="2" t="s">
        <v>80</v>
      </c>
      <c r="C72" s="3" t="s">
        <v>378</v>
      </c>
      <c r="D72" s="1" t="str">
        <f t="shared" ca="1" si="0"/>
        <v> بشكل عام، هل تعتقد أن الأمور في بلدكم تسير في الاتجاه الصحيح أم الخاطئ؟</v>
      </c>
      <c r="G72" s="1" t="str">
        <f ca="1">IFERROR(__xludf.DUMMYFUNCTION("""COMPUTED_VALUE"""),"Q266")</f>
        <v>Q266</v>
      </c>
      <c r="H72" s="1" t="str">
        <f ca="1">IFERROR(__xludf.DUMMYFUNCTION("""COMPUTED_VALUE"""),"Q266")</f>
        <v>Q266</v>
      </c>
      <c r="I72" s="3" t="str">
        <f ca="1">IFERROR(__xludf.DUMMYFUNCTION("""COMPUTED_VALUE"""),"In a typical month, do you donate money to a charity or those in need?")</f>
        <v>In a typical month, do you donate money to a charity or those in need?</v>
      </c>
    </row>
    <row r="73" spans="1:9" ht="15.75" customHeight="1">
      <c r="A73" s="2" t="s">
        <v>82</v>
      </c>
      <c r="B73" s="2" t="s">
        <v>82</v>
      </c>
      <c r="C73" s="3" t="s">
        <v>84</v>
      </c>
      <c r="D73" s="1" t="str">
        <f t="shared" ca="1" si="0"/>
        <v> بشكل عام، هل تعتقد أن الأمور في بلدكم تسير في الاتجاه الصحيح أم الخاطئ؟</v>
      </c>
      <c r="G73" s="1" t="str">
        <f ca="1">IFERROR(__xludf.DUMMYFUNCTION("""COMPUTED_VALUE"""),"Q266")</f>
        <v>Q266</v>
      </c>
      <c r="H73" s="1" t="str">
        <f ca="1">IFERROR(__xludf.DUMMYFUNCTION("""COMPUTED_VALUE"""),"Q266")</f>
        <v>Q266</v>
      </c>
      <c r="I73" s="3" t="str">
        <f ca="1">IFERROR(__xludf.DUMMYFUNCTION("""COMPUTED_VALUE"""),"Donations")</f>
        <v>Donations</v>
      </c>
    </row>
    <row r="74" spans="1:9" ht="15.75" customHeight="1">
      <c r="A74" s="2" t="s">
        <v>85</v>
      </c>
      <c r="B74" s="2" t="s">
        <v>85</v>
      </c>
      <c r="C74" s="3" t="s">
        <v>86</v>
      </c>
      <c r="D74" s="1" t="str">
        <f t="shared" ca="1" si="0"/>
        <v> بشكل عام، هل تعتقد أن الأمور في بلدكم تسير في الاتجاه الصحيح أم الخاطئ؟</v>
      </c>
      <c r="G74" s="1" t="str">
        <f ca="1">IFERROR(__xludf.DUMMYFUNCTION("""COMPUTED_VALUE"""),"Q5021")</f>
        <v>Q5021</v>
      </c>
      <c r="H74" s="1" t="str">
        <f ca="1">IFERROR(__xludf.DUMMYFUNCTION("""COMPUTED_VALUE"""),"Q5021")</f>
        <v>Q5021</v>
      </c>
      <c r="I74" s="3" t="str">
        <f ca="1">IFERROR(__xludf.DUMMYFUNCTION("""COMPUTED_VALUE"""),"During the past three years, did you attend a meeting to discuss a subject or sign a petition?")</f>
        <v>During the past three years, did you attend a meeting to discuss a subject or sign a petition?</v>
      </c>
    </row>
    <row r="75" spans="1:9" ht="15.75" customHeight="1">
      <c r="A75" s="2" t="s">
        <v>85</v>
      </c>
      <c r="B75" s="2" t="s">
        <v>85</v>
      </c>
      <c r="C75" s="3" t="s">
        <v>379</v>
      </c>
      <c r="D75" s="1" t="str">
        <f t="shared" ca="1" si="0"/>
        <v> بشكل عام، هل تعتقد أن الأمور في بلدكم تسير في الاتجاه الصحيح أم الخاطئ؟</v>
      </c>
      <c r="G75" s="1" t="str">
        <f ca="1">IFERROR(__xludf.DUMMYFUNCTION("""COMPUTED_VALUE"""),"Q5021")</f>
        <v>Q5021</v>
      </c>
      <c r="H75" s="1" t="str">
        <f ca="1">IFERROR(__xludf.DUMMYFUNCTION("""COMPUTED_VALUE"""),"Q5021")</f>
        <v>Q5021</v>
      </c>
      <c r="I75" s="3" t="str">
        <f ca="1">IFERROR(__xludf.DUMMYFUNCTION("""COMPUTED_VALUE"""),"Engagement: Meetings / Petition")</f>
        <v>Engagement: Meetings / Petition</v>
      </c>
    </row>
    <row r="76" spans="1:9" ht="15.75" customHeight="1">
      <c r="A76" s="2" t="s">
        <v>85</v>
      </c>
      <c r="B76" s="2" t="s">
        <v>85</v>
      </c>
      <c r="C76" s="3" t="s">
        <v>86</v>
      </c>
      <c r="D76" s="1" t="str">
        <f t="shared" ca="1" si="0"/>
        <v> بشكل عام، هل تعتقد أن الأمور في بلدكم تسير في الاتجاه الصحيح أم الخاطئ؟</v>
      </c>
      <c r="G76" s="1" t="str">
        <f ca="1">IFERROR(__xludf.DUMMYFUNCTION("""COMPUTED_VALUE"""),"Q5022")</f>
        <v>Q5022</v>
      </c>
      <c r="H76" s="1" t="str">
        <f ca="1">IFERROR(__xludf.DUMMYFUNCTION("""COMPUTED_VALUE"""),"Q5022")</f>
        <v>Q5022</v>
      </c>
      <c r="I76" s="3" t="str">
        <f ca="1">IFERROR(__xludf.DUMMYFUNCTION("""COMPUTED_VALUE"""),"During the past three years, did you participate in a peaceful protest, march or sit-in?")</f>
        <v>During the past three years, did you participate in a peaceful protest, march or sit-in?</v>
      </c>
    </row>
    <row r="77" spans="1:9" ht="15.75" customHeight="1">
      <c r="A77" s="2" t="s">
        <v>87</v>
      </c>
      <c r="B77" s="2" t="s">
        <v>87</v>
      </c>
      <c r="C77" s="3" t="s">
        <v>88</v>
      </c>
      <c r="D77" s="1" t="str">
        <f t="shared" ca="1" si="0"/>
        <v> بشكل عام، هل تعتقد أن الأمور في بلدكم تسير في الاتجاه الصحيح أم الخاطئ؟</v>
      </c>
      <c r="G77" s="1" t="str">
        <f ca="1">IFERROR(__xludf.DUMMYFUNCTION("""COMPUTED_VALUE"""),"Q5022")</f>
        <v>Q5022</v>
      </c>
      <c r="H77" s="1" t="str">
        <f ca="1">IFERROR(__xludf.DUMMYFUNCTION("""COMPUTED_VALUE"""),"Q5022")</f>
        <v>Q5022</v>
      </c>
      <c r="I77" s="3" t="str">
        <f ca="1">IFERROR(__xludf.DUMMYFUNCTION("""COMPUTED_VALUE"""),"Engagement: Peaceful protest")</f>
        <v>Engagement: Peaceful protest</v>
      </c>
    </row>
    <row r="78" spans="1:9" ht="15.75" customHeight="1">
      <c r="A78" s="2" t="s">
        <v>87</v>
      </c>
      <c r="B78" s="2" t="s">
        <v>87</v>
      </c>
      <c r="C78" s="3" t="s">
        <v>384</v>
      </c>
      <c r="D78" s="1" t="str">
        <f t="shared" ca="1" si="0"/>
        <v> بشكل عام، هل تعتقد أن الأمور في بلدكم تسير في الاتجاه الصحيح أم الخاطئ؟</v>
      </c>
      <c r="G78" s="1" t="str">
        <f ca="1">IFERROR(__xludf.DUMMYFUNCTION("""COMPUTED_VALUE"""),"Q5024")</f>
        <v>Q5024</v>
      </c>
      <c r="H78" s="1" t="str">
        <f ca="1">IFERROR(__xludf.DUMMYFUNCTION("""COMPUTED_VALUE"""),"Q5024")</f>
        <v>Q5024</v>
      </c>
      <c r="I78" s="3" t="str">
        <f ca="1">IFERROR(__xludf.DUMMYFUNCTION("""COMPUTED_VALUE"""),"During the past three years, did you use force or violence for a political cause?")</f>
        <v>During the past three years, did you use force or violence for a political cause?</v>
      </c>
    </row>
    <row r="79" spans="1:9" ht="15.75" customHeight="1">
      <c r="A79" s="2" t="s">
        <v>87</v>
      </c>
      <c r="B79" s="2" t="s">
        <v>87</v>
      </c>
      <c r="C79" s="3" t="s">
        <v>387</v>
      </c>
      <c r="D79" s="1" t="str">
        <f t="shared" ca="1" si="0"/>
        <v> بشكل عام، هل تعتقد أن الأمور في بلدكم تسير في الاتجاه الصحيح أم الخاطئ؟</v>
      </c>
      <c r="G79" s="1" t="str">
        <f ca="1">IFERROR(__xludf.DUMMYFUNCTION("""COMPUTED_VALUE"""),"Q5024")</f>
        <v>Q5024</v>
      </c>
      <c r="H79" s="1" t="str">
        <f ca="1">IFERROR(__xludf.DUMMYFUNCTION("""COMPUTED_VALUE"""),"Q5024")</f>
        <v>Q5024</v>
      </c>
      <c r="I79" s="3" t="str">
        <f ca="1">IFERROR(__xludf.DUMMYFUNCTION("""COMPUTED_VALUE"""),"Engagement: Force / violence for a cause")</f>
        <v>Engagement: Force / violence for a cause</v>
      </c>
    </row>
    <row r="80" spans="1:9" ht="15.75" customHeight="1">
      <c r="A80" s="2" t="s">
        <v>89</v>
      </c>
      <c r="B80" s="2" t="s">
        <v>89</v>
      </c>
      <c r="C80" s="3" t="s">
        <v>90</v>
      </c>
      <c r="D80" s="1" t="str">
        <f t="shared" ca="1" si="0"/>
        <v> بشكل عام، هل تعتقد أن الأمور في بلدكم تسير في الاتجاه الصحيح أم الخاطئ؟</v>
      </c>
      <c r="G80" s="1" t="str">
        <f ca="1">IFERROR(__xludf.DUMMYFUNCTION("""COMPUTED_VALUE"""),"Q5024")</f>
        <v>Q5024</v>
      </c>
      <c r="H80" s="1" t="str">
        <f ca="1">IFERROR(__xludf.DUMMYFUNCTION("""COMPUTED_VALUE"""),"Q5024")</f>
        <v>Q5024</v>
      </c>
      <c r="I80" s="3" t="str">
        <f ca="1">IFERROR(__xludf.DUMMYFUNCTION("""COMPUTED_VALUE"""),"During the past three years, did you used force or violence for a political cause?")</f>
        <v>During the past three years, did you used force or violence for a political cause?</v>
      </c>
    </row>
    <row r="81" spans="1:9" ht="15.75" customHeight="1">
      <c r="A81" s="2" t="s">
        <v>89</v>
      </c>
      <c r="B81" s="2" t="s">
        <v>89</v>
      </c>
      <c r="C81" s="3" t="s">
        <v>406</v>
      </c>
      <c r="D81" s="1" t="str">
        <f t="shared" ca="1" si="0"/>
        <v> بشكل عام، هل تعتقد أن الأمور في بلدكم تسير في الاتجاه الصحيح أم الخاطئ؟</v>
      </c>
      <c r="G81" s="1" t="str">
        <f ca="1">IFERROR(__xludf.DUMMYFUNCTION("""COMPUTED_VALUE"""),"Q263")</f>
        <v>Q263</v>
      </c>
      <c r="H81" s="1" t="str">
        <f ca="1">IFERROR(__xludf.DUMMYFUNCTION("""COMPUTED_VALUE"""),"Q263")</f>
        <v>Q263</v>
      </c>
      <c r="I81" s="3" t="str">
        <f ca="1">IFERROR(__xludf.DUMMYFUNCTION("""COMPUTED_VALUE"""),"Which of the following statements best describes you?")</f>
        <v>Which of the following statements best describes you?</v>
      </c>
    </row>
    <row r="82" spans="1:9" ht="15.75" customHeight="1">
      <c r="A82" s="2" t="s">
        <v>89</v>
      </c>
      <c r="B82" s="2" t="s">
        <v>89</v>
      </c>
      <c r="C82" s="3" t="s">
        <v>90</v>
      </c>
      <c r="D82" s="1" t="str">
        <f t="shared" ca="1" si="0"/>
        <v> بشكل عام، هل تعتقد أن الأمور في بلدكم تسير في الاتجاه الصحيح أم الخاطئ؟</v>
      </c>
      <c r="G82" s="1" t="str">
        <f ca="1">IFERROR(__xludf.DUMMYFUNCTION("""COMPUTED_VALUE"""),"Q263")</f>
        <v>Q263</v>
      </c>
      <c r="H82" s="1" t="str">
        <f ca="1">IFERROR(__xludf.DUMMYFUNCTION("""COMPUTED_VALUE"""),"Q263")</f>
        <v>Q263</v>
      </c>
      <c r="I82" s="3" t="str">
        <f ca="1">IFERROR(__xludf.DUMMYFUNCTION("""COMPUTED_VALUE"""),"Helping the poor")</f>
        <v>Helping the poor</v>
      </c>
    </row>
    <row r="83" spans="1:9" ht="15.75" customHeight="1">
      <c r="A83" s="2" t="s">
        <v>92</v>
      </c>
      <c r="B83" s="2" t="s">
        <v>92</v>
      </c>
      <c r="C83" s="3" t="s">
        <v>93</v>
      </c>
      <c r="D83" s="1" t="str">
        <f t="shared" ca="1" si="0"/>
        <v> بشكل عام، هل تعتقد أن الأمور في بلدكم تسير في الاتجاه الصحيح أم الخاطئ؟</v>
      </c>
      <c r="G83" s="1" t="str">
        <f ca="1">IFERROR(__xludf.DUMMYFUNCTION("""COMPUTED_VALUE"""),"Q404")</f>
        <v>Q404</v>
      </c>
      <c r="H83" s="1" t="str">
        <f ca="1">IFERROR(__xludf.DUMMYFUNCTION("""COMPUTED_VALUE"""),"Q404")</f>
        <v>Q404</v>
      </c>
      <c r="I83" s="3" t="str">
        <f ca="1">IFERROR(__xludf.DUMMYFUNCTION("""COMPUTED_VALUE"""),"In general, to what extent are you interested in politics?")</f>
        <v>In general, to what extent are you interested in politics?</v>
      </c>
    </row>
    <row r="84" spans="1:9" ht="15.75" customHeight="1">
      <c r="A84" s="2" t="s">
        <v>92</v>
      </c>
      <c r="B84" s="2" t="s">
        <v>92</v>
      </c>
      <c r="C84" s="3" t="s">
        <v>426</v>
      </c>
      <c r="D84" s="1" t="str">
        <f t="shared" ca="1" si="0"/>
        <v> بشكل عام، هل تعتقد أن الأمور في بلدكم تسير في الاتجاه الصحيح أم الخاطئ؟</v>
      </c>
      <c r="G84" s="1" t="str">
        <f ca="1">IFERROR(__xludf.DUMMYFUNCTION("""COMPUTED_VALUE"""),"Q404")</f>
        <v>Q404</v>
      </c>
      <c r="H84" s="1" t="str">
        <f ca="1">IFERROR(__xludf.DUMMYFUNCTION("""COMPUTED_VALUE"""),"Q404")</f>
        <v>Q404</v>
      </c>
      <c r="I84" s="3" t="str">
        <f ca="1">IFERROR(__xludf.DUMMYFUNCTION("""COMPUTED_VALUE"""),"Political interest")</f>
        <v>Political interest</v>
      </c>
    </row>
    <row r="85" spans="1:9" ht="15.75" customHeight="1">
      <c r="A85" s="2" t="s">
        <v>92</v>
      </c>
      <c r="B85" s="2" t="s">
        <v>92</v>
      </c>
      <c r="C85" s="3" t="s">
        <v>93</v>
      </c>
      <c r="D85" s="1" t="str">
        <f t="shared" ca="1" si="0"/>
        <v> بشكل عام، هل تعتقد أن الأمور في بلدكم تسير في الاتجاه الصحيح أم الخاطئ؟</v>
      </c>
      <c r="G85" s="1" t="str">
        <f ca="1">IFERROR(__xludf.DUMMYFUNCTION("""COMPUTED_VALUE"""),"Q301")</f>
        <v>Q301</v>
      </c>
      <c r="H85" s="1" t="str">
        <f ca="1">IFERROR(__xludf.DUMMYFUNCTION("""COMPUTED_VALUE"""),"Q301")</f>
        <v>Q301</v>
      </c>
      <c r="I85" s="3" t="str">
        <f ca="1">IFERROR(__xludf.DUMMYFUNCTION("""COMPUTED_VALUE"""),"Did you vote in the last parliamentary elections?")</f>
        <v>Did you vote in the last parliamentary elections?</v>
      </c>
    </row>
    <row r="86" spans="1:9" ht="15.75" customHeight="1">
      <c r="A86" s="2" t="s">
        <v>94</v>
      </c>
      <c r="B86" s="2" t="s">
        <v>94</v>
      </c>
      <c r="C86" s="3" t="s">
        <v>95</v>
      </c>
      <c r="D86" s="1" t="str">
        <f t="shared" ca="1" si="0"/>
        <v> بشكل عام، هل تعتقد أن الأمور في بلدكم تسير في الاتجاه الصحيح أم الخاطئ؟</v>
      </c>
      <c r="G86" s="1" t="str">
        <f ca="1">IFERROR(__xludf.DUMMYFUNCTION("""COMPUTED_VALUE"""),"Q301")</f>
        <v>Q301</v>
      </c>
      <c r="H86" s="1" t="str">
        <f ca="1">IFERROR(__xludf.DUMMYFUNCTION("""COMPUTED_VALUE"""),"Q301")</f>
        <v>Q301</v>
      </c>
      <c r="I86" s="3" t="str">
        <f ca="1">IFERROR(__xludf.DUMMYFUNCTION("""COMPUTED_VALUE"""),"Reported electoral turnout")</f>
        <v>Reported electoral turnout</v>
      </c>
    </row>
    <row r="87" spans="1:9" ht="15.75" customHeight="1">
      <c r="A87" s="2" t="s">
        <v>94</v>
      </c>
      <c r="B87" s="2" t="s">
        <v>94</v>
      </c>
      <c r="C87" s="3" t="s">
        <v>445</v>
      </c>
      <c r="D87" s="1" t="str">
        <f t="shared" ca="1" si="0"/>
        <v> بشكل عام، هل تعتقد أن الأمور في بلدكم تسير في الاتجاه الصحيح أم الخاطئ؟</v>
      </c>
      <c r="G87" s="1" t="str">
        <f ca="1">IFERROR(__xludf.DUMMYFUNCTION("""COMPUTED_VALUE"""),"Q303")</f>
        <v>Q303</v>
      </c>
      <c r="H87" s="1" t="str">
        <f ca="1">IFERROR(__xludf.DUMMYFUNCTION("""COMPUTED_VALUE"""),"Q303")</f>
        <v>Q303</v>
      </c>
      <c r="I87" s="3" t="str">
        <f ca="1">IFERROR(__xludf.DUMMYFUNCTION("""COMPUTED_VALUE"""),"In general, how would you evaluate the last parliamentary elections?")</f>
        <v>In general, how would you evaluate the last parliamentary elections?</v>
      </c>
    </row>
    <row r="88" spans="1:9" ht="15.75" customHeight="1">
      <c r="A88" s="2" t="s">
        <v>94</v>
      </c>
      <c r="B88" s="2" t="s">
        <v>94</v>
      </c>
      <c r="C88" s="3" t="s">
        <v>451</v>
      </c>
      <c r="D88" s="1" t="str">
        <f t="shared" ca="1" si="0"/>
        <v> بشكل عام، هل تعتقد أن الأمور في بلدكم تسير في الاتجاه الصحيح أم الخاطئ؟</v>
      </c>
      <c r="G88" s="1" t="str">
        <f ca="1">IFERROR(__xludf.DUMMYFUNCTION("""COMPUTED_VALUE"""),"Q303")</f>
        <v>Q303</v>
      </c>
      <c r="H88" s="1" t="str">
        <f ca="1">IFERROR(__xludf.DUMMYFUNCTION("""COMPUTED_VALUE"""),"Q303")</f>
        <v>Q303</v>
      </c>
      <c r="I88" s="3" t="str">
        <f ca="1">IFERROR(__xludf.DUMMYFUNCTION("""COMPUTED_VALUE"""),"Fairness of election")</f>
        <v>Fairness of election</v>
      </c>
    </row>
    <row r="89" spans="1:9" ht="15.75" customHeight="1">
      <c r="A89" s="2" t="s">
        <v>96</v>
      </c>
      <c r="B89" s="2" t="s">
        <v>96</v>
      </c>
      <c r="C89" s="3" t="s">
        <v>97</v>
      </c>
      <c r="D89" s="1" t="str">
        <f t="shared" ca="1" si="0"/>
        <v> بشكل عام، هل تعتقد أن الأمور في بلدكم تسير في الاتجاه الصحيح أم الخاطئ؟</v>
      </c>
      <c r="G89" s="1" t="str">
        <f ca="1">IFERROR(__xludf.DUMMYFUNCTION("""COMPUTED_VALUE"""),"Q302")</f>
        <v>Q302</v>
      </c>
      <c r="H89" s="1" t="str">
        <f ca="1">IFERROR(__xludf.DUMMYFUNCTION("""COMPUTED_VALUE"""),"Q302")</f>
        <v>Q302</v>
      </c>
      <c r="I89" s="3" t="str">
        <f ca="1">IFERROR(__xludf.DUMMYFUNCTION("""COMPUTED_VALUE"""),"During the parliamentary election, did you attend a campaign meeting or rally?")</f>
        <v>During the parliamentary election, did you attend a campaign meeting or rally?</v>
      </c>
    </row>
    <row r="90" spans="1:9" ht="15.75" customHeight="1">
      <c r="A90" s="2" t="s">
        <v>96</v>
      </c>
      <c r="B90" s="2" t="s">
        <v>96</v>
      </c>
      <c r="C90" s="3" t="s">
        <v>461</v>
      </c>
      <c r="D90" s="1" t="str">
        <f t="shared" ca="1" si="0"/>
        <v> بشكل عام، هل تعتقد أن الأمور في بلدكم تسير في الاتجاه الصحيح أم الخاطئ؟</v>
      </c>
      <c r="G90" s="1" t="str">
        <f ca="1">IFERROR(__xludf.DUMMYFUNCTION("""COMPUTED_VALUE"""),"Q302")</f>
        <v>Q302</v>
      </c>
      <c r="H90" s="1" t="str">
        <f ca="1">IFERROR(__xludf.DUMMYFUNCTION("""COMPUTED_VALUE"""),"Q302")</f>
        <v>Q302</v>
      </c>
      <c r="I90" s="3" t="str">
        <f ca="1">IFERROR(__xludf.DUMMYFUNCTION("""COMPUTED_VALUE"""),"Participation in campaign rally")</f>
        <v>Participation in campaign rally</v>
      </c>
    </row>
    <row r="91" spans="1:9" ht="15.75" customHeight="1">
      <c r="A91" s="2" t="s">
        <v>96</v>
      </c>
      <c r="B91" s="2" t="s">
        <v>96</v>
      </c>
      <c r="C91" s="3" t="s">
        <v>97</v>
      </c>
      <c r="D91" s="1" t="str">
        <f t="shared" ca="1" si="0"/>
        <v> بشكل عام، هل تعتقد أن الأمور في بلدكم تسير في الاتجاه الصحيح أم الخاطئ؟</v>
      </c>
      <c r="G91" s="1" t="str">
        <f ca="1">IFERROR(__xludf.DUMMYFUNCTION("""COMPUTED_VALUE"""),"Q505A")</f>
        <v>Q505A</v>
      </c>
      <c r="H91" s="1" t="str">
        <f ca="1">IFERROR(__xludf.DUMMYFUNCTION("""COMPUTED_VALUE"""),"Q505A")</f>
        <v>Q505A</v>
      </c>
      <c r="I91" s="3" t="str">
        <f ca="1">IFERROR(__xludf.DUMMYFUNCTION("""COMPUTED_VALUE"""),"Which of the following two statements is the closest to your point of view?")</f>
        <v>Which of the following two statements is the closest to your point of view?</v>
      </c>
    </row>
    <row r="92" spans="1:9" ht="15.75" customHeight="1">
      <c r="A92" s="2" t="s">
        <v>98</v>
      </c>
      <c r="B92" s="2" t="s">
        <v>98</v>
      </c>
      <c r="C92" s="3" t="s">
        <v>99</v>
      </c>
      <c r="D92" s="1" t="str">
        <f t="shared" ca="1" si="0"/>
        <v> بشكل عام، هل تعتقد أن الأمور في بلدكم تسير في الاتجاه الصحيح أم الخاطئ؟</v>
      </c>
      <c r="G92" s="1" t="str">
        <f ca="1">IFERROR(__xludf.DUMMYFUNCTION("""COMPUTED_VALUE"""),"Q505A")</f>
        <v>Q505A</v>
      </c>
      <c r="H92" s="1" t="str">
        <f ca="1">IFERROR(__xludf.DUMMYFUNCTION("""COMPUTED_VALUE"""),"Q505A")</f>
        <v>Q505A</v>
      </c>
      <c r="I92" s="3" t="str">
        <f ca="1">IFERROR(__xludf.DUMMYFUNCTION("""COMPUTED_VALUE"""),"Preference for religious party")</f>
        <v>Preference for religious party</v>
      </c>
    </row>
    <row r="93" spans="1:9" ht="15.75" customHeight="1">
      <c r="A93" s="2" t="s">
        <v>98</v>
      </c>
      <c r="B93" s="2" t="s">
        <v>98</v>
      </c>
      <c r="C93" s="3" t="s">
        <v>483</v>
      </c>
      <c r="D93" s="1" t="str">
        <f t="shared" ca="1" si="0"/>
        <v> بشكل عام، هل تعتقد أن الأمور في بلدكم تسير في الاتجاه الصحيح أم الخاطئ؟</v>
      </c>
      <c r="G93" s="1" t="str">
        <f ca="1">IFERROR(__xludf.DUMMYFUNCTION("""COMPUTED_VALUE"""),"Q601A")</f>
        <v>Q601A</v>
      </c>
      <c r="H93" s="1" t="str">
        <f ca="1">IFERROR(__xludf.DUMMYFUNCTION("""COMPUTED_VALUE"""),"Q601A")</f>
        <v>Q601A</v>
      </c>
      <c r="I93" s="3" t="str">
        <f ca="1">IFERROR(__xludf.DUMMYFUNCTION("""COMPUTED_VALUE"""),"Some people think in order to achieve fairer representation a certain percentage of elected positions should be set aside for women. To what extent do you agree with this statement?")</f>
        <v>Some people think in order to achieve fairer representation a certain percentage of elected positions should be set aside for women. To what extent do you agree with this statement?</v>
      </c>
    </row>
    <row r="94" spans="1:9" ht="15.75" customHeight="1">
      <c r="A94" s="2" t="s">
        <v>98</v>
      </c>
      <c r="B94" s="2" t="s">
        <v>98</v>
      </c>
      <c r="C94" s="3" t="s">
        <v>99</v>
      </c>
      <c r="D94" s="1" t="str">
        <f t="shared" ca="1" si="0"/>
        <v> بشكل عام، هل تعتقد أن الأمور في بلدكم تسير في الاتجاه الصحيح أم الخاطئ؟</v>
      </c>
      <c r="G94" s="1" t="str">
        <f ca="1">IFERROR(__xludf.DUMMYFUNCTION("""COMPUTED_VALUE"""),"Q601A")</f>
        <v>Q601A</v>
      </c>
      <c r="H94" s="1" t="str">
        <f ca="1">IFERROR(__xludf.DUMMYFUNCTION("""COMPUTED_VALUE"""),"Q601A")</f>
        <v>Q601A</v>
      </c>
      <c r="I94" s="3" t="str">
        <f ca="1">IFERROR(__xludf.DUMMYFUNCTION("""COMPUTED_VALUE"""),"Support of women's quota")</f>
        <v>Support of women's quota</v>
      </c>
    </row>
    <row r="95" spans="1:9" ht="15.75" customHeight="1">
      <c r="A95" s="2" t="s">
        <v>100</v>
      </c>
      <c r="B95" s="2" t="s">
        <v>100</v>
      </c>
      <c r="C95" s="3" t="s">
        <v>101</v>
      </c>
      <c r="D95" s="1" t="str">
        <f t="shared" ca="1" si="0"/>
        <v> بشكل عام، هل تعتقد أن الأمور في بلدكم تسير في الاتجاه الصحيح أم الخاطئ؟</v>
      </c>
      <c r="G95" s="1" t="str">
        <f ca="1">IFERROR(__xludf.DUMMYFUNCTION("""COMPUTED_VALUE"""),"Q516A")</f>
        <v>Q516A</v>
      </c>
      <c r="H95" s="1" t="str">
        <f ca="1">IFERROR(__xludf.DUMMYFUNCTION("""COMPUTED_VALUE"""),"Q516A")</f>
        <v>Q516A</v>
      </c>
      <c r="I95" s="3" t="str">
        <f ca="1">IFERROR(__xludf.DUMMYFUNCTION("""COMPUTED_VALUE"""),"Which of these statements is closest to your opinion?")</f>
        <v>Which of these statements is closest to your opinion?</v>
      </c>
    </row>
    <row r="96" spans="1:9" ht="15.75" customHeight="1">
      <c r="A96" s="2" t="s">
        <v>100</v>
      </c>
      <c r="B96" s="2" t="s">
        <v>100</v>
      </c>
      <c r="C96" s="3" t="s">
        <v>488</v>
      </c>
      <c r="D96" s="1" t="str">
        <f t="shared" ca="1" si="0"/>
        <v> بشكل عام، هل تعتقد أن الأمور في بلدكم تسير في الاتجاه الصحيح أم الخاطئ؟</v>
      </c>
      <c r="G96" s="1" t="str">
        <f ca="1">IFERROR(__xludf.DUMMYFUNCTION("""COMPUTED_VALUE"""),"Q516A")</f>
        <v>Q516A</v>
      </c>
      <c r="H96" s="1" t="str">
        <f ca="1">IFERROR(__xludf.DUMMYFUNCTION("""COMPUTED_VALUE"""),"Q516A")</f>
        <v>Q516A</v>
      </c>
      <c r="I96" s="3" t="str">
        <f ca="1">IFERROR(__xludf.DUMMYFUNCTION("""COMPUTED_VALUE"""),"Preference: Democratic systems")</f>
        <v>Preference: Democratic systems</v>
      </c>
    </row>
    <row r="97" spans="1:9" ht="15.75" customHeight="1">
      <c r="A97" s="2" t="s">
        <v>100</v>
      </c>
      <c r="B97" s="2" t="s">
        <v>100</v>
      </c>
      <c r="C97" s="3" t="s">
        <v>101</v>
      </c>
      <c r="D97" s="1" t="str">
        <f t="shared" ca="1" si="0"/>
        <v> بشكل عام، هل تعتقد أن الأمور في بلدكم تسير في الاتجاه الصحيح أم الخاطئ؟</v>
      </c>
      <c r="G97" s="1" t="str">
        <f ca="1">IFERROR(__xludf.DUMMYFUNCTION("""COMPUTED_VALUE"""),"Q516A")</f>
        <v>Q516A</v>
      </c>
      <c r="H97" s="1" t="str">
        <f ca="1">IFERROR(__xludf.DUMMYFUNCTION("""COMPUTED_VALUE"""),"Q516A")</f>
        <v>Q516A</v>
      </c>
      <c r="I97" s="3" t="str">
        <f ca="1">IFERROR(__xludf.DUMMYFUNCTION("""COMPUTED_VALUE"""),"Which of these  statements is closest to your opinion?")</f>
        <v>Which of these  statements is closest to your opinion?</v>
      </c>
    </row>
    <row r="98" spans="1:9" ht="15.75" customHeight="1">
      <c r="A98" s="2" t="s">
        <v>102</v>
      </c>
      <c r="B98" s="2" t="s">
        <v>102</v>
      </c>
      <c r="C98" s="3" t="s">
        <v>104</v>
      </c>
      <c r="D98" s="1" t="str">
        <f t="shared" ca="1" si="0"/>
        <v> بشكل عام، هل تعتقد أن الأمور في بلدكم تسير في الاتجاه الصحيح أم الخاطئ؟</v>
      </c>
      <c r="G98" s="1" t="str">
        <f ca="1">IFERROR(__xludf.DUMMYFUNCTION("""COMPUTED_VALUE"""),"Q515A")</f>
        <v>Q515A</v>
      </c>
      <c r="H98" s="1" t="str">
        <f ca="1">IFERROR(__xludf.DUMMYFUNCTION("""COMPUTED_VALUE"""),"Q515A")</f>
        <v>Q515A</v>
      </c>
      <c r="I98" s="3" t="str">
        <f ca="1">IFERROR(__xludf.DUMMYFUNCTION("""COMPUTED_VALUE"""),"Essential characterisitc democracy")</f>
        <v>Essential characterisitc democracy</v>
      </c>
    </row>
    <row r="99" spans="1:9" ht="15.75" customHeight="1">
      <c r="A99" s="2" t="s">
        <v>102</v>
      </c>
      <c r="B99" s="2" t="s">
        <v>102</v>
      </c>
      <c r="C99" s="3" t="s">
        <v>492</v>
      </c>
      <c r="D99" s="1" t="str">
        <f t="shared" ca="1" si="0"/>
        <v> بشكل عام، هل تعتقد أن الأمور في بلدكم تسير في الاتجاه الصحيح أم الخاطئ؟</v>
      </c>
      <c r="G99" s="1" t="str">
        <f ca="1">IFERROR(__xludf.DUMMYFUNCTION("""COMPUTED_VALUE"""),"Q511")</f>
        <v>Q511</v>
      </c>
      <c r="H99" s="1" t="str">
        <f ca="1">IFERROR(__xludf.DUMMYFUNCTION("""COMPUTED_VALUE"""),"Q511")</f>
        <v>Q511</v>
      </c>
      <c r="I99" s="3" t="str">
        <f ca="1">IFERROR(__xludf.DUMMYFUNCTION("""COMPUTED_VALUE"""),"In your opinion, to what extent is your country democratic? (0 = dictatorship; 10 = democracy)")</f>
        <v>In your opinion, to what extent is your country democratic? (0 = dictatorship; 10 = democracy)</v>
      </c>
    </row>
    <row r="100" spans="1:9" ht="15.75" customHeight="1">
      <c r="A100" s="2" t="s">
        <v>102</v>
      </c>
      <c r="B100" s="2" t="s">
        <v>102</v>
      </c>
      <c r="C100" s="3" t="s">
        <v>104</v>
      </c>
      <c r="D100" s="1" t="str">
        <f t="shared" ca="1" si="0"/>
        <v> بشكل عام، هل تعتقد أن الأمور في بلدكم تسير في الاتجاه الصحيح أم الخاطئ؟</v>
      </c>
      <c r="G100" s="1" t="str">
        <f ca="1">IFERROR(__xludf.DUMMYFUNCTION("""COMPUTED_VALUE"""),"Q511")</f>
        <v>Q511</v>
      </c>
      <c r="H100" s="1" t="str">
        <f ca="1">IFERROR(__xludf.DUMMYFUNCTION("""COMPUTED_VALUE"""),"Q511")</f>
        <v>Q511</v>
      </c>
      <c r="I100" s="3" t="str">
        <f ca="1">IFERROR(__xludf.DUMMYFUNCTION("""COMPUTED_VALUE"""),"Extent to which country democratic")</f>
        <v>Extent to which country democratic</v>
      </c>
    </row>
    <row r="101" spans="1:9" ht="15.75" customHeight="1">
      <c r="A101" s="2" t="s">
        <v>106</v>
      </c>
      <c r="B101" s="2" t="s">
        <v>106</v>
      </c>
      <c r="C101" s="3" t="s">
        <v>107</v>
      </c>
      <c r="D101" s="1" t="str">
        <f t="shared" ca="1" si="0"/>
        <v> بشكل عام، هل تعتقد أن الأمور في بلدكم تسير في الاتجاه الصحيح أم الخاطئ؟</v>
      </c>
      <c r="G101" s="1" t="str">
        <f ca="1">IFERROR(__xludf.DUMMYFUNCTION("""COMPUTED_VALUE"""),"Q512")</f>
        <v>Q512</v>
      </c>
      <c r="H101" s="1" t="str">
        <f ca="1">IFERROR(__xludf.DUMMYFUNCTION("""COMPUTED_VALUE"""),"Q512")</f>
        <v>Q512</v>
      </c>
      <c r="I101" s="3" t="str">
        <f ca="1">IFERROR(__xludf.DUMMYFUNCTION("""COMPUTED_VALUE"""),"To what extent do you think democracy is suitable for your country? (0 = unsuitable; 10 = suitable)")</f>
        <v>To what extent do you think democracy is suitable for your country? (0 = unsuitable; 10 = suitable)</v>
      </c>
    </row>
    <row r="102" spans="1:9" ht="15.75" customHeight="1">
      <c r="A102" s="2" t="s">
        <v>106</v>
      </c>
      <c r="B102" s="2" t="s">
        <v>106</v>
      </c>
      <c r="C102" s="3" t="s">
        <v>495</v>
      </c>
      <c r="D102" s="1" t="str">
        <f t="shared" ca="1" si="0"/>
        <v> بشكل عام، هل تعتقد أن الأمور في بلدكم تسير في الاتجاه الصحيح أم الخاطئ؟</v>
      </c>
      <c r="G102" s="1" t="str">
        <f ca="1">IFERROR(__xludf.DUMMYFUNCTION("""COMPUTED_VALUE"""),"Q512")</f>
        <v>Q512</v>
      </c>
      <c r="H102" s="1" t="str">
        <f ca="1">IFERROR(__xludf.DUMMYFUNCTION("""COMPUTED_VALUE"""),"Q512")</f>
        <v>Q512</v>
      </c>
      <c r="I102" s="3" t="str">
        <f ca="1">IFERROR(__xludf.DUMMYFUNCTION("""COMPUTED_VALUE"""),"Extent to which democracy suitable to country")</f>
        <v>Extent to which democracy suitable to country</v>
      </c>
    </row>
    <row r="103" spans="1:9" ht="15.75" customHeight="1">
      <c r="A103" s="2" t="s">
        <v>106</v>
      </c>
      <c r="B103" s="2" t="s">
        <v>106</v>
      </c>
      <c r="C103" s="3" t="s">
        <v>500</v>
      </c>
      <c r="D103" s="1" t="str">
        <f t="shared" ca="1" si="0"/>
        <v> بشكل عام، هل تعتقد أن الأمور في بلدكم تسير في الاتجاه الصحيح أم الخاطئ؟</v>
      </c>
      <c r="G103" s="1" t="str">
        <f ca="1">IFERROR(__xludf.DUMMYFUNCTION("""COMPUTED_VALUE"""),"Q514")</f>
        <v>Q514</v>
      </c>
      <c r="H103" s="1" t="str">
        <f ca="1">IFERROR(__xludf.DUMMYFUNCTION("""COMPUTED_VALUE"""),"Q514")</f>
        <v>Q514</v>
      </c>
      <c r="I103" s="3" t="str">
        <f ca="1">IFERROR(__xludf.DUMMYFUNCTION("""COMPUTED_VALUE"""),"Do you agree or disagree with this statement? (split sample):")</f>
        <v>Do you agree or disagree with this statement? (split sample):</v>
      </c>
    </row>
    <row r="104" spans="1:9" ht="15.75" customHeight="1">
      <c r="A104" s="2" t="s">
        <v>108</v>
      </c>
      <c r="B104" s="2" t="s">
        <v>108</v>
      </c>
      <c r="C104" s="3" t="s">
        <v>501</v>
      </c>
      <c r="D104" s="1" t="str">
        <f t="shared" ca="1" si="0"/>
        <v> بشكل عام، هل تعتقد أن الأمور في بلدكم تسير في الاتجاه الصحيح أم الخاطئ؟</v>
      </c>
      <c r="G104" s="1" t="str">
        <f ca="1">IFERROR(__xludf.DUMMYFUNCTION("""COMPUTED_VALUE"""),"Q514")</f>
        <v>Q514</v>
      </c>
      <c r="H104" s="1" t="str">
        <f ca="1">IFERROR(__xludf.DUMMYFUNCTION("""COMPUTED_VALUE"""),"Q514")</f>
        <v>Q514</v>
      </c>
      <c r="I104" s="3" t="str">
        <f ca="1">IFERROR(__xludf.DUMMYFUNCTION("""COMPUTED_VALUE"""),"Attitude: Reform should occur little by little")</f>
        <v>Attitude: Reform should occur little by little</v>
      </c>
    </row>
    <row r="105" spans="1:9" ht="15.75" customHeight="1">
      <c r="A105" s="2" t="s">
        <v>108</v>
      </c>
      <c r="B105" s="2" t="s">
        <v>108</v>
      </c>
      <c r="C105" s="3" t="s">
        <v>503</v>
      </c>
      <c r="D105" s="1" t="str">
        <f t="shared" ca="1" si="0"/>
        <v> بشكل عام، هل تعتقد أن الأمور في بلدكم تسير في الاتجاه الصحيح أم الخاطئ؟</v>
      </c>
      <c r="G105" s="1" t="str">
        <f ca="1">IFERROR(__xludf.DUMMYFUNCTION("""COMPUTED_VALUE"""),"Statement")</f>
        <v>Statement</v>
      </c>
      <c r="H105" s="1" t="str">
        <f ca="1">IFERROR(__xludf.DUMMYFUNCTION("""COMPUTED_VALUE"""),"Statement")</f>
        <v>Statement</v>
      </c>
      <c r="I105" s="3" t="str">
        <f ca="1">IFERROR(__xludf.DUMMYFUNCTION("""COMPUTED_VALUE"""),"Political reform should be introduced little by little instead of all at once.")</f>
        <v>Political reform should be introduced little by little instead of all at once.</v>
      </c>
    </row>
    <row r="106" spans="1:9" ht="15.75" customHeight="1">
      <c r="A106" s="2" t="s">
        <v>108</v>
      </c>
      <c r="B106" s="2" t="s">
        <v>108</v>
      </c>
      <c r="C106" s="3" t="s">
        <v>501</v>
      </c>
      <c r="D106" s="1" t="str">
        <f t="shared" ca="1" si="0"/>
        <v> بشكل عام، هل تعتقد أن الأمور في بلدكم تسير في الاتجاه الصحيح أم الخاطئ؟</v>
      </c>
      <c r="G106" s="1" t="str">
        <f ca="1">IFERROR(__xludf.DUMMYFUNCTION("""COMPUTED_VALUE"""),"Q514")</f>
        <v>Q514</v>
      </c>
      <c r="H106" s="1" t="str">
        <f ca="1">IFERROR(__xludf.DUMMYFUNCTION("""COMPUTED_VALUE"""),"Q514")</f>
        <v>Q514</v>
      </c>
      <c r="I106" s="3" t="str">
        <f ca="1">IFERROR(__xludf.DUMMYFUNCTION("""COMPUTED_VALUE"""),"Do you agree or disagree with this statement? (split sample)")</f>
        <v>Do you agree or disagree with this statement? (split sample)</v>
      </c>
    </row>
    <row r="107" spans="1:9" ht="15.75" customHeight="1">
      <c r="A107" s="2" t="s">
        <v>110</v>
      </c>
      <c r="B107" s="2" t="s">
        <v>110</v>
      </c>
      <c r="C107" s="3" t="s">
        <v>111</v>
      </c>
      <c r="D107" s="1" t="str">
        <f t="shared" ca="1" si="0"/>
        <v> بشكل عام، هل تعتقد أن الأمور في بلدكم تسير في الاتجاه الصحيح أم الخاطئ؟</v>
      </c>
      <c r="G107" s="1" t="str">
        <f ca="1">IFERROR(__xludf.DUMMYFUNCTION("""COMPUTED_VALUE"""),"Q5161")</f>
        <v>Q5161</v>
      </c>
      <c r="H107" s="1" t="str">
        <f ca="1">IFERROR(__xludf.DUMMYFUNCTION("""COMPUTED_VALUE"""),"Q5161")</f>
        <v>Q5161</v>
      </c>
      <c r="I107" s="3" t="str">
        <f ca="1">IFERROR(__xludf.DUMMYFUNCTION("""COMPUTED_VALUE"""),"To what extent to you agree or disagree with the following statements?")</f>
        <v>To what extent to you agree or disagree with the following statements?</v>
      </c>
    </row>
    <row r="108" spans="1:9" ht="15.75" customHeight="1">
      <c r="A108" s="2" t="s">
        <v>110</v>
      </c>
      <c r="B108" s="2" t="s">
        <v>110</v>
      </c>
      <c r="C108" s="3" t="s">
        <v>512</v>
      </c>
      <c r="D108" s="1" t="str">
        <f t="shared" ca="1" si="0"/>
        <v> بشكل عام، هل تعتقد أن الأمور في بلدكم تسير في الاتجاه الصحيح أم الخاطئ؟</v>
      </c>
      <c r="G108" s="1" t="str">
        <f ca="1">IFERROR(__xludf.DUMMYFUNCTION("""COMPUTED_VALUE"""),"Q5161")</f>
        <v>Q5161</v>
      </c>
      <c r="H108" s="1" t="str">
        <f ca="1">IFERROR(__xludf.DUMMYFUNCTION("""COMPUTED_VALUE"""),"Q5161")</f>
        <v>Q5161</v>
      </c>
      <c r="I108" s="3" t="str">
        <f ca="1">IFERROR(__xludf.DUMMYFUNCTION("""COMPUTED_VALUE"""),"Democracy: Economic performance weak")</f>
        <v>Democracy: Economic performance weak</v>
      </c>
    </row>
    <row r="109" spans="1:9" ht="15.75" customHeight="1">
      <c r="A109" s="2" t="s">
        <v>110</v>
      </c>
      <c r="B109" s="2" t="s">
        <v>110</v>
      </c>
      <c r="C109" s="3" t="s">
        <v>111</v>
      </c>
      <c r="D109" s="1" t="str">
        <f t="shared" ca="1" si="0"/>
        <v> بشكل عام، هل تعتقد أن الأمور في بلدكم تسير في الاتجاه الصحيح أم الخاطئ؟</v>
      </c>
      <c r="G109" s="1" t="str">
        <f ca="1">IFERROR(__xludf.DUMMYFUNCTION("""COMPUTED_VALUE"""),"")</f>
        <v/>
      </c>
      <c r="H109" s="1" t="str">
        <f ca="1">IFERROR(__xludf.DUMMYFUNCTION("""COMPUTED_VALUE"""),"")</f>
        <v/>
      </c>
      <c r="I109" s="3" t="str">
        <f ca="1">IFERROR(__xludf.DUMMYFUNCTION("""COMPUTED_VALUE"""),"")</f>
        <v/>
      </c>
    </row>
    <row r="110" spans="1:9" ht="15.75" customHeight="1">
      <c r="A110" s="2" t="s">
        <v>112</v>
      </c>
      <c r="B110" s="2" t="s">
        <v>112</v>
      </c>
      <c r="C110" s="3" t="s">
        <v>113</v>
      </c>
      <c r="D110" s="1" t="str">
        <f t="shared" ca="1" si="0"/>
        <v> بشكل عام، هل تعتقد أن الأمور في بلدكم تسير في الاتجاه الصحيح أم الخاطئ؟</v>
      </c>
      <c r="G110" s="1" t="str">
        <f ca="1">IFERROR(__xludf.DUMMYFUNCTION("""COMPUTED_VALUE"""),"Statement")</f>
        <v>Statement</v>
      </c>
      <c r="H110" s="1" t="str">
        <f ca="1">IFERROR(__xludf.DUMMYFUNCTION("""COMPUTED_VALUE"""),"Statement")</f>
        <v>Statement</v>
      </c>
      <c r="I110" s="3" t="str">
        <f ca="1">IFERROR(__xludf.DUMMYFUNCTION("""COMPUTED_VALUE"""),"In democratic systems, economic performance is weak.")</f>
        <v>In democratic systems, economic performance is weak.</v>
      </c>
    </row>
    <row r="111" spans="1:9" ht="15.75" customHeight="1">
      <c r="A111" s="2" t="s">
        <v>112</v>
      </c>
      <c r="B111" s="2" t="s">
        <v>112</v>
      </c>
      <c r="C111" s="3" t="s">
        <v>550</v>
      </c>
      <c r="D111" s="1" t="str">
        <f t="shared" ca="1" si="0"/>
        <v> بشكل عام، هل تعتقد أن الأمور في بلدكم تسير في الاتجاه الصحيح أم الخاطئ؟</v>
      </c>
      <c r="G111" s="1" t="str">
        <f ca="1">IFERROR(__xludf.DUMMYFUNCTION("""COMPUTED_VALUE"""),"Q5162")</f>
        <v>Q5162</v>
      </c>
      <c r="H111" s="1" t="str">
        <f ca="1">IFERROR(__xludf.DUMMYFUNCTION("""COMPUTED_VALUE"""),"Q5162")</f>
        <v>Q5162</v>
      </c>
      <c r="I111" s="3" t="str">
        <f ca="1">IFERROR(__xludf.DUMMYFUNCTION("""COMPUTED_VALUE"""),"To what extent to you agree or disagree with the following statements?")</f>
        <v>To what extent to you agree or disagree with the following statements?</v>
      </c>
    </row>
    <row r="112" spans="1:9" ht="15.75" customHeight="1">
      <c r="A112" s="2" t="s">
        <v>112</v>
      </c>
      <c r="B112" s="2" t="s">
        <v>112</v>
      </c>
      <c r="C112" s="3" t="s">
        <v>113</v>
      </c>
      <c r="D112" s="1" t="str">
        <f t="shared" ca="1" si="0"/>
        <v> بشكل عام، هل تعتقد أن الأمور في بلدكم تسير في الاتجاه الصحيح أم الخاطئ؟</v>
      </c>
      <c r="G112" s="1" t="str">
        <f ca="1">IFERROR(__xludf.DUMMYFUNCTION("""COMPUTED_VALUE"""),"Q5162")</f>
        <v>Q5162</v>
      </c>
      <c r="H112" s="1" t="str">
        <f ca="1">IFERROR(__xludf.DUMMYFUNCTION("""COMPUTED_VALUE"""),"Q5162")</f>
        <v>Q5162</v>
      </c>
      <c r="I112" s="3" t="str">
        <f ca="1">IFERROR(__xludf.DUMMYFUNCTION("""COMPUTED_VALUE"""),"Democracy: Indecisive")</f>
        <v>Democracy: Indecisive</v>
      </c>
    </row>
    <row r="113" spans="1:9" ht="15.75" customHeight="1">
      <c r="A113" s="2" t="s">
        <v>114</v>
      </c>
      <c r="B113" s="2" t="s">
        <v>114</v>
      </c>
      <c r="C113" s="3" t="s">
        <v>115</v>
      </c>
      <c r="D113" s="1" t="str">
        <f t="shared" ca="1" si="0"/>
        <v> بشكل عام، هل تعتقد أن الأمور في بلدكم تسير في الاتجاه الصحيح أم الخاطئ؟</v>
      </c>
      <c r="G113" s="1" t="str">
        <f ca="1">IFERROR(__xludf.DUMMYFUNCTION("""COMPUTED_VALUE"""),"Statement")</f>
        <v>Statement</v>
      </c>
      <c r="H113" s="1" t="str">
        <f ca="1">IFERROR(__xludf.DUMMYFUNCTION("""COMPUTED_VALUE"""),"Statement")</f>
        <v>Statement</v>
      </c>
      <c r="I113" s="3" t="str">
        <f ca="1">IFERROR(__xludf.DUMMYFUNCTION("""COMPUTED_VALUE"""),"Democratic regimes are indecisive and full of problems.")</f>
        <v>Democratic regimes are indecisive and full of problems.</v>
      </c>
    </row>
    <row r="114" spans="1:9" ht="15.75" customHeight="1">
      <c r="A114" s="2" t="s">
        <v>114</v>
      </c>
      <c r="B114" s="2" t="s">
        <v>114</v>
      </c>
      <c r="C114" s="3" t="s">
        <v>593</v>
      </c>
      <c r="D114" s="1" t="str">
        <f t="shared" ca="1" si="0"/>
        <v> بشكل عام، هل تعتقد أن الأمور في بلدكم تسير في الاتجاه الصحيح أم الخاطئ؟</v>
      </c>
      <c r="G114" s="1" t="str">
        <f ca="1">IFERROR(__xludf.DUMMYFUNCTION("""COMPUTED_VALUE"""),"Q5163")</f>
        <v>Q5163</v>
      </c>
      <c r="H114" s="1" t="str">
        <f ca="1">IFERROR(__xludf.DUMMYFUNCTION("""COMPUTED_VALUE"""),"Q5163")</f>
        <v>Q5163</v>
      </c>
      <c r="I114" s="3" t="str">
        <f ca="1">IFERROR(__xludf.DUMMYFUNCTION("""COMPUTED_VALUE"""),"To what extent to you agree or disagree with the following statements?")</f>
        <v>To what extent to you agree or disagree with the following statements?</v>
      </c>
    </row>
    <row r="115" spans="1:9" ht="15.75" customHeight="1">
      <c r="A115" s="2" t="s">
        <v>114</v>
      </c>
      <c r="B115" s="2" t="s">
        <v>114</v>
      </c>
      <c r="C115" s="3" t="s">
        <v>115</v>
      </c>
      <c r="D115" s="1" t="str">
        <f t="shared" ca="1" si="0"/>
        <v> بشكل عام، هل تعتقد أن الأمور في بلدكم تسير في الاتجاه الصحيح أم الخاطئ؟</v>
      </c>
      <c r="G115" s="1" t="str">
        <f ca="1">IFERROR(__xludf.DUMMYFUNCTION("""COMPUTED_VALUE"""),"Q5163")</f>
        <v>Q5163</v>
      </c>
      <c r="H115" s="1" t="str">
        <f ca="1">IFERROR(__xludf.DUMMYFUNCTION("""COMPUTED_VALUE"""),"Q5163")</f>
        <v>Q5163</v>
      </c>
      <c r="I115" s="3" t="str">
        <f ca="1">IFERROR(__xludf.DUMMYFUNCTION("""COMPUTED_VALUE"""),"Democracy: Ineffective at maintaining order / stability")</f>
        <v>Democracy: Ineffective at maintaining order / stability</v>
      </c>
    </row>
    <row r="116" spans="1:9" ht="15.75" customHeight="1">
      <c r="A116" s="2" t="s">
        <v>116</v>
      </c>
      <c r="B116" s="2" t="s">
        <v>116</v>
      </c>
      <c r="C116" s="3" t="s">
        <v>117</v>
      </c>
      <c r="D116" s="1" t="str">
        <f t="shared" ca="1" si="0"/>
        <v> بشكل عام، هل تعتقد أن الأمور في بلدكم تسير في الاتجاه الصحيح أم الخاطئ؟</v>
      </c>
      <c r="G116" s="1" t="str">
        <f ca="1">IFERROR(__xludf.DUMMYFUNCTION("""COMPUTED_VALUE"""),"Statement")</f>
        <v>Statement</v>
      </c>
      <c r="H116" s="1" t="str">
        <f ca="1">IFERROR(__xludf.DUMMYFUNCTION("""COMPUTED_VALUE"""),"Statement")</f>
        <v>Statement</v>
      </c>
      <c r="I116" s="3" t="str">
        <f ca="1">IFERROR(__xludf.DUMMYFUNCTION("""COMPUTED_VALUE"""),"Democratic systems aren't effective at maintaining order / stability.")</f>
        <v>Democratic systems aren't effective at maintaining order / stability.</v>
      </c>
    </row>
    <row r="117" spans="1:9" ht="15.75" customHeight="1">
      <c r="A117" s="2" t="s">
        <v>116</v>
      </c>
      <c r="B117" s="2" t="s">
        <v>116</v>
      </c>
      <c r="C117" s="3" t="s">
        <v>632</v>
      </c>
      <c r="D117" s="1" t="str">
        <f t="shared" ca="1" si="0"/>
        <v> بشكل عام، هل تعتقد أن الأمور في بلدكم تسير في الاتجاه الصحيح أم الخاطئ؟</v>
      </c>
      <c r="G117" s="1" t="str">
        <f ca="1">IFERROR(__xludf.DUMMYFUNCTION("""COMPUTED_VALUE"""),"Q5164")</f>
        <v>Q5164</v>
      </c>
      <c r="H117" s="1" t="str">
        <f ca="1">IFERROR(__xludf.DUMMYFUNCTION("""COMPUTED_VALUE"""),"Q5164")</f>
        <v>Q5164</v>
      </c>
      <c r="I117" s="3" t="str">
        <f ca="1">IFERROR(__xludf.DUMMYFUNCTION("""COMPUTED_VALUE"""),"To what extent to you agree or disagree with the following statements?")</f>
        <v>To what extent to you agree or disagree with the following statements?</v>
      </c>
    </row>
    <row r="118" spans="1:9" ht="15.75" customHeight="1">
      <c r="A118" s="2" t="s">
        <v>116</v>
      </c>
      <c r="B118" s="2" t="s">
        <v>116</v>
      </c>
      <c r="C118" s="3" t="s">
        <v>117</v>
      </c>
      <c r="D118" s="1" t="str">
        <f t="shared" ca="1" si="0"/>
        <v> بشكل عام، هل تعتقد أن الأمور في بلدكم تسير في الاتجاه الصحيح أم الخاطئ؟</v>
      </c>
      <c r="G118" s="1" t="str">
        <f ca="1">IFERROR(__xludf.DUMMYFUNCTION("""COMPUTED_VALUE"""),"Q5164")</f>
        <v>Q5164</v>
      </c>
      <c r="H118" s="1" t="str">
        <f ca="1">IFERROR(__xludf.DUMMYFUNCTION("""COMPUTED_VALUE"""),"Q5164")</f>
        <v>Q5164</v>
      </c>
      <c r="I118" s="3" t="str">
        <f ca="1">IFERROR(__xludf.DUMMYFUNCTION("""COMPUTED_VALUE"""),"Democracy: Best system of government")</f>
        <v>Democracy: Best system of government</v>
      </c>
    </row>
    <row r="119" spans="1:9" ht="15.75" customHeight="1">
      <c r="A119" s="2" t="s">
        <v>118</v>
      </c>
      <c r="B119" s="2" t="s">
        <v>118</v>
      </c>
      <c r="C119" s="3" t="s">
        <v>120</v>
      </c>
      <c r="D119" s="1" t="str">
        <f t="shared" ca="1" si="0"/>
        <v> بشكل عام، هل تعتقد أن الأمور في بلدكم تسير في الاتجاه الصحيح أم الخاطئ؟</v>
      </c>
      <c r="G119" s="1" t="str">
        <f ca="1">IFERROR(__xludf.DUMMYFUNCTION("""COMPUTED_VALUE"""),"Statement")</f>
        <v>Statement</v>
      </c>
      <c r="H119" s="1" t="str">
        <f ca="1">IFERROR(__xludf.DUMMYFUNCTION("""COMPUTED_VALUE"""),"Statement")</f>
        <v>Statement</v>
      </c>
      <c r="I119" s="3" t="str">
        <f ca="1">IFERROR(__xludf.DUMMYFUNCTION("""COMPUTED_VALUE"""),"Democracies have problems, but are better than other systems.")</f>
        <v>Democracies have problems, but are better than other systems.</v>
      </c>
    </row>
    <row r="120" spans="1:9" ht="15.75" customHeight="1">
      <c r="A120" s="2" t="s">
        <v>118</v>
      </c>
      <c r="B120" s="2" t="s">
        <v>118</v>
      </c>
      <c r="C120" s="3" t="s">
        <v>635</v>
      </c>
      <c r="D120" s="1" t="str">
        <f t="shared" ca="1" si="0"/>
        <v> بشكل عام، هل تعتقد أن الأمور في بلدكم تسير في الاتجاه الصحيح أم الخاطئ؟</v>
      </c>
      <c r="G120" s="1" t="str">
        <f ca="1">IFERROR(__xludf.DUMMYFUNCTION("""COMPUTED_VALUE"""),"Statement")</f>
        <v>Statement</v>
      </c>
      <c r="H120" s="1" t="str">
        <f ca="1">IFERROR(__xludf.DUMMYFUNCTION("""COMPUTED_VALUE"""),"Statement")</f>
        <v>Statement</v>
      </c>
      <c r="I120" s="3" t="str">
        <f ca="1">IFERROR(__xludf.DUMMYFUNCTION("""COMPUTED_VALUE"""),"Statement: Democracies have problems, but are better than other systems.")</f>
        <v>Statement: Democracies have problems, but are better than other systems.</v>
      </c>
    </row>
    <row r="121" spans="1:9" ht="15.75" customHeight="1">
      <c r="A121" s="2" t="s">
        <v>118</v>
      </c>
      <c r="B121" s="2" t="s">
        <v>118</v>
      </c>
      <c r="C121" s="3" t="s">
        <v>120</v>
      </c>
      <c r="D121" s="1" t="str">
        <f t="shared" ca="1" si="0"/>
        <v> بشكل عام، هل تعتقد أن الأمور في بلدكم تسير في الاتجاه الصحيح أم الخاطئ؟</v>
      </c>
      <c r="G121" s="1" t="str">
        <f ca="1">IFERROR(__xludf.DUMMYFUNCTION("""COMPUTED_VALUE"""),"Q4231")</f>
        <v>Q4231</v>
      </c>
      <c r="H121" s="1" t="str">
        <f ca="1">IFERROR(__xludf.DUMMYFUNCTION("""COMPUTED_VALUE"""),"Q4231")</f>
        <v>Q4231</v>
      </c>
      <c r="I121" s="3" t="str">
        <f ca="1">IFERROR(__xludf.DUMMYFUNCTION("""COMPUTED_VALUE"""),"How many hours on a typical day do you spend watching TV?")</f>
        <v>How many hours on a typical day do you spend watching TV?</v>
      </c>
    </row>
    <row r="122" spans="1:9" ht="15.75" customHeight="1">
      <c r="A122" s="2" t="s">
        <v>122</v>
      </c>
      <c r="B122" s="2" t="s">
        <v>122</v>
      </c>
      <c r="C122" s="3" t="s">
        <v>123</v>
      </c>
      <c r="D122" s="1" t="str">
        <f t="shared" ca="1" si="0"/>
        <v> بشكل عام، هل تعتقد أن الأمور في بلدكم تسير في الاتجاه الصحيح أم الخاطئ؟</v>
      </c>
      <c r="G122" s="1" t="str">
        <f ca="1">IFERROR(__xludf.DUMMYFUNCTION("""COMPUTED_VALUE"""),"Q4231")</f>
        <v>Q4231</v>
      </c>
      <c r="H122" s="1" t="str">
        <f ca="1">IFERROR(__xludf.DUMMYFUNCTION("""COMPUTED_VALUE"""),"Q4231")</f>
        <v>Q4231</v>
      </c>
      <c r="I122" s="3" t="str">
        <f ca="1">IFERROR(__xludf.DUMMYFUNCTION("""COMPUTED_VALUE"""),"Media usage: TV")</f>
        <v>Media usage: TV</v>
      </c>
    </row>
    <row r="123" spans="1:9" ht="15.75" customHeight="1">
      <c r="A123" s="2" t="s">
        <v>122</v>
      </c>
      <c r="B123" s="2" t="s">
        <v>122</v>
      </c>
      <c r="C123" s="3" t="s">
        <v>639</v>
      </c>
      <c r="D123" s="1" t="str">
        <f t="shared" ca="1" si="0"/>
        <v> بشكل عام، هل تعتقد أن الأمور في بلدكم تسير في الاتجاه الصحيح أم الخاطئ؟</v>
      </c>
      <c r="G123" s="1" t="str">
        <f ca="1">IFERROR(__xludf.DUMMYFUNCTION("""COMPUTED_VALUE"""),"Q4232")</f>
        <v>Q4232</v>
      </c>
      <c r="H123" s="1" t="str">
        <f ca="1">IFERROR(__xludf.DUMMYFUNCTION("""COMPUTED_VALUE"""),"Q4232")</f>
        <v>Q4232</v>
      </c>
      <c r="I123" s="3" t="str">
        <f ca="1">IFERROR(__xludf.DUMMYFUNCTION("""COMPUTED_VALUE"""),"How many hours on a typical day do you spend listening to the radio?")</f>
        <v>How many hours on a typical day do you spend listening to the radio?</v>
      </c>
    </row>
    <row r="124" spans="1:9" ht="15.75" customHeight="1">
      <c r="A124" s="2" t="s">
        <v>122</v>
      </c>
      <c r="B124" s="2" t="s">
        <v>122</v>
      </c>
      <c r="C124" s="3" t="s">
        <v>123</v>
      </c>
      <c r="D124" s="1" t="str">
        <f t="shared" ca="1" si="0"/>
        <v> بشكل عام، هل تعتقد أن الأمور في بلدكم تسير في الاتجاه الصحيح أم الخاطئ؟</v>
      </c>
      <c r="G124" s="1" t="str">
        <f ca="1">IFERROR(__xludf.DUMMYFUNCTION("""COMPUTED_VALUE"""),"Q4232")</f>
        <v>Q4232</v>
      </c>
      <c r="H124" s="1" t="str">
        <f ca="1">IFERROR(__xludf.DUMMYFUNCTION("""COMPUTED_VALUE"""),"Q4232")</f>
        <v>Q4232</v>
      </c>
      <c r="I124" s="3" t="str">
        <f ca="1">IFERROR(__xludf.DUMMYFUNCTION("""COMPUTED_VALUE"""),"Media usage: Radio")</f>
        <v>Media usage: Radio</v>
      </c>
    </row>
    <row r="125" spans="1:9" ht="15.75" customHeight="1">
      <c r="A125" s="2" t="s">
        <v>124</v>
      </c>
      <c r="B125" s="2" t="s">
        <v>124</v>
      </c>
      <c r="C125" s="3" t="s">
        <v>125</v>
      </c>
      <c r="D125" s="1" t="str">
        <f t="shared" ca="1" si="0"/>
        <v> بشكل عام، هل تعتقد أن الأمور في بلدكم تسير في الاتجاه الصحيح أم الخاطئ؟</v>
      </c>
      <c r="G125" s="1" t="str">
        <f ca="1">IFERROR(__xludf.DUMMYFUNCTION("""COMPUTED_VALUE"""),"Q4233")</f>
        <v>Q4233</v>
      </c>
      <c r="H125" s="1" t="str">
        <f ca="1">IFERROR(__xludf.DUMMYFUNCTION("""COMPUTED_VALUE"""),"Q4233")</f>
        <v>Q4233</v>
      </c>
      <c r="I125" s="3" t="str">
        <f ca="1">IFERROR(__xludf.DUMMYFUNCTION("""COMPUTED_VALUE"""),"How many hours on a typical day do you spend reading the print version of a newspaper?")</f>
        <v>How many hours on a typical day do you spend reading the print version of a newspaper?</v>
      </c>
    </row>
    <row r="126" spans="1:9" ht="15.75" customHeight="1">
      <c r="A126" s="2" t="s">
        <v>124</v>
      </c>
      <c r="B126" s="2" t="s">
        <v>124</v>
      </c>
      <c r="C126" s="3" t="s">
        <v>127</v>
      </c>
      <c r="D126" s="1" t="str">
        <f t="shared" ca="1" si="0"/>
        <v> بشكل عام، هل تعتقد أن الأمور في بلدكم تسير في الاتجاه الصحيح أم الخاطئ؟</v>
      </c>
      <c r="G126" s="1" t="str">
        <f ca="1">IFERROR(__xludf.DUMMYFUNCTION("""COMPUTED_VALUE"""),"Q4233")</f>
        <v>Q4233</v>
      </c>
      <c r="H126" s="1" t="str">
        <f ca="1">IFERROR(__xludf.DUMMYFUNCTION("""COMPUTED_VALUE"""),"Q4233")</f>
        <v>Q4233</v>
      </c>
      <c r="I126" s="3" t="str">
        <f ca="1">IFERROR(__xludf.DUMMYFUNCTION("""COMPUTED_VALUE"""),"Media usage: Newspaper")</f>
        <v>Media usage: Newspaper</v>
      </c>
    </row>
    <row r="127" spans="1:9" ht="15.75" customHeight="1">
      <c r="A127" s="2" t="s">
        <v>124</v>
      </c>
      <c r="B127" s="2" t="s">
        <v>124</v>
      </c>
      <c r="C127" s="3" t="s">
        <v>128</v>
      </c>
      <c r="D127" s="1" t="str">
        <f t="shared" ca="1" si="0"/>
        <v> بشكل عام، هل تعتقد أن الأمور في بلدكم تسير في الاتجاه الصحيح أم الخاطئ؟</v>
      </c>
      <c r="G127" s="1" t="str">
        <f ca="1">IFERROR(__xludf.DUMMYFUNCTION("""COMPUTED_VALUE"""),"Q409")</f>
        <v>Q409</v>
      </c>
      <c r="H127" s="1" t="str">
        <f ca="1">IFERROR(__xludf.DUMMYFUNCTION("""COMPUTED_VALUE"""),"Q409")</f>
        <v>Q409</v>
      </c>
      <c r="I127" s="3" t="str">
        <f ca="1">IFERROR(__xludf.DUMMYFUNCTION("""COMPUTED_VALUE"""),"On average, how often do you use the Internet?")</f>
        <v>On average, how often do you use the Internet?</v>
      </c>
    </row>
    <row r="128" spans="1:9" ht="15.75" customHeight="1">
      <c r="A128" s="2" t="s">
        <v>129</v>
      </c>
      <c r="B128" s="2" t="s">
        <v>129</v>
      </c>
      <c r="C128" s="3" t="s">
        <v>131</v>
      </c>
      <c r="D128" s="1" t="str">
        <f t="shared" ca="1" si="0"/>
        <v> بشكل عام، هل تعتقد أن الأمور في بلدكم تسير في الاتجاه الصحيح أم الخاطئ؟</v>
      </c>
      <c r="G128" s="1" t="str">
        <f ca="1">IFERROR(__xludf.DUMMYFUNCTION("""COMPUTED_VALUE"""),"Q409")</f>
        <v>Q409</v>
      </c>
      <c r="H128" s="1" t="str">
        <f ca="1">IFERROR(__xludf.DUMMYFUNCTION("""COMPUTED_VALUE"""),"Q409")</f>
        <v>Q409</v>
      </c>
      <c r="I128" s="3" t="str">
        <f ca="1">IFERROR(__xludf.DUMMYFUNCTION("""COMPUTED_VALUE"""),"Media usage: Internet")</f>
        <v>Media usage: Internet</v>
      </c>
    </row>
    <row r="129" spans="1:9" ht="15.75" customHeight="1">
      <c r="A129" s="2" t="s">
        <v>129</v>
      </c>
      <c r="B129" s="2" t="s">
        <v>129</v>
      </c>
      <c r="C129" s="3" t="s">
        <v>131</v>
      </c>
      <c r="D129" s="1" t="str">
        <f t="shared" ca="1" si="0"/>
        <v> بشكل عام، هل تعتقد أن الأمور في بلدكم تسير في الاتجاه الصحيح أم الخاطئ؟</v>
      </c>
      <c r="G129" s="1" t="str">
        <f ca="1">IFERROR(__xludf.DUMMYFUNCTION("""COMPUTED_VALUE"""),"Q424")</f>
        <v>Q424</v>
      </c>
      <c r="H129" s="1" t="str">
        <f ca="1">IFERROR(__xludf.DUMMYFUNCTION("""COMPUTED_VALUE"""),"Q424")</f>
        <v>Q424</v>
      </c>
      <c r="I129" s="3" t="str">
        <f ca="1">IFERROR(__xludf.DUMMYFUNCTION("""COMPUTED_VALUE"""),"How many hours on a typical day do you spend on social media platforms? (Internet users)")</f>
        <v>How many hours on a typical day do you spend on social media platforms? (Internet users)</v>
      </c>
    </row>
    <row r="130" spans="1:9" ht="15.75" customHeight="1">
      <c r="A130" s="2" t="s">
        <v>132</v>
      </c>
      <c r="B130" s="2" t="s">
        <v>132</v>
      </c>
      <c r="C130" s="3" t="s">
        <v>133</v>
      </c>
      <c r="D130" s="1" t="str">
        <f t="shared" ca="1" si="0"/>
        <v> بشكل عام، هل تعتقد أن الأمور في بلدكم تسير في الاتجاه الصحيح أم الخاطئ؟</v>
      </c>
      <c r="G130" s="1" t="str">
        <f ca="1">IFERROR(__xludf.DUMMYFUNCTION("""COMPUTED_VALUE"""),"Q424")</f>
        <v>Q424</v>
      </c>
      <c r="H130" s="1" t="str">
        <f ca="1">IFERROR(__xludf.DUMMYFUNCTION("""COMPUTED_VALUE"""),"Q424")</f>
        <v>Q424</v>
      </c>
      <c r="I130" s="3" t="str">
        <f ca="1">IFERROR(__xludf.DUMMYFUNCTION("""COMPUTED_VALUE"""),"Media usage: Social media")</f>
        <v>Media usage: Social media</v>
      </c>
    </row>
    <row r="131" spans="1:9" ht="15.75" customHeight="1">
      <c r="A131" s="2" t="s">
        <v>132</v>
      </c>
      <c r="B131" s="2" t="s">
        <v>132</v>
      </c>
      <c r="C131" s="3" t="s">
        <v>645</v>
      </c>
      <c r="D131" s="1" t="str">
        <f t="shared" ca="1" si="0"/>
        <v> بشكل عام، هل تعتقد أن الأمور في بلدكم تسير في الاتجاه الصحيح أم الخاطئ؟</v>
      </c>
      <c r="G131" s="1" t="str">
        <f ca="1">IFERROR(__xludf.DUMMYFUNCTION("""COMPUTED_VALUE"""),"Q421")</f>
        <v>Q421</v>
      </c>
      <c r="H131" s="1" t="str">
        <f ca="1">IFERROR(__xludf.DUMMYFUNCTION("""COMPUTED_VALUE"""),"Q421")</f>
        <v>Q421</v>
      </c>
      <c r="I131" s="3" t="str">
        <f ca="1">IFERROR(__xludf.DUMMYFUNCTION("""COMPUTED_VALUE"""),"What is your primary source of information to follow breaking news as events unfold?")</f>
        <v>What is your primary source of information to follow breaking news as events unfold?</v>
      </c>
    </row>
    <row r="132" spans="1:9" ht="15.75" customHeight="1">
      <c r="A132" s="2" t="s">
        <v>132</v>
      </c>
      <c r="B132" s="2" t="s">
        <v>132</v>
      </c>
      <c r="C132" s="3" t="s">
        <v>133</v>
      </c>
      <c r="D132" s="1" t="str">
        <f t="shared" ca="1" si="0"/>
        <v> بشكل عام، هل تعتقد أن الأمور في بلدكم تسير في الاتجاه الصحيح أم الخاطئ؟</v>
      </c>
      <c r="G132" s="1" t="str">
        <f ca="1">IFERROR(__xludf.DUMMYFUNCTION("""COMPUTED_VALUE"""),"Q421")</f>
        <v>Q421</v>
      </c>
      <c r="H132" s="1" t="str">
        <f ca="1">IFERROR(__xludf.DUMMYFUNCTION("""COMPUTED_VALUE"""),"Q421")</f>
        <v>Q421</v>
      </c>
      <c r="I132" s="3" t="str">
        <f ca="1">IFERROR(__xludf.DUMMYFUNCTION("""COMPUTED_VALUE"""),"Media usage: Breaking news (type)")</f>
        <v>Media usage: Breaking news (type)</v>
      </c>
    </row>
    <row r="133" spans="1:9" ht="15.75" customHeight="1">
      <c r="A133" s="2" t="s">
        <v>135</v>
      </c>
      <c r="B133" s="2" t="s">
        <v>135</v>
      </c>
      <c r="C133" s="3" t="s">
        <v>137</v>
      </c>
      <c r="D133" s="1" t="str">
        <f t="shared" ca="1" si="0"/>
        <v> بشكل عام، هل تعتقد أن الأمور في بلدكم تسير في الاتجاه الصحيح أم الخاطئ؟</v>
      </c>
      <c r="G133" s="1" t="str">
        <f ca="1">IFERROR(__xludf.DUMMYFUNCTION("""COMPUTED_VALUE"""),"Q5211")</f>
        <v>Q5211</v>
      </c>
      <c r="H133" s="1" t="str">
        <f ca="1">IFERROR(__xludf.DUMMYFUNCTION("""COMPUTED_VALUE"""),"Q5211")</f>
        <v>Q5211</v>
      </c>
      <c r="I133" s="3" t="str">
        <f ca="1">IFERROR(__xludf.DUMMYFUNCTION("""COMPUTED_VALUE"""),"To what extent do you think that freedom of expression is guaranteed in your country?")</f>
        <v>To what extent do you think that freedom of expression is guaranteed in your country?</v>
      </c>
    </row>
    <row r="134" spans="1:9" ht="15.75" customHeight="1">
      <c r="A134" s="2" t="s">
        <v>135</v>
      </c>
      <c r="B134" s="2" t="s">
        <v>135</v>
      </c>
      <c r="C134" s="3" t="s">
        <v>647</v>
      </c>
      <c r="D134" s="1" t="str">
        <f t="shared" ca="1" si="0"/>
        <v> بشكل عام، هل تعتقد أن الأمور في بلدكم تسير في الاتجاه الصحيح أم الخاطئ؟</v>
      </c>
      <c r="G134" s="1" t="str">
        <f ca="1">IFERROR(__xludf.DUMMYFUNCTION("""COMPUTED_VALUE"""),"Q5211")</f>
        <v>Q5211</v>
      </c>
      <c r="H134" s="1" t="str">
        <f ca="1">IFERROR(__xludf.DUMMYFUNCTION("""COMPUTED_VALUE"""),"Q5211")</f>
        <v>Q5211</v>
      </c>
      <c r="I134" s="3" t="str">
        <f ca="1">IFERROR(__xludf.DUMMYFUNCTION("""COMPUTED_VALUE"""),"Perceived freedom: Expression")</f>
        <v>Perceived freedom: Expression</v>
      </c>
    </row>
    <row r="135" spans="1:9" ht="15.75" customHeight="1">
      <c r="A135" s="2" t="s">
        <v>135</v>
      </c>
      <c r="B135" s="2" t="s">
        <v>135</v>
      </c>
      <c r="C135" s="3" t="s">
        <v>137</v>
      </c>
      <c r="D135" s="1" t="str">
        <f t="shared" ca="1" si="0"/>
        <v> بشكل عام، هل تعتقد أن الأمور في بلدكم تسير في الاتجاه الصحيح أم الخاطئ؟</v>
      </c>
      <c r="G135" s="1" t="str">
        <f ca="1">IFERROR(__xludf.DUMMYFUNCTION("""COMPUTED_VALUE"""),"Q5214")</f>
        <v>Q5214</v>
      </c>
      <c r="H135" s="1" t="str">
        <f ca="1">IFERROR(__xludf.DUMMYFUNCTION("""COMPUTED_VALUE"""),"Q5214")</f>
        <v>Q5214</v>
      </c>
      <c r="I135" s="3" t="str">
        <f ca="1">IFERROR(__xludf.DUMMYFUNCTION("""COMPUTED_VALUE"""),"To what extent do you think that freedom to participate in peaceful protests is guaranteed in your country?")</f>
        <v>To what extent do you think that freedom to participate in peaceful protests is guaranteed in your country?</v>
      </c>
    </row>
    <row r="136" spans="1:9" ht="15.75" customHeight="1">
      <c r="A136" s="2" t="s">
        <v>138</v>
      </c>
      <c r="B136" s="2" t="s">
        <v>138</v>
      </c>
      <c r="C136" s="3" t="s">
        <v>649</v>
      </c>
      <c r="D136" s="1" t="str">
        <f t="shared" ca="1" si="0"/>
        <v> بشكل عام، هل تعتقد أن الأمور في بلدكم تسير في الاتجاه الصحيح أم الخاطئ؟</v>
      </c>
      <c r="G136" s="1" t="str">
        <f ca="1">IFERROR(__xludf.DUMMYFUNCTION("""COMPUTED_VALUE"""),"Q5214")</f>
        <v>Q5214</v>
      </c>
      <c r="H136" s="1" t="str">
        <f ca="1">IFERROR(__xludf.DUMMYFUNCTION("""COMPUTED_VALUE"""),"Q5214")</f>
        <v>Q5214</v>
      </c>
      <c r="I136" s="3" t="str">
        <f ca="1">IFERROR(__xludf.DUMMYFUNCTION("""COMPUTED_VALUE"""),"Perceived Freedom: Peaceful protest")</f>
        <v>Perceived Freedom: Peaceful protest</v>
      </c>
    </row>
    <row r="137" spans="1:9" ht="15.75" customHeight="1">
      <c r="A137" s="2" t="s">
        <v>138</v>
      </c>
      <c r="B137" s="2" t="s">
        <v>138</v>
      </c>
      <c r="C137" s="3" t="s">
        <v>650</v>
      </c>
      <c r="D137" s="1" t="str">
        <f t="shared" ca="1" si="0"/>
        <v> بشكل عام، هل تعتقد أن الأمور في بلدكم تسير في الاتجاه الصحيح أم الخاطئ؟</v>
      </c>
      <c r="G137" s="1" t="str">
        <f ca="1">IFERROR(__xludf.DUMMYFUNCTION("""COMPUTED_VALUE"""),"Q5215")</f>
        <v>Q5215</v>
      </c>
      <c r="H137" s="1" t="str">
        <f ca="1">IFERROR(__xludf.DUMMYFUNCTION("""COMPUTED_VALUE"""),"Q5215")</f>
        <v>Q5215</v>
      </c>
      <c r="I137" s="3" t="str">
        <f ca="1">IFERROR(__xludf.DUMMYFUNCTION("""COMPUTED_VALUE"""),"To what extent do you think that freedom to join civil society organizations is guaranteed in your country?")</f>
        <v>To what extent do you think that freedom to join civil society organizations is guaranteed in your country?</v>
      </c>
    </row>
    <row r="138" spans="1:9" ht="15.75" customHeight="1">
      <c r="A138" s="2" t="s">
        <v>176</v>
      </c>
      <c r="B138" s="2" t="s">
        <v>176</v>
      </c>
      <c r="C138" s="2" t="s">
        <v>651</v>
      </c>
      <c r="D138" s="1" t="str">
        <f t="shared" ca="1" si="0"/>
        <v> بشكل عام، هل تعتقد أن الأمور في بلدكم تسير في الاتجاه الصحيح أم الخاطئ؟</v>
      </c>
      <c r="G138" s="1" t="str">
        <f ca="1">IFERROR(__xludf.DUMMYFUNCTION("""COMPUTED_VALUE"""),"Q5215")</f>
        <v>Q5215</v>
      </c>
      <c r="H138" s="1" t="str">
        <f ca="1">IFERROR(__xludf.DUMMYFUNCTION("""COMPUTED_VALUE"""),"Q5215")</f>
        <v>Q5215</v>
      </c>
      <c r="I138" s="3" t="str">
        <f ca="1">IFERROR(__xludf.DUMMYFUNCTION("""COMPUTED_VALUE"""),"Perceived Freedom: Join organizations")</f>
        <v>Perceived Freedom: Join organizations</v>
      </c>
    </row>
    <row r="139" spans="1:9" ht="15.75" customHeight="1">
      <c r="A139" s="2" t="s">
        <v>138</v>
      </c>
      <c r="B139" s="2" t="s">
        <v>138</v>
      </c>
      <c r="C139" s="3" t="s">
        <v>652</v>
      </c>
      <c r="D139" s="1" t="str">
        <f t="shared" ca="1" si="0"/>
        <v> بشكل عام، هل تعتقد أن الأمور في بلدكم تسير في الاتجاه الصحيح أم الخاطئ؟</v>
      </c>
      <c r="G139" s="1" t="str">
        <f ca="1">IFERROR(__xludf.DUMMYFUNCTION("""COMPUTED_VALUE"""),"Statement")</f>
        <v>Statement</v>
      </c>
      <c r="H139" s="1" t="str">
        <f ca="1">IFERROR(__xludf.DUMMYFUNCTION("""COMPUTED_VALUE"""),"Statement")</f>
        <v>Statement</v>
      </c>
      <c r="I139" s="3" t="str">
        <f ca="1">IFERROR(__xludf.DUMMYFUNCTION("""COMPUTED_VALUE"""),"I trust the information provided by social media more than that provided by newspapers or TV news programs. (Internet users)")</f>
        <v>I trust the information provided by social media more than that provided by newspapers or TV news programs. (Internet users)</v>
      </c>
    </row>
    <row r="140" spans="1:9" ht="15.75" customHeight="1">
      <c r="A140" s="2" t="s">
        <v>176</v>
      </c>
      <c r="B140" s="2" t="s">
        <v>176</v>
      </c>
      <c r="C140" s="2" t="s">
        <v>651</v>
      </c>
      <c r="D140" s="1" t="str">
        <f t="shared" ca="1" si="0"/>
        <v> بشكل عام، هل تعتقد أن الأمور في بلدكم تسير في الاتجاه الصحيح أم الخاطئ؟</v>
      </c>
      <c r="G140" s="1" t="str">
        <f ca="1">IFERROR(__xludf.DUMMYFUNCTION("""COMPUTED_VALUE"""),"Statement")</f>
        <v>Statement</v>
      </c>
      <c r="H140" s="1" t="str">
        <f ca="1">IFERROR(__xludf.DUMMYFUNCTION("""COMPUTED_VALUE"""),"Statement")</f>
        <v>Statement</v>
      </c>
      <c r="I140" s="3" t="str">
        <f ca="1">IFERROR(__xludf.DUMMYFUNCTION("""COMPUTED_VALUE"""),"In general, I am well informed about political events in my country.")</f>
        <v>In general, I am well informed about political events in my country.</v>
      </c>
    </row>
    <row r="141" spans="1:9" ht="15.75" customHeight="1">
      <c r="A141" s="2" t="s">
        <v>140</v>
      </c>
      <c r="B141" s="2" t="s">
        <v>140</v>
      </c>
      <c r="C141" s="3" t="s">
        <v>653</v>
      </c>
      <c r="D141" s="1" t="str">
        <f t="shared" ca="1" si="0"/>
        <v> بشكل عام، هل تعتقد أن الأمور في بلدكم تسير في الاتجاه الصحيح أم الخاطئ؟</v>
      </c>
      <c r="G141" s="1" t="str">
        <f ca="1">IFERROR(__xludf.DUMMYFUNCTION("""COMPUTED_VALUE"""),"Statement")</f>
        <v>Statement</v>
      </c>
      <c r="H141" s="1" t="str">
        <f ca="1">IFERROR(__xludf.DUMMYFUNCTION("""COMPUTED_VALUE"""),"Statement")</f>
        <v>Statement</v>
      </c>
      <c r="I141" s="3" t="str">
        <f ca="1">IFERROR(__xludf.DUMMYFUNCTION("""COMPUTED_VALUE""")," In general, I am well informed about political events in my country.")</f>
        <v xml:space="preserve"> In general, I am well informed about political events in my country.</v>
      </c>
    </row>
    <row r="142" spans="1:9" ht="15.75" customHeight="1">
      <c r="A142" s="2" t="s">
        <v>140</v>
      </c>
      <c r="B142" s="2" t="s">
        <v>140</v>
      </c>
      <c r="C142" s="3" t="s">
        <v>655</v>
      </c>
      <c r="D142" s="1" t="str">
        <f t="shared" ca="1" si="0"/>
        <v> بشكل عام، هل تعتقد أن الأمور في بلدكم تسير في الاتجاه الصحيح أم الخاطئ؟</v>
      </c>
      <c r="G142" s="1" t="str">
        <f ca="1">IFERROR(__xludf.DUMMYFUNCTION("""COMPUTED_VALUE"""),"Q851A")</f>
        <v>Q851A</v>
      </c>
      <c r="H142" s="1" t="str">
        <f ca="1">IFERROR(__xludf.DUMMYFUNCTION("""COMPUTED_VALUE"""),"Q851A")</f>
        <v>Q851A</v>
      </c>
      <c r="I142" s="3" t="str">
        <f ca="1">IFERROR(__xludf.DUMMYFUNCTION("""COMPUTED_VALUE"""),"Apart from any punishment that might be used to discipline children when they misbehave, has anyone in your household ever experienced being physically abused by another member of your family?")</f>
        <v>Apart from any punishment that might be used to discipline children when they misbehave, has anyone in your household ever experienced being physically abused by another member of your family?</v>
      </c>
    </row>
    <row r="143" spans="1:9" ht="15.75" customHeight="1">
      <c r="A143" s="2"/>
      <c r="C143" s="3"/>
      <c r="D143" s="1" t="str">
        <f t="shared" ca="1" si="0"/>
        <v> بشكل عام، هل تعتقد أن الأمور في بلدكم تسير في الاتجاه الصحيح أم الخاطئ؟</v>
      </c>
      <c r="G143" s="1" t="str">
        <f ca="1">IFERROR(__xludf.DUMMYFUNCTION("""COMPUTED_VALUE"""),"Q851A")</f>
        <v>Q851A</v>
      </c>
      <c r="H143" s="1" t="str">
        <f ca="1">IFERROR(__xludf.DUMMYFUNCTION("""COMPUTED_VALUE"""),"Q851A")</f>
        <v>Q851A</v>
      </c>
      <c r="I143" s="3" t="str">
        <f ca="1">IFERROR(__xludf.DUMMYFUNCTION("""COMPUTED_VALUE"""),"Prevalence of domestic violence")</f>
        <v>Prevalence of domestic violence</v>
      </c>
    </row>
    <row r="144" spans="1:9" ht="15.75" customHeight="1">
      <c r="A144" s="2" t="s">
        <v>140</v>
      </c>
      <c r="B144" s="2" t="s">
        <v>140</v>
      </c>
      <c r="C144" s="3" t="s">
        <v>653</v>
      </c>
      <c r="D144" s="1" t="str">
        <f t="shared" ca="1" si="0"/>
        <v> بشكل عام، هل تعتقد أن الأمور في بلدكم تسير في الاتجاه الصحيح أم الخاطئ؟</v>
      </c>
      <c r="G144" s="1" t="str">
        <f ca="1">IFERROR(__xludf.DUMMYFUNCTION("""COMPUTED_VALUE"""),"Q851B")</f>
        <v>Q851B</v>
      </c>
      <c r="H144" s="1" t="str">
        <f ca="1">IFERROR(__xludf.DUMMYFUNCTION("""COMPUTED_VALUE"""),"Q851B")</f>
        <v>Q851B</v>
      </c>
      <c r="I144" s="3" t="str">
        <f ca="1">IFERROR(__xludf.DUMMYFUNCTION("""COMPUTED_VALUE"""),"And have they experienced this type of behavior in the last 12 months? (n=582)")</f>
        <v>And have they experienced this type of behavior in the last 12 months? (n=582)</v>
      </c>
    </row>
    <row r="145" spans="1:9" ht="15.75" customHeight="1">
      <c r="A145" s="2" t="s">
        <v>176</v>
      </c>
      <c r="B145" s="2" t="s">
        <v>176</v>
      </c>
      <c r="C145" s="2" t="s">
        <v>657</v>
      </c>
      <c r="D145" s="1" t="str">
        <f t="shared" ca="1" si="0"/>
        <v> بشكل عام، هل تعتقد أن الأمور في بلدكم تسير في الاتجاه الصحيح أم الخاطئ؟</v>
      </c>
      <c r="G145" s="1" t="str">
        <f ca="1">IFERROR(__xludf.DUMMYFUNCTION("""COMPUTED_VALUE"""),"Q851B")</f>
        <v>Q851B</v>
      </c>
      <c r="H145" s="1" t="str">
        <f ca="1">IFERROR(__xludf.DUMMYFUNCTION("""COMPUTED_VALUE"""),"Q851B")</f>
        <v>Q851B</v>
      </c>
      <c r="I145" s="3" t="str">
        <f ca="1">IFERROR(__xludf.DUMMYFUNCTION("""COMPUTED_VALUE"""),"Prevalence domestic violence past 12 months")</f>
        <v>Prevalence domestic violence past 12 months</v>
      </c>
    </row>
    <row r="146" spans="1:9" ht="15.75" customHeight="1">
      <c r="A146" s="2" t="s">
        <v>143</v>
      </c>
      <c r="B146" s="2" t="s">
        <v>143</v>
      </c>
      <c r="C146" s="3" t="s">
        <v>653</v>
      </c>
      <c r="D146" s="1" t="str">
        <f t="shared" ca="1" si="0"/>
        <v> بشكل عام، هل تعتقد أن الأمور في بلدكم تسير في الاتجاه الصحيح أم الخاطئ؟</v>
      </c>
      <c r="G146" s="1" t="str">
        <f ca="1">IFERROR(__xludf.DUMMYFUNCTION("""COMPUTED_VALUE"""),"Q851C")</f>
        <v>Q851C</v>
      </c>
      <c r="H146" s="1" t="str">
        <f ca="1">IFERROR(__xludf.DUMMYFUNCTION("""COMPUTED_VALUE"""),"Q851C")</f>
        <v>Q851C</v>
      </c>
      <c r="I146" s="3" t="str">
        <f ca="1">IFERROR(__xludf.DUMMYFUNCTION("""COMPUTED_VALUE"""),"Is the person who experienced this type of behavior in the past 12 months male, female, or both? (n=324)")</f>
        <v>Is the person who experienced this type of behavior in the past 12 months male, female, or both? (n=324)</v>
      </c>
    </row>
    <row r="147" spans="1:9" ht="15.75" customHeight="1">
      <c r="A147" s="2" t="s">
        <v>143</v>
      </c>
      <c r="B147" s="2" t="s">
        <v>143</v>
      </c>
      <c r="C147" s="3" t="s">
        <v>658</v>
      </c>
      <c r="D147" s="1" t="str">
        <f t="shared" ca="1" si="0"/>
        <v> بشكل عام، هل تعتقد أن الأمور في بلدكم تسير في الاتجاه الصحيح أم الخاطئ؟</v>
      </c>
      <c r="G147" s="1" t="str">
        <f ca="1">IFERROR(__xludf.DUMMYFUNCTION("""COMPUTED_VALUE"""),"Q851C")</f>
        <v>Q851C</v>
      </c>
      <c r="H147" s="1" t="str">
        <f ca="1">IFERROR(__xludf.DUMMYFUNCTION("""COMPUTED_VALUE"""),"Q851C")</f>
        <v>Q851C</v>
      </c>
      <c r="I147" s="3" t="str">
        <f ca="1">IFERROR(__xludf.DUMMYFUNCTION("""COMPUTED_VALUE"""),"Victim(s) of domestic violence")</f>
        <v>Victim(s) of domestic violence</v>
      </c>
    </row>
    <row r="148" spans="1:9" ht="15.75" customHeight="1">
      <c r="A148" s="2" t="s">
        <v>176</v>
      </c>
      <c r="B148" s="2" t="s">
        <v>176</v>
      </c>
      <c r="C148" s="2" t="s">
        <v>659</v>
      </c>
      <c r="D148" s="1" t="str">
        <f t="shared" ca="1" si="0"/>
        <v> بشكل عام، هل تعتقد أن الأمور في بلدكم تسير في الاتجاه الصحيح أم الخاطئ؟</v>
      </c>
      <c r="G148" s="1" t="str">
        <f ca="1">IFERROR(__xludf.DUMMYFUNCTION("""COMPUTED_VALUE"""),"Q851D")</f>
        <v>Q851D</v>
      </c>
      <c r="H148" s="1" t="str">
        <f ca="1">IFERROR(__xludf.DUMMYFUNCTION("""COMPUTED_VALUE"""),"Q851D")</f>
        <v>Q851D</v>
      </c>
      <c r="I148" s="3" t="str">
        <f ca="1">IFERROR(__xludf.DUMMYFUNCTION("""COMPUTED_VALUE"""),"Is the person who has experienced being physically abused likely to be able to receive assistance from any of the following?  (n=324;  check all that apply)")</f>
        <v>Is the person who has experienced being physically abused likely to be able to receive assistance from any of the following?  (n=324;  check all that apply)</v>
      </c>
    </row>
    <row r="149" spans="1:9" ht="15.75" customHeight="1">
      <c r="A149" s="2" t="s">
        <v>143</v>
      </c>
      <c r="B149" s="2" t="s">
        <v>143</v>
      </c>
      <c r="C149" s="3" t="s">
        <v>653</v>
      </c>
      <c r="D149" s="1" t="str">
        <f t="shared" ca="1" si="0"/>
        <v> بشكل عام، هل تعتقد أن الأمور في بلدكم تسير في الاتجاه الصحيح أم الخاطئ؟</v>
      </c>
      <c r="G149" s="1" t="str">
        <f ca="1">IFERROR(__xludf.DUMMYFUNCTION("""COMPUTED_VALUE"""),"Q851D")</f>
        <v>Q851D</v>
      </c>
      <c r="H149" s="1" t="str">
        <f ca="1">IFERROR(__xludf.DUMMYFUNCTION("""COMPUTED_VALUE"""),"Q851D")</f>
        <v>Q851D</v>
      </c>
      <c r="I149" s="3" t="str">
        <f ca="1">IFERROR(__xludf.DUMMYFUNCTION("""COMPUTED_VALUE"""),"Help for victim(s) of domestic violence")</f>
        <v>Help for victim(s) of domestic violence</v>
      </c>
    </row>
    <row r="150" spans="1:9" ht="15.75" customHeight="1">
      <c r="A150" s="2" t="s">
        <v>176</v>
      </c>
      <c r="B150" s="2" t="s">
        <v>176</v>
      </c>
      <c r="C150" s="2" t="s">
        <v>659</v>
      </c>
      <c r="D150" s="1" t="str">
        <f t="shared" ca="1" si="0"/>
        <v> بشكل عام، هل تعتقد أن الأمور في بلدكم تسير في الاتجاه الصحيح أم الخاطئ؟</v>
      </c>
      <c r="G150" s="1" t="str">
        <f ca="1">IFERROR(__xludf.DUMMYFUNCTION("""COMPUTED_VALUE"""),"Q860")</f>
        <v>Q860</v>
      </c>
      <c r="H150" s="1" t="str">
        <f ca="1">IFERROR(__xludf.DUMMYFUNCTION("""COMPUTED_VALUE"""),"Q860")</f>
        <v>Q860</v>
      </c>
      <c r="I150" s="3" t="str">
        <f ca="1">IFERROR(__xludf.DUMMYFUNCTION("""COMPUTED_VALUE"""),"Acceptance of same sex relationships / honor killings")</f>
        <v>Acceptance of same sex relationships / honor killings</v>
      </c>
    </row>
    <row r="151" spans="1:9" ht="15.75" customHeight="1">
      <c r="A151" s="2" t="s">
        <v>145</v>
      </c>
      <c r="B151" s="2" t="s">
        <v>145</v>
      </c>
      <c r="C151" s="3" t="s">
        <v>653</v>
      </c>
      <c r="D151" s="1" t="str">
        <f t="shared" ca="1" si="0"/>
        <v> بشكل عام، هل تعتقد أن الأمور في بلدكم تسير في الاتجاه الصحيح أم الخاطئ؟</v>
      </c>
      <c r="G151" s="1" t="str">
        <f ca="1">IFERROR(__xludf.DUMMYFUNCTION("""COMPUTED_VALUE"""),"Q860B")</f>
        <v>Q860B</v>
      </c>
      <c r="H151" s="1" t="str">
        <f ca="1">IFERROR(__xludf.DUMMYFUNCTION("""COMPUTED_VALUE"""),"Q860B")</f>
        <v>Q860B</v>
      </c>
      <c r="I151" s="3" t="str">
        <f ca="1">IFERROR(__xludf.DUMMYFUNCTION("""COMPUTED_VALUE"""),"Acceptance of intimate same sex relationships")</f>
        <v>Acceptance of intimate same sex relationships</v>
      </c>
    </row>
    <row r="152" spans="1:9" ht="15.75" customHeight="1">
      <c r="A152" s="2" t="s">
        <v>145</v>
      </c>
      <c r="B152" s="2" t="s">
        <v>145</v>
      </c>
      <c r="C152" s="3" t="s">
        <v>661</v>
      </c>
      <c r="D152" s="1" t="str">
        <f t="shared" ca="1" si="0"/>
        <v> بشكل عام، هل تعتقد أن الأمور في بلدكم تسير في الاتجاه الصحيح أم الخاطئ؟</v>
      </c>
      <c r="G152" s="1" t="str">
        <f ca="1">IFERROR(__xludf.DUMMYFUNCTION("""COMPUTED_VALUE"""),"Q860B")</f>
        <v>Q860B</v>
      </c>
      <c r="H152" s="1" t="str">
        <f ca="1">IFERROR(__xludf.DUMMYFUNCTION("""COMPUTED_VALUE"""),"Q860B")</f>
        <v>Q860B</v>
      </c>
      <c r="I152" s="3" t="str">
        <f ca="1">IFERROR(__xludf.DUMMYFUNCTION("""COMPUTED_VALUE"""),"Acceptance of intimate same sex relationships ")</f>
        <v xml:space="preserve">Acceptance of intimate same sex relationships </v>
      </c>
    </row>
    <row r="153" spans="1:9" ht="15.75" customHeight="1">
      <c r="A153" s="2" t="s">
        <v>176</v>
      </c>
      <c r="B153" s="2" t="s">
        <v>176</v>
      </c>
      <c r="C153" s="2" t="s">
        <v>662</v>
      </c>
      <c r="D153" s="1" t="str">
        <f t="shared" ca="1" si="0"/>
        <v> بشكل عام، هل تعتقد أن الأمور في بلدكم تسير في الاتجاه الصحيح أم الخاطئ؟</v>
      </c>
      <c r="G153" s="1" t="str">
        <f ca="1">IFERROR(__xludf.DUMMYFUNCTION("""COMPUTED_VALUE"""),"Q860C")</f>
        <v>Q860C</v>
      </c>
      <c r="H153" s="1" t="str">
        <f ca="1">IFERROR(__xludf.DUMMYFUNCTION("""COMPUTED_VALUE"""),"Q860C")</f>
        <v>Q860C</v>
      </c>
      <c r="I153" s="3" t="str">
        <f ca="1">IFERROR(__xludf.DUMMYFUNCTION("""COMPUTED_VALUE"""),"Female genital mutilation (FGM)")</f>
        <v>Female genital mutilation (FGM)</v>
      </c>
    </row>
    <row r="154" spans="1:9" ht="15.75" customHeight="1">
      <c r="A154" s="2" t="s">
        <v>145</v>
      </c>
      <c r="B154" s="2" t="s">
        <v>145</v>
      </c>
      <c r="C154" s="3" t="s">
        <v>653</v>
      </c>
      <c r="D154" s="1" t="str">
        <f t="shared" ca="1" si="0"/>
        <v> بشكل عام، هل تعتقد أن الأمور في بلدكم تسير في الاتجاه الصحيح أم الخاطئ؟</v>
      </c>
      <c r="G154" s="1" t="str">
        <f ca="1">IFERROR(__xludf.DUMMYFUNCTION("""COMPUTED_VALUE"""),"Q860C")</f>
        <v>Q860C</v>
      </c>
      <c r="H154" s="1" t="str">
        <f ca="1">IFERROR(__xludf.DUMMYFUNCTION("""COMPUTED_VALUE"""),"Q860C")</f>
        <v>Q860C</v>
      </c>
      <c r="I154" s="3" t="str">
        <f ca="1">IFERROR(__xludf.DUMMYFUNCTION("""COMPUTED_VALUE"""),"Acceptance of female genital mutilation (FGM)")</f>
        <v>Acceptance of female genital mutilation (FGM)</v>
      </c>
    </row>
    <row r="155" spans="1:9" ht="15.75" customHeight="1">
      <c r="A155" s="2" t="s">
        <v>176</v>
      </c>
      <c r="B155" s="2" t="s">
        <v>176</v>
      </c>
      <c r="C155" s="2" t="s">
        <v>662</v>
      </c>
      <c r="D155" s="1" t="str">
        <f t="shared" ca="1" si="0"/>
        <v> بشكل عام، هل تعتقد أن الأمور في بلدكم تسير في الاتجاه الصحيح أم الخاطئ؟</v>
      </c>
      <c r="G155" s="1" t="str">
        <f ca="1">IFERROR(__xludf.DUMMYFUNCTION("""COMPUTED_VALUE"""),"Q860D")</f>
        <v>Q860D</v>
      </c>
      <c r="H155" s="1" t="str">
        <f ca="1">IFERROR(__xludf.DUMMYFUNCTION("""COMPUTED_VALUE"""),"Q860D")</f>
        <v>Q860D</v>
      </c>
      <c r="I155" s="3" t="str">
        <f ca="1">IFERROR(__xludf.DUMMYFUNCTION("""COMPUTED_VALUE"""),"Honor killings")</f>
        <v>Honor killings</v>
      </c>
    </row>
    <row r="156" spans="1:9" ht="15.75" customHeight="1">
      <c r="A156" s="2" t="s">
        <v>147</v>
      </c>
      <c r="B156" s="2" t="s">
        <v>147</v>
      </c>
      <c r="C156" s="3" t="s">
        <v>653</v>
      </c>
      <c r="D156" s="1" t="str">
        <f t="shared" ca="1" si="0"/>
        <v> بشكل عام، هل تعتقد أن الأمور في بلدكم تسير في الاتجاه الصحيح أم الخاطئ؟</v>
      </c>
      <c r="G156" s="1" t="str">
        <f ca="1">IFERROR(__xludf.DUMMYFUNCTION("""COMPUTED_VALUE"""),"Q860D")</f>
        <v>Q860D</v>
      </c>
      <c r="H156" s="1" t="str">
        <f ca="1">IFERROR(__xludf.DUMMYFUNCTION("""COMPUTED_VALUE"""),"Q860D")</f>
        <v>Q860D</v>
      </c>
      <c r="I156" s="3" t="str">
        <f ca="1">IFERROR(__xludf.DUMMYFUNCTION("""COMPUTED_VALUE"""),"Acceptance of honor killings ")</f>
        <v xml:space="preserve">Acceptance of honor killings </v>
      </c>
    </row>
    <row r="157" spans="1:9" ht="15.75" customHeight="1">
      <c r="A157" s="2" t="s">
        <v>147</v>
      </c>
      <c r="B157" s="2" t="s">
        <v>147</v>
      </c>
      <c r="C157" s="3" t="s">
        <v>664</v>
      </c>
      <c r="D157" s="1" t="str">
        <f t="shared" ca="1" si="0"/>
        <v> بشكل عام، هل تعتقد أن الأمور في بلدكم تسير في الاتجاه الصحيح أم الخاطئ؟</v>
      </c>
      <c r="G157" s="1" t="str">
        <f ca="1">IFERROR(__xludf.DUMMYFUNCTION("""COMPUTED_VALUE"""),"Q609")</f>
        <v>Q609</v>
      </c>
      <c r="H157" s="1" t="str">
        <f ca="1">IFERROR(__xludf.DUMMYFUNCTION("""COMPUTED_VALUE"""),"Q609")</f>
        <v>Q609</v>
      </c>
      <c r="I157" s="3" t="str">
        <f ca="1">IFERROR(__xludf.DUMMYFUNCTION("""COMPUTED_VALUE"""),"In general, you would describe yourself as religious, somewhat religious, or not religious?")</f>
        <v>In general, you would describe yourself as religious, somewhat religious, or not religious?</v>
      </c>
    </row>
    <row r="158" spans="1:9" ht="15.75" customHeight="1">
      <c r="A158" s="2" t="s">
        <v>176</v>
      </c>
      <c r="B158" s="2" t="s">
        <v>176</v>
      </c>
      <c r="C158" s="2" t="s">
        <v>665</v>
      </c>
      <c r="D158" s="1" t="str">
        <f t="shared" ca="1" si="0"/>
        <v> بشكل عام، هل تعتقد أن الأمور في بلدكم تسير في الاتجاه الصحيح أم الخاطئ؟</v>
      </c>
      <c r="G158" s="1" t="str">
        <f ca="1">IFERROR(__xludf.DUMMYFUNCTION("""COMPUTED_VALUE"""),"Q609")</f>
        <v>Q609</v>
      </c>
      <c r="H158" s="1" t="str">
        <f ca="1">IFERROR(__xludf.DUMMYFUNCTION("""COMPUTED_VALUE"""),"Q609")</f>
        <v>Q609</v>
      </c>
      <c r="I158" s="3">
        <f ca="1">IFERROR(__xludf.DUMMYFUNCTION("""COMPUTED_VALUE"""),7)</f>
        <v>7</v>
      </c>
    </row>
    <row r="159" spans="1:9" ht="15.75" customHeight="1">
      <c r="A159" s="2" t="s">
        <v>147</v>
      </c>
      <c r="B159" s="2" t="s">
        <v>147</v>
      </c>
      <c r="C159" s="3" t="s">
        <v>653</v>
      </c>
      <c r="D159" s="1" t="str">
        <f t="shared" ca="1" si="0"/>
        <v> بشكل عام، هل تعتقد أن الأمور في بلدكم تسير في الاتجاه الصحيح أم الخاطئ؟</v>
      </c>
      <c r="G159" s="1" t="str">
        <f ca="1">IFERROR(__xludf.DUMMYFUNCTION("""COMPUTED_VALUE"""),"Q609")</f>
        <v>Q609</v>
      </c>
      <c r="H159" s="1" t="str">
        <f ca="1">IFERROR(__xludf.DUMMYFUNCTION("""COMPUTED_VALUE"""),"Q609")</f>
        <v>Q609</v>
      </c>
      <c r="I159" s="3" t="str">
        <f ca="1">IFERROR(__xludf.DUMMYFUNCTION("""COMPUTED_VALUE"""),"Religious piety: Religiousness")</f>
        <v>Religious piety: Religiousness</v>
      </c>
    </row>
    <row r="160" spans="1:9" ht="15.75" customHeight="1">
      <c r="A160" s="2" t="s">
        <v>176</v>
      </c>
      <c r="B160" s="2" t="s">
        <v>176</v>
      </c>
      <c r="C160" s="2" t="s">
        <v>666</v>
      </c>
      <c r="D160" s="1" t="str">
        <f t="shared" ca="1" si="0"/>
        <v> بشكل عام، هل تعتقد أن الأمور في بلدكم تسير في الاتجاه الصحيح أم الخاطئ؟</v>
      </c>
      <c r="G160" s="1" t="str">
        <f ca="1">IFERROR(__xludf.DUMMYFUNCTION("""COMPUTED_VALUE"""),"Q609A")</f>
        <v>Q609A</v>
      </c>
      <c r="H160" s="1" t="str">
        <f ca="1">IFERROR(__xludf.DUMMYFUNCTION("""COMPUTED_VALUE"""),"Q609A")</f>
        <v>Q609A</v>
      </c>
      <c r="I160" s="3" t="str">
        <f ca="1">IFERROR(__xludf.DUMMYFUNCTION("""COMPUTED_VALUE"""),"How often do you pray?")</f>
        <v>How often do you pray?</v>
      </c>
    </row>
    <row r="161" spans="1:9" ht="15.75" customHeight="1">
      <c r="A161" s="2" t="s">
        <v>149</v>
      </c>
      <c r="B161" s="2" t="s">
        <v>149</v>
      </c>
      <c r="C161" s="3" t="s">
        <v>152</v>
      </c>
      <c r="D161" s="1" t="str">
        <f t="shared" ca="1" si="0"/>
        <v> بشكل عام، هل تعتقد أن الأمور في بلدكم تسير في الاتجاه الصحيح أم الخاطئ؟</v>
      </c>
      <c r="G161" s="1" t="str">
        <f ca="1">IFERROR(__xludf.DUMMYFUNCTION("""COMPUTED_VALUE"""),"Q609A")</f>
        <v>Q609A</v>
      </c>
      <c r="H161" s="1" t="str">
        <f ca="1">IFERROR(__xludf.DUMMYFUNCTION("""COMPUTED_VALUE"""),"Q609A")</f>
        <v>Q609A</v>
      </c>
      <c r="I161" s="3" t="str">
        <f ca="1">IFERROR(__xludf.DUMMYFUNCTION("""COMPUTED_VALUE"""),"Religious piety: Praying")</f>
        <v>Religious piety: Praying</v>
      </c>
    </row>
    <row r="162" spans="1:9" ht="15.75" customHeight="1">
      <c r="A162" s="2" t="s">
        <v>149</v>
      </c>
      <c r="B162" s="2" t="s">
        <v>149</v>
      </c>
      <c r="C162" s="3" t="s">
        <v>667</v>
      </c>
      <c r="D162" s="1" t="str">
        <f t="shared" ca="1" si="0"/>
        <v> بشكل عام، هل تعتقد أن الأمور في بلدكم تسير في الاتجاه الصحيح أم الخاطئ؟</v>
      </c>
      <c r="G162" s="1" t="str">
        <f ca="1">IFERROR(__xludf.DUMMYFUNCTION("""COMPUTED_VALUE"""),"Q6105")</f>
        <v>Q6105</v>
      </c>
      <c r="H162" s="1" t="str">
        <f ca="1">IFERROR(__xludf.DUMMYFUNCTION("""COMPUTED_VALUE"""),"Q6105")</f>
        <v>Q6105</v>
      </c>
      <c r="I162" s="3" t="str">
        <f ca="1">IFERROR(__xludf.DUMMYFUNCTION("""COMPUTED_VALUE"""),"Do you always, most of the time, sometimes, rarely, or never attend Friday prayer / go to Sunday mass? (Christians and Muslims only)")</f>
        <v>Do you always, most of the time, sometimes, rarely, or never attend Friday prayer / go to Sunday mass? (Christians and Muslims only)</v>
      </c>
    </row>
    <row r="163" spans="1:9" ht="15.75" customHeight="1">
      <c r="A163" s="2" t="s">
        <v>149</v>
      </c>
      <c r="B163" s="2" t="s">
        <v>149</v>
      </c>
      <c r="C163" s="3" t="s">
        <v>152</v>
      </c>
      <c r="D163" s="1" t="str">
        <f t="shared" ca="1" si="0"/>
        <v> بشكل عام، هل تعتقد أن الأمور في بلدكم تسير في الاتجاه الصحيح أم الخاطئ؟</v>
      </c>
      <c r="G163" s="1" t="str">
        <f ca="1">IFERROR(__xludf.DUMMYFUNCTION("""COMPUTED_VALUE"""),"Q6105")</f>
        <v>Q6105</v>
      </c>
      <c r="H163" s="1" t="str">
        <f ca="1">IFERROR(__xludf.DUMMYFUNCTION("""COMPUTED_VALUE"""),"Q6105")</f>
        <v>Q6105</v>
      </c>
      <c r="I163" s="3" t="str">
        <f ca="1">IFERROR(__xludf.DUMMYFUNCTION("""COMPUTED_VALUE"""),"Religious piety: Attending prayer / service")</f>
        <v>Religious piety: Attending prayer / service</v>
      </c>
    </row>
    <row r="164" spans="1:9" ht="15.75" customHeight="1">
      <c r="A164" s="2" t="s">
        <v>154</v>
      </c>
      <c r="B164" s="2" t="s">
        <v>154</v>
      </c>
      <c r="C164" s="3" t="s">
        <v>155</v>
      </c>
      <c r="D164" s="1" t="str">
        <f t="shared" ca="1" si="0"/>
        <v> بشكل عام، هل تعتقد أن الأمور في بلدكم تسير في الاتجاه الصحيح أم الخاطئ؟</v>
      </c>
      <c r="G164" s="1" t="str">
        <f ca="1">IFERROR(__xludf.DUMMYFUNCTION("""COMPUTED_VALUE"""),"Q6105")</f>
        <v>Q6105</v>
      </c>
      <c r="H164" s="1" t="str">
        <f ca="1">IFERROR(__xludf.DUMMYFUNCTION("""COMPUTED_VALUE"""),"Q6105")</f>
        <v>Q6105</v>
      </c>
      <c r="I164" s="3" t="str">
        <f ca="1">IFERROR(__xludf.DUMMYFUNCTION("""COMPUTED_VALUE"""),"Do you always, most of the time, sometimes, rarely, or never attend Friday prayer / go to Sunday mass?  (Christians and Muslims only)")</f>
        <v>Do you always, most of the time, sometimes, rarely, or never attend Friday prayer / go to Sunday mass?  (Christians and Muslims only)</v>
      </c>
    </row>
    <row r="165" spans="1:9" ht="15.75" customHeight="1">
      <c r="A165" s="2" t="s">
        <v>154</v>
      </c>
      <c r="B165" s="2" t="s">
        <v>154</v>
      </c>
      <c r="C165" s="3" t="s">
        <v>668</v>
      </c>
      <c r="D165" s="1" t="str">
        <f t="shared" ca="1" si="0"/>
        <v> بشكل عام، هل تعتقد أن الأمور في بلدكم تسير في الاتجاه الصحيح أم الخاطئ؟</v>
      </c>
      <c r="G165" s="1" t="str">
        <f ca="1">IFERROR(__xludf.DUMMYFUNCTION("""COMPUTED_VALUE"""),"Q6106")</f>
        <v>Q6106</v>
      </c>
      <c r="H165" s="1" t="str">
        <f ca="1">IFERROR(__xludf.DUMMYFUNCTION("""COMPUTED_VALUE"""),"Q6106")</f>
        <v>Q6106</v>
      </c>
      <c r="I165" s="3" t="str">
        <f ca="1">IFERROR(__xludf.DUMMYFUNCTION("""COMPUTED_VALUE"""),"Do you always, most of the time, sometimes, rarely, or never read the Quran / Bible daily?  (Christians and Muslims only)")</f>
        <v>Do you always, most of the time, sometimes, rarely, or never read the Quran / Bible daily?  (Christians and Muslims only)</v>
      </c>
    </row>
    <row r="166" spans="1:9" ht="15.75" customHeight="1">
      <c r="A166" s="2" t="s">
        <v>154</v>
      </c>
      <c r="B166" s="2" t="s">
        <v>154</v>
      </c>
      <c r="C166" s="3" t="s">
        <v>155</v>
      </c>
      <c r="D166" s="1" t="str">
        <f t="shared" ca="1" si="0"/>
        <v> بشكل عام، هل تعتقد أن الأمور في بلدكم تسير في الاتجاه الصحيح أم الخاطئ؟</v>
      </c>
      <c r="G166" s="1" t="str">
        <f ca="1">IFERROR(__xludf.DUMMYFUNCTION("""COMPUTED_VALUE"""),"Q6106")</f>
        <v>Q6106</v>
      </c>
      <c r="H166" s="1" t="str">
        <f ca="1">IFERROR(__xludf.DUMMYFUNCTION("""COMPUTED_VALUE"""),"Q6106")</f>
        <v>Q6106</v>
      </c>
      <c r="I166" s="3" t="str">
        <f ca="1">IFERROR(__xludf.DUMMYFUNCTION("""COMPUTED_VALUE"""),"Religious piety: Reading Quran / Bible")</f>
        <v>Religious piety: Reading Quran / Bible</v>
      </c>
    </row>
    <row r="167" spans="1:9" ht="15.75" customHeight="1">
      <c r="A167" s="2" t="s">
        <v>156</v>
      </c>
      <c r="B167" s="2" t="s">
        <v>156</v>
      </c>
      <c r="C167" s="3" t="s">
        <v>157</v>
      </c>
      <c r="D167" s="1" t="str">
        <f t="shared" ca="1" si="0"/>
        <v> بشكل عام، هل تعتقد أن الأمور في بلدكم تسير في الاتجاه الصحيح أم الخاطئ؟</v>
      </c>
      <c r="G167" s="1" t="str">
        <f ca="1">IFERROR(__xludf.DUMMYFUNCTION("""COMPUTED_VALUE"""),"Q6106")</f>
        <v>Q6106</v>
      </c>
      <c r="H167" s="1" t="str">
        <f ca="1">IFERROR(__xludf.DUMMYFUNCTION("""COMPUTED_VALUE"""),"Q6106")</f>
        <v>Q6106</v>
      </c>
      <c r="I167" s="3" t="str">
        <f ca="1">IFERROR(__xludf.DUMMYFUNCTION("""COMPUTED_VALUE"""),"Do you always, most of the time, sometimes, rarely, or never read the Quran / Bible daily? (Christians and Muslims only)")</f>
        <v>Do you always, most of the time, sometimes, rarely, or never read the Quran / Bible daily? (Christians and Muslims only)</v>
      </c>
    </row>
    <row r="168" spans="1:9" ht="15.75" customHeight="1">
      <c r="A168" s="2" t="s">
        <v>156</v>
      </c>
      <c r="B168" s="2" t="s">
        <v>156</v>
      </c>
      <c r="C168" s="3" t="s">
        <v>670</v>
      </c>
      <c r="D168" s="1" t="str">
        <f t="shared" ca="1" si="0"/>
        <v> بشكل عام، هل تعتقد أن الأمور في بلدكم تسير في الاتجاه الصحيح أم الخاطئ؟</v>
      </c>
      <c r="G168" s="1" t="str">
        <f ca="1">IFERROR(__xludf.DUMMYFUNCTION("""COMPUTED_VALUE"""),"Q6108")</f>
        <v>Q6108</v>
      </c>
      <c r="H168" s="1" t="str">
        <f ca="1">IFERROR(__xludf.DUMMYFUNCTION("""COMPUTED_VALUE"""),"Q6108")</f>
        <v>Q6108</v>
      </c>
      <c r="I168" s="3" t="str">
        <f ca="1">IFERROR(__xludf.DUMMYFUNCTION("""COMPUTED_VALUE"""),"Do you always, most of the time, sometimes, rarely, or never pray fajr on time? (Only Muslims praying 5 times a day)")</f>
        <v>Do you always, most of the time, sometimes, rarely, or never pray fajr on time? (Only Muslims praying 5 times a day)</v>
      </c>
    </row>
    <row r="169" spans="1:9" ht="15.75" customHeight="1">
      <c r="A169" s="2" t="s">
        <v>156</v>
      </c>
      <c r="B169" s="2" t="s">
        <v>156</v>
      </c>
      <c r="C169" s="3" t="s">
        <v>157</v>
      </c>
      <c r="D169" s="1" t="str">
        <f t="shared" ca="1" si="0"/>
        <v> بشكل عام، هل تعتقد أن الأمور في بلدكم تسير في الاتجاه الصحيح أم الخاطئ؟</v>
      </c>
      <c r="G169" s="1" t="str">
        <f ca="1">IFERROR(__xludf.DUMMYFUNCTION("""COMPUTED_VALUE"""),"Q6108")</f>
        <v>Q6108</v>
      </c>
      <c r="H169" s="1" t="str">
        <f ca="1">IFERROR(__xludf.DUMMYFUNCTION("""COMPUTED_VALUE"""),"Q6108")</f>
        <v>Q6108</v>
      </c>
      <c r="I169" s="3" t="str">
        <f ca="1">IFERROR(__xludf.DUMMYFUNCTION("""COMPUTED_VALUE"""),"Religious piety: Praying fajr on time")</f>
        <v>Religious piety: Praying fajr on time</v>
      </c>
    </row>
    <row r="170" spans="1:9" ht="15.75" customHeight="1">
      <c r="A170" s="2" t="s">
        <v>158</v>
      </c>
      <c r="B170" s="2" t="s">
        <v>158</v>
      </c>
      <c r="C170" s="3" t="s">
        <v>159</v>
      </c>
      <c r="D170" s="1" t="str">
        <f t="shared" ca="1" si="0"/>
        <v> بشكل عام، هل تعتقد أن الأمور في بلدكم تسير في الاتجاه الصحيح أم الخاطئ؟</v>
      </c>
      <c r="G170" s="1" t="str">
        <f ca="1">IFERROR(__xludf.DUMMYFUNCTION("""COMPUTED_VALUE"""),"Q6109")</f>
        <v>Q6109</v>
      </c>
      <c r="H170" s="1" t="str">
        <f ca="1">IFERROR(__xludf.DUMMYFUNCTION("""COMPUTED_VALUE"""),"Q6109")</f>
        <v>Q6109</v>
      </c>
      <c r="I170" s="3" t="str">
        <f ca="1">IFERROR(__xludf.DUMMYFUNCTION("""COMPUTED_VALUE""")," Do you always, most of the time, sometimes, rarely, or never pray istikhara before an important decision? (Only Muslims praying 5 times a day)")</f>
        <v xml:space="preserve"> Do you always, most of the time, sometimes, rarely, or never pray istikhara before an important decision? (Only Muslims praying 5 times a day)</v>
      </c>
    </row>
    <row r="171" spans="1:9" ht="15.75" customHeight="1">
      <c r="A171" s="2" t="s">
        <v>158</v>
      </c>
      <c r="B171" s="2" t="s">
        <v>158</v>
      </c>
      <c r="C171" s="3" t="s">
        <v>671</v>
      </c>
      <c r="D171" s="1" t="str">
        <f t="shared" ca="1" si="0"/>
        <v> بشكل عام، هل تعتقد أن الأمور في بلدكم تسير في الاتجاه الصحيح أم الخاطئ؟</v>
      </c>
      <c r="G171" s="1" t="str">
        <f ca="1">IFERROR(__xludf.DUMMYFUNCTION("""COMPUTED_VALUE"""),"Q6109")</f>
        <v>Q6109</v>
      </c>
      <c r="H171" s="1" t="str">
        <f ca="1">IFERROR(__xludf.DUMMYFUNCTION("""COMPUTED_VALUE"""),"Q6109")</f>
        <v>Q6109</v>
      </c>
      <c r="I171" s="3" t="str">
        <f ca="1">IFERROR(__xludf.DUMMYFUNCTION("""COMPUTED_VALUE"""),"Religious piety: Praying istikhara")</f>
        <v>Religious piety: Praying istikhara</v>
      </c>
    </row>
    <row r="172" spans="1:9" ht="15.75" customHeight="1">
      <c r="A172" s="2" t="s">
        <v>158</v>
      </c>
      <c r="B172" s="2" t="s">
        <v>158</v>
      </c>
      <c r="C172" s="3" t="s">
        <v>159</v>
      </c>
      <c r="D172" s="1" t="str">
        <f t="shared" ca="1" si="0"/>
        <v> بشكل عام، هل تعتقد أن الأمور في بلدكم تسير في الاتجاه الصحيح أم الخاطئ؟</v>
      </c>
      <c r="G172" s="1" t="str">
        <f ca="1">IFERROR(__xludf.DUMMYFUNCTION("""COMPUTED_VALUE"""),"Q6109")</f>
        <v>Q6109</v>
      </c>
      <c r="H172" s="1" t="str">
        <f ca="1">IFERROR(__xludf.DUMMYFUNCTION("""COMPUTED_VALUE"""),"Q6109")</f>
        <v>Q6109</v>
      </c>
      <c r="I172" s="3" t="str">
        <f ca="1">IFERROR(__xludf.DUMMYFUNCTION("""COMPUTED_VALUE"""),"Do you always, most of the time, sometimes, rarely, or never pray istikhara before an important decision? (Only Muslims praying 5 times a day)")</f>
        <v>Do you always, most of the time, sometimes, rarely, or never pray istikhara before an important decision? (Only Muslims praying 5 times a day)</v>
      </c>
    </row>
    <row r="173" spans="1:9" ht="15.75" customHeight="1">
      <c r="A173" s="2" t="s">
        <v>160</v>
      </c>
      <c r="B173" s="2" t="s">
        <v>160</v>
      </c>
      <c r="C173" s="3" t="s">
        <v>161</v>
      </c>
      <c r="D173" s="1" t="str">
        <f t="shared" ca="1" si="0"/>
        <v> بشكل عام، هل تعتقد أن الأمور في بلدكم تسير في الاتجاه الصحيح أم الخاطئ؟</v>
      </c>
      <c r="G173" s="1" t="str">
        <f ca="1">IFERROR(__xludf.DUMMYFUNCTION("""COMPUTED_VALUE"""),"Q6011")</f>
        <v>Q6011</v>
      </c>
      <c r="H173" s="1" t="str">
        <f ca="1">IFERROR(__xludf.DUMMYFUNCTION("""COMPUTED_VALUE"""),"Q6011")</f>
        <v>Q6011</v>
      </c>
      <c r="I173" s="3" t="str">
        <f ca="1">IFERROR(__xludf.DUMMYFUNCTION("""COMPUTED_VALUE"""),"Please indicate whether you agree strongly, agree, disagree, or disagree strongly with the following statement:")</f>
        <v>Please indicate whether you agree strongly, agree, disagree, or disagree strongly with the following statement:</v>
      </c>
    </row>
    <row r="174" spans="1:9" ht="15.75" customHeight="1">
      <c r="A174" s="2" t="s">
        <v>160</v>
      </c>
      <c r="B174" s="2" t="s">
        <v>160</v>
      </c>
      <c r="C174" s="3" t="s">
        <v>672</v>
      </c>
      <c r="D174" s="1" t="str">
        <f t="shared" ca="1" si="0"/>
        <v> بشكل عام، هل تعتقد أن الأمور في بلدكم تسير في الاتجاه الصحيح أم الخاطئ؟</v>
      </c>
      <c r="G174" s="1" t="str">
        <f ca="1">IFERROR(__xludf.DUMMYFUNCTION("""COMPUTED_VALUE"""),"Q6011")</f>
        <v>Q6011</v>
      </c>
      <c r="H174" s="1" t="str">
        <f ca="1">IFERROR(__xludf.DUMMYFUNCTION("""COMPUTED_VALUE"""),"Q6011")</f>
        <v>Q6011</v>
      </c>
      <c r="I174" s="3" t="str">
        <f ca="1">IFERROR(__xludf.DUMMYFUNCTION("""COMPUTED_VALUE"""),"Women's rights: Women president / prime minister")</f>
        <v>Women's rights: Women president / prime minister</v>
      </c>
    </row>
    <row r="175" spans="1:9" ht="15.75" customHeight="1">
      <c r="A175" s="2" t="s">
        <v>160</v>
      </c>
      <c r="B175" s="2" t="s">
        <v>160</v>
      </c>
      <c r="C175" s="3" t="s">
        <v>161</v>
      </c>
      <c r="D175" s="1" t="str">
        <f t="shared" ca="1" si="0"/>
        <v> بشكل عام، هل تعتقد أن الأمور في بلدكم تسير في الاتجاه الصحيح أم الخاطئ؟</v>
      </c>
      <c r="G175" s="1" t="str">
        <f ca="1">IFERROR(__xludf.DUMMYFUNCTION("""COMPUTED_VALUE"""),"Statement")</f>
        <v>Statement</v>
      </c>
      <c r="H175" s="1" t="str">
        <f ca="1">IFERROR(__xludf.DUMMYFUNCTION("""COMPUTED_VALUE"""),"Statement")</f>
        <v>Statement</v>
      </c>
      <c r="I175" s="3" t="str">
        <f ca="1">IFERROR(__xludf.DUMMYFUNCTION("""COMPUTED_VALUE"""),"Women can become president / prime minister of a Muslim country.")</f>
        <v>Women can become president / prime minister of a Muslim country.</v>
      </c>
    </row>
    <row r="176" spans="1:9" ht="15.75" customHeight="1">
      <c r="A176" s="2" t="s">
        <v>162</v>
      </c>
      <c r="B176" s="2" t="s">
        <v>162</v>
      </c>
      <c r="C176" s="3" t="s">
        <v>163</v>
      </c>
      <c r="D176" s="1" t="str">
        <f t="shared" ca="1" si="0"/>
        <v> بشكل عام، هل تعتقد أن الأمور في بلدكم تسير في الاتجاه الصحيح أم الخاطئ؟</v>
      </c>
      <c r="G176" s="1" t="str">
        <f ca="1">IFERROR(__xludf.DUMMYFUNCTION("""COMPUTED_VALUE"""),"Q6013")</f>
        <v>Q6013</v>
      </c>
      <c r="H176" s="1" t="str">
        <f ca="1">IFERROR(__xludf.DUMMYFUNCTION("""COMPUTED_VALUE"""),"Q6013")</f>
        <v>Q6013</v>
      </c>
      <c r="I176" s="3" t="str">
        <f ca="1">IFERROR(__xludf.DUMMYFUNCTION("""COMPUTED_VALUE"""),"And do you agree strongly, agree, disagree, or disagree strongly with the following statement:")</f>
        <v>And do you agree strongly, agree, disagree, or disagree strongly with the following statement:</v>
      </c>
    </row>
    <row r="177" spans="1:9" ht="15.75" customHeight="1">
      <c r="A177" s="2" t="s">
        <v>162</v>
      </c>
      <c r="B177" s="2" t="s">
        <v>162</v>
      </c>
      <c r="C177" s="3" t="s">
        <v>674</v>
      </c>
      <c r="D177" s="1" t="str">
        <f t="shared" ca="1" si="0"/>
        <v> بشكل عام، هل تعتقد أن الأمور في بلدكم تسير في الاتجاه الصحيح أم الخاطئ؟</v>
      </c>
      <c r="G177" s="1" t="str">
        <f ca="1">IFERROR(__xludf.DUMMYFUNCTION("""COMPUTED_VALUE"""),"Q6013")</f>
        <v>Q6013</v>
      </c>
      <c r="H177" s="1" t="str">
        <f ca="1">IFERROR(__xludf.DUMMYFUNCTION("""COMPUTED_VALUE"""),"Q6013")</f>
        <v>Q6013</v>
      </c>
      <c r="I177" s="3" t="str">
        <f ca="1">IFERROR(__xludf.DUMMYFUNCTION("""COMPUTED_VALUE"""),"Women's rights: Political leadership")</f>
        <v>Women's rights: Political leadership</v>
      </c>
    </row>
    <row r="178" spans="1:9" ht="15.75" customHeight="1">
      <c r="A178" s="2" t="s">
        <v>162</v>
      </c>
      <c r="B178" s="2" t="s">
        <v>162</v>
      </c>
      <c r="C178" s="3" t="s">
        <v>163</v>
      </c>
      <c r="D178" s="1" t="str">
        <f t="shared" ca="1" si="0"/>
        <v> بشكل عام، هل تعتقد أن الأمور في بلدكم تسير في الاتجاه الصحيح أم الخاطئ؟</v>
      </c>
      <c r="G178" s="1" t="str">
        <f ca="1">IFERROR(__xludf.DUMMYFUNCTION("""COMPUTED_VALUE"""),"Statement")</f>
        <v>Statement</v>
      </c>
      <c r="H178" s="1" t="str">
        <f ca="1">IFERROR(__xludf.DUMMYFUNCTION("""COMPUTED_VALUE"""),"Statement")</f>
        <v>Statement</v>
      </c>
      <c r="I178" s="3" t="str">
        <f ca="1">IFERROR(__xludf.DUMMYFUNCTION("""COMPUTED_VALUE"""),"In general, men are better at political leadership than women.")</f>
        <v>In general, men are better at political leadership than women.</v>
      </c>
    </row>
    <row r="179" spans="1:9" ht="15.75" customHeight="1">
      <c r="A179" s="2" t="s">
        <v>164</v>
      </c>
      <c r="B179" s="2" t="s">
        <v>164</v>
      </c>
      <c r="C179" s="3" t="s">
        <v>168</v>
      </c>
      <c r="D179" s="1" t="str">
        <f t="shared" ca="1" si="0"/>
        <v> بشكل عام، هل تعتقد أن الأمور في بلدكم تسير في الاتجاه الصحيح أم الخاطئ؟</v>
      </c>
      <c r="G179" s="1" t="str">
        <f ca="1">IFERROR(__xludf.DUMMYFUNCTION("""COMPUTED_VALUE"""),"Q6013")</f>
        <v>Q6013</v>
      </c>
      <c r="H179" s="1" t="str">
        <f ca="1">IFERROR(__xludf.DUMMYFUNCTION("""COMPUTED_VALUE"""),"Q6013")</f>
        <v>Q6013</v>
      </c>
      <c r="I179" s="3" t="str">
        <f ca="1">IFERROR(__xludf.DUMMYFUNCTION("""COMPUTED_VALUE""")," And do you agree strongly, agree, disagree, or disagree strongly with the following statement:")</f>
        <v xml:space="preserve"> And do you agree strongly, agree, disagree, or disagree strongly with the following statement:</v>
      </c>
    </row>
    <row r="180" spans="1:9" ht="15.75" customHeight="1">
      <c r="A180" s="2" t="s">
        <v>164</v>
      </c>
      <c r="B180" s="2" t="s">
        <v>164</v>
      </c>
      <c r="C180" s="3" t="s">
        <v>675</v>
      </c>
      <c r="D180" s="1" t="str">
        <f t="shared" ca="1" si="0"/>
        <v> بشكل عام، هل تعتقد أن الأمور في بلدكم تسير في الاتجاه الصحيح أم الخاطئ؟</v>
      </c>
      <c r="G180" s="1" t="str">
        <f ca="1">IFERROR(__xludf.DUMMYFUNCTION("""COMPUTED_VALUE"""),"Q6014")</f>
        <v>Q6014</v>
      </c>
      <c r="H180" s="1" t="str">
        <f ca="1">IFERROR(__xludf.DUMMYFUNCTION("""COMPUTED_VALUE"""),"Q6014")</f>
        <v>Q6014</v>
      </c>
      <c r="I180" s="3" t="str">
        <f ca="1">IFERROR(__xludf.DUMMYFUNCTION("""COMPUTED_VALUE"""),"And do you agree strongly, agree, disagree, or disagree strongly with the following statement:")</f>
        <v>And do you agree strongly, agree, disagree, or disagree strongly with the following statement:</v>
      </c>
    </row>
    <row r="181" spans="1:9" ht="15.75" customHeight="1">
      <c r="A181" s="2" t="s">
        <v>164</v>
      </c>
      <c r="B181" s="2" t="s">
        <v>164</v>
      </c>
      <c r="C181" s="3" t="s">
        <v>168</v>
      </c>
      <c r="D181" s="1" t="str">
        <f t="shared" ca="1" si="0"/>
        <v> بشكل عام، هل تعتقد أن الأمور في بلدكم تسير في الاتجاه الصحيح أم الخاطئ؟</v>
      </c>
      <c r="G181" s="1" t="str">
        <f ca="1">IFERROR(__xludf.DUMMYFUNCTION("""COMPUTED_VALUE"""),"Q6014")</f>
        <v>Q6014</v>
      </c>
      <c r="H181" s="1" t="str">
        <f ca="1">IFERROR(__xludf.DUMMYFUNCTION("""COMPUTED_VALUE"""),"Q6014")</f>
        <v>Q6014</v>
      </c>
      <c r="I181" s="3" t="str">
        <f ca="1">IFERROR(__xludf.DUMMYFUNCTION("""COMPUTED_VALUE"""),"Women's rights: University education")</f>
        <v>Women's rights: University education</v>
      </c>
    </row>
    <row r="182" spans="1:9" ht="15.75" customHeight="1">
      <c r="A182" s="2" t="s">
        <v>169</v>
      </c>
      <c r="B182" s="2" t="s">
        <v>169</v>
      </c>
      <c r="C182" s="3" t="s">
        <v>171</v>
      </c>
      <c r="D182" s="1" t="str">
        <f t="shared" ca="1" si="0"/>
        <v> بشكل عام، هل تعتقد أن الأمور في بلدكم تسير في الاتجاه الصحيح أم الخاطئ؟</v>
      </c>
      <c r="G182" s="1" t="str">
        <f ca="1">IFERROR(__xludf.DUMMYFUNCTION("""COMPUTED_VALUE"""),"Statement")</f>
        <v>Statement</v>
      </c>
      <c r="H182" s="1" t="str">
        <f ca="1">IFERROR(__xludf.DUMMYFUNCTION("""COMPUTED_VALUE"""),"Statement")</f>
        <v>Statement</v>
      </c>
      <c r="I182" s="3" t="str">
        <f ca="1">IFERROR(__xludf.DUMMYFUNCTION("""COMPUTED_VALUE"""),"University education is more important for men than for women.")</f>
        <v>University education is more important for men than for women.</v>
      </c>
    </row>
    <row r="183" spans="1:9" ht="15.75" customHeight="1">
      <c r="A183" s="2" t="s">
        <v>169</v>
      </c>
      <c r="B183" s="2" t="s">
        <v>169</v>
      </c>
      <c r="C183" s="3" t="s">
        <v>676</v>
      </c>
      <c r="D183" s="1" t="str">
        <f t="shared" ca="1" si="0"/>
        <v> بشكل عام، هل تعتقد أن الأمور في بلدكم تسير في الاتجاه الصحيح أم الخاطئ؟</v>
      </c>
      <c r="G183" s="1" t="str">
        <f ca="1">IFERROR(__xludf.DUMMYFUNCTION("""COMPUTED_VALUE"""),"Q6014")</f>
        <v>Q6014</v>
      </c>
      <c r="H183" s="1" t="str">
        <f ca="1">IFERROR(__xludf.DUMMYFUNCTION("""COMPUTED_VALUE"""),"Q6014")</f>
        <v>Q6014</v>
      </c>
      <c r="I183" s="3" t="str">
        <f ca="1">IFERROR(__xludf.DUMMYFUNCTION("""COMPUTED_VALUE""")," And do you agree strongly, agree, disagree, or disagree strongly with the following statement:")</f>
        <v xml:space="preserve"> And do you agree strongly, agree, disagree, or disagree strongly with the following statement:</v>
      </c>
    </row>
    <row r="184" spans="1:9" ht="15.75" customHeight="1">
      <c r="A184" s="2" t="s">
        <v>169</v>
      </c>
      <c r="B184" s="2" t="s">
        <v>169</v>
      </c>
      <c r="C184" s="3" t="s">
        <v>171</v>
      </c>
      <c r="D184" s="1" t="str">
        <f t="shared" ca="1" si="0"/>
        <v> بشكل عام، هل تعتقد أن الأمور في بلدكم تسير في الاتجاه الصحيح أم الخاطئ؟</v>
      </c>
      <c r="G184" s="1" t="str">
        <f ca="1">IFERROR(__xludf.DUMMYFUNCTION("""COMPUTED_VALUE"""),"Statement")</f>
        <v>Statement</v>
      </c>
      <c r="H184" s="1" t="str">
        <f ca="1">IFERROR(__xludf.DUMMYFUNCTION("""COMPUTED_VALUE"""),"Statement")</f>
        <v>Statement</v>
      </c>
      <c r="I184" s="3" t="str">
        <f ca="1">IFERROR(__xludf.DUMMYFUNCTION("""COMPUTED_VALUE"""),"University education is more important  for men than for women.")</f>
        <v>University education is more important  for men than for women.</v>
      </c>
    </row>
    <row r="185" spans="1:9" ht="15.75" customHeight="1">
      <c r="A185" s="2" t="s">
        <v>172</v>
      </c>
      <c r="B185" s="2" t="s">
        <v>172</v>
      </c>
      <c r="C185" s="3" t="s">
        <v>174</v>
      </c>
      <c r="D185" s="1" t="str">
        <f t="shared" ca="1" si="0"/>
        <v> بشكل عام، هل تعتقد أن الأمور في بلدكم تسير في الاتجاه الصحيح أم الخاطئ؟</v>
      </c>
      <c r="G185" s="1" t="str">
        <f ca="1">IFERROR(__xludf.DUMMYFUNCTION("""COMPUTED_VALUE"""),"Q60114")</f>
        <v>Q60114</v>
      </c>
      <c r="H185" s="1" t="str">
        <f ca="1">IFERROR(__xludf.DUMMYFUNCTION("""COMPUTED_VALUE"""),"Q60114")</f>
        <v>Q60114</v>
      </c>
      <c r="I185" s="3" t="str">
        <f ca="1">IFERROR(__xludf.DUMMYFUNCTION("""COMPUTED_VALUE""")," And do you agree strongly, agree, disagree, or disagree strongly with the following statement:")</f>
        <v xml:space="preserve"> And do you agree strongly, agree, disagree, or disagree strongly with the following statement:</v>
      </c>
    </row>
    <row r="186" spans="1:9" ht="15.75" customHeight="1">
      <c r="A186" s="2" t="s">
        <v>172</v>
      </c>
      <c r="B186" s="2" t="s">
        <v>172</v>
      </c>
      <c r="C186" s="3" t="s">
        <v>175</v>
      </c>
      <c r="D186" s="1" t="str">
        <f t="shared" ca="1" si="0"/>
        <v> بشكل عام، هل تعتقد أن الأمور في بلدكم تسير في الاتجاه الصحيح أم الخاطئ؟</v>
      </c>
      <c r="G186" s="1" t="str">
        <f ca="1">IFERROR(__xludf.DUMMYFUNCTION("""COMPUTED_VALUE"""),"Q60114")</f>
        <v>Q60114</v>
      </c>
      <c r="H186" s="1" t="str">
        <f ca="1">IFERROR(__xludf.DUMMYFUNCTION("""COMPUTED_VALUE"""),"Q60114")</f>
        <v>Q60114</v>
      </c>
      <c r="I186" s="3" t="str">
        <f ca="1">IFERROR(__xludf.DUMMYFUNCTION("""COMPUTED_VALUE"""),"Women's rights: Equality in decision to divorce")</f>
        <v>Women's rights: Equality in decision to divorce</v>
      </c>
    </row>
    <row r="187" spans="1:9" ht="15.75" customHeight="1">
      <c r="A187" s="2" t="s">
        <v>172</v>
      </c>
      <c r="B187" s="2" t="s">
        <v>172</v>
      </c>
      <c r="C187" s="3" t="s">
        <v>174</v>
      </c>
      <c r="D187" s="1" t="str">
        <f t="shared" ca="1" si="0"/>
        <v> بشكل عام، هل تعتقد أن الأمور في بلدكم تسير في الاتجاه الصحيح أم الخاطئ؟</v>
      </c>
      <c r="G187" s="1" t="str">
        <f ca="1">IFERROR(__xludf.DUMMYFUNCTION("""COMPUTED_VALUE"""),"Statement")</f>
        <v>Statement</v>
      </c>
      <c r="H187" s="1" t="str">
        <f ca="1">IFERROR(__xludf.DUMMYFUNCTION("""COMPUTED_VALUE"""),"Statement")</f>
        <v>Statement</v>
      </c>
      <c r="I187" s="3" t="str">
        <f ca="1">IFERROR(__xludf.DUMMYFUNCTION("""COMPUTED_VALUE"""),"Women should have equal rights in making the decision to divorce.")</f>
        <v>Women should have equal rights in making the decision to divorce.</v>
      </c>
    </row>
    <row r="188" spans="1:9" ht="15.75" customHeight="1">
      <c r="A188" s="2" t="s">
        <v>176</v>
      </c>
      <c r="B188" s="2" t="s">
        <v>176</v>
      </c>
      <c r="C188" s="2" t="s">
        <v>177</v>
      </c>
      <c r="D188" s="1" t="str">
        <f t="shared" ca="1" si="0"/>
        <v> بشكل عام، هل تعتقد أن الأمور في بلدكم تسير في الاتجاه الصحيح أم الخاطئ؟</v>
      </c>
      <c r="G188" s="1" t="str">
        <f ca="1">IFERROR(__xludf.DUMMYFUNCTION("""COMPUTED_VALUE"""),"Q60118")</f>
        <v>Q60118</v>
      </c>
      <c r="H188" s="1" t="str">
        <f ca="1">IFERROR(__xludf.DUMMYFUNCTION("""COMPUTED_VALUE"""),"Q60118")</f>
        <v>Q60118</v>
      </c>
      <c r="I188" s="3" t="str">
        <f ca="1">IFERROR(__xludf.DUMMYFUNCTION("""COMPUTED_VALUE""")," And do you agree strongly, agree, disagree, or disagree strongly with the following statement:")</f>
        <v xml:space="preserve"> And do you agree strongly, agree, disagree, or disagree strongly with the following statement:</v>
      </c>
    </row>
    <row r="189" spans="1:9" ht="15.75" customHeight="1">
      <c r="A189" s="2" t="s">
        <v>176</v>
      </c>
      <c r="B189" s="2" t="s">
        <v>176</v>
      </c>
      <c r="C189" s="2" t="s">
        <v>177</v>
      </c>
      <c r="D189" s="1" t="str">
        <f t="shared" ca="1" si="0"/>
        <v> بشكل عام، هل تعتقد أن الأمور في بلدكم تسير في الاتجاه الصحيح أم الخاطئ؟</v>
      </c>
      <c r="G189" s="1" t="str">
        <f ca="1">IFERROR(__xludf.DUMMYFUNCTION("""COMPUTED_VALUE"""),"Q60118")</f>
        <v>Q60118</v>
      </c>
      <c r="H189" s="1" t="str">
        <f ca="1">IFERROR(__xludf.DUMMYFUNCTION("""COMPUTED_VALUE"""),"Q60118")</f>
        <v>Q60118</v>
      </c>
      <c r="I189" s="3" t="str">
        <f ca="1">IFERROR(__xludf.DUMMYFUNCTION("""COMPUTED_VALUE"""),"Women's rights: Final say in family decisions")</f>
        <v>Women's rights: Final say in family decisions</v>
      </c>
    </row>
    <row r="190" spans="1:9" ht="15.75" customHeight="1">
      <c r="A190" s="2" t="s">
        <v>176</v>
      </c>
      <c r="B190" s="2" t="s">
        <v>176</v>
      </c>
      <c r="C190" s="2" t="s">
        <v>178</v>
      </c>
      <c r="D190" s="1" t="str">
        <f t="shared" ca="1" si="0"/>
        <v> بشكل عام، هل تعتقد أن الأمور في بلدكم تسير في الاتجاه الصحيح أم الخاطئ؟</v>
      </c>
      <c r="G190" s="1" t="str">
        <f ca="1">IFERROR(__xludf.DUMMYFUNCTION("""COMPUTED_VALUE"""),"Statement")</f>
        <v>Statement</v>
      </c>
      <c r="H190" s="1" t="str">
        <f ca="1">IFERROR(__xludf.DUMMYFUNCTION("""COMPUTED_VALUE"""),"Statement")</f>
        <v>Statement</v>
      </c>
      <c r="I190" s="3" t="str">
        <f ca="1">IFERROR(__xludf.DUMMYFUNCTION("""COMPUTED_VALUE"""),"Husbands should have final say in all family decisions.")</f>
        <v>Husbands should have final say in all family decisions.</v>
      </c>
    </row>
    <row r="191" spans="1:9" ht="15.75" customHeight="1">
      <c r="A191" s="2" t="s">
        <v>176</v>
      </c>
      <c r="B191" s="2" t="s">
        <v>176</v>
      </c>
      <c r="C191" s="2" t="s">
        <v>180</v>
      </c>
      <c r="D191" s="1" t="str">
        <f t="shared" ca="1" si="0"/>
        <v> بشكل عام، هل تعتقد أن الأمور في بلدكم تسير في الاتجاه الصحيح أم الخاطئ؟</v>
      </c>
      <c r="G191" s="1" t="str">
        <f ca="1">IFERROR(__xludf.DUMMYFUNCTION("""COMPUTED_VALUE"""),"Q60118")</f>
        <v>Q60118</v>
      </c>
      <c r="H191" s="1" t="str">
        <f ca="1">IFERROR(__xludf.DUMMYFUNCTION("""COMPUTED_VALUE"""),"Q60118")</f>
        <v>Q60118</v>
      </c>
      <c r="I191" s="3" t="str">
        <f ca="1">IFERROR(__xludf.DUMMYFUNCTION("""COMPUTED_VALUE"""),"And do you agree strongly, agree, disagree, or disagree strongly with the following statement:")</f>
        <v>And do you agree strongly, agree, disagree, or disagree strongly with the following statement:</v>
      </c>
    </row>
    <row r="192" spans="1:9" ht="15.75" customHeight="1">
      <c r="A192" s="2" t="s">
        <v>182</v>
      </c>
      <c r="B192" s="2" t="s">
        <v>182</v>
      </c>
      <c r="C192" s="3" t="s">
        <v>184</v>
      </c>
      <c r="D192" s="1" t="str">
        <f t="shared" ca="1" si="0"/>
        <v> بشكل عام، هل تعتقد أن الأمور في بلدكم تسير في الاتجاه الصحيح أم الخاطئ؟</v>
      </c>
      <c r="G192" s="1" t="str">
        <f ca="1">IFERROR(__xludf.DUMMYFUNCTION("""COMPUTED_VALUE"""),"Statement")</f>
        <v>Statement</v>
      </c>
      <c r="H192" s="1" t="str">
        <f ca="1">IFERROR(__xludf.DUMMYFUNCTION("""COMPUTED_VALUE"""),"Statement")</f>
        <v>Statement</v>
      </c>
      <c r="I192" s="3" t="str">
        <f ca="1">IFERROR(__xludf.DUMMYFUNCTION("""COMPUTED_VALUE"""),"Husbands should have final say in all family decisions. ")</f>
        <v xml:space="preserve">Husbands should have final say in all family decisions. </v>
      </c>
    </row>
    <row r="193" spans="1:9" ht="15.75" customHeight="1">
      <c r="A193" s="2" t="s">
        <v>182</v>
      </c>
      <c r="B193" s="2" t="s">
        <v>182</v>
      </c>
      <c r="C193" s="3" t="s">
        <v>185</v>
      </c>
      <c r="D193" s="1" t="str">
        <f t="shared" ca="1" si="0"/>
        <v> بشكل عام، هل تعتقد أن الأمور في بلدكم تسير في الاتجاه الصحيح أم الخاطئ؟</v>
      </c>
      <c r="G193" s="1" t="str">
        <f ca="1">IFERROR(__xludf.DUMMYFUNCTION("""COMPUTED_VALUE"""),"Q6019")</f>
        <v>Q6019</v>
      </c>
      <c r="H193" s="1" t="str">
        <f ca="1">IFERROR(__xludf.DUMMYFUNCTION("""COMPUTED_VALUE"""),"Q6019")</f>
        <v>Q6019</v>
      </c>
      <c r="I193" s="3" t="str">
        <f ca="1">IFERROR(__xludf.DUMMYFUNCTION("""COMPUTED_VALUE"""),"Women's rights: Equal share of inheritance")</f>
        <v>Women's rights: Equal share of inheritance</v>
      </c>
    </row>
    <row r="194" spans="1:9" ht="15.75" customHeight="1">
      <c r="A194" s="2" t="s">
        <v>182</v>
      </c>
      <c r="B194" s="2" t="s">
        <v>182</v>
      </c>
      <c r="C194" s="3" t="s">
        <v>184</v>
      </c>
      <c r="D194" s="1" t="str">
        <f t="shared" ca="1" si="0"/>
        <v> بشكل عام، هل تعتقد أن الأمور في بلدكم تسير في الاتجاه الصحيح أم الخاطئ؟</v>
      </c>
      <c r="G194" s="1" t="str">
        <f ca="1">IFERROR(__xludf.DUMMYFUNCTION("""COMPUTED_VALUE"""),"Statement")</f>
        <v>Statement</v>
      </c>
      <c r="H194" s="1" t="str">
        <f ca="1">IFERROR(__xludf.DUMMYFUNCTION("""COMPUTED_VALUE"""),"Statement")</f>
        <v>Statement</v>
      </c>
      <c r="I194" s="3" t="str">
        <f ca="1">IFERROR(__xludf.DUMMYFUNCTION("""COMPUTED_VALUE"""),"Women’s share of inheritance should be equal to that of men.")</f>
        <v>Women’s share of inheritance should be equal to that of men.</v>
      </c>
    </row>
    <row r="195" spans="1:9" ht="15.75" customHeight="1">
      <c r="A195" s="2" t="s">
        <v>186</v>
      </c>
      <c r="B195" s="2" t="s">
        <v>186</v>
      </c>
      <c r="C195" s="3" t="s">
        <v>187</v>
      </c>
      <c r="D195" s="1" t="str">
        <f t="shared" ca="1" si="0"/>
        <v> بشكل عام، هل تعتقد أن الأمور في بلدكم تسير في الاتجاه الصحيح أم الخاطئ؟</v>
      </c>
      <c r="G195" s="1" t="str">
        <f ca="1">IFERROR(__xludf.DUMMYFUNCTION("""COMPUTED_VALUE"""),"Q6019A")</f>
        <v>Q6019A</v>
      </c>
      <c r="H195" s="1" t="str">
        <f ca="1">IFERROR(__xludf.DUMMYFUNCTION("""COMPUTED_VALUE"""),"Q6019A")</f>
        <v>Q6019A</v>
      </c>
      <c r="I195" s="3" t="str">
        <f ca="1">IFERROR(__xludf.DUMMYFUNCTION("""COMPUTED_VALUE""")," And do you agree strongly, agree, disagree, or disagree strongly with the following statement? (split sample)")</f>
        <v xml:space="preserve"> And do you agree strongly, agree, disagree, or disagree strongly with the following statement? (split sample)</v>
      </c>
    </row>
    <row r="196" spans="1:9" ht="15.75" customHeight="1">
      <c r="A196" s="2" t="s">
        <v>186</v>
      </c>
      <c r="B196" s="2" t="s">
        <v>186</v>
      </c>
      <c r="C196" s="3" t="s">
        <v>678</v>
      </c>
      <c r="D196" s="1" t="str">
        <f t="shared" ca="1" si="0"/>
        <v> بشكل عام، هل تعتقد أن الأمور في بلدكم تسير في الاتجاه الصحيح أم الخاطئ؟</v>
      </c>
      <c r="G196" s="1" t="str">
        <f ca="1">IFERROR(__xludf.DUMMYFUNCTION("""COMPUTED_VALUE"""),"Q6019A")</f>
        <v>Q6019A</v>
      </c>
      <c r="H196" s="1" t="str">
        <f ca="1">IFERROR(__xludf.DUMMYFUNCTION("""COMPUTED_VALUE"""),"Q6019A")</f>
        <v>Q6019A</v>
      </c>
      <c r="I196" s="3" t="str">
        <f ca="1">IFERROR(__xludf.DUMMYFUNCTION("""COMPUTED_VALUE"""),"Women's rights: Equal inheritance")</f>
        <v>Women's rights: Equal inheritance</v>
      </c>
    </row>
    <row r="197" spans="1:9" ht="15.75" customHeight="1">
      <c r="A197" s="2" t="s">
        <v>186</v>
      </c>
      <c r="B197" s="2" t="s">
        <v>186</v>
      </c>
      <c r="C197" s="3" t="s">
        <v>187</v>
      </c>
      <c r="D197" s="1" t="str">
        <f t="shared" ca="1" si="0"/>
        <v> بشكل عام، هل تعتقد أن الأمور في بلدكم تسير في الاتجاه الصحيح أم الخاطئ؟</v>
      </c>
      <c r="G197" s="1" t="str">
        <f ca="1">IFERROR(__xludf.DUMMYFUNCTION("""COMPUTED_VALUE"""),"Statement")</f>
        <v>Statement</v>
      </c>
      <c r="H197" s="1" t="str">
        <f ca="1">IFERROR(__xludf.DUMMYFUNCTION("""COMPUTED_VALUE"""),"Statement")</f>
        <v>Statement</v>
      </c>
      <c r="I197" s="3" t="str">
        <f ca="1">IFERROR(__xludf.DUMMYFUNCTION("""COMPUTED_VALUE"""),"Women’s inheritance should be equal to that of men.")</f>
        <v>Women’s inheritance should be equal to that of men.</v>
      </c>
    </row>
    <row r="198" spans="1:9" ht="15.75" customHeight="1">
      <c r="A198" s="2" t="s">
        <v>188</v>
      </c>
      <c r="B198" s="2" t="s">
        <v>188</v>
      </c>
      <c r="C198" s="3" t="s">
        <v>189</v>
      </c>
      <c r="D198" s="1" t="str">
        <f t="shared" ca="1" si="0"/>
        <v> بشكل عام، هل تعتقد أن الأمور في بلدكم تسير في الاتجاه الصحيح أم الخاطئ؟</v>
      </c>
      <c r="G198" s="1" t="str">
        <f ca="1">IFERROR(__xludf.DUMMYFUNCTION("""COMPUTED_VALUE"""),"Q6017")</f>
        <v>Q6017</v>
      </c>
      <c r="H198" s="1" t="str">
        <f ca="1">IFERROR(__xludf.DUMMYFUNCTION("""COMPUTED_VALUE"""),"Q6017")</f>
        <v>Q6017</v>
      </c>
      <c r="I198" s="3" t="str">
        <f ca="1">IFERROR(__xludf.DUMMYFUNCTION("""COMPUTED_VALUE"""),"Women's rights: Travel abroad alone")</f>
        <v>Women's rights: Travel abroad alone</v>
      </c>
    </row>
    <row r="199" spans="1:9" ht="15.75" customHeight="1">
      <c r="A199" s="2" t="s">
        <v>188</v>
      </c>
      <c r="B199" s="2" t="s">
        <v>188</v>
      </c>
      <c r="C199" s="3" t="s">
        <v>679</v>
      </c>
      <c r="D199" s="1" t="str">
        <f t="shared" ca="1" si="0"/>
        <v> بشكل عام، هل تعتقد أن الأمور في بلدكم تسير في الاتجاه الصحيح أم الخاطئ؟</v>
      </c>
      <c r="G199" s="1" t="str">
        <f ca="1">IFERROR(__xludf.DUMMYFUNCTION("""COMPUTED_VALUE"""),"Statement")</f>
        <v>Statement</v>
      </c>
      <c r="H199" s="1" t="str">
        <f ca="1">IFERROR(__xludf.DUMMYFUNCTION("""COMPUTED_VALUE"""),"Statement")</f>
        <v>Statement</v>
      </c>
      <c r="I199" s="3" t="str">
        <f ca="1">IFERROR(__xludf.DUMMYFUNCTION("""COMPUTED_VALUE"""),"It is permissible for a woman to travel abroad by herself.")</f>
        <v>It is permissible for a woman to travel abroad by herself.</v>
      </c>
    </row>
    <row r="200" spans="1:9" ht="15.75" customHeight="1">
      <c r="A200" s="2" t="s">
        <v>190</v>
      </c>
      <c r="B200" s="2" t="s">
        <v>190</v>
      </c>
      <c r="C200" s="3" t="s">
        <v>191</v>
      </c>
      <c r="D200" s="1" t="str">
        <f t="shared" ca="1" si="0"/>
        <v> بشكل عام، هل تعتقد أن الأمور في بلدكم تسير في الاتجاه الصحيح أم الخاطئ؟</v>
      </c>
      <c r="G200" s="1" t="str">
        <f ca="1">IFERROR(__xludf.DUMMYFUNCTION("""COMPUTED_VALUE"""),"Q6021")</f>
        <v>Q6021</v>
      </c>
      <c r="H200" s="1" t="str">
        <f ca="1">IFERROR(__xludf.DUMMYFUNCTION("""COMPUTED_VALUE"""),"Q6021")</f>
        <v>Q6021</v>
      </c>
      <c r="I200" s="3" t="str">
        <f ca="1">IFERROR(__xludf.DUMMYFUNCTION("""COMPUTED_VALUE"""),"Please tell me how much you would like having people from a different religion as your neighbors.")</f>
        <v>Please tell me how much you would like having people from a different religion as your neighbors.</v>
      </c>
    </row>
    <row r="201" spans="1:9" ht="15.75" customHeight="1">
      <c r="A201" s="2" t="s">
        <v>190</v>
      </c>
      <c r="B201" s="2" t="s">
        <v>190</v>
      </c>
      <c r="C201" s="3" t="s">
        <v>192</v>
      </c>
      <c r="D201" s="1" t="str">
        <f t="shared" ca="1" si="0"/>
        <v> بشكل عام، هل تعتقد أن الأمور في بلدكم تسير في الاتجاه الصحيح أم الخاطئ؟</v>
      </c>
      <c r="G201" s="1" t="str">
        <f ca="1">IFERROR(__xludf.DUMMYFUNCTION("""COMPUTED_VALUE"""),"Q6021")</f>
        <v>Q6021</v>
      </c>
      <c r="H201" s="1" t="str">
        <f ca="1">IFERROR(__xludf.DUMMYFUNCTION("""COMPUTED_VALUE"""),"Q6021")</f>
        <v>Q6021</v>
      </c>
      <c r="I201" s="3" t="str">
        <f ca="1">IFERROR(__xludf.DUMMYFUNCTION("""COMPUTED_VALUE"""),"Intolerance: Neighbors of different religion")</f>
        <v>Intolerance: Neighbors of different religion</v>
      </c>
    </row>
    <row r="202" spans="1:9" ht="15.75" customHeight="1">
      <c r="A202" s="2" t="s">
        <v>193</v>
      </c>
      <c r="B202" s="2" t="s">
        <v>193</v>
      </c>
      <c r="C202" s="3" t="s">
        <v>194</v>
      </c>
      <c r="D202" s="1" t="str">
        <f t="shared" ca="1" si="0"/>
        <v> بشكل عام، هل تعتقد أن الأمور في بلدكم تسير في الاتجاه الصحيح أم الخاطئ؟</v>
      </c>
      <c r="G202" s="1" t="str">
        <f ca="1">IFERROR(__xludf.DUMMYFUNCTION("""COMPUTED_VALUE"""),"Q6022")</f>
        <v>Q6022</v>
      </c>
      <c r="H202" s="1" t="str">
        <f ca="1">IFERROR(__xludf.DUMMYFUNCTION("""COMPUTED_VALUE"""),"Q6022")</f>
        <v>Q6022</v>
      </c>
      <c r="I202" s="3" t="str">
        <f ca="1">IFERROR(__xludf.DUMMYFUNCTION("""COMPUTED_VALUE"""),"Please tell me how much you would like having people of a different race / color as your neighbors.")</f>
        <v>Please tell me how much you would like having people of a different race / color as your neighbors.</v>
      </c>
    </row>
    <row r="203" spans="1:9" ht="15.75" customHeight="1">
      <c r="A203" s="2" t="s">
        <v>193</v>
      </c>
      <c r="B203" s="2" t="s">
        <v>193</v>
      </c>
      <c r="C203" s="3" t="s">
        <v>194</v>
      </c>
      <c r="D203" s="1" t="str">
        <f t="shared" ca="1" si="0"/>
        <v> بشكل عام، هل تعتقد أن الأمور في بلدكم تسير في الاتجاه الصحيح أم الخاطئ؟</v>
      </c>
      <c r="G203" s="1" t="str">
        <f ca="1">IFERROR(__xludf.DUMMYFUNCTION("""COMPUTED_VALUE"""),"Q6022")</f>
        <v>Q6022</v>
      </c>
      <c r="H203" s="1" t="str">
        <f ca="1">IFERROR(__xludf.DUMMYFUNCTION("""COMPUTED_VALUE"""),"Q6022")</f>
        <v>Q6022</v>
      </c>
      <c r="I203" s="3" t="str">
        <f ca="1">IFERROR(__xludf.DUMMYFUNCTION("""COMPUTED_VALUE"""),"Intolerance: Neighbors of different race / color")</f>
        <v>Intolerance: Neighbors of different race / color</v>
      </c>
    </row>
    <row r="204" spans="1:9" ht="15.75" customHeight="1">
      <c r="A204" s="2" t="s">
        <v>195</v>
      </c>
      <c r="B204" s="2" t="s">
        <v>195</v>
      </c>
      <c r="C204" s="3" t="s">
        <v>196</v>
      </c>
      <c r="D204" s="1" t="str">
        <f t="shared" ca="1" si="0"/>
        <v> بشكل عام، هل تعتقد أن الأمور في بلدكم تسير في الاتجاه الصحيح أم الخاطئ؟</v>
      </c>
      <c r="G204" s="1" t="str">
        <f ca="1">IFERROR(__xludf.DUMMYFUNCTION("""COMPUTED_VALUE"""),"Q6023")</f>
        <v>Q6023</v>
      </c>
      <c r="H204" s="1" t="str">
        <f ca="1">IFERROR(__xludf.DUMMYFUNCTION("""COMPUTED_VALUE"""),"Q6023")</f>
        <v>Q6023</v>
      </c>
      <c r="I204" s="3" t="str">
        <f ca="1">IFERROR(__xludf.DUMMYFUNCTION("""COMPUTED_VALUE"""),"Please tell me how much you would like having people who are immigrants / foreign workers as your neighbors.")</f>
        <v>Please tell me how much you would like having people who are immigrants / foreign workers as your neighbors.</v>
      </c>
    </row>
    <row r="205" spans="1:9" ht="15.75" customHeight="1">
      <c r="A205" s="2" t="s">
        <v>195</v>
      </c>
      <c r="B205" s="2" t="s">
        <v>195</v>
      </c>
      <c r="C205" s="3" t="s">
        <v>680</v>
      </c>
      <c r="D205" s="1" t="str">
        <f t="shared" ca="1" si="0"/>
        <v> بشكل عام، هل تعتقد أن الأمور في بلدكم تسير في الاتجاه الصحيح أم الخاطئ؟</v>
      </c>
      <c r="G205" s="1" t="str">
        <f ca="1">IFERROR(__xludf.DUMMYFUNCTION("""COMPUTED_VALUE"""),"Q6023")</f>
        <v>Q6023</v>
      </c>
      <c r="H205" s="1" t="str">
        <f ca="1">IFERROR(__xludf.DUMMYFUNCTION("""COMPUTED_VALUE"""),"Q6023")</f>
        <v>Q6023</v>
      </c>
      <c r="I205" s="3" t="str">
        <f ca="1">IFERROR(__xludf.DUMMYFUNCTION("""COMPUTED_VALUE"""),"Intolerance: Neighbors who are immigrants / foreign workers")</f>
        <v>Intolerance: Neighbors who are immigrants / foreign workers</v>
      </c>
    </row>
    <row r="206" spans="1:9" ht="15.75" customHeight="1">
      <c r="A206" s="2" t="s">
        <v>197</v>
      </c>
      <c r="B206" s="2" t="s">
        <v>197</v>
      </c>
      <c r="C206" s="3" t="s">
        <v>681</v>
      </c>
      <c r="D206" s="1" t="str">
        <f t="shared" ca="1" si="0"/>
        <v> بشكل عام، هل تعتقد أن الأمور في بلدكم تسير في الاتجاه الصحيح أم الخاطئ؟</v>
      </c>
      <c r="G206" s="1" t="str">
        <f ca="1">IFERROR(__xludf.DUMMYFUNCTION("""COMPUTED_VALUE"""),"Q6024")</f>
        <v>Q6024</v>
      </c>
      <c r="H206" s="1" t="str">
        <f ca="1">IFERROR(__xludf.DUMMYFUNCTION("""COMPUTED_VALUE"""),"Q6024")</f>
        <v>Q6024</v>
      </c>
      <c r="I206" s="3" t="str">
        <f ca="1">IFERROR(__xludf.DUMMYFUNCTION("""COMPUTED_VALUE"""),"Please tell me how much you would like having people from a different sect / denomination as your neighbors.")</f>
        <v>Please tell me how much you would like having people from a different sect / denomination as your neighbors.</v>
      </c>
    </row>
    <row r="207" spans="1:9" ht="15.75" customHeight="1">
      <c r="A207" s="2" t="s">
        <v>197</v>
      </c>
      <c r="B207" s="2" t="s">
        <v>197</v>
      </c>
      <c r="C207" s="3" t="s">
        <v>199</v>
      </c>
      <c r="D207" s="1" t="str">
        <f t="shared" ca="1" si="0"/>
        <v> بشكل عام، هل تعتقد أن الأمور في بلدكم تسير في الاتجاه الصحيح أم الخاطئ؟</v>
      </c>
      <c r="G207" s="1" t="str">
        <f ca="1">IFERROR(__xludf.DUMMYFUNCTION("""COMPUTED_VALUE"""),"Q6024")</f>
        <v>Q6024</v>
      </c>
      <c r="H207" s="1" t="str">
        <f ca="1">IFERROR(__xludf.DUMMYFUNCTION("""COMPUTED_VALUE"""),"Q6024")</f>
        <v>Q6024</v>
      </c>
      <c r="I207" s="3" t="str">
        <f ca="1">IFERROR(__xludf.DUMMYFUNCTION("""COMPUTED_VALUE"""),"Intolerance: Neighbors of different sect of Islam")</f>
        <v>Intolerance: Neighbors of different sect of Islam</v>
      </c>
    </row>
    <row r="208" spans="1:9" ht="15.75" customHeight="1">
      <c r="A208" s="2" t="s">
        <v>200</v>
      </c>
      <c r="B208" s="2" t="s">
        <v>200</v>
      </c>
      <c r="C208" s="3" t="s">
        <v>682</v>
      </c>
      <c r="D208" s="1" t="str">
        <f t="shared" ca="1" si="0"/>
        <v> بشكل عام، هل تعتقد أن الأمور في بلدكم تسير في الاتجاه الصحيح أم الخاطئ؟</v>
      </c>
      <c r="G208" s="1" t="str">
        <f ca="1">IFERROR(__xludf.DUMMYFUNCTION("""COMPUTED_VALUE"""),"Q6061")</f>
        <v>Q6061</v>
      </c>
      <c r="H208" s="1" t="str">
        <f ca="1">IFERROR(__xludf.DUMMYFUNCTION("""COMPUTED_VALUE"""),"Q6061")</f>
        <v>Q6061</v>
      </c>
      <c r="I208" s="3" t="str">
        <f ca="1">IFERROR(__xludf.DUMMYFUNCTION("""COMPUTED_VALUE"""),"How much do you agree or disagree with each of the following statements?")</f>
        <v>How much do you agree or disagree with each of the following statements?</v>
      </c>
    </row>
    <row r="209" spans="1:9" ht="15.75" customHeight="1">
      <c r="A209" s="2" t="s">
        <v>200</v>
      </c>
      <c r="B209" s="2" t="s">
        <v>200</v>
      </c>
      <c r="C209" s="3" t="s">
        <v>201</v>
      </c>
      <c r="D209" s="1" t="str">
        <f t="shared" ca="1" si="0"/>
        <v> بشكل عام، هل تعتقد أن الأمور في بلدكم تسير في الاتجاه الصحيح أم الخاطئ؟</v>
      </c>
      <c r="G209" s="1" t="str">
        <f ca="1">IFERROR(__xludf.DUMMYFUNCTION("""COMPUTED_VALUE"""),"Q6061")</f>
        <v>Q6061</v>
      </c>
      <c r="H209" s="1" t="str">
        <f ca="1">IFERROR(__xludf.DUMMYFUNCTION("""COMPUTED_VALUE"""),"Q6061")</f>
        <v>Q6061</v>
      </c>
      <c r="I209" s="3" t="str">
        <f ca="1">IFERROR(__xludf.DUMMYFUNCTION("""COMPUTED_VALUE"""),"Political Islam: Non-interference of religious leaders in electoral decisions")</f>
        <v>Political Islam: Non-interference of religious leaders in electoral decisions</v>
      </c>
    </row>
    <row r="210" spans="1:9" ht="15.75" customHeight="1">
      <c r="A210" s="2" t="s">
        <v>203</v>
      </c>
      <c r="B210" s="2" t="s">
        <v>203</v>
      </c>
      <c r="C210" s="3" t="s">
        <v>204</v>
      </c>
      <c r="D210" s="1" t="str">
        <f t="shared" ca="1" si="0"/>
        <v> بشكل عام، هل تعتقد أن الأمور في بلدكم تسير في الاتجاه الصحيح أم الخاطئ؟</v>
      </c>
      <c r="G210" s="1" t="str">
        <f ca="1">IFERROR(__xludf.DUMMYFUNCTION("""COMPUTED_VALUE"""),"Statement")</f>
        <v>Statement</v>
      </c>
      <c r="H210" s="1" t="str">
        <f ca="1">IFERROR(__xludf.DUMMYFUNCTION("""COMPUTED_VALUE"""),"Statement")</f>
        <v>Statement</v>
      </c>
      <c r="I210" s="3" t="str">
        <f ca="1">IFERROR(__xludf.DUMMYFUNCTION("""COMPUTED_VALUE"""),"Religious leaders should \emph{not interfere in voters’ decisions in elections.")</f>
        <v>Religious leaders should \emph{not interfere in voters’ decisions in elections.</v>
      </c>
    </row>
    <row r="211" spans="1:9" ht="15.75" customHeight="1">
      <c r="A211" s="2" t="s">
        <v>203</v>
      </c>
      <c r="B211" s="2" t="s">
        <v>203</v>
      </c>
      <c r="C211" s="3">
        <v>7</v>
      </c>
      <c r="D211" s="1" t="str">
        <f t="shared" ca="1" si="0"/>
        <v> بشكل عام، هل تعتقد أن الأمور في بلدكم تسير في الاتجاه الصحيح أم الخاطئ؟</v>
      </c>
      <c r="G211" s="1" t="str">
        <f ca="1">IFERROR(__xludf.DUMMYFUNCTION("""COMPUTED_VALUE"""),"Q6062")</f>
        <v>Q6062</v>
      </c>
      <c r="H211" s="1" t="str">
        <f ca="1">IFERROR(__xludf.DUMMYFUNCTION("""COMPUTED_VALUE"""),"Q6062")</f>
        <v>Q6062</v>
      </c>
      <c r="I211" s="3" t="str">
        <f ca="1">IFERROR(__xludf.DUMMYFUNCTION("""COMPUTED_VALUE"""),"How much do you agree or disagree with each of the following statements?")</f>
        <v>How much do you agree or disagree with each of the following statements?</v>
      </c>
    </row>
    <row r="212" spans="1:9" ht="15.75" customHeight="1">
      <c r="A212" s="2" t="s">
        <v>203</v>
      </c>
      <c r="B212" s="2" t="s">
        <v>203</v>
      </c>
      <c r="C212" s="3" t="s">
        <v>204</v>
      </c>
      <c r="D212" s="1" t="str">
        <f t="shared" ca="1" si="0"/>
        <v> بشكل عام، هل تعتقد أن الأمور في بلدكم تسير في الاتجاه الصحيح أم الخاطئ؟</v>
      </c>
      <c r="G212" s="1" t="str">
        <f ca="1">IFERROR(__xludf.DUMMYFUNCTION("""COMPUTED_VALUE"""),"Q6062")</f>
        <v>Q6062</v>
      </c>
      <c r="H212" s="1" t="str">
        <f ca="1">IFERROR(__xludf.DUMMYFUNCTION("""COMPUTED_VALUE"""),"Q6062")</f>
        <v>Q6062</v>
      </c>
      <c r="I212" s="3" t="str">
        <f ca="1">IFERROR(__xludf.DUMMYFUNCTION("""COMPUTED_VALUE"""),"Political Islam: Your country is better off with religious leaders in office")</f>
        <v>Political Islam: Your country is better off with religious leaders in office</v>
      </c>
    </row>
    <row r="213" spans="1:9" ht="15.75" customHeight="1">
      <c r="A213" s="2" t="s">
        <v>203</v>
      </c>
      <c r="B213" s="2" t="s">
        <v>203</v>
      </c>
      <c r="C213" s="3" t="s">
        <v>204</v>
      </c>
      <c r="D213" s="1" t="str">
        <f t="shared" ca="1" si="0"/>
        <v> بشكل عام، هل تعتقد أن الأمور في بلدكم تسير في الاتجاه الصحيح أم الخاطئ؟</v>
      </c>
      <c r="G213" s="1" t="str">
        <f ca="1">IFERROR(__xludf.DUMMYFUNCTION("""COMPUTED_VALUE"""),"Statement")</f>
        <v>Statement</v>
      </c>
      <c r="H213" s="1" t="str">
        <f ca="1">IFERROR(__xludf.DUMMYFUNCTION("""COMPUTED_VALUE"""),"Statement")</f>
        <v>Statement</v>
      </c>
      <c r="I213" s="3" t="str">
        <f ca="1">IFERROR(__xludf.DUMMYFUNCTION("""COMPUTED_VALUE"""),"Your country is better off if religious people hold public positions in the state.")</f>
        <v>Your country is better off if religious people hold public positions in the state.</v>
      </c>
    </row>
    <row r="214" spans="1:9" ht="15.75" customHeight="1">
      <c r="A214" s="2" t="s">
        <v>203</v>
      </c>
      <c r="B214" s="2" t="s">
        <v>203</v>
      </c>
      <c r="C214" s="3" t="s">
        <v>684</v>
      </c>
      <c r="D214" s="1" t="str">
        <f t="shared" ca="1" si="0"/>
        <v> بشكل عام، هل تعتقد أن الأمور في بلدكم تسير في الاتجاه الصحيح أم الخاطئ؟</v>
      </c>
      <c r="G214" s="1" t="str">
        <f ca="1">IFERROR(__xludf.DUMMYFUNCTION("""COMPUTED_VALUE"""),"Q6063")</f>
        <v>Q6063</v>
      </c>
      <c r="H214" s="1" t="str">
        <f ca="1">IFERROR(__xludf.DUMMYFUNCTION("""COMPUTED_VALUE"""),"Q6063")</f>
        <v>Q6063</v>
      </c>
      <c r="I214" s="3" t="str">
        <f ca="1">IFERROR(__xludf.DUMMYFUNCTION("""COMPUTED_VALUE"""),"How much do you agree or disagree with each of the following statements?")</f>
        <v>How much do you agree or disagree with each of the following statements?</v>
      </c>
    </row>
    <row r="215" spans="1:9" ht="15.75" customHeight="1">
      <c r="A215" s="2" t="s">
        <v>203</v>
      </c>
      <c r="B215" s="2" t="s">
        <v>203</v>
      </c>
      <c r="C215" s="3" t="s">
        <v>204</v>
      </c>
      <c r="D215" s="1" t="str">
        <f t="shared" ca="1" si="0"/>
        <v> بشكل عام، هل تعتقد أن الأمور في بلدكم تسير في الاتجاه الصحيح أم الخاطئ؟</v>
      </c>
      <c r="G215" s="1" t="str">
        <f ca="1">IFERROR(__xludf.DUMMYFUNCTION("""COMPUTED_VALUE"""),"Q6063")</f>
        <v>Q6063</v>
      </c>
      <c r="H215" s="1" t="str">
        <f ca="1">IFERROR(__xludf.DUMMYFUNCTION("""COMPUTED_VALUE"""),"Q6063")</f>
        <v>Q6063</v>
      </c>
      <c r="I215" s="3" t="str">
        <f ca="1">IFERROR(__xludf.DUMMYFUNCTION("""COMPUTED_VALUE"""),"Political Islam: Religious leaders' influence on government")</f>
        <v>Political Islam: Religious leaders' influence on government</v>
      </c>
    </row>
    <row r="216" spans="1:9" ht="15.75" customHeight="1">
      <c r="A216" s="2" t="s">
        <v>206</v>
      </c>
      <c r="B216" s="2" t="s">
        <v>206</v>
      </c>
      <c r="C216" s="3" t="s">
        <v>207</v>
      </c>
      <c r="D216" s="1" t="str">
        <f t="shared" ca="1" si="0"/>
        <v> بشكل عام، هل تعتقد أن الأمور في بلدكم تسير في الاتجاه الصحيح أم الخاطئ؟</v>
      </c>
      <c r="G216" s="1" t="str">
        <f ca="1">IFERROR(__xludf.DUMMYFUNCTION("""COMPUTED_VALUE"""),"Statement")</f>
        <v>Statement</v>
      </c>
      <c r="H216" s="1" t="str">
        <f ca="1">IFERROR(__xludf.DUMMYFUNCTION("""COMPUTED_VALUE"""),"Statement")</f>
        <v>Statement</v>
      </c>
      <c r="I216" s="3" t="str">
        <f ca="1">IFERROR(__xludf.DUMMYFUNCTION("""COMPUTED_VALUE"""),"Religious clerics should have influence over government decisions.")</f>
        <v>Religious clerics should have influence over government decisions.</v>
      </c>
    </row>
    <row r="217" spans="1:9" ht="15.75" customHeight="1">
      <c r="A217" s="2" t="s">
        <v>206</v>
      </c>
      <c r="B217" s="2" t="s">
        <v>206</v>
      </c>
      <c r="C217" s="3" t="s">
        <v>685</v>
      </c>
      <c r="D217" s="1" t="str">
        <f t="shared" ca="1" si="0"/>
        <v> بشكل عام، هل تعتقد أن الأمور في بلدكم تسير في الاتجاه الصحيح أم الخاطئ؟</v>
      </c>
      <c r="G217" s="1" t="str">
        <f ca="1">IFERROR(__xludf.DUMMYFUNCTION("""COMPUTED_VALUE"""),"Q6064")</f>
        <v>Q6064</v>
      </c>
      <c r="H217" s="1" t="str">
        <f ca="1">IFERROR(__xludf.DUMMYFUNCTION("""COMPUTED_VALUE"""),"Q6064")</f>
        <v>Q6064</v>
      </c>
      <c r="I217" s="3" t="str">
        <f ca="1">IFERROR(__xludf.DUMMYFUNCTION("""COMPUTED_VALUE"""),"How much do you agree or disagree with each of the following statements?")</f>
        <v>How much do you agree or disagree with each of the following statements?</v>
      </c>
    </row>
    <row r="218" spans="1:9" ht="15.75" customHeight="1">
      <c r="A218" s="2" t="s">
        <v>206</v>
      </c>
      <c r="B218" s="2" t="s">
        <v>206</v>
      </c>
      <c r="C218" s="3" t="s">
        <v>207</v>
      </c>
      <c r="D218" s="1" t="str">
        <f t="shared" ca="1" si="0"/>
        <v> بشكل عام، هل تعتقد أن الأمور في بلدكم تسير في الاتجاه الصحيح أم الخاطئ؟</v>
      </c>
      <c r="G218" s="1" t="str">
        <f ca="1">IFERROR(__xludf.DUMMYFUNCTION("""COMPUTED_VALUE"""),"Q6064")</f>
        <v>Q6064</v>
      </c>
      <c r="H218" s="1" t="str">
        <f ca="1">IFERROR(__xludf.DUMMYFUNCTION("""COMPUTED_VALUE"""),"Q6064")</f>
        <v>Q6064</v>
      </c>
      <c r="I218" s="3" t="str">
        <f ca="1">IFERROR(__xludf.DUMMYFUNCTION("""COMPUTED_VALUE"""),"Political Islam: Religious practice private matter")</f>
        <v>Political Islam: Religious practice private matter</v>
      </c>
    </row>
    <row r="219" spans="1:9" ht="15.75" customHeight="1">
      <c r="A219" s="2" t="s">
        <v>209</v>
      </c>
      <c r="B219" s="2" t="s">
        <v>209</v>
      </c>
      <c r="C219" s="3" t="s">
        <v>210</v>
      </c>
      <c r="D219" s="1" t="str">
        <f t="shared" ca="1" si="0"/>
        <v> بشكل عام، هل تعتقد أن الأمور في بلدكم تسير في الاتجاه الصحيح أم الخاطئ؟</v>
      </c>
      <c r="G219" s="1" t="str">
        <f ca="1">IFERROR(__xludf.DUMMYFUNCTION("""COMPUTED_VALUE"""),"Statement")</f>
        <v>Statement</v>
      </c>
      <c r="H219" s="1" t="str">
        <f ca="1">IFERROR(__xludf.DUMMYFUNCTION("""COMPUTED_VALUE"""),"Statement")</f>
        <v>Statement</v>
      </c>
      <c r="I219" s="3" t="str">
        <f ca="1">IFERROR(__xludf.DUMMYFUNCTION("""COMPUTED_VALUE"""),"Religious practice is a private matter and should be separated from socio-economic life.")</f>
        <v>Religious practice is a private matter and should be separated from socio-economic life.</v>
      </c>
    </row>
    <row r="220" spans="1:9" ht="15.75" customHeight="1">
      <c r="A220" s="2" t="s">
        <v>209</v>
      </c>
      <c r="B220" s="2" t="s">
        <v>209</v>
      </c>
      <c r="C220" s="3" t="s">
        <v>686</v>
      </c>
      <c r="D220" s="1" t="str">
        <f t="shared" ca="1" si="0"/>
        <v> بشكل عام، هل تعتقد أن الأمور في بلدكم تسير في الاتجاه الصحيح أم الخاطئ؟</v>
      </c>
      <c r="G220" s="1" t="str">
        <f ca="1">IFERROR(__xludf.DUMMYFUNCTION("""COMPUTED_VALUE"""),"Q6068")</f>
        <v>Q6068</v>
      </c>
      <c r="H220" s="1" t="str">
        <f ca="1">IFERROR(__xludf.DUMMYFUNCTION("""COMPUTED_VALUE"""),"Q6068")</f>
        <v>Q6068</v>
      </c>
      <c r="I220" s="3" t="str">
        <f ca="1">IFERROR(__xludf.DUMMYFUNCTION("""COMPUTED_VALUE"""),"How much do you agree or disagree with each of the following statements?")</f>
        <v>How much do you agree or disagree with each of the following statements?</v>
      </c>
    </row>
    <row r="221" spans="1:9" ht="15.75" customHeight="1">
      <c r="A221" s="2" t="s">
        <v>209</v>
      </c>
      <c r="B221" s="2" t="s">
        <v>209</v>
      </c>
      <c r="C221" s="3" t="s">
        <v>212</v>
      </c>
      <c r="D221" s="1" t="str">
        <f t="shared" ca="1" si="0"/>
        <v> بشكل عام، هل تعتقد أن الأمور في بلدكم تسير في الاتجاه الصحيح أم الخاطئ؟</v>
      </c>
      <c r="G221" s="1" t="str">
        <f ca="1">IFERROR(__xludf.DUMMYFUNCTION("""COMPUTED_VALUE"""),"Q6068")</f>
        <v>Q6068</v>
      </c>
      <c r="H221" s="1" t="str">
        <f ca="1">IFERROR(__xludf.DUMMYFUNCTION("""COMPUTED_VALUE"""),"Q6068")</f>
        <v>Q6068</v>
      </c>
      <c r="I221" s="3" t="str">
        <f ca="1">IFERROR(__xludf.DUMMYFUNCTION("""COMPUTED_VALUE"""),"Political Islam: Relious and non-religious leaders corrupt")</f>
        <v>Political Islam: Relious and non-religious leaders corrupt</v>
      </c>
    </row>
    <row r="222" spans="1:9" ht="15.75" customHeight="1">
      <c r="A222" s="2" t="s">
        <v>213</v>
      </c>
      <c r="B222" s="2" t="s">
        <v>213</v>
      </c>
      <c r="C222" s="3" t="s">
        <v>214</v>
      </c>
      <c r="D222" s="1" t="str">
        <f t="shared" ca="1" si="0"/>
        <v> بشكل عام، هل تعتقد أن الأمور في بلدكم تسير في الاتجاه الصحيح أم الخاطئ؟</v>
      </c>
      <c r="G222" s="1" t="str">
        <f ca="1">IFERROR(__xludf.DUMMYFUNCTION("""COMPUTED_VALUE"""),"Statement")</f>
        <v>Statement</v>
      </c>
      <c r="H222" s="1" t="str">
        <f ca="1">IFERROR(__xludf.DUMMYFUNCTION("""COMPUTED_VALUE"""),"Statement")</f>
        <v>Statement</v>
      </c>
      <c r="I222" s="3" t="str">
        <f ca="1">IFERROR(__xludf.DUMMYFUNCTION("""COMPUTED_VALUE"""),"Today, religious leaders are as likely to be corrupt as non-religious leaders.")</f>
        <v>Today, religious leaders are as likely to be corrupt as non-religious leaders.</v>
      </c>
    </row>
    <row r="223" spans="1:9" ht="15.75" customHeight="1">
      <c r="A223" s="2" t="s">
        <v>213</v>
      </c>
      <c r="B223" s="2" t="s">
        <v>213</v>
      </c>
      <c r="C223" s="3" t="s">
        <v>687</v>
      </c>
      <c r="D223" s="1" t="str">
        <f t="shared" ca="1" si="0"/>
        <v> بشكل عام، هل تعتقد أن الأمور في بلدكم تسير في الاتجاه الصحيح أم الخاطئ؟</v>
      </c>
      <c r="G223" s="1" t="str">
        <f ca="1">IFERROR(__xludf.DUMMYFUNCTION("""COMPUTED_VALUE"""),"Q6072")</f>
        <v>Q6072</v>
      </c>
      <c r="H223" s="1" t="str">
        <f ca="1">IFERROR(__xludf.DUMMYFUNCTION("""COMPUTED_VALUE"""),"Q6072")</f>
        <v>Q6072</v>
      </c>
      <c r="I223" s="3" t="str">
        <f ca="1">IFERROR(__xludf.DUMMYFUNCTION("""COMPUTED_VALUE"""),"For each of the following statements, please indicate whether you strongly agree, agree, disagree, or strongly disagree (Muslims only).")</f>
        <v>For each of the following statements, please indicate whether you strongly agree, agree, disagree, or strongly disagree (Muslims only).</v>
      </c>
    </row>
    <row r="224" spans="1:9" ht="15.75" customHeight="1">
      <c r="A224" s="2" t="s">
        <v>213</v>
      </c>
      <c r="B224" s="2" t="s">
        <v>213</v>
      </c>
      <c r="C224" s="3" t="s">
        <v>215</v>
      </c>
      <c r="D224" s="1" t="str">
        <f t="shared" ca="1" si="0"/>
        <v> بشكل عام، هل تعتقد أن الأمور في بلدكم تسير في الاتجاه الصحيح أم الخاطئ؟</v>
      </c>
      <c r="G224" s="1" t="str">
        <f ca="1">IFERROR(__xludf.DUMMYFUNCTION("""COMPUTED_VALUE"""),"Q6072")</f>
        <v>Q6072</v>
      </c>
      <c r="H224" s="1" t="str">
        <f ca="1">IFERROR(__xludf.DUMMYFUNCTION("""COMPUTED_VALUE"""),"Q6072")</f>
        <v>Q6072</v>
      </c>
      <c r="I224" s="3" t="str">
        <f ca="1">IFERROR(__xludf.DUMMYFUNCTION("""COMPUTED_VALUE"""),"Political Islam: Non-Muslims' rights are inferior in Muslim countries")</f>
        <v>Political Islam: Non-Muslims' rights are inferior in Muslim countries</v>
      </c>
    </row>
    <row r="225" spans="1:9" ht="15.75" customHeight="1">
      <c r="A225" s="2" t="s">
        <v>216</v>
      </c>
      <c r="B225" s="2" t="s">
        <v>216</v>
      </c>
      <c r="C225" s="3" t="s">
        <v>217</v>
      </c>
      <c r="D225" s="1" t="str">
        <f t="shared" ca="1" si="0"/>
        <v> بشكل عام، هل تعتقد أن الأمور في بلدكم تسير في الاتجاه الصحيح أم الخاطئ؟</v>
      </c>
      <c r="G225" s="1" t="str">
        <f ca="1">IFERROR(__xludf.DUMMYFUNCTION("""COMPUTED_VALUE"""),"Statement")</f>
        <v>Statement</v>
      </c>
      <c r="H225" s="1" t="str">
        <f ca="1">IFERROR(__xludf.DUMMYFUNCTION("""COMPUTED_VALUE"""),"Statement")</f>
        <v>Statement</v>
      </c>
      <c r="I225" s="3" t="str">
        <f ca="1">IFERROR(__xludf.DUMMYFUNCTION("""COMPUTED_VALUE"""),"Islam requires that in a Muslim country the political rights of non-Muslims should be inferior.")</f>
        <v>Islam requires that in a Muslim country the political rights of non-Muslims should be inferior.</v>
      </c>
    </row>
    <row r="226" spans="1:9" ht="15.75" customHeight="1">
      <c r="A226" s="2" t="s">
        <v>216</v>
      </c>
      <c r="B226" s="2" t="s">
        <v>216</v>
      </c>
      <c r="C226" s="3" t="s">
        <v>688</v>
      </c>
      <c r="D226" s="1" t="str">
        <f t="shared" ca="1" si="0"/>
        <v> بشكل عام، هل تعتقد أن الأمور في بلدكم تسير في الاتجاه الصحيح أم الخاطئ؟</v>
      </c>
      <c r="G226" s="1" t="str">
        <f ca="1">IFERROR(__xludf.DUMMYFUNCTION("""COMPUTED_VALUE"""),"Q6076")</f>
        <v>Q6076</v>
      </c>
      <c r="H226" s="1" t="str">
        <f ca="1">IFERROR(__xludf.DUMMYFUNCTION("""COMPUTED_VALUE"""),"Q6076")</f>
        <v>Q6076</v>
      </c>
      <c r="I226" s="3" t="str">
        <f ca="1">IFERROR(__xludf.DUMMYFUNCTION("""COMPUTED_VALUE"""),"Please indicate whether you strongly agree, agree, disagree, or strongly disagree with the following statements (Muslims only).")</f>
        <v>Please indicate whether you strongly agree, agree, disagree, or strongly disagree with the following statements (Muslims only).</v>
      </c>
    </row>
    <row r="227" spans="1:9" ht="15.75" customHeight="1">
      <c r="A227" s="2" t="s">
        <v>216</v>
      </c>
      <c r="B227" s="2" t="s">
        <v>216</v>
      </c>
      <c r="C227" s="3" t="s">
        <v>217</v>
      </c>
      <c r="D227" s="1" t="str">
        <f t="shared" ca="1" si="0"/>
        <v> بشكل عام، هل تعتقد أن الأمور في بلدكم تسير في الاتجاه الصحيح أم الخاطئ؟</v>
      </c>
      <c r="G227" s="1" t="str">
        <f ca="1">IFERROR(__xludf.DUMMYFUNCTION("""COMPUTED_VALUE"""),"Q6076")</f>
        <v>Q6076</v>
      </c>
      <c r="H227" s="1" t="str">
        <f ca="1">IFERROR(__xludf.DUMMYFUNCTION("""COMPUTED_VALUE"""),"Q6076")</f>
        <v>Q6076</v>
      </c>
      <c r="I227" s="3" t="str">
        <f ca="1">IFERROR(__xludf.DUMMYFUNCTION("""COMPUTED_VALUE"""),"Political Islam: Women not required to wear hijab")</f>
        <v>Political Islam: Women not required to wear hijab</v>
      </c>
    </row>
    <row r="228" spans="1:9" ht="15.75" customHeight="1">
      <c r="A228" s="2" t="s">
        <v>219</v>
      </c>
      <c r="B228" s="2" t="s">
        <v>219</v>
      </c>
      <c r="C228" s="3" t="s">
        <v>220</v>
      </c>
      <c r="D228" s="1" t="str">
        <f t="shared" ca="1" si="0"/>
        <v> بشكل عام، هل تعتقد أن الأمور في بلدكم تسير في الاتجاه الصحيح أم الخاطئ؟</v>
      </c>
      <c r="G228" s="1" t="str">
        <f ca="1">IFERROR(__xludf.DUMMYFUNCTION("""COMPUTED_VALUE"""),"Statement")</f>
        <v>Statement</v>
      </c>
      <c r="H228" s="1" t="str">
        <f ca="1">IFERROR(__xludf.DUMMYFUNCTION("""COMPUTED_VALUE"""),"Statement")</f>
        <v>Statement</v>
      </c>
      <c r="I228" s="3" t="str">
        <f ca="1">IFERROR(__xludf.DUMMYFUNCTION("""COMPUTED_VALUE"""),"Women should dress modestly, but Islam doesn't require them to wear a hijab.")</f>
        <v>Women should dress modestly, but Islam doesn't require them to wear a hijab.</v>
      </c>
    </row>
    <row r="229" spans="1:9" ht="15.75" customHeight="1">
      <c r="A229" s="2" t="s">
        <v>219</v>
      </c>
      <c r="B229" s="2" t="s">
        <v>219</v>
      </c>
      <c r="C229" s="3" t="s">
        <v>689</v>
      </c>
      <c r="D229" s="1" t="str">
        <f t="shared" ca="1" si="0"/>
        <v> بشكل عام، هل تعتقد أن الأمور في بلدكم تسير في الاتجاه الصحيح أم الخاطئ؟</v>
      </c>
      <c r="G229" s="1" t="str">
        <f ca="1">IFERROR(__xludf.DUMMYFUNCTION("""COMPUTED_VALUE"""),"Q6077")</f>
        <v>Q6077</v>
      </c>
      <c r="H229" s="1" t="str">
        <f ca="1">IFERROR(__xludf.DUMMYFUNCTION("""COMPUTED_VALUE"""),"Q6077")</f>
        <v>Q6077</v>
      </c>
      <c r="I229" s="3" t="str">
        <f ca="1">IFERROR(__xludf.DUMMYFUNCTION("""COMPUTED_VALUE"""),"Please indicate whether you strongly agree, agree, disagree, or strongly disagree with the following statements disagree (Muslims only).")</f>
        <v>Please indicate whether you strongly agree, agree, disagree, or strongly disagree with the following statements disagree (Muslims only).</v>
      </c>
    </row>
    <row r="230" spans="1:9" ht="15.75" customHeight="1">
      <c r="A230" s="2" t="s">
        <v>219</v>
      </c>
      <c r="B230" s="2" t="s">
        <v>219</v>
      </c>
      <c r="C230" s="3" t="s">
        <v>690</v>
      </c>
      <c r="D230" s="1" t="str">
        <f t="shared" ca="1" si="0"/>
        <v> بشكل عام، هل تعتقد أن الأمور في بلدكم تسير في الاتجاه الصحيح أم الخاطئ؟</v>
      </c>
      <c r="G230" s="1" t="str">
        <f ca="1">IFERROR(__xludf.DUMMYFUNCTION("""COMPUTED_VALUE"""),"Q6077")</f>
        <v>Q6077</v>
      </c>
      <c r="H230" s="1" t="str">
        <f ca="1">IFERROR(__xludf.DUMMYFUNCTION("""COMPUTED_VALUE"""),"Q6077")</f>
        <v>Q6077</v>
      </c>
      <c r="I230" s="3" t="str">
        <f ca="1">IFERROR(__xludf.DUMMYFUNCTION("""COMPUTED_VALUE"""),"Political Islam: Banks in Muslim countries charging interest")</f>
        <v>Political Islam: Banks in Muslim countries charging interest</v>
      </c>
    </row>
    <row r="231" spans="1:9" ht="15.75" customHeight="1">
      <c r="A231" s="2" t="s">
        <v>221</v>
      </c>
      <c r="B231" s="2" t="s">
        <v>221</v>
      </c>
      <c r="C231" s="3" t="s">
        <v>691</v>
      </c>
      <c r="D231" s="1" t="str">
        <f t="shared" ca="1" si="0"/>
        <v> بشكل عام، هل تعتقد أن الأمور في بلدكم تسير في الاتجاه الصحيح أم الخاطئ؟</v>
      </c>
      <c r="G231" s="1" t="str">
        <f ca="1">IFERROR(__xludf.DUMMYFUNCTION("""COMPUTED_VALUE"""),"Statement")</f>
        <v>Statement</v>
      </c>
      <c r="H231" s="1" t="str">
        <f ca="1">IFERROR(__xludf.DUMMYFUNCTION("""COMPUTED_VALUE"""),"Statement")</f>
        <v>Statement</v>
      </c>
      <c r="I231" s="3" t="str">
        <f ca="1">IFERROR(__xludf.DUMMYFUNCTION("""COMPUTED_VALUE"""),"In order to meet the demands of the modern economy, banks should be allowed to charge interest.")</f>
        <v>In order to meet the demands of the modern economy, banks should be allowed to charge interest.</v>
      </c>
    </row>
    <row r="232" spans="1:9" ht="15.75" customHeight="1">
      <c r="A232" s="2" t="s">
        <v>221</v>
      </c>
      <c r="B232" s="2" t="s">
        <v>221</v>
      </c>
      <c r="C232" s="3" t="s">
        <v>692</v>
      </c>
      <c r="D232" s="1" t="str">
        <f t="shared" ca="1" si="0"/>
        <v> بشكل عام، هل تعتقد أن الأمور في بلدكم تسير في الاتجاه الصحيح أم الخاطئ؟</v>
      </c>
      <c r="G232" s="1" t="str">
        <f ca="1">IFERROR(__xludf.DUMMYFUNCTION("""COMPUTED_VALUE"""),"Q605")</f>
        <v>Q605</v>
      </c>
      <c r="H232" s="1" t="str">
        <f ca="1">IFERROR(__xludf.DUMMYFUNCTION("""COMPUTED_VALUE"""),"Q605")</f>
        <v>Q605</v>
      </c>
      <c r="I232" s="3" t="str">
        <f ca="1">IFERROR(__xludf.DUMMYFUNCTION("""COMPUTED_VALUE"""),"From your point of view, should the laws of our country be...? (Muslims only)")</f>
        <v>From your point of view, should the laws of our country be...? (Muslims only)</v>
      </c>
    </row>
    <row r="233" spans="1:9" ht="15.75" customHeight="1">
      <c r="A233" s="2" t="s">
        <v>176</v>
      </c>
      <c r="B233" s="2" t="s">
        <v>176</v>
      </c>
      <c r="C233" s="2" t="s">
        <v>472</v>
      </c>
      <c r="D233" s="1" t="str">
        <f t="shared" ca="1" si="0"/>
        <v> بشكل عام، هل تعتقد أن الأمور في بلدكم تسير في الاتجاه الصحيح أم الخاطئ؟</v>
      </c>
      <c r="G233" s="1" t="str">
        <f ca="1">IFERROR(__xludf.DUMMYFUNCTION("""COMPUTED_VALUE"""),"Q605")</f>
        <v>Q605</v>
      </c>
      <c r="H233" s="1" t="str">
        <f ca="1">IFERROR(__xludf.DUMMYFUNCTION("""COMPUTED_VALUE"""),"Q605")</f>
        <v>Q605</v>
      </c>
      <c r="I233" s="3" t="str">
        <f ca="1">IFERROR(__xludf.DUMMYFUNCTION("""COMPUTED_VALUE"""),"Political Islam: Preference for sharia law")</f>
        <v>Political Islam: Preference for sharia law</v>
      </c>
    </row>
    <row r="234" spans="1:9" ht="15.75" customHeight="1">
      <c r="A234" s="2" t="s">
        <v>221</v>
      </c>
      <c r="B234" s="2" t="s">
        <v>221</v>
      </c>
      <c r="C234" s="3" t="s">
        <v>691</v>
      </c>
      <c r="D234" s="1" t="str">
        <f t="shared" ca="1" si="0"/>
        <v> بشكل عام، هل تعتقد أن الأمور في بلدكم تسير في الاتجاه الصحيح أم الخاطئ؟</v>
      </c>
      <c r="G234" s="1" t="str">
        <f ca="1">IFERROR(__xludf.DUMMYFUNCTION("""COMPUTED_VALUE"""),"Q605B")</f>
        <v>Q605B</v>
      </c>
      <c r="H234" s="1" t="str">
        <f ca="1">IFERROR(__xludf.DUMMYFUNCTION("""COMPUTED_VALUE"""),"Q605B")</f>
        <v>Q605B</v>
      </c>
      <c r="I234" s="3" t="str">
        <f ca="1">IFERROR(__xludf.DUMMYFUNCTION("""COMPUTED_VALUE"""),"Which of these four aspects do you think is the most essential aspect of sharia government? (split samples;Muslims only)")</f>
        <v>Which of these four aspects do you think is the most essential aspect of sharia government? (split samples;Muslims only)</v>
      </c>
    </row>
    <row r="235" spans="1:9" ht="15.75" customHeight="1">
      <c r="A235" s="2" t="s">
        <v>176</v>
      </c>
      <c r="B235" s="2" t="s">
        <v>176</v>
      </c>
      <c r="C235" s="2" t="s">
        <v>472</v>
      </c>
      <c r="D235" s="1" t="str">
        <f t="shared" ca="1" si="0"/>
        <v> بشكل عام، هل تعتقد أن الأمور في بلدكم تسير في الاتجاه الصحيح أم الخاطئ؟</v>
      </c>
      <c r="G235" s="1" t="str">
        <f ca="1">IFERROR(__xludf.DUMMYFUNCTION("""COMPUTED_VALUE"""),"Q605B")</f>
        <v>Q605B</v>
      </c>
      <c r="H235" s="1" t="str">
        <f ca="1">IFERROR(__xludf.DUMMYFUNCTION("""COMPUTED_VALUE"""),"Q605B")</f>
        <v>Q605B</v>
      </c>
      <c r="I235" s="3" t="str">
        <f ca="1">IFERROR(__xludf.DUMMYFUNCTION("""COMPUTED_VALUE"""),"Political Islam: Sharia law: Essential characteristic")</f>
        <v>Political Islam: Sharia law: Essential characteristic</v>
      </c>
    </row>
    <row r="236" spans="1:9" ht="15.75" customHeight="1">
      <c r="A236" s="2" t="s">
        <v>224</v>
      </c>
      <c r="B236" s="2" t="s">
        <v>224</v>
      </c>
      <c r="C236" s="3" t="s">
        <v>693</v>
      </c>
      <c r="D236" s="1" t="str">
        <f t="shared" ca="1" si="0"/>
        <v> بشكل عام، هل تعتقد أن الأمور في بلدكم تسير في الاتجاه الصحيح أم الخاطئ؟</v>
      </c>
      <c r="G236" s="1" t="str">
        <f ca="1">IFERROR(__xludf.DUMMYFUNCTION("""COMPUTED_VALUE"""),"Q701H")</f>
        <v>Q701H</v>
      </c>
      <c r="H236" s="1" t="str">
        <f ca="1">IFERROR(__xludf.DUMMYFUNCTION("""COMPUTED_VALUE"""),"Q701H")</f>
        <v>Q701H</v>
      </c>
      <c r="I236" s="3" t="str">
        <f ca="1">IFERROR(__xludf.DUMMYFUNCTION("""COMPUTED_VALUE"""),"And which of these do you think is the main motivation of Western countries giving foreign aid your country?")</f>
        <v>And which of these do you think is the main motivation of Western countries giving foreign aid your country?</v>
      </c>
    </row>
    <row r="237" spans="1:9" ht="15.75" customHeight="1">
      <c r="A237" s="2" t="s">
        <v>224</v>
      </c>
      <c r="B237" s="2" t="s">
        <v>224</v>
      </c>
      <c r="C237" s="3" t="s">
        <v>694</v>
      </c>
      <c r="D237" s="1" t="str">
        <f t="shared" ca="1" si="0"/>
        <v> بشكل عام، هل تعتقد أن الأمور في بلدكم تسير في الاتجاه الصحيح أم الخاطئ؟</v>
      </c>
      <c r="G237" s="1" t="str">
        <f ca="1">IFERROR(__xludf.DUMMYFUNCTION("""COMPUTED_VALUE"""),"Q701H")</f>
        <v>Q701H</v>
      </c>
      <c r="H237" s="1" t="str">
        <f ca="1">IFERROR(__xludf.DUMMYFUNCTION("""COMPUTED_VALUE"""),"Q701H")</f>
        <v>Q701H</v>
      </c>
      <c r="I237" s="3" t="str">
        <f ca="1">IFERROR(__xludf.DUMMYFUNCTION("""COMPUTED_VALUE"""),"Motivation foreign aid: Main motivation")</f>
        <v>Motivation foreign aid: Main motivation</v>
      </c>
    </row>
    <row r="238" spans="1:9" ht="15.75" customHeight="1">
      <c r="A238" s="2" t="s">
        <v>176</v>
      </c>
      <c r="B238" s="2" t="s">
        <v>176</v>
      </c>
      <c r="C238" s="2" t="s">
        <v>695</v>
      </c>
      <c r="D238" s="1" t="str">
        <f t="shared" ca="1" si="0"/>
        <v> بشكل عام، هل تعتقد أن الأمور في بلدكم تسير في الاتجاه الصحيح أم الخاطئ؟</v>
      </c>
      <c r="G238" s="1" t="str">
        <f ca="1">IFERROR(__xludf.DUMMYFUNCTION("""COMPUTED_VALUE"""),"Q701H")</f>
        <v>Q701H</v>
      </c>
      <c r="H238" s="1" t="str">
        <f ca="1">IFERROR(__xludf.DUMMYFUNCTION("""COMPUTED_VALUE"""),"Q701H")</f>
        <v>Q701H</v>
      </c>
      <c r="I238" s="3" t="str">
        <f ca="1">IFERROR(__xludf.DUMMYFUNCTION("""COMPUTED_VALUE"""),"And which of these do you think is the main motivation of Western countries giving foreign aid your country? Economic development")</f>
        <v>And which of these do you think is the main motivation of Western countries giving foreign aid your country? Economic development</v>
      </c>
    </row>
    <row r="239" spans="1:9" ht="15.75" customHeight="1">
      <c r="A239" s="2" t="s">
        <v>224</v>
      </c>
      <c r="B239" s="2" t="s">
        <v>224</v>
      </c>
      <c r="C239" s="3" t="s">
        <v>696</v>
      </c>
      <c r="D239" s="1" t="str">
        <f t="shared" ca="1" si="0"/>
        <v> بشكل عام، هل تعتقد أن الأمور في بلدكم تسير في الاتجاه الصحيح أم الخاطئ؟</v>
      </c>
      <c r="G239" s="1" t="str">
        <f ca="1">IFERROR(__xludf.DUMMYFUNCTION("""COMPUTED_VALUE"""),"Q701H")</f>
        <v>Q701H</v>
      </c>
      <c r="H239" s="1" t="str">
        <f ca="1">IFERROR(__xludf.DUMMYFUNCTION("""COMPUTED_VALUE"""),"Q701H")</f>
        <v>Q701H</v>
      </c>
      <c r="I239" s="3" t="str">
        <f ca="1">IFERROR(__xludf.DUMMYFUNCTION("""COMPUTED_VALUE"""),"And which of these do you think is the main motivation of Western countries giving foreign aid your country? Internal stability")</f>
        <v>And which of these do you think is the main motivation of Western countries giving foreign aid your country? Internal stability</v>
      </c>
    </row>
    <row r="240" spans="1:9" ht="15.75" customHeight="1">
      <c r="A240" s="2" t="s">
        <v>176</v>
      </c>
      <c r="B240" s="2" t="s">
        <v>176</v>
      </c>
      <c r="C240" s="2" t="s">
        <v>695</v>
      </c>
      <c r="D240" s="1" t="str">
        <f t="shared" ca="1" si="0"/>
        <v> بشكل عام، هل تعتقد أن الأمور في بلدكم تسير في الاتجاه الصحيح أم الخاطئ؟</v>
      </c>
      <c r="G240" s="1" t="str">
        <f ca="1">IFERROR(__xludf.DUMMYFUNCTION("""COMPUTED_VALUE"""),"Q701H")</f>
        <v>Q701H</v>
      </c>
      <c r="H240" s="1" t="str">
        <f ca="1">IFERROR(__xludf.DUMMYFUNCTION("""COMPUTED_VALUE"""),"Q701H")</f>
        <v>Q701H</v>
      </c>
      <c r="I240" s="3" t="str">
        <f ca="1">IFERROR(__xludf.DUMMYFUNCTION("""COMPUTED_VALUE"""),"And which of these do you think is the main motivation of Western countries giving foreign aid your country? Empowering CSOs")</f>
        <v>And which of these do you think is the main motivation of Western countries giving foreign aid your country? Empowering CSOs</v>
      </c>
    </row>
    <row r="241" spans="1:9" ht="15.75" customHeight="1">
      <c r="A241" s="2" t="s">
        <v>227</v>
      </c>
      <c r="B241" s="2" t="s">
        <v>227</v>
      </c>
      <c r="C241" s="3" t="s">
        <v>693</v>
      </c>
      <c r="D241" s="1" t="str">
        <f t="shared" ca="1" si="0"/>
        <v> بشكل عام، هل تعتقد أن الأمور في بلدكم تسير في الاتجاه الصحيح أم الخاطئ؟</v>
      </c>
      <c r="G241" s="1" t="str">
        <f ca="1">IFERROR(__xludf.DUMMYFUNCTION("""COMPUTED_VALUE"""),"Q701H")</f>
        <v>Q701H</v>
      </c>
      <c r="H241" s="1" t="str">
        <f ca="1">IFERROR(__xludf.DUMMYFUNCTION("""COMPUTED_VALUE"""),"Q701H")</f>
        <v>Q701H</v>
      </c>
      <c r="I241" s="3" t="str">
        <f ca="1">IFERROR(__xludf.DUMMYFUNCTION("""COMPUTED_VALUE"""),"And which of these do you think is the main motivation of Western countries giving foreign aid your country? Improving citizens' lives")</f>
        <v>And which of these do you think is the main motivation of Western countries giving foreign aid your country? Improving citizens' lives</v>
      </c>
    </row>
    <row r="242" spans="1:9" ht="15.75" customHeight="1">
      <c r="A242" s="2" t="s">
        <v>227</v>
      </c>
      <c r="B242" s="2" t="s">
        <v>227</v>
      </c>
      <c r="C242" s="3" t="s">
        <v>697</v>
      </c>
      <c r="D242" s="1" t="str">
        <f t="shared" ca="1" si="0"/>
        <v> بشكل عام، هل تعتقد أن الأمور في بلدكم تسير في الاتجاه الصحيح أم الخاطئ؟</v>
      </c>
      <c r="G242" s="1" t="str">
        <f ca="1">IFERROR(__xludf.DUMMYFUNCTION("""COMPUTED_VALUE"""),"Q701H")</f>
        <v>Q701H</v>
      </c>
      <c r="H242" s="1" t="str">
        <f ca="1">IFERROR(__xludf.DUMMYFUNCTION("""COMPUTED_VALUE"""),"Q701H")</f>
        <v>Q701H</v>
      </c>
      <c r="I242" s="3" t="str">
        <f ca="1">IFERROR(__xludf.DUMMYFUNCTION("""COMPUTED_VALUE"""),"And which of these do you think is the main motivation of Western countries giving foreign aid your country? Gaining influence")</f>
        <v>And which of these do you think is the main motivation of Western countries giving foreign aid your country? Gaining influence</v>
      </c>
    </row>
    <row r="243" spans="1:9" ht="15.75" customHeight="1">
      <c r="A243" s="2" t="s">
        <v>176</v>
      </c>
      <c r="B243" s="2" t="s">
        <v>176</v>
      </c>
      <c r="C243" s="2" t="s">
        <v>698</v>
      </c>
      <c r="D243" s="1" t="str">
        <f t="shared" ca="1" si="0"/>
        <v> بشكل عام، هل تعتقد أن الأمور في بلدكم تسير في الاتجاه الصحيح أم الخاطئ؟</v>
      </c>
      <c r="G243" s="1" t="str">
        <f ca="1">IFERROR(__xludf.DUMMYFUNCTION("""COMPUTED_VALUE"""),"Q703")</f>
        <v>Q703</v>
      </c>
      <c r="H243" s="1" t="str">
        <f ca="1">IFERROR(__xludf.DUMMYFUNCTION("""COMPUTED_VALUE"""),"Q703")</f>
        <v>Q703</v>
      </c>
      <c r="I243" s="3" t="str">
        <f ca="1">IFERROR(__xludf.DUMMYFUNCTION("""COMPUTED_VALUE"""),"Is it better for your country to open up to the outside world to a greater extent, to maintain the current level of openness, or to decrease its level of openness? (split sample)")</f>
        <v>Is it better for your country to open up to the outside world to a greater extent, to maintain the current level of openness, or to decrease its level of openness? (split sample)</v>
      </c>
    </row>
    <row r="244" spans="1:9" ht="15.75" customHeight="1">
      <c r="A244" s="2" t="s">
        <v>227</v>
      </c>
      <c r="B244" s="2" t="s">
        <v>227</v>
      </c>
      <c r="C244" s="3" t="s">
        <v>696</v>
      </c>
      <c r="D244" s="1" t="str">
        <f t="shared" ca="1" si="0"/>
        <v> بشكل عام، هل تعتقد أن الأمور في بلدكم تسير في الاتجاه الصحيح أم الخاطئ؟</v>
      </c>
      <c r="G244" s="1" t="str">
        <f ca="1">IFERROR(__xludf.DUMMYFUNCTION("""COMPUTED_VALUE"""),"Q703")</f>
        <v>Q703</v>
      </c>
      <c r="H244" s="1" t="str">
        <f ca="1">IFERROR(__xludf.DUMMYFUNCTION("""COMPUTED_VALUE"""),"Q703")</f>
        <v>Q703</v>
      </c>
      <c r="I244" s="3" t="str">
        <f ca="1">IFERROR(__xludf.DUMMYFUNCTION("""COMPUTED_VALUE"""),"Openness country")</f>
        <v>Openness country</v>
      </c>
    </row>
    <row r="245" spans="1:9" ht="15.75" customHeight="1">
      <c r="A245" s="2" t="s">
        <v>176</v>
      </c>
      <c r="B245" s="2" t="s">
        <v>176</v>
      </c>
      <c r="C245" s="2" t="s">
        <v>699</v>
      </c>
      <c r="D245" s="1" t="str">
        <f t="shared" ca="1" si="0"/>
        <v> بشكل عام، هل تعتقد أن الأمور في بلدكم تسير في الاتجاه الصحيح أم الخاطئ؟</v>
      </c>
      <c r="G245" s="1" t="str">
        <f ca="1">IFERROR(__xludf.DUMMYFUNCTION("""COMPUTED_VALUE"""),"Q705")</f>
        <v>Q705</v>
      </c>
      <c r="H245" s="1" t="str">
        <f ca="1">IFERROR(__xludf.DUMMYFUNCTION("""COMPUTED_VALUE"""),"Q705")</f>
        <v>Q705</v>
      </c>
      <c r="I245" s="3" t="str">
        <f ca="1">IFERROR(__xludf.DUMMYFUNCTION("""COMPUTED_VALUE"""),"In your opinion, which is more important in causing the lack of development in the Arab world: internal or external factors? (split sample)")</f>
        <v>In your opinion, which is more important in causing the lack of development in the Arab world: internal or external factors? (split sample)</v>
      </c>
    </row>
    <row r="246" spans="1:9" ht="15.75" customHeight="1">
      <c r="A246" s="2" t="s">
        <v>229</v>
      </c>
      <c r="B246" s="2" t="s">
        <v>229</v>
      </c>
      <c r="C246" s="3" t="s">
        <v>696</v>
      </c>
      <c r="D246" s="1" t="str">
        <f t="shared" ca="1" si="0"/>
        <v> بشكل عام، هل تعتقد أن الأمور في بلدكم تسير في الاتجاه الصحيح أم الخاطئ؟</v>
      </c>
      <c r="G246" s="1" t="str">
        <f ca="1">IFERROR(__xludf.DUMMYFUNCTION("""COMPUTED_VALUE"""),"Q705")</f>
        <v>Q705</v>
      </c>
      <c r="H246" s="1" t="str">
        <f ca="1">IFERROR(__xludf.DUMMYFUNCTION("""COMPUTED_VALUE"""),"Q705")</f>
        <v>Q705</v>
      </c>
      <c r="I246" s="3" t="str">
        <f ca="1">IFERROR(__xludf.DUMMYFUNCTION("""COMPUTED_VALUE"""),"Lack of development: Internal / external factors")</f>
        <v>Lack of development: Internal / external factors</v>
      </c>
    </row>
    <row r="247" spans="1:9" ht="15.75" customHeight="1">
      <c r="A247" s="2" t="s">
        <v>229</v>
      </c>
      <c r="B247" s="2" t="s">
        <v>229</v>
      </c>
      <c r="C247" s="3" t="s">
        <v>700</v>
      </c>
      <c r="D247" s="1" t="str">
        <f t="shared" ca="1" si="0"/>
        <v> بشكل عام، هل تعتقد أن الأمور في بلدكم تسير في الاتجاه الصحيح أم الخاطئ؟</v>
      </c>
      <c r="G247" s="1" t="str">
        <f ca="1">IFERROR(__xludf.DUMMYFUNCTION("""COMPUTED_VALUE"""),"Q706A")</f>
        <v>Q706A</v>
      </c>
      <c r="H247" s="1" t="str">
        <f ca="1">IFERROR(__xludf.DUMMYFUNCTION("""COMPUTED_VALUE"""),"Q706A")</f>
        <v>Q706A</v>
      </c>
      <c r="I247" s="3" t="str">
        <f ca="1">IFERROR(__xludf.DUMMYFUNCTION("""COMPUTED_VALUE"""),"To what extent do you agree with the following statement:")</f>
        <v>To what extent do you agree with the following statement:</v>
      </c>
    </row>
    <row r="248" spans="1:9" ht="15.75" customHeight="1">
      <c r="A248" s="2" t="s">
        <v>176</v>
      </c>
      <c r="B248" s="2" t="s">
        <v>176</v>
      </c>
      <c r="C248" s="2" t="s">
        <v>477</v>
      </c>
      <c r="D248" s="1" t="str">
        <f t="shared" ca="1" si="0"/>
        <v> بشكل عام، هل تعتقد أن الأمور في بلدكم تسير في الاتجاه الصحيح أم الخاطئ؟</v>
      </c>
      <c r="G248" s="1" t="str">
        <f ca="1">IFERROR(__xludf.DUMMYFUNCTION("""COMPUTED_VALUE"""),"Q706A")</f>
        <v>Q706A</v>
      </c>
      <c r="H248" s="1" t="str">
        <f ca="1">IFERROR(__xludf.DUMMYFUNCTION("""COMPUTED_VALUE"""),"Q706A")</f>
        <v>Q706A</v>
      </c>
      <c r="I248" s="3" t="str">
        <f ca="1">IFERROR(__xludf.DUMMYFUNCTION("""COMPUTED_VALUE"""),"Attitudes: Violence against the US")</f>
        <v>Attitudes: Violence against the US</v>
      </c>
    </row>
    <row r="249" spans="1:9" ht="15.75" customHeight="1">
      <c r="A249" s="2" t="s">
        <v>229</v>
      </c>
      <c r="B249" s="2" t="s">
        <v>229</v>
      </c>
      <c r="C249" s="3" t="s">
        <v>696</v>
      </c>
      <c r="D249" s="1" t="str">
        <f t="shared" ca="1" si="0"/>
        <v> بشكل عام، هل تعتقد أن الأمور في بلدكم تسير في الاتجاه الصحيح أم الخاطئ؟</v>
      </c>
      <c r="G249" s="1" t="str">
        <f ca="1">IFERROR(__xludf.DUMMYFUNCTION("""COMPUTED_VALUE"""),"Statement")</f>
        <v>Statement</v>
      </c>
      <c r="H249" s="1" t="str">
        <f ca="1">IFERROR(__xludf.DUMMYFUNCTION("""COMPUTED_VALUE"""),"Statement")</f>
        <v>Statement</v>
      </c>
      <c r="I249" s="3" t="str">
        <f ca="1">IFERROR(__xludf.DUMMYFUNCTION("""COMPUTED_VALUE"""),"Violence against the United States is a logical consequence of their interference in the Arab region.")</f>
        <v>Violence against the United States is a logical consequence of their interference in the Arab region.</v>
      </c>
    </row>
    <row r="250" spans="1:9" ht="15.75" customHeight="1">
      <c r="A250" s="2" t="s">
        <v>176</v>
      </c>
      <c r="B250" s="2" t="s">
        <v>176</v>
      </c>
      <c r="C250" s="2" t="s">
        <v>477</v>
      </c>
      <c r="D250" s="1" t="str">
        <f t="shared" ca="1" si="0"/>
        <v> بشكل عام، هل تعتقد أن الأمور في بلدكم تسير في الاتجاه الصحيح أم الخاطئ؟</v>
      </c>
      <c r="G250" s="1" t="str">
        <f ca="1">IFERROR(__xludf.DUMMYFUNCTION("""COMPUTED_VALUE"""),"Q706B")</f>
        <v>Q706B</v>
      </c>
      <c r="H250" s="1" t="str">
        <f ca="1">IFERROR(__xludf.DUMMYFUNCTION("""COMPUTED_VALUE"""),"Q706B")</f>
        <v>Q706B</v>
      </c>
      <c r="I250" s="3" t="str">
        <f ca="1">IFERROR(__xludf.DUMMYFUNCTION("""COMPUTED_VALUE"""),"Which of the following statements describes your view best?")</f>
        <v>Which of the following statements describes your view best?</v>
      </c>
    </row>
    <row r="251" spans="1:9" ht="15.75" customHeight="1">
      <c r="A251" s="2" t="s">
        <v>233</v>
      </c>
      <c r="B251" s="2" t="s">
        <v>233</v>
      </c>
      <c r="C251" s="3" t="s">
        <v>696</v>
      </c>
      <c r="D251" s="1" t="str">
        <f t="shared" ca="1" si="0"/>
        <v> بشكل عام، هل تعتقد أن الأمور في بلدكم تسير في الاتجاه الصحيح أم الخاطئ؟</v>
      </c>
      <c r="G251" s="1" t="str">
        <f ca="1">IFERROR(__xludf.DUMMYFUNCTION("""COMPUTED_VALUE"""),"Q706B")</f>
        <v>Q706B</v>
      </c>
      <c r="H251" s="1" t="str">
        <f ca="1">IFERROR(__xludf.DUMMYFUNCTION("""COMPUTED_VALUE"""),"Q706B")</f>
        <v>Q706B</v>
      </c>
      <c r="I251" s="3" t="str">
        <f ca="1">IFERROR(__xludf.DUMMYFUNCTION("""COMPUTED_VALUE"""),"Attitudes: Violence against the United States justified")</f>
        <v>Attitudes: Violence against the United States justified</v>
      </c>
    </row>
    <row r="252" spans="1:9" ht="15.75" customHeight="1">
      <c r="A252" s="2" t="s">
        <v>233</v>
      </c>
      <c r="B252" s="2" t="s">
        <v>233</v>
      </c>
      <c r="C252" s="3" t="s">
        <v>701</v>
      </c>
      <c r="D252" s="1" t="str">
        <f t="shared" ca="1" si="0"/>
        <v> بشكل عام، هل تعتقد أن الأمور في بلدكم تسير في الاتجاه الصحيح أم الخاطئ؟</v>
      </c>
      <c r="G252" s="1" t="str">
        <f ca="1">IFERROR(__xludf.DUMMYFUNCTION("""COMPUTED_VALUE"""),"Q706B")</f>
        <v>Q706B</v>
      </c>
      <c r="H252" s="1" t="str">
        <f ca="1">IFERROR(__xludf.DUMMYFUNCTION("""COMPUTED_VALUE"""),"Q706B")</f>
        <v>Q706B</v>
      </c>
      <c r="I252" s="3" t="str">
        <f ca="1">IFERROR(__xludf.DUMMYFUNCTION("""COMPUTED_VALUE"""),"Which of the following statements describes your view best? ")</f>
        <v xml:space="preserve">Which of the following statements describes your view best? </v>
      </c>
    </row>
    <row r="253" spans="1:9" ht="15.75" customHeight="1">
      <c r="A253" s="2" t="s">
        <v>176</v>
      </c>
      <c r="B253" s="2" t="s">
        <v>176</v>
      </c>
      <c r="C253" s="2" t="s">
        <v>478</v>
      </c>
      <c r="D253" s="1" t="str">
        <f t="shared" ca="1" si="0"/>
        <v> بشكل عام، هل تعتقد أن الأمور في بلدكم تسير في الاتجاه الصحيح أم الخاطئ؟</v>
      </c>
      <c r="G253" s="1" t="str">
        <f ca="1">IFERROR(__xludf.DUMMYFUNCTION("""COMPUTED_VALUE"""),"Q707")</f>
        <v>Q707</v>
      </c>
      <c r="H253" s="1" t="str">
        <f ca="1">IFERROR(__xludf.DUMMYFUNCTION("""COMPUTED_VALUE"""),"Q707")</f>
        <v>Q707</v>
      </c>
      <c r="I253" s="3" t="str">
        <f ca="1">IFERROR(__xludf.DUMMYFUNCTION("""COMPUTED_VALUE"""),"Do you agree with the following statement:")</f>
        <v>Do you agree with the following statement:</v>
      </c>
    </row>
    <row r="254" spans="1:9" ht="15.75" customHeight="1">
      <c r="A254" s="2" t="s">
        <v>233</v>
      </c>
      <c r="B254" s="2" t="s">
        <v>233</v>
      </c>
      <c r="C254" s="3" t="s">
        <v>693</v>
      </c>
      <c r="D254" s="1" t="str">
        <f t="shared" ca="1" si="0"/>
        <v> بشكل عام، هل تعتقد أن الأمور في بلدكم تسير في الاتجاه الصحيح أم الخاطئ؟</v>
      </c>
      <c r="G254" s="1" t="str">
        <f ca="1">IFERROR(__xludf.DUMMYFUNCTION("""COMPUTED_VALUE"""),"Q707")</f>
        <v>Q707</v>
      </c>
      <c r="H254" s="1" t="str">
        <f ca="1">IFERROR(__xludf.DUMMYFUNCTION("""COMPUTED_VALUE"""),"Q707")</f>
        <v>Q707</v>
      </c>
      <c r="I254" s="3" t="str">
        <f ca="1">IFERROR(__xludf.DUMMYFUNCTION("""COMPUTED_VALUE"""),"Attitudes: U.S. citizens good people")</f>
        <v>Attitudes: U.S. citizens good people</v>
      </c>
    </row>
    <row r="255" spans="1:9" ht="15.75" customHeight="1">
      <c r="A255" s="2" t="s">
        <v>176</v>
      </c>
      <c r="B255" s="2" t="s">
        <v>176</v>
      </c>
      <c r="C255" s="2" t="s">
        <v>702</v>
      </c>
      <c r="D255" s="1" t="str">
        <f t="shared" ca="1" si="0"/>
        <v> بشكل عام، هل تعتقد أن الأمور في بلدكم تسير في الاتجاه الصحيح أم الخاطئ؟</v>
      </c>
      <c r="G255" s="1" t="str">
        <f ca="1">IFERROR(__xludf.DUMMYFUNCTION("""COMPUTED_VALUE"""),"Statement")</f>
        <v>Statement</v>
      </c>
      <c r="H255" s="1" t="str">
        <f ca="1">IFERROR(__xludf.DUMMYFUNCTION("""COMPUTED_VALUE"""),"Statement")</f>
        <v>Statement</v>
      </c>
      <c r="I255" s="3" t="str">
        <f ca="1">IFERROR(__xludf.DUMMYFUNCTION("""COMPUTED_VALUE"""),"Irrespective of U.S. foreign policies, most ordinary Americans are good people.")</f>
        <v>Irrespective of U.S. foreign policies, most ordinary Americans are good people.</v>
      </c>
    </row>
    <row r="256" spans="1:9" ht="15.75" customHeight="1">
      <c r="A256" s="2" t="s">
        <v>236</v>
      </c>
      <c r="B256" s="2" t="s">
        <v>236</v>
      </c>
      <c r="C256" s="3" t="s">
        <v>237</v>
      </c>
      <c r="D256" s="1" t="str">
        <f t="shared" ca="1" si="0"/>
        <v> بشكل عام، هل تعتقد أن الأمور في بلدكم تسير في الاتجاه الصحيح أم الخاطئ؟</v>
      </c>
      <c r="G256" s="1" t="str">
        <f ca="1">IFERROR(__xludf.DUMMYFUNCTION("""COMPUTED_VALUE"""),"Q725")</f>
        <v>Q725</v>
      </c>
      <c r="H256" s="1" t="str">
        <f ca="1">IFERROR(__xludf.DUMMYFUNCTION("""COMPUTED_VALUE"""),"Q725")</f>
        <v>Q725</v>
      </c>
      <c r="I256" s="3" t="str">
        <f ca="1">IFERROR(__xludf.DUMMYFUNCTION("""COMPUTED_VALUE"""),"Do you think the foreign policies of U.S. President Donald Trump have been very good, good, bad, or very bad for the Arab region?")</f>
        <v>Do you think the foreign policies of U.S. President Donald Trump have been very good, good, bad, or very bad for the Arab region?</v>
      </c>
    </row>
    <row r="257" spans="1:9" ht="15.75" customHeight="1">
      <c r="A257" s="2" t="s">
        <v>176</v>
      </c>
      <c r="B257" s="2" t="s">
        <v>176</v>
      </c>
      <c r="C257" s="2" t="s">
        <v>239</v>
      </c>
      <c r="D257" s="1" t="str">
        <f t="shared" ca="1" si="0"/>
        <v> بشكل عام، هل تعتقد أن الأمور في بلدكم تسير في الاتجاه الصحيح أم الخاطئ؟</v>
      </c>
      <c r="G257" s="1" t="str">
        <f ca="1">IFERROR(__xludf.DUMMYFUNCTION("""COMPUTED_VALUE"""),"Q7251")</f>
        <v>Q7251</v>
      </c>
      <c r="H257" s="1" t="str">
        <f ca="1">IFERROR(__xludf.DUMMYFUNCTION("""COMPUTED_VALUE"""),"Q7251")</f>
        <v>Q7251</v>
      </c>
      <c r="I257" s="3" t="str">
        <f ca="1">IFERROR(__xludf.DUMMYFUNCTION("""COMPUTED_VALUE"""),"Attitudes: Trump good for the region")</f>
        <v>Attitudes: Trump good for the region</v>
      </c>
    </row>
    <row r="258" spans="1:9" ht="15.75" customHeight="1">
      <c r="A258" s="2" t="s">
        <v>176</v>
      </c>
      <c r="B258" s="2" t="s">
        <v>176</v>
      </c>
      <c r="C258" s="2" t="s">
        <v>239</v>
      </c>
      <c r="D258" s="1" t="str">
        <f t="shared" ca="1" si="0"/>
        <v> بشكل عام، هل تعتقد أن الأمور في بلدكم تسير في الاتجاه الصحيح أم الخاطئ؟</v>
      </c>
      <c r="G258" s="1" t="str">
        <f ca="1">IFERROR(__xludf.DUMMYFUNCTION("""COMPUTED_VALUE"""),"Q725")</f>
        <v>Q725</v>
      </c>
      <c r="H258" s="1" t="str">
        <f ca="1">IFERROR(__xludf.DUMMYFUNCTION("""COMPUTED_VALUE"""),"Q725")</f>
        <v>Q725</v>
      </c>
      <c r="I258" s="3" t="str">
        <f ca="1">IFERROR(__xludf.DUMMYFUNCTION("""COMPUTED_VALUE"""),"Do you think the foreign policies of Russian President Vladimir Putin have been very good, good, bad, or very bad for the Arab region?")</f>
        <v>Do you think the foreign policies of Russian President Vladimir Putin have been very good, good, bad, or very bad for the Arab region?</v>
      </c>
    </row>
    <row r="259" spans="1:9" ht="15.75" customHeight="1">
      <c r="A259" s="2" t="s">
        <v>240</v>
      </c>
      <c r="B259" s="2" t="s">
        <v>240</v>
      </c>
      <c r="C259" s="3" t="s">
        <v>703</v>
      </c>
      <c r="D259" s="1" t="str">
        <f t="shared" ca="1" si="0"/>
        <v> بشكل عام، هل تعتقد أن الأمور في بلدكم تسير في الاتجاه الصحيح أم الخاطئ؟</v>
      </c>
      <c r="G259" s="1" t="str">
        <f ca="1">IFERROR(__xludf.DUMMYFUNCTION("""COMPUTED_VALUE"""),"Q7252")</f>
        <v>Q7252</v>
      </c>
      <c r="H259" s="1" t="str">
        <f ca="1">IFERROR(__xludf.DUMMYFUNCTION("""COMPUTED_VALUE"""),"Q7252")</f>
        <v>Q7252</v>
      </c>
      <c r="I259" s="3" t="str">
        <f ca="1">IFERROR(__xludf.DUMMYFUNCTION("""COMPUTED_VALUE"""),"Attitudes: Putin good for the region")</f>
        <v>Attitudes: Putin good for the region</v>
      </c>
    </row>
    <row r="260" spans="1:9" ht="15.75" customHeight="1">
      <c r="A260" s="2" t="s">
        <v>240</v>
      </c>
      <c r="B260" s="2" t="s">
        <v>240</v>
      </c>
      <c r="C260" s="3" t="s">
        <v>704</v>
      </c>
      <c r="D260" s="1" t="str">
        <f t="shared" ca="1" si="0"/>
        <v> بشكل عام، هل تعتقد أن الأمور في بلدكم تسير في الاتجاه الصحيح أم الخاطئ؟</v>
      </c>
      <c r="G260" s="1" t="str">
        <f ca="1">IFERROR(__xludf.DUMMYFUNCTION("""COMPUTED_VALUE"""),"Q725")</f>
        <v>Q725</v>
      </c>
      <c r="H260" s="1" t="str">
        <f ca="1">IFERROR(__xludf.DUMMYFUNCTION("""COMPUTED_VALUE"""),"Q725")</f>
        <v>Q725</v>
      </c>
      <c r="I260" s="3" t="str">
        <f ca="1">IFERROR(__xludf.DUMMYFUNCTION("""COMPUTED_VALUE"""),"Do you think the foreign policies of Turkish President Recep Tayyip Erdo\u{gan have been very good, good, bad, or very bad for the Arab region?")</f>
        <v>Do you think the foreign policies of Turkish President Recep Tayyip Erdo\u{gan have been very good, good, bad, or very bad for the Arab region?</v>
      </c>
    </row>
    <row r="261" spans="1:9" ht="15.75" customHeight="1">
      <c r="A261" s="2" t="s">
        <v>176</v>
      </c>
      <c r="B261" s="2" t="s">
        <v>176</v>
      </c>
      <c r="C261" s="2" t="s">
        <v>705</v>
      </c>
      <c r="D261" s="1" t="str">
        <f t="shared" ca="1" si="0"/>
        <v> بشكل عام، هل تعتقد أن الأمور في بلدكم تسير في الاتجاه الصحيح أم الخاطئ؟</v>
      </c>
      <c r="G261" s="1" t="str">
        <f ca="1">IFERROR(__xludf.DUMMYFUNCTION("""COMPUTED_VALUE"""),"Q7253")</f>
        <v>Q7253</v>
      </c>
      <c r="H261" s="1" t="str">
        <f ca="1">IFERROR(__xludf.DUMMYFUNCTION("""COMPUTED_VALUE"""),"Q7253")</f>
        <v>Q7253</v>
      </c>
      <c r="I261" s="3" t="str">
        <f ca="1">IFERROR(__xludf.DUMMYFUNCTION("""COMPUTED_VALUE"""),"Attitudes: Erdo\u{gan good for the region")</f>
        <v>Attitudes: Erdo\u{gan good for the region</v>
      </c>
    </row>
    <row r="262" spans="1:9" ht="15.75" customHeight="1">
      <c r="A262" s="2" t="s">
        <v>240</v>
      </c>
      <c r="B262" s="2" t="s">
        <v>240</v>
      </c>
      <c r="C262" s="3" t="s">
        <v>703</v>
      </c>
      <c r="D262" s="1" t="str">
        <f t="shared" ca="1" si="0"/>
        <v> بشكل عام، هل تعتقد أن الأمور في بلدكم تسير في الاتجاه الصحيح أم الخاطئ؟</v>
      </c>
      <c r="G262" s="1" t="str">
        <f ca="1">IFERROR(__xludf.DUMMYFUNCTION("""COMPUTED_VALUE"""),"Q7141A")</f>
        <v>Q7141A</v>
      </c>
      <c r="H262" s="1" t="str">
        <f ca="1">IFERROR(__xludf.DUMMYFUNCTION("""COMPUTED_VALUE"""),"Q7141A")</f>
        <v>Q7141A</v>
      </c>
      <c r="I262" s="3" t="str">
        <f ca="1">IFERROR(__xludf.DUMMYFUNCTION("""COMPUTED_VALUE"""),"What country poses the greatest threat to stability in your country?")</f>
        <v>What country poses the greatest threat to stability in your country?</v>
      </c>
    </row>
    <row r="263" spans="1:9" ht="15.75" customHeight="1">
      <c r="A263" s="2" t="s">
        <v>176</v>
      </c>
      <c r="B263" s="2" t="s">
        <v>176</v>
      </c>
      <c r="C263" s="2" t="s">
        <v>705</v>
      </c>
      <c r="D263" s="1" t="str">
        <f t="shared" ca="1" si="0"/>
        <v> بشكل عام، هل تعتقد أن الأمور في بلدكم تسير في الاتجاه الصحيح أم الخاطئ؟</v>
      </c>
      <c r="G263" s="1" t="str">
        <f ca="1">IFERROR(__xludf.DUMMYFUNCTION("""COMPUTED_VALUE"""),"Q7141A")</f>
        <v>Q7141A</v>
      </c>
      <c r="H263" s="1" t="str">
        <f ca="1">IFERROR(__xludf.DUMMYFUNCTION("""COMPUTED_VALUE"""),"Q7141A")</f>
        <v>Q7141A</v>
      </c>
      <c r="I263" s="3" t="str">
        <f ca="1">IFERROR(__xludf.DUMMYFUNCTION("""COMPUTED_VALUE"""),"Greatest threat to stability")</f>
        <v>Greatest threat to stability</v>
      </c>
    </row>
    <row r="264" spans="1:9" ht="15.75" customHeight="1">
      <c r="A264" s="2" t="s">
        <v>243</v>
      </c>
      <c r="B264" s="2" t="s">
        <v>243</v>
      </c>
      <c r="C264" s="3" t="s">
        <v>706</v>
      </c>
      <c r="D264" s="1" t="str">
        <f t="shared" ca="1" si="0"/>
        <v> بشكل عام، هل تعتقد أن الأمور في بلدكم تسير في الاتجاه الصحيح أم الخاطئ؟</v>
      </c>
      <c r="G264" s="1" t="str">
        <f ca="1">IFERROR(__xludf.DUMMYFUNCTION("""COMPUTED_VALUE"""),"Q7141A")</f>
        <v>Q7141A</v>
      </c>
      <c r="H264" s="1" t="str">
        <f ca="1">IFERROR(__xludf.DUMMYFUNCTION("""COMPUTED_VALUE"""),"Q7141A")</f>
        <v>Q7141A</v>
      </c>
      <c r="I264" s="3" t="str">
        <f ca="1">IFERROR(__xludf.DUMMYFUNCTION("""COMPUTED_VALUE"""),"What country poses the greatest threat to stability in your country? No country")</f>
        <v>What country poses the greatest threat to stability in your country? No country</v>
      </c>
    </row>
    <row r="265" spans="1:9" ht="15.75" customHeight="1">
      <c r="A265" s="2" t="s">
        <v>176</v>
      </c>
      <c r="B265" s="2" t="s">
        <v>176</v>
      </c>
      <c r="C265" s="2" t="s">
        <v>707</v>
      </c>
      <c r="D265" s="1" t="str">
        <f t="shared" ca="1" si="0"/>
        <v> بشكل عام، هل تعتقد أن الأمور في بلدكم تسير في الاتجاه الصحيح أم الخاطئ؟</v>
      </c>
      <c r="G265" s="1" t="str">
        <f ca="1">IFERROR(__xludf.DUMMYFUNCTION("""COMPUTED_VALUE"""),"Q7141A")</f>
        <v>Q7141A</v>
      </c>
      <c r="H265" s="1" t="str">
        <f ca="1">IFERROR(__xludf.DUMMYFUNCTION("""COMPUTED_VALUE"""),"Q7141A")</f>
        <v>Q7141A</v>
      </c>
      <c r="I265" s="3" t="str">
        <f ca="1">IFERROR(__xludf.DUMMYFUNCTION("""COMPUTED_VALUE"""),"What country poses the greatest threat to stability in your country? Israel")</f>
        <v>What country poses the greatest threat to stability in your country? Israel</v>
      </c>
    </row>
    <row r="266" spans="1:9" ht="15.75" customHeight="1">
      <c r="A266" s="2" t="s">
        <v>176</v>
      </c>
      <c r="B266" s="2" t="s">
        <v>176</v>
      </c>
      <c r="C266" s="2" t="s">
        <v>707</v>
      </c>
      <c r="D266" s="1" t="str">
        <f t="shared" ca="1" si="0"/>
        <v> بشكل عام، هل تعتقد أن الأمور في بلدكم تسير في الاتجاه الصحيح أم الخاطئ؟</v>
      </c>
      <c r="G266" s="1" t="str">
        <f ca="1">IFERROR(__xludf.DUMMYFUNCTION("""COMPUTED_VALUE"""),"Q7141A")</f>
        <v>Q7141A</v>
      </c>
      <c r="H266" s="1" t="str">
        <f ca="1">IFERROR(__xludf.DUMMYFUNCTION("""COMPUTED_VALUE"""),"Q7141A")</f>
        <v>Q7141A</v>
      </c>
      <c r="I266" s="3" t="str">
        <f ca="1">IFERROR(__xludf.DUMMYFUNCTION("""COMPUTED_VALUE"""),"What country poses the greatest threat to stability in your country? United States")</f>
        <v>What country poses the greatest threat to stability in your country? United States</v>
      </c>
    </row>
    <row r="267" spans="1:9" ht="15.75" customHeight="1">
      <c r="A267" s="2" t="s">
        <v>245</v>
      </c>
      <c r="B267" s="2" t="s">
        <v>245</v>
      </c>
      <c r="C267" s="3" t="s">
        <v>247</v>
      </c>
      <c r="D267" s="1" t="str">
        <f t="shared" ca="1" si="0"/>
        <v> بشكل عام، هل تعتقد أن الأمور في بلدكم تسير في الاتجاه الصحيح أم الخاطئ؟</v>
      </c>
      <c r="G267" s="1" t="str">
        <f ca="1">IFERROR(__xludf.DUMMYFUNCTION("""COMPUTED_VALUE"""),"Q7141A")</f>
        <v>Q7141A</v>
      </c>
      <c r="H267" s="1" t="str">
        <f ca="1">IFERROR(__xludf.DUMMYFUNCTION("""COMPUTED_VALUE"""),"Q7141A")</f>
        <v>Q7141A</v>
      </c>
      <c r="I267" s="3" t="str">
        <f ca="1">IFERROR(__xludf.DUMMYFUNCTION("""COMPUTED_VALUE"""),"What country poses the greatest threat to stability in your country? Iran")</f>
        <v>What country poses the greatest threat to stability in your country? Iran</v>
      </c>
    </row>
    <row r="268" spans="1:9" ht="15.75" customHeight="1">
      <c r="A268" s="2" t="s">
        <v>245</v>
      </c>
      <c r="B268" s="2" t="s">
        <v>245</v>
      </c>
      <c r="C268" s="3" t="s">
        <v>708</v>
      </c>
      <c r="D268" s="1" t="str">
        <f t="shared" ca="1" si="0"/>
        <v> بشكل عام، هل تعتقد أن الأمور في بلدكم تسير في الاتجاه الصحيح أم الخاطئ؟</v>
      </c>
      <c r="G268" s="1" t="str">
        <f ca="1">IFERROR(__xludf.DUMMYFUNCTION("""COMPUTED_VALUE"""),"Q7141A")</f>
        <v>Q7141A</v>
      </c>
      <c r="H268" s="1" t="str">
        <f ca="1">IFERROR(__xludf.DUMMYFUNCTION("""COMPUTED_VALUE"""),"Q7141A")</f>
        <v>Q7141A</v>
      </c>
      <c r="I268" s="3" t="str">
        <f ca="1">IFERROR(__xludf.DUMMYFUNCTION("""COMPUTED_VALUE"""),"What country poses the greatest threat to stability in your country? Saudi")</f>
        <v>What country poses the greatest threat to stability in your country? Saudi</v>
      </c>
    </row>
    <row r="269" spans="1:9" ht="15.75" customHeight="1">
      <c r="A269" s="2" t="s">
        <v>245</v>
      </c>
      <c r="B269" s="2" t="s">
        <v>245</v>
      </c>
      <c r="C269" s="3" t="s">
        <v>247</v>
      </c>
      <c r="D269" s="1" t="str">
        <f t="shared" ca="1" si="0"/>
        <v> بشكل عام، هل تعتقد أن الأمور في بلدكم تسير في الاتجاه الصحيح أم الخاطئ؟</v>
      </c>
      <c r="G269" s="1" t="str">
        <f ca="1">IFERROR(__xludf.DUMMYFUNCTION("""COMPUTED_VALUE"""),"Q7141B")</f>
        <v>Q7141B</v>
      </c>
      <c r="H269" s="1" t="str">
        <f ca="1">IFERROR(__xludf.DUMMYFUNCTION("""COMPUTED_VALUE"""),"Q7141B")</f>
        <v>Q7141B</v>
      </c>
      <c r="I269" s="3" t="str">
        <f ca="1">IFERROR(__xludf.DUMMYFUNCTION("""COMPUTED_VALUE"""),"What country poses the greatest threat to wellbeing in your country?")</f>
        <v>What country poses the greatest threat to wellbeing in your country?</v>
      </c>
    </row>
    <row r="270" spans="1:9" ht="15.75" customHeight="1">
      <c r="A270" s="2" t="s">
        <v>248</v>
      </c>
      <c r="B270" s="2" t="s">
        <v>248</v>
      </c>
      <c r="C270" s="3" t="s">
        <v>249</v>
      </c>
      <c r="D270" s="1" t="str">
        <f t="shared" ca="1" si="0"/>
        <v> بشكل عام، هل تعتقد أن الأمور في بلدكم تسير في الاتجاه الصحيح أم الخاطئ؟</v>
      </c>
      <c r="G270" s="1" t="str">
        <f ca="1">IFERROR(__xludf.DUMMYFUNCTION("""COMPUTED_VALUE"""),"Q7141B")</f>
        <v>Q7141B</v>
      </c>
      <c r="H270" s="1" t="str">
        <f ca="1">IFERROR(__xludf.DUMMYFUNCTION("""COMPUTED_VALUE"""),"Q7141B")</f>
        <v>Q7141B</v>
      </c>
      <c r="I270" s="3" t="str">
        <f ca="1">IFERROR(__xludf.DUMMYFUNCTION("""COMPUTED_VALUE"""),"Greatest threat to wellbeing")</f>
        <v>Greatest threat to wellbeing</v>
      </c>
    </row>
    <row r="271" spans="1:9" ht="15.75" customHeight="1">
      <c r="A271" s="2" t="s">
        <v>248</v>
      </c>
      <c r="B271" s="2" t="s">
        <v>248</v>
      </c>
      <c r="C271" s="3" t="s">
        <v>709</v>
      </c>
      <c r="D271" s="1" t="str">
        <f t="shared" ca="1" si="0"/>
        <v> بشكل عام، هل تعتقد أن الأمور في بلدكم تسير في الاتجاه الصحيح أم الخاطئ؟</v>
      </c>
      <c r="G271" s="1" t="str">
        <f ca="1">IFERROR(__xludf.DUMMYFUNCTION("""COMPUTED_VALUE"""),"Q709B")</f>
        <v>Q709B</v>
      </c>
      <c r="H271" s="1" t="str">
        <f ca="1">IFERROR(__xludf.DUMMYFUNCTION("""COMPUTED_VALUE"""),"Q709B")</f>
        <v>Q709B</v>
      </c>
      <c r="I271" s="3" t="str">
        <f ca="1">IFERROR(__xludf.DUMMYFUNCTION("""COMPUTED_VALUE"""),"To what extent do you agree with the following statement:")</f>
        <v>To what extent do you agree with the following statement:</v>
      </c>
    </row>
    <row r="272" spans="1:9" ht="15.75" customHeight="1">
      <c r="A272" s="2" t="s">
        <v>248</v>
      </c>
      <c r="B272" s="2" t="s">
        <v>248</v>
      </c>
      <c r="C272" s="3" t="s">
        <v>249</v>
      </c>
      <c r="D272" s="1" t="str">
        <f t="shared" ca="1" si="0"/>
        <v> بشكل عام، هل تعتقد أن الأمور في بلدكم تسير في الاتجاه الصحيح أم الخاطئ؟</v>
      </c>
      <c r="G272" s="1" t="str">
        <f ca="1">IFERROR(__xludf.DUMMYFUNCTION("""COMPUTED_VALUE"""),"Q709B")</f>
        <v>Q709B</v>
      </c>
      <c r="H272" s="1" t="str">
        <f ca="1">IFERROR(__xludf.DUMMYFUNCTION("""COMPUTED_VALUE"""),"Q709B")</f>
        <v>Q709B</v>
      </c>
      <c r="I272" s="3" t="str">
        <f ca="1">IFERROR(__xludf.DUMMYFUNCTION("""COMPUTED_VALUE"""),"Role Israel")</f>
        <v>Role Israel</v>
      </c>
    </row>
    <row r="273" spans="1:9" ht="15.75" customHeight="1">
      <c r="A273" s="2" t="s">
        <v>251</v>
      </c>
      <c r="B273" s="2" t="s">
        <v>251</v>
      </c>
      <c r="C273" s="3" t="s">
        <v>252</v>
      </c>
      <c r="D273" s="1" t="str">
        <f t="shared" ca="1" si="0"/>
        <v> بشكل عام، هل تعتقد أن الأمور في بلدكم تسير في الاتجاه الصحيح أم الخاطئ؟</v>
      </c>
      <c r="G273" s="1" t="str">
        <f ca="1">IFERROR(__xludf.DUMMYFUNCTION("""COMPUTED_VALUE"""),"Statement")</f>
        <v>Statement</v>
      </c>
      <c r="H273" s="1" t="str">
        <f ca="1">IFERROR(__xludf.DUMMYFUNCTION("""COMPUTED_VALUE"""),"Statement")</f>
        <v>Statement</v>
      </c>
      <c r="I273" s="3" t="str">
        <f ca="1">IFERROR(__xludf.DUMMYFUNCTION("""COMPUTED_VALUE"""),"It is good for the Arab region that countries started coordinating their foreign policies with those of Israel.")</f>
        <v>It is good for the Arab region that countries started coordinating their foreign policies with those of Israel.</v>
      </c>
    </row>
    <row r="274" spans="1:9" ht="15.75" customHeight="1">
      <c r="A274" s="2" t="s">
        <v>251</v>
      </c>
      <c r="B274" s="2" t="s">
        <v>251</v>
      </c>
      <c r="C274" s="3" t="s">
        <v>710</v>
      </c>
      <c r="D274" s="1" t="str">
        <f t="shared" ca="1" si="0"/>
        <v> بشكل عام، هل تعتقد أن الأمور في بلدكم تسير في الاتجاه الصحيح أم الخاطئ؟</v>
      </c>
      <c r="G274" s="1" t="str">
        <f ca="1">IFERROR(__xludf.DUMMYFUNCTION("""COMPUTED_VALUE"""),"Q833")</f>
        <v>Q833</v>
      </c>
      <c r="H274" s="1" t="str">
        <f ca="1">IFERROR(__xludf.DUMMYFUNCTION("""COMPUTED_VALUE"""),"Q833")</f>
        <v>Q833</v>
      </c>
      <c r="I274" s="3" t="str">
        <f ca="1">IFERROR(__xludf.DUMMYFUNCTION("""COMPUTED_VALUE"""),"How concerned are you that sectarian division is growing across the Arab region?")</f>
        <v>How concerned are you that sectarian division is growing across the Arab region?</v>
      </c>
    </row>
    <row r="275" spans="1:9" ht="15.75" customHeight="1">
      <c r="A275" s="2" t="s">
        <v>251</v>
      </c>
      <c r="B275" s="2" t="s">
        <v>251</v>
      </c>
      <c r="C275" s="3" t="s">
        <v>252</v>
      </c>
      <c r="D275" s="1" t="str">
        <f t="shared" ca="1" si="0"/>
        <v> بشكل عام، هل تعتقد أن الأمور في بلدكم تسير في الاتجاه الصحيح أم الخاطئ؟</v>
      </c>
      <c r="G275" s="1" t="str">
        <f ca="1">IFERROR(__xludf.DUMMYFUNCTION("""COMPUTED_VALUE"""),"Q833")</f>
        <v>Q833</v>
      </c>
      <c r="H275" s="1" t="str">
        <f ca="1">IFERROR(__xludf.DUMMYFUNCTION("""COMPUTED_VALUE"""),"Q833")</f>
        <v>Q833</v>
      </c>
      <c r="I275" s="3" t="str">
        <f ca="1">IFERROR(__xludf.DUMMYFUNCTION("""COMPUTED_VALUE"""),"Concern sectarian division")</f>
        <v>Concern sectarian division</v>
      </c>
    </row>
    <row r="276" spans="1:9" ht="15.75" customHeight="1">
      <c r="A276" s="2" t="s">
        <v>254</v>
      </c>
      <c r="B276" s="2" t="s">
        <v>254</v>
      </c>
      <c r="C276" s="3" t="s">
        <v>255</v>
      </c>
      <c r="D276" s="1" t="str">
        <f t="shared" ca="1" si="0"/>
        <v> بشكل عام، هل تعتقد أن الأمور في بلدكم تسير في الاتجاه الصحيح أم الخاطئ؟</v>
      </c>
      <c r="G276" s="1" t="str">
        <f ca="1">IFERROR(__xludf.DUMMYFUNCTION("""COMPUTED_VALUE"""),"Q841")</f>
        <v>Q841</v>
      </c>
      <c r="H276" s="1" t="str">
        <f ca="1">IFERROR(__xludf.DUMMYFUNCTION("""COMPUTED_VALUE"""),"Q841")</f>
        <v>Q841</v>
      </c>
      <c r="I276" s="3" t="str">
        <f ca="1">IFERROR(__xludf.DUMMYFUNCTION("""COMPUTED_VALUE"""),"Do you think tensions in the Arab region are due to a religious divide or due to a political divide?")</f>
        <v>Do you think tensions in the Arab region are due to a religious divide or due to a political divide?</v>
      </c>
    </row>
    <row r="277" spans="1:9" ht="15.75" customHeight="1">
      <c r="A277" s="2" t="s">
        <v>254</v>
      </c>
      <c r="B277" s="2" t="s">
        <v>254</v>
      </c>
      <c r="C277" s="3" t="s">
        <v>711</v>
      </c>
      <c r="D277" s="1" t="str">
        <f t="shared" ca="1" si="0"/>
        <v> بشكل عام، هل تعتقد أن الأمور في بلدكم تسير في الاتجاه الصحيح أم الخاطئ؟</v>
      </c>
      <c r="G277" s="1" t="str">
        <f ca="1">IFERROR(__xludf.DUMMYFUNCTION("""COMPUTED_VALUE"""),"Q841")</f>
        <v>Q841</v>
      </c>
      <c r="H277" s="1" t="str">
        <f ca="1">IFERROR(__xludf.DUMMYFUNCTION("""COMPUTED_VALUE"""),"Q841")</f>
        <v>Q841</v>
      </c>
      <c r="I277" s="3" t="str">
        <f ca="1">IFERROR(__xludf.DUMMYFUNCTION("""COMPUTED_VALUE"""),"Reason for tensions: political vs. religious divide")</f>
        <v>Reason for tensions: political vs. religious divide</v>
      </c>
    </row>
    <row r="278" spans="1:9" ht="15.75" customHeight="1">
      <c r="A278" s="2" t="s">
        <v>254</v>
      </c>
      <c r="B278" s="2" t="s">
        <v>254</v>
      </c>
      <c r="C278" s="3" t="s">
        <v>255</v>
      </c>
      <c r="D278" s="1" t="str">
        <f t="shared" ca="1" si="0"/>
        <v> بشكل عام، هل تعتقد أن الأمور في بلدكم تسير في الاتجاه الصحيح أم الخاطئ؟</v>
      </c>
      <c r="G278" s="1" t="str">
        <f ca="1">IFERROR(__xludf.DUMMYFUNCTION("""COMPUTED_VALUE"""),"Q852")</f>
        <v>Q852</v>
      </c>
      <c r="H278" s="1" t="str">
        <f ca="1">IFERROR(__xludf.DUMMYFUNCTION("""COMPUTED_VALUE"""),"Q852")</f>
        <v>Q852</v>
      </c>
      <c r="I278" s="3" t="str">
        <f ca="1">IFERROR(__xludf.DUMMYFUNCTION("""COMPUTED_VALUE"""),"How positive do you generally feel about the way you look? (split sample) ")</f>
        <v xml:space="preserve">How positive do you generally feel about the way you look? (split sample) </v>
      </c>
    </row>
    <row r="279" spans="1:9" ht="15.75" customHeight="1">
      <c r="A279" s="2" t="s">
        <v>256</v>
      </c>
      <c r="B279" s="2" t="s">
        <v>256</v>
      </c>
      <c r="C279" s="3" t="s">
        <v>712</v>
      </c>
      <c r="D279" s="1" t="str">
        <f t="shared" ca="1" si="0"/>
        <v> بشكل عام، هل تعتقد أن الأمور في بلدكم تسير في الاتجاه الصحيح أم الخاطئ؟</v>
      </c>
      <c r="G279" s="1" t="str">
        <f ca="1">IFERROR(__xludf.DUMMYFUNCTION("""COMPUTED_VALUE"""),"Q852")</f>
        <v>Q852</v>
      </c>
      <c r="H279" s="1" t="str">
        <f ca="1">IFERROR(__xludf.DUMMYFUNCTION("""COMPUTED_VALUE"""),"Q852")</f>
        <v>Q852</v>
      </c>
      <c r="I279" s="3" t="str">
        <f ca="1">IFERROR(__xludf.DUMMYFUNCTION("""COMPUTED_VALUE"""),"Wellbeing: General satisfaction with body image")</f>
        <v>Wellbeing: General satisfaction with body image</v>
      </c>
    </row>
    <row r="280" spans="1:9" ht="15.75" customHeight="1">
      <c r="A280" s="2" t="s">
        <v>256</v>
      </c>
      <c r="B280" s="2" t="s">
        <v>256</v>
      </c>
      <c r="C280" s="3" t="s">
        <v>713</v>
      </c>
      <c r="D280" s="1" t="str">
        <f t="shared" ca="1" si="0"/>
        <v> بشكل عام، هل تعتقد أن الأمور في بلدكم تسير في الاتجاه الصحيح أم الخاطئ؟</v>
      </c>
      <c r="G280" s="1" t="str">
        <f ca="1">IFERROR(__xludf.DUMMYFUNCTION("""COMPUTED_VALUE"""),"Q852")</f>
        <v>Q852</v>
      </c>
      <c r="H280" s="1" t="str">
        <f ca="1">IFERROR(__xludf.DUMMYFUNCTION("""COMPUTED_VALUE"""),"Q852")</f>
        <v>Q852</v>
      </c>
      <c r="I280" s="3" t="str">
        <f ca="1">IFERROR(__xludf.DUMMYFUNCTION("""COMPUTED_VALUE"""),"How positive do you generally feel about the way you look like? (split sample) ")</f>
        <v xml:space="preserve">How positive do you generally feel about the way you look like? (split sample) </v>
      </c>
    </row>
    <row r="281" spans="1:9" ht="15.75" customHeight="1">
      <c r="A281" s="2" t="s">
        <v>176</v>
      </c>
      <c r="B281" s="2" t="s">
        <v>176</v>
      </c>
      <c r="C281" s="2" t="s">
        <v>714</v>
      </c>
      <c r="D281" s="1" t="str">
        <f t="shared" ca="1" si="0"/>
        <v> بشكل عام، هل تعتقد أن الأمور في بلدكم تسير في الاتجاه الصحيح أم الخاطئ؟</v>
      </c>
      <c r="G281" s="1" t="str">
        <f ca="1">IFERROR(__xludf.DUMMYFUNCTION("""COMPUTED_VALUE"""),"Q853A")</f>
        <v>Q853A</v>
      </c>
      <c r="H281" s="1" t="str">
        <f ca="1">IFERROR(__xludf.DUMMYFUNCTION("""COMPUTED_VALUE"""),"Q853A")</f>
        <v>Q853A</v>
      </c>
      <c r="I281" s="3" t="str">
        <f ca="1">IFERROR(__xludf.DUMMYFUNCTION("""COMPUTED_VALUE"""),"How important do you think it is for a man to live up to an ideal of the male body as presented by the media? (split sample and males only)")</f>
        <v>How important do you think it is for a man to live up to an ideal of the male body as presented by the media? (split sample and males only)</v>
      </c>
    </row>
    <row r="282" spans="1:9" ht="15.75" customHeight="1">
      <c r="A282" s="2" t="s">
        <v>256</v>
      </c>
      <c r="B282" s="2" t="s">
        <v>256</v>
      </c>
      <c r="C282" s="3" t="s">
        <v>712</v>
      </c>
      <c r="D282" s="1" t="str">
        <f t="shared" ca="1" si="0"/>
        <v> بشكل عام، هل تعتقد أن الأمور في بلدكم تسير في الاتجاه الصحيح أم الخاطئ؟</v>
      </c>
      <c r="G282" s="1" t="str">
        <f ca="1">IFERROR(__xludf.DUMMYFUNCTION("""COMPUTED_VALUE"""),"Q853A")</f>
        <v>Q853A</v>
      </c>
      <c r="H282" s="1" t="str">
        <f ca="1">IFERROR(__xludf.DUMMYFUNCTION("""COMPUTED_VALUE"""),"Q853A")</f>
        <v>Q853A</v>
      </c>
      <c r="I282" s="3" t="str">
        <f ca="1">IFERROR(__xludf.DUMMYFUNCTION("""COMPUTED_VALUE"""),"Wellbeing: Importance of living up to a male body image")</f>
        <v>Wellbeing: Importance of living up to a male body image</v>
      </c>
    </row>
    <row r="283" spans="1:9" ht="15.75" customHeight="1">
      <c r="A283" s="2" t="s">
        <v>176</v>
      </c>
      <c r="B283" s="2" t="s">
        <v>176</v>
      </c>
      <c r="C283" s="2" t="s">
        <v>714</v>
      </c>
      <c r="D283" s="1" t="str">
        <f t="shared" ca="1" si="0"/>
        <v> بشكل عام، هل تعتقد أن الأمور في بلدكم تسير في الاتجاه الصحيح أم الخاطئ؟</v>
      </c>
      <c r="G283" s="1" t="str">
        <f ca="1">IFERROR(__xludf.DUMMYFUNCTION("""COMPUTED_VALUE"""),"Q853B")</f>
        <v>Q853B</v>
      </c>
      <c r="H283" s="1" t="str">
        <f ca="1">IFERROR(__xludf.DUMMYFUNCTION("""COMPUTED_VALUE"""),"Q853B")</f>
        <v>Q853B</v>
      </c>
      <c r="I283" s="3" t="str">
        <f ca="1">IFERROR(__xludf.DUMMYFUNCTION("""COMPUTED_VALUE"""),"How important do you think it is for a woman to live up to an ideal of the female body as presented by the media? (split sample and females only)")</f>
        <v>How important do you think it is for a woman to live up to an ideal of the female body as presented by the media? (split sample and females only)</v>
      </c>
    </row>
    <row r="284" spans="1:9" ht="15.75" customHeight="1">
      <c r="A284" s="2" t="s">
        <v>260</v>
      </c>
      <c r="B284" s="2" t="s">
        <v>260</v>
      </c>
      <c r="C284" s="3" t="s">
        <v>712</v>
      </c>
      <c r="D284" s="1" t="str">
        <f t="shared" ca="1" si="0"/>
        <v> بشكل عام، هل تعتقد أن الأمور في بلدكم تسير في الاتجاه الصحيح أم الخاطئ؟</v>
      </c>
      <c r="G284" s="1" t="str">
        <f ca="1">IFERROR(__xludf.DUMMYFUNCTION("""COMPUTED_VALUE"""),"Q853B")</f>
        <v>Q853B</v>
      </c>
      <c r="H284" s="1" t="str">
        <f ca="1">IFERROR(__xludf.DUMMYFUNCTION("""COMPUTED_VALUE"""),"Q853B")</f>
        <v>Q853B</v>
      </c>
      <c r="I284" s="3" t="str">
        <f ca="1">IFERROR(__xludf.DUMMYFUNCTION("""COMPUTED_VALUE"""),"Wellbeing: Importance of living up to a female body image")</f>
        <v>Wellbeing: Importance of living up to a female body image</v>
      </c>
    </row>
    <row r="285" spans="1:9" ht="15.75" customHeight="1">
      <c r="A285" s="2" t="s">
        <v>260</v>
      </c>
      <c r="B285" s="2" t="s">
        <v>260</v>
      </c>
      <c r="C285" s="3" t="s">
        <v>715</v>
      </c>
      <c r="D285" s="1" t="str">
        <f t="shared" ca="1" si="0"/>
        <v> بشكل عام، هل تعتقد أن الأمور في بلدكم تسير في الاتجاه الصحيح أم الخاطئ؟</v>
      </c>
      <c r="G285" s="1" t="str">
        <f ca="1">IFERROR(__xludf.DUMMYFUNCTION("""COMPUTED_VALUE"""),"Q854")</f>
        <v>Q854</v>
      </c>
      <c r="H285" s="1" t="str">
        <f ca="1">IFERROR(__xludf.DUMMYFUNCTION("""COMPUTED_VALUE"""),"Q854")</f>
        <v>Q854</v>
      </c>
      <c r="I285" s="3" t="str">
        <f ca="1">IFERROR(__xludf.DUMMYFUNCTION("""COMPUTED_VALUE"""),"To what extent do you agree with the following statement (split sample):")</f>
        <v>To what extent do you agree with the following statement (split sample):</v>
      </c>
    </row>
    <row r="286" spans="1:9" ht="15.75" customHeight="1">
      <c r="A286" s="2" t="s">
        <v>176</v>
      </c>
      <c r="B286" s="2" t="s">
        <v>176</v>
      </c>
      <c r="C286" s="2" t="s">
        <v>716</v>
      </c>
      <c r="D286" s="1" t="str">
        <f t="shared" ca="1" si="0"/>
        <v> بشكل عام، هل تعتقد أن الأمور في بلدكم تسير في الاتجاه الصحيح أم الخاطئ؟</v>
      </c>
      <c r="G286" s="1" t="str">
        <f ca="1">IFERROR(__xludf.DUMMYFUNCTION("""COMPUTED_VALUE"""),"Q854")</f>
        <v>Q854</v>
      </c>
      <c r="H286" s="1" t="str">
        <f ca="1">IFERROR(__xludf.DUMMYFUNCTION("""COMPUTED_VALUE"""),"Q854")</f>
        <v>Q854</v>
      </c>
      <c r="I286" s="3" t="str">
        <f ca="1">IFERROR(__xludf.DUMMYFUNCTION("""COMPUTED_VALUE"""),"Wellbeing: Freedom to make decision for oneself")</f>
        <v>Wellbeing: Freedom to make decision for oneself</v>
      </c>
    </row>
    <row r="287" spans="1:9" ht="15.75" customHeight="1">
      <c r="A287" s="2" t="s">
        <v>260</v>
      </c>
      <c r="B287" s="2" t="s">
        <v>260</v>
      </c>
      <c r="C287" s="3" t="s">
        <v>712</v>
      </c>
      <c r="D287" s="1" t="str">
        <f t="shared" ca="1" si="0"/>
        <v> بشكل عام، هل تعتقد أن الأمور في بلدكم تسير في الاتجاه الصحيح أم الخاطئ؟</v>
      </c>
      <c r="G287" s="1" t="str">
        <f ca="1">IFERROR(__xludf.DUMMYFUNCTION("""COMPUTED_VALUE"""),"Statement")</f>
        <v>Statement</v>
      </c>
      <c r="H287" s="1" t="str">
        <f ca="1">IFERROR(__xludf.DUMMYFUNCTION("""COMPUTED_VALUE"""),"Statement")</f>
        <v>Statement</v>
      </c>
      <c r="I287" s="3" t="str">
        <f ca="1">IFERROR(__xludf.DUMMYFUNCTION("""COMPUTED_VALUE"""),"I feel I am free to make decisions for myself on how to live my life.")</f>
        <v>I feel I am free to make decisions for myself on how to live my life.</v>
      </c>
    </row>
    <row r="288" spans="1:9" ht="15.75" customHeight="1">
      <c r="A288" s="2" t="s">
        <v>176</v>
      </c>
      <c r="B288" s="2" t="s">
        <v>176</v>
      </c>
      <c r="C288" s="2" t="s">
        <v>716</v>
      </c>
      <c r="D288" s="1" t="str">
        <f t="shared" ca="1" si="0"/>
        <v> بشكل عام، هل تعتقد أن الأمور في بلدكم تسير في الاتجاه الصحيح أم الخاطئ؟</v>
      </c>
      <c r="G288" s="1" t="str">
        <f ca="1">IFERROR(__xludf.DUMMYFUNCTION("""COMPUTED_VALUE"""),"Q855A")</f>
        <v>Q855A</v>
      </c>
      <c r="H288" s="1" t="str">
        <f ca="1">IFERROR(__xludf.DUMMYFUNCTION("""COMPUTED_VALUE"""),"Q855A")</f>
        <v>Q855A</v>
      </c>
      <c r="I288" s="3" t="str">
        <f ca="1">IFERROR(__xludf.DUMMYFUNCTION("""COMPUTED_VALUE"""),"In the past six months, how often did you feel so stressed that everything seemed to be a hassle? (split sample)")</f>
        <v>In the past six months, how often did you feel so stressed that everything seemed to be a hassle? (split sample)</v>
      </c>
    </row>
    <row r="289" spans="1:9" ht="15.75" customHeight="1">
      <c r="A289" s="2" t="s">
        <v>263</v>
      </c>
      <c r="B289" s="2" t="s">
        <v>263</v>
      </c>
      <c r="C289" s="3" t="s">
        <v>712</v>
      </c>
      <c r="D289" s="1" t="str">
        <f t="shared" ca="1" si="0"/>
        <v> بشكل عام، هل تعتقد أن الأمور في بلدكم تسير في الاتجاه الصحيح أم الخاطئ؟</v>
      </c>
      <c r="G289" s="1" t="str">
        <f ca="1">IFERROR(__xludf.DUMMYFUNCTION("""COMPUTED_VALUE"""),"Q855A")</f>
        <v>Q855A</v>
      </c>
      <c r="H289" s="1" t="str">
        <f ca="1">IFERROR(__xludf.DUMMYFUNCTION("""COMPUTED_VALUE"""),"Q855A")</f>
        <v>Q855A</v>
      </c>
      <c r="I289" s="3" t="str">
        <f ca="1">IFERROR(__xludf.DUMMYFUNCTION("""COMPUTED_VALUE"""),"Wellbeing: Stress")</f>
        <v>Wellbeing: Stress</v>
      </c>
    </row>
    <row r="290" spans="1:9" ht="15.75" customHeight="1">
      <c r="A290" s="2" t="s">
        <v>263</v>
      </c>
      <c r="B290" s="2" t="s">
        <v>263</v>
      </c>
      <c r="C290" s="3" t="s">
        <v>717</v>
      </c>
      <c r="D290" s="1" t="str">
        <f t="shared" ca="1" si="0"/>
        <v> بشكل عام، هل تعتقد أن الأمور في بلدكم تسير في الاتجاه الصحيح أم الخاطئ؟</v>
      </c>
      <c r="G290" s="1" t="str">
        <f ca="1">IFERROR(__xludf.DUMMYFUNCTION("""COMPUTED_VALUE"""),"Q855B")</f>
        <v>Q855B</v>
      </c>
      <c r="H290" s="1" t="str">
        <f ca="1">IFERROR(__xludf.DUMMYFUNCTION("""COMPUTED_VALUE"""),"Q855B")</f>
        <v>Q855B</v>
      </c>
      <c r="I290" s="3" t="str">
        <f ca="1">IFERROR(__xludf.DUMMYFUNCTION("""COMPUTED_VALUE"""),"Life is overwhelming at times. In the past six months, how often did you feel so depressed that nothing could cheer you up? (split sample)")</f>
        <v>Life is overwhelming at times. In the past six months, how often did you feel so depressed that nothing could cheer you up? (split sample)</v>
      </c>
    </row>
    <row r="291" spans="1:9" ht="15.75" customHeight="1">
      <c r="A291" s="2" t="s">
        <v>176</v>
      </c>
      <c r="B291" s="2" t="s">
        <v>176</v>
      </c>
      <c r="C291" s="2" t="s">
        <v>268</v>
      </c>
      <c r="D291" s="1" t="str">
        <f t="shared" ca="1" si="0"/>
        <v> بشكل عام، هل تعتقد أن الأمور في بلدكم تسير في الاتجاه الصحيح أم الخاطئ؟</v>
      </c>
      <c r="G291" s="1" t="str">
        <f ca="1">IFERROR(__xludf.DUMMYFUNCTION("""COMPUTED_VALUE"""),"Q855B")</f>
        <v>Q855B</v>
      </c>
      <c r="H291" s="1" t="str">
        <f ca="1">IFERROR(__xludf.DUMMYFUNCTION("""COMPUTED_VALUE"""),"Q855B")</f>
        <v>Q855B</v>
      </c>
      <c r="I291" s="3" t="str">
        <f ca="1">IFERROR(__xludf.DUMMYFUNCTION("""COMPUTED_VALUE"""),"Wellbeing: Depression")</f>
        <v>Wellbeing: Depression</v>
      </c>
    </row>
    <row r="292" spans="1:9" ht="15.75" customHeight="1">
      <c r="A292" s="2" t="s">
        <v>263</v>
      </c>
      <c r="B292" s="2" t="s">
        <v>263</v>
      </c>
      <c r="C292" s="3" t="s">
        <v>712</v>
      </c>
      <c r="D292" s="1" t="str">
        <f t="shared" ca="1" si="0"/>
        <v> بشكل عام، هل تعتقد أن الأمور في بلدكم تسير في الاتجاه الصحيح أم الخاطئ؟</v>
      </c>
      <c r="G292" s="1" t="str">
        <f ca="1">IFERROR(__xludf.DUMMYFUNCTION("""COMPUTED_VALUE"""),"Q855B")</f>
        <v>Q855B</v>
      </c>
      <c r="H292" s="1" t="str">
        <f ca="1">IFERROR(__xludf.DUMMYFUNCTION("""COMPUTED_VALUE"""),"Q855B")</f>
        <v>Q855B</v>
      </c>
      <c r="I292" s="3" t="str">
        <f ca="1">IFERROR(__xludf.DUMMYFUNCTION("""COMPUTED_VALUE"""),"Life is overwhelming at times. In the past six months, how often did you feel so depressed that nothing could cheer you up? (n=1,191; split sample)")</f>
        <v>Life is overwhelming at times. In the past six months, how often did you feel so depressed that nothing could cheer you up? (n=1,191; split sample)</v>
      </c>
    </row>
    <row r="293" spans="1:9" ht="15.75" customHeight="1">
      <c r="A293" s="2" t="s">
        <v>176</v>
      </c>
      <c r="B293" s="2" t="s">
        <v>176</v>
      </c>
      <c r="C293" s="2" t="s">
        <v>268</v>
      </c>
      <c r="D293" s="1" t="str">
        <f t="shared" ca="1" si="0"/>
        <v> بشكل عام، هل تعتقد أن الأمور في بلدكم تسير في الاتجاه الصحيح أم الخاطئ؟</v>
      </c>
      <c r="G293" s="1" t="str">
        <f ca="1">IFERROR(__xludf.DUMMYFUNCTION("""COMPUTED_VALUE"""),"Q1018")</f>
        <v>Q1018</v>
      </c>
      <c r="H293" s="1" t="str">
        <f ca="1">IFERROR(__xludf.DUMMYFUNCTION("""COMPUTED_VALUE"""),"Q1018")</f>
        <v>Q1018</v>
      </c>
      <c r="I293" s="3" t="str">
        <f ca="1">IFERROR(__xludf.DUMMYFUNCTION("""COMPUTED_VALUE"""),"Proportion of people with disabilities")</f>
        <v>Proportion of people with disabilities</v>
      </c>
    </row>
    <row r="294" spans="1:9" ht="15.75" customHeight="1">
      <c r="A294" s="2" t="s">
        <v>269</v>
      </c>
      <c r="B294" s="2" t="s">
        <v>269</v>
      </c>
      <c r="C294" s="3" t="s">
        <v>712</v>
      </c>
      <c r="D294" s="1" t="str">
        <f t="shared" ca="1" si="0"/>
        <v> بشكل عام، هل تعتقد أن الأمور في بلدكم تسير في الاتجاه الصحيح أم الخاطئ؟</v>
      </c>
      <c r="I294" s="3"/>
    </row>
    <row r="295" spans="1:9" ht="15.75" customHeight="1">
      <c r="A295" s="2" t="s">
        <v>269</v>
      </c>
      <c r="B295" s="2" t="s">
        <v>269</v>
      </c>
      <c r="C295" s="3" t="s">
        <v>718</v>
      </c>
      <c r="D295" s="1" t="str">
        <f t="shared" ca="1" si="0"/>
        <v> بشكل عام، هل تعتقد أن الأمور في بلدكم تسير في الاتجاه الصحيح أم الخاطئ؟</v>
      </c>
      <c r="I295" s="3"/>
    </row>
    <row r="296" spans="1:9" ht="15.75" customHeight="1">
      <c r="A296" s="2" t="s">
        <v>176</v>
      </c>
      <c r="B296" s="2" t="s">
        <v>176</v>
      </c>
      <c r="C296" s="2" t="s">
        <v>719</v>
      </c>
      <c r="D296" s="1" t="str">
        <f t="shared" ca="1" si="0"/>
        <v> بشكل عام، هل تعتقد أن الأمور في بلدكم تسير في الاتجاه الصحيح أم الخاطئ؟</v>
      </c>
      <c r="I296" s="3"/>
    </row>
    <row r="297" spans="1:9" ht="15.75" customHeight="1">
      <c r="A297" s="2" t="s">
        <v>269</v>
      </c>
      <c r="B297" s="2" t="s">
        <v>269</v>
      </c>
      <c r="C297" s="3" t="s">
        <v>712</v>
      </c>
      <c r="D297" s="1" t="str">
        <f t="shared" ca="1" si="0"/>
        <v> بشكل عام، هل تعتقد أن الأمور في بلدكم تسير في الاتجاه الصحيح أم الخاطئ؟</v>
      </c>
      <c r="I297" s="3"/>
    </row>
    <row r="298" spans="1:9" ht="15.75" customHeight="1">
      <c r="A298" s="2" t="s">
        <v>176</v>
      </c>
      <c r="B298" s="2" t="s">
        <v>176</v>
      </c>
      <c r="C298" s="2" t="s">
        <v>719</v>
      </c>
      <c r="D298" s="1" t="str">
        <f t="shared" ca="1" si="0"/>
        <v> بشكل عام، هل تعتقد أن الأمور في بلدكم تسير في الاتجاه الصحيح أم الخاطئ؟</v>
      </c>
      <c r="I298" s="3"/>
    </row>
    <row r="299" spans="1:9" ht="15.75" customHeight="1">
      <c r="A299" s="2" t="s">
        <v>273</v>
      </c>
      <c r="B299" s="2" t="s">
        <v>273</v>
      </c>
      <c r="C299" s="3" t="s">
        <v>712</v>
      </c>
      <c r="D299" s="1" t="str">
        <f t="shared" ca="1" si="0"/>
        <v> بشكل عام، هل تعتقد أن الأمور في بلدكم تسير في الاتجاه الصحيح أم الخاطئ؟</v>
      </c>
      <c r="I299" s="3"/>
    </row>
    <row r="300" spans="1:9" ht="15.75" customHeight="1">
      <c r="A300" s="2" t="s">
        <v>273</v>
      </c>
      <c r="B300" s="2" t="s">
        <v>273</v>
      </c>
      <c r="C300" s="3" t="s">
        <v>720</v>
      </c>
      <c r="D300" s="1" t="str">
        <f t="shared" ca="1" si="0"/>
        <v> بشكل عام، هل تعتقد أن الأمور في بلدكم تسير في الاتجاه الصحيح أم الخاطئ؟</v>
      </c>
      <c r="I300" s="3"/>
    </row>
    <row r="301" spans="1:9" ht="15.75" customHeight="1">
      <c r="A301" s="2" t="s">
        <v>176</v>
      </c>
      <c r="B301" s="2" t="s">
        <v>176</v>
      </c>
      <c r="C301" s="2" t="s">
        <v>721</v>
      </c>
      <c r="D301" s="1" t="str">
        <f t="shared" ca="1" si="0"/>
        <v> بشكل عام، هل تعتقد أن الأمور في بلدكم تسير في الاتجاه الصحيح أم الخاطئ؟</v>
      </c>
      <c r="I301" s="3"/>
    </row>
    <row r="302" spans="1:9" ht="15.75" customHeight="1">
      <c r="A302" s="2" t="s">
        <v>273</v>
      </c>
      <c r="B302" s="2" t="s">
        <v>273</v>
      </c>
      <c r="C302" s="3" t="s">
        <v>712</v>
      </c>
      <c r="D302" s="1" t="str">
        <f t="shared" ca="1" si="0"/>
        <v> بشكل عام، هل تعتقد أن الأمور في بلدكم تسير في الاتجاه الصحيح أم الخاطئ؟</v>
      </c>
      <c r="I302" s="3"/>
    </row>
    <row r="303" spans="1:9" ht="15.75" customHeight="1">
      <c r="A303" s="2" t="s">
        <v>176</v>
      </c>
      <c r="B303" s="2" t="s">
        <v>176</v>
      </c>
      <c r="C303" s="2" t="s">
        <v>721</v>
      </c>
      <c r="D303" s="1" t="str">
        <f t="shared" ca="1" si="0"/>
        <v> بشكل عام، هل تعتقد أن الأمور في بلدكم تسير في الاتجاه الصحيح أم الخاطئ؟</v>
      </c>
      <c r="I303" s="3"/>
    </row>
    <row r="304" spans="1:9" ht="15.75" customHeight="1">
      <c r="A304" s="2" t="s">
        <v>276</v>
      </c>
      <c r="B304" s="2" t="s">
        <v>276</v>
      </c>
      <c r="C304" s="3" t="s">
        <v>722</v>
      </c>
      <c r="D304" s="1" t="str">
        <f t="shared" ca="1" si="0"/>
        <v> بشكل عام، هل تعتقد أن الأمور في بلدكم تسير في الاتجاه الصحيح أم الخاطئ؟</v>
      </c>
      <c r="I304" s="3"/>
    </row>
    <row r="305" spans="1:9" ht="15.75" customHeight="1">
      <c r="A305" s="2" t="s">
        <v>276</v>
      </c>
      <c r="B305" s="2" t="s">
        <v>276</v>
      </c>
      <c r="C305" s="3" t="s">
        <v>723</v>
      </c>
      <c r="D305" s="1" t="str">
        <f t="shared" ca="1" si="0"/>
        <v> بشكل عام، هل تعتقد أن الأمور في بلدكم تسير في الاتجاه الصحيح أم الخاطئ؟</v>
      </c>
      <c r="I305" s="3"/>
    </row>
    <row r="306" spans="1:9" ht="15.75" customHeight="1">
      <c r="A306" s="2" t="s">
        <v>176</v>
      </c>
      <c r="B306" s="2" t="s">
        <v>176</v>
      </c>
      <c r="C306" s="2" t="s">
        <v>724</v>
      </c>
      <c r="D306" s="1" t="str">
        <f t="shared" ca="1" si="0"/>
        <v> بشكل عام، هل تعتقد أن الأمور في بلدكم تسير في الاتجاه الصحيح أم الخاطئ؟</v>
      </c>
      <c r="I306" s="3"/>
    </row>
    <row r="307" spans="1:9" ht="15.75" customHeight="1">
      <c r="A307" s="2" t="s">
        <v>276</v>
      </c>
      <c r="B307" s="2" t="s">
        <v>276</v>
      </c>
      <c r="C307" s="3" t="s">
        <v>722</v>
      </c>
      <c r="D307" s="1" t="str">
        <f t="shared" ca="1" si="0"/>
        <v> بشكل عام، هل تعتقد أن الأمور في بلدكم تسير في الاتجاه الصحيح أم الخاطئ؟</v>
      </c>
      <c r="I307" s="3"/>
    </row>
    <row r="308" spans="1:9" ht="15.75" customHeight="1">
      <c r="A308" s="2" t="s">
        <v>176</v>
      </c>
      <c r="B308" s="2" t="s">
        <v>176</v>
      </c>
      <c r="C308" s="2" t="s">
        <v>724</v>
      </c>
      <c r="D308" s="1" t="str">
        <f t="shared" ca="1" si="0"/>
        <v> بشكل عام، هل تعتقد أن الأمور في بلدكم تسير في الاتجاه الصحيح أم الخاطئ؟</v>
      </c>
      <c r="I308" s="3"/>
    </row>
    <row r="309" spans="1:9" ht="15.75" customHeight="1">
      <c r="A309" s="2" t="s">
        <v>279</v>
      </c>
      <c r="B309" s="2" t="s">
        <v>279</v>
      </c>
      <c r="C309" s="3" t="s">
        <v>725</v>
      </c>
      <c r="D309" s="1" t="str">
        <f t="shared" ca="1" si="0"/>
        <v> بشكل عام، هل تعتقد أن الأمور في بلدكم تسير في الاتجاه الصحيح أم الخاطئ؟</v>
      </c>
      <c r="I309" s="3"/>
    </row>
    <row r="310" spans="1:9" ht="15.75" customHeight="1">
      <c r="A310" s="2" t="s">
        <v>279</v>
      </c>
      <c r="B310" s="2" t="s">
        <v>279</v>
      </c>
      <c r="C310" s="3" t="s">
        <v>726</v>
      </c>
      <c r="D310" s="1" t="str">
        <f t="shared" ca="1" si="0"/>
        <v> بشكل عام، هل تعتقد أن الأمور في بلدكم تسير في الاتجاه الصحيح أم الخاطئ؟</v>
      </c>
      <c r="I310" s="3"/>
    </row>
    <row r="311" spans="1:9" ht="15.75" customHeight="1">
      <c r="A311" s="2" t="s">
        <v>176</v>
      </c>
      <c r="B311" s="2" t="s">
        <v>176</v>
      </c>
      <c r="C311" s="2" t="s">
        <v>727</v>
      </c>
      <c r="D311" s="1" t="str">
        <f t="shared" ca="1" si="0"/>
        <v> بشكل عام، هل تعتقد أن الأمور في بلدكم تسير في الاتجاه الصحيح أم الخاطئ؟</v>
      </c>
      <c r="I311" s="3"/>
    </row>
    <row r="312" spans="1:9" ht="15.75" customHeight="1">
      <c r="A312" s="2" t="s">
        <v>279</v>
      </c>
      <c r="B312" s="2" t="s">
        <v>279</v>
      </c>
      <c r="C312" s="3" t="s">
        <v>725</v>
      </c>
      <c r="D312" s="1" t="str">
        <f t="shared" ca="1" si="0"/>
        <v> بشكل عام، هل تعتقد أن الأمور في بلدكم تسير في الاتجاه الصحيح أم الخاطئ؟</v>
      </c>
      <c r="I312" s="3"/>
    </row>
    <row r="313" spans="1:9" ht="15.75" customHeight="1">
      <c r="A313" s="2" t="s">
        <v>176</v>
      </c>
      <c r="B313" s="2" t="s">
        <v>176</v>
      </c>
      <c r="C313" s="2" t="s">
        <v>727</v>
      </c>
      <c r="D313" s="1" t="str">
        <f t="shared" ca="1" si="0"/>
        <v> بشكل عام، هل تعتقد أن الأمور في بلدكم تسير في الاتجاه الصحيح أم الخاطئ؟</v>
      </c>
      <c r="I313" s="3"/>
    </row>
    <row r="314" spans="1:9" ht="15.75" customHeight="1">
      <c r="A314" s="2" t="s">
        <v>282</v>
      </c>
      <c r="B314" s="2" t="s">
        <v>282</v>
      </c>
      <c r="C314" s="3" t="s">
        <v>728</v>
      </c>
      <c r="D314" s="1" t="str">
        <f t="shared" ca="1" si="0"/>
        <v> بشكل عام، هل تعتقد أن الأمور في بلدكم تسير في الاتجاه الصحيح أم الخاطئ؟</v>
      </c>
      <c r="I314" s="3"/>
    </row>
    <row r="315" spans="1:9" ht="15.75" customHeight="1">
      <c r="A315" s="2" t="s">
        <v>282</v>
      </c>
      <c r="B315" s="2" t="s">
        <v>282</v>
      </c>
      <c r="C315" s="3" t="s">
        <v>729</v>
      </c>
      <c r="D315" s="1" t="str">
        <f t="shared" ca="1" si="0"/>
        <v> بشكل عام، هل تعتقد أن الأمور في بلدكم تسير في الاتجاه الصحيح أم الخاطئ؟</v>
      </c>
      <c r="I315" s="3"/>
    </row>
    <row r="316" spans="1:9" ht="15.75" customHeight="1">
      <c r="A316" s="2" t="s">
        <v>176</v>
      </c>
      <c r="B316" s="2" t="s">
        <v>176</v>
      </c>
      <c r="C316" s="2" t="s">
        <v>730</v>
      </c>
      <c r="D316" s="1" t="str">
        <f t="shared" ca="1" si="0"/>
        <v> بشكل عام، هل تعتقد أن الأمور في بلدكم تسير في الاتجاه الصحيح أم الخاطئ؟</v>
      </c>
      <c r="I316" s="3"/>
    </row>
    <row r="317" spans="1:9" ht="15.75" customHeight="1">
      <c r="A317" s="2" t="s">
        <v>282</v>
      </c>
      <c r="B317" s="2" t="s">
        <v>282</v>
      </c>
      <c r="C317" s="3" t="s">
        <v>728</v>
      </c>
      <c r="D317" s="1" t="str">
        <f t="shared" ca="1" si="0"/>
        <v> بشكل عام، هل تعتقد أن الأمور في بلدكم تسير في الاتجاه الصحيح أم الخاطئ؟</v>
      </c>
      <c r="I317" s="3"/>
    </row>
    <row r="318" spans="1:9" ht="15.75" customHeight="1">
      <c r="A318" s="2" t="s">
        <v>176</v>
      </c>
      <c r="B318" s="2" t="s">
        <v>176</v>
      </c>
      <c r="C318" s="2" t="s">
        <v>730</v>
      </c>
      <c r="D318" s="1" t="str">
        <f t="shared" ca="1" si="0"/>
        <v> بشكل عام، هل تعتقد أن الأمور في بلدكم تسير في الاتجاه الصحيح أم الخاطئ؟</v>
      </c>
      <c r="I318" s="3"/>
    </row>
    <row r="319" spans="1:9" ht="15.75" customHeight="1">
      <c r="A319" s="2" t="s">
        <v>266</v>
      </c>
      <c r="B319" s="2" t="s">
        <v>266</v>
      </c>
      <c r="C319" s="3" t="s">
        <v>731</v>
      </c>
      <c r="D319" s="1" t="str">
        <f t="shared" ca="1" si="0"/>
        <v> بشكل عام، هل تعتقد أن الأمور في بلدكم تسير في الاتجاه الصحيح أم الخاطئ؟</v>
      </c>
      <c r="I319" s="3"/>
    </row>
    <row r="320" spans="1:9" ht="15.75" customHeight="1">
      <c r="A320" s="2" t="s">
        <v>266</v>
      </c>
      <c r="B320" s="2" t="s">
        <v>266</v>
      </c>
      <c r="C320" s="3" t="s">
        <v>732</v>
      </c>
      <c r="D320" s="1" t="str">
        <f t="shared" ca="1" si="0"/>
        <v> بشكل عام، هل تعتقد أن الأمور في بلدكم تسير في الاتجاه الصحيح أم الخاطئ؟</v>
      </c>
      <c r="I320" s="3"/>
    </row>
    <row r="321" spans="1:9" ht="15.75" customHeight="1">
      <c r="A321" s="2" t="s">
        <v>266</v>
      </c>
      <c r="B321" s="2" t="s">
        <v>266</v>
      </c>
      <c r="C321" s="3" t="s">
        <v>731</v>
      </c>
      <c r="D321" s="1" t="str">
        <f t="shared" ca="1" si="0"/>
        <v> بشكل عام، هل تعتقد أن الأمور في بلدكم تسير في الاتجاه الصحيح أم الخاطئ؟</v>
      </c>
      <c r="I321" s="3"/>
    </row>
    <row r="322" spans="1:9" ht="15.75" customHeight="1">
      <c r="A322" s="2" t="s">
        <v>270</v>
      </c>
      <c r="B322" s="2" t="s">
        <v>270</v>
      </c>
      <c r="C322" s="3" t="s">
        <v>272</v>
      </c>
      <c r="D322" s="1" t="str">
        <f t="shared" ca="1" si="0"/>
        <v> بشكل عام، هل تعتقد أن الأمور في بلدكم تسير في الاتجاه الصحيح أم الخاطئ؟</v>
      </c>
      <c r="I322" s="3"/>
    </row>
    <row r="323" spans="1:9" ht="15.75" customHeight="1">
      <c r="A323" s="2" t="s">
        <v>270</v>
      </c>
      <c r="B323" s="2" t="s">
        <v>270</v>
      </c>
      <c r="C323" s="3" t="s">
        <v>733</v>
      </c>
      <c r="D323" s="1" t="str">
        <f t="shared" ca="1" si="0"/>
        <v> بشكل عام، هل تعتقد أن الأمور في بلدكم تسير في الاتجاه الصحيح أم الخاطئ؟</v>
      </c>
      <c r="I323" s="3"/>
    </row>
    <row r="324" spans="1:9" ht="15.75" customHeight="1">
      <c r="A324" s="2" t="s">
        <v>286</v>
      </c>
      <c r="B324" s="2" t="s">
        <v>286</v>
      </c>
      <c r="C324" s="3" t="s">
        <v>734</v>
      </c>
      <c r="D324" s="1" t="str">
        <f t="shared" ca="1" si="0"/>
        <v> بشكل عام، هل تعتقد أن الأمور في بلدكم تسير في الاتجاه الصحيح أم الخاطئ؟</v>
      </c>
      <c r="I324" s="3"/>
    </row>
    <row r="325" spans="1:9" ht="15.75" customHeight="1">
      <c r="A325" s="2" t="s">
        <v>286</v>
      </c>
      <c r="B325" s="2" t="s">
        <v>286</v>
      </c>
      <c r="C325" s="3" t="s">
        <v>735</v>
      </c>
      <c r="D325" s="1" t="str">
        <f t="shared" ca="1" si="0"/>
        <v> بشكل عام، هل تعتقد أن الأمور في بلدكم تسير في الاتجاه الصحيح أم الخاطئ؟</v>
      </c>
      <c r="I325" s="3"/>
    </row>
    <row r="326" spans="1:9" ht="15.75" customHeight="1">
      <c r="A326" s="2" t="s">
        <v>286</v>
      </c>
      <c r="B326" s="2" t="s">
        <v>286</v>
      </c>
      <c r="C326" s="3" t="s">
        <v>288</v>
      </c>
      <c r="D326" s="1" t="str">
        <f t="shared" ca="1" si="0"/>
        <v> بشكل عام، هل تعتقد أن الأمور في بلدكم تسير في الاتجاه الصحيح أم الخاطئ؟</v>
      </c>
      <c r="I326" s="3"/>
    </row>
    <row r="327" spans="1:9" ht="15.75" customHeight="1">
      <c r="A327" s="2" t="s">
        <v>286</v>
      </c>
      <c r="B327" s="2" t="s">
        <v>286</v>
      </c>
      <c r="C327" s="3" t="s">
        <v>288</v>
      </c>
      <c r="D327" s="1" t="str">
        <f t="shared" ca="1" si="0"/>
        <v> بشكل عام، هل تعتقد أن الأمور في بلدكم تسير في الاتجاه الصحيح أم الخاطئ؟</v>
      </c>
      <c r="I327" s="3"/>
    </row>
    <row r="328" spans="1:9" ht="15.75" customHeight="1">
      <c r="A328" s="2" t="s">
        <v>286</v>
      </c>
      <c r="B328" s="2" t="s">
        <v>286</v>
      </c>
      <c r="C328" s="3" t="s">
        <v>291</v>
      </c>
      <c r="D328" s="1" t="str">
        <f t="shared" ca="1" si="0"/>
        <v> بشكل عام، هل تعتقد أن الأمور في بلدكم تسير في الاتجاه الصحيح أم الخاطئ؟</v>
      </c>
      <c r="I328" s="3"/>
    </row>
    <row r="329" spans="1:9" ht="15.75" customHeight="1">
      <c r="A329" s="2" t="s">
        <v>286</v>
      </c>
      <c r="B329" s="2" t="s">
        <v>286</v>
      </c>
      <c r="C329" s="3" t="s">
        <v>291</v>
      </c>
      <c r="D329" s="1" t="str">
        <f t="shared" ca="1" si="0"/>
        <v> بشكل عام، هل تعتقد أن الأمور في بلدكم تسير في الاتجاه الصحيح أم الخاطئ؟</v>
      </c>
      <c r="I329" s="3"/>
    </row>
    <row r="330" spans="1:9" ht="15.75" customHeight="1">
      <c r="A330" s="2" t="s">
        <v>286</v>
      </c>
      <c r="B330" s="2" t="s">
        <v>286</v>
      </c>
      <c r="C330" s="3" t="s">
        <v>294</v>
      </c>
      <c r="D330" s="1" t="str">
        <f t="shared" ca="1" si="0"/>
        <v> بشكل عام، هل تعتقد أن الأمور في بلدكم تسير في الاتجاه الصحيح أم الخاطئ؟</v>
      </c>
      <c r="I330" s="3"/>
    </row>
    <row r="331" spans="1:9" ht="15.75" customHeight="1">
      <c r="A331" s="2" t="s">
        <v>286</v>
      </c>
      <c r="B331" s="2" t="s">
        <v>286</v>
      </c>
      <c r="C331" s="3" t="s">
        <v>294</v>
      </c>
      <c r="D331" s="1" t="str">
        <f t="shared" ca="1" si="0"/>
        <v> بشكل عام، هل تعتقد أن الأمور في بلدكم تسير في الاتجاه الصحيح أم الخاطئ؟</v>
      </c>
      <c r="I331" s="3"/>
    </row>
    <row r="332" spans="1:9" ht="15.75" customHeight="1">
      <c r="A332" s="2" t="s">
        <v>286</v>
      </c>
      <c r="B332" s="2" t="s">
        <v>286</v>
      </c>
      <c r="C332" s="3" t="s">
        <v>296</v>
      </c>
      <c r="D332" s="1" t="str">
        <f t="shared" ca="1" si="0"/>
        <v> بشكل عام، هل تعتقد أن الأمور في بلدكم تسير في الاتجاه الصحيح أم الخاطئ؟</v>
      </c>
      <c r="I332" s="3"/>
    </row>
    <row r="333" spans="1:9" ht="15.75" customHeight="1">
      <c r="A333" s="2" t="s">
        <v>286</v>
      </c>
      <c r="B333" s="2" t="s">
        <v>286</v>
      </c>
      <c r="C333" s="3" t="s">
        <v>296</v>
      </c>
      <c r="D333" s="1" t="str">
        <f t="shared" ca="1" si="0"/>
        <v> بشكل عام، هل تعتقد أن الأمور في بلدكم تسير في الاتجاه الصحيح أم الخاطئ؟</v>
      </c>
      <c r="I333" s="3"/>
    </row>
    <row r="334" spans="1:9" ht="15.75" customHeight="1">
      <c r="A334" s="2" t="s">
        <v>286</v>
      </c>
      <c r="B334" s="2" t="s">
        <v>286</v>
      </c>
      <c r="C334" s="3" t="s">
        <v>299</v>
      </c>
      <c r="D334" s="1" t="str">
        <f t="shared" ca="1" si="0"/>
        <v> بشكل عام، هل تعتقد أن الأمور في بلدكم تسير في الاتجاه الصحيح أم الخاطئ؟</v>
      </c>
      <c r="I334" s="3"/>
    </row>
    <row r="335" spans="1:9" ht="15.75" customHeight="1">
      <c r="A335" s="2" t="s">
        <v>286</v>
      </c>
      <c r="B335" s="2" t="s">
        <v>286</v>
      </c>
      <c r="C335" s="3" t="s">
        <v>299</v>
      </c>
      <c r="D335" s="1" t="str">
        <f t="shared" ca="1" si="0"/>
        <v> بشكل عام، هل تعتقد أن الأمور في بلدكم تسير في الاتجاه الصحيح أم الخاطئ؟</v>
      </c>
      <c r="I335" s="3"/>
    </row>
    <row r="336" spans="1:9" ht="15.75" customHeight="1">
      <c r="A336" s="2" t="s">
        <v>300</v>
      </c>
      <c r="B336" s="2" t="s">
        <v>300</v>
      </c>
      <c r="C336" s="3" t="s">
        <v>301</v>
      </c>
      <c r="D336" s="1" t="str">
        <f t="shared" ca="1" si="0"/>
        <v> بشكل عام، هل تعتقد أن الأمور في بلدكم تسير في الاتجاه الصحيح أم الخاطئ؟</v>
      </c>
      <c r="I336" s="3"/>
    </row>
    <row r="337" spans="1:9" ht="15.75" customHeight="1">
      <c r="A337" s="2" t="s">
        <v>300</v>
      </c>
      <c r="B337" s="2" t="s">
        <v>300</v>
      </c>
      <c r="C337" s="3" t="s">
        <v>736</v>
      </c>
      <c r="D337" s="1" t="str">
        <f t="shared" ca="1" si="0"/>
        <v> بشكل عام، هل تعتقد أن الأمور في بلدكم تسير في الاتجاه الصحيح أم الخاطئ؟</v>
      </c>
      <c r="I337" s="3"/>
    </row>
    <row r="338" spans="1:9" ht="15.75" customHeight="1">
      <c r="A338" s="2" t="s">
        <v>300</v>
      </c>
      <c r="B338" s="2" t="s">
        <v>300</v>
      </c>
      <c r="C338" s="3" t="s">
        <v>301</v>
      </c>
      <c r="D338" s="1" t="str">
        <f t="shared" ca="1" si="0"/>
        <v> بشكل عام، هل تعتقد أن الأمور في بلدكم تسير في الاتجاه الصحيح أم الخاطئ؟</v>
      </c>
      <c r="I338" s="3"/>
    </row>
    <row r="339" spans="1:9" ht="15.75" customHeight="1">
      <c r="A339" s="2" t="s">
        <v>302</v>
      </c>
      <c r="B339" s="2" t="s">
        <v>302</v>
      </c>
      <c r="C339" s="3" t="s">
        <v>303</v>
      </c>
      <c r="D339" s="1" t="str">
        <f t="shared" ca="1" si="0"/>
        <v> بشكل عام، هل تعتقد أن الأمور في بلدكم تسير في الاتجاه الصحيح أم الخاطئ؟</v>
      </c>
      <c r="I339" s="3"/>
    </row>
    <row r="340" spans="1:9" ht="15.75" customHeight="1">
      <c r="A340" s="2" t="s">
        <v>302</v>
      </c>
      <c r="B340" s="2" t="s">
        <v>302</v>
      </c>
      <c r="C340" s="3" t="s">
        <v>737</v>
      </c>
      <c r="D340" s="1" t="str">
        <f t="shared" ca="1" si="0"/>
        <v> بشكل عام، هل تعتقد أن الأمور في بلدكم تسير في الاتجاه الصحيح أم الخاطئ؟</v>
      </c>
      <c r="I340" s="3"/>
    </row>
    <row r="341" spans="1:9" ht="15.75" customHeight="1">
      <c r="A341" s="2" t="s">
        <v>302</v>
      </c>
      <c r="B341" s="2" t="s">
        <v>302</v>
      </c>
      <c r="C341" s="3" t="s">
        <v>303</v>
      </c>
      <c r="D341" s="1" t="str">
        <f t="shared" ca="1" si="0"/>
        <v> بشكل عام، هل تعتقد أن الأمور في بلدكم تسير في الاتجاه الصحيح أم الخاطئ؟</v>
      </c>
      <c r="I341" s="3"/>
    </row>
    <row r="342" spans="1:9" ht="15.75" customHeight="1">
      <c r="A342" s="2" t="s">
        <v>304</v>
      </c>
      <c r="B342" s="2" t="s">
        <v>304</v>
      </c>
      <c r="C342" s="3" t="s">
        <v>357</v>
      </c>
      <c r="D342" s="1" t="str">
        <f t="shared" ca="1" si="0"/>
        <v> بشكل عام، هل تعتقد أن الأمور في بلدكم تسير في الاتجاه الصحيح أم الخاطئ؟</v>
      </c>
      <c r="I342" s="3"/>
    </row>
    <row r="343" spans="1:9" ht="15.75" customHeight="1">
      <c r="A343" s="2" t="s">
        <v>304</v>
      </c>
      <c r="B343" s="2" t="s">
        <v>304</v>
      </c>
      <c r="C343" s="3" t="s">
        <v>738</v>
      </c>
      <c r="D343" s="1" t="str">
        <f t="shared" ca="1" si="0"/>
        <v> بشكل عام، هل تعتقد أن الأمور في بلدكم تسير في الاتجاه الصحيح أم الخاطئ؟</v>
      </c>
      <c r="I343" s="3"/>
    </row>
    <row r="344" spans="1:9" ht="15.75" customHeight="1">
      <c r="A344" s="2" t="s">
        <v>176</v>
      </c>
      <c r="B344" s="2" t="s">
        <v>176</v>
      </c>
      <c r="C344" s="2" t="s">
        <v>739</v>
      </c>
      <c r="D344" s="1" t="str">
        <f t="shared" ca="1" si="0"/>
        <v> بشكل عام، هل تعتقد أن الأمور في بلدكم تسير في الاتجاه الصحيح أم الخاطئ؟</v>
      </c>
      <c r="I344" s="3"/>
    </row>
    <row r="345" spans="1:9" ht="15.75" customHeight="1">
      <c r="A345" s="2" t="s">
        <v>304</v>
      </c>
      <c r="B345" s="2" t="s">
        <v>304</v>
      </c>
      <c r="C345" s="3" t="s">
        <v>357</v>
      </c>
      <c r="D345" s="1" t="str">
        <f t="shared" ca="1" si="0"/>
        <v> بشكل عام، هل تعتقد أن الأمور في بلدكم تسير في الاتجاه الصحيح أم الخاطئ؟</v>
      </c>
      <c r="I345" s="3"/>
    </row>
    <row r="346" spans="1:9" ht="15.75" customHeight="1">
      <c r="A346" s="2" t="s">
        <v>176</v>
      </c>
      <c r="B346" s="2" t="s">
        <v>176</v>
      </c>
      <c r="C346" s="2" t="s">
        <v>739</v>
      </c>
      <c r="D346" s="1" t="str">
        <f t="shared" ca="1" si="0"/>
        <v> بشكل عام، هل تعتقد أن الأمور في بلدكم تسير في الاتجاه الصحيح أم الخاطئ؟</v>
      </c>
      <c r="I346" s="3"/>
    </row>
    <row r="347" spans="1:9" ht="15.75" customHeight="1">
      <c r="A347" s="2" t="s">
        <v>307</v>
      </c>
      <c r="B347" s="2" t="s">
        <v>307</v>
      </c>
      <c r="C347" s="3" t="s">
        <v>740</v>
      </c>
      <c r="D347" s="1" t="str">
        <f t="shared" ca="1" si="0"/>
        <v> بشكل عام، هل تعتقد أن الأمور في بلدكم تسير في الاتجاه الصحيح أم الخاطئ؟</v>
      </c>
      <c r="I347" s="3"/>
    </row>
    <row r="348" spans="1:9" ht="15.75" customHeight="1">
      <c r="A348" s="2" t="s">
        <v>307</v>
      </c>
      <c r="B348" s="2" t="s">
        <v>307</v>
      </c>
      <c r="C348" s="3" t="s">
        <v>741</v>
      </c>
      <c r="D348" s="1" t="str">
        <f t="shared" ca="1" si="0"/>
        <v> بشكل عام، هل تعتقد أن الأمور في بلدكم تسير في الاتجاه الصحيح أم الخاطئ؟</v>
      </c>
      <c r="I348" s="3"/>
    </row>
    <row r="349" spans="1:9" ht="15.75" customHeight="1">
      <c r="A349" s="2" t="s">
        <v>307</v>
      </c>
      <c r="B349" s="2" t="s">
        <v>307</v>
      </c>
      <c r="C349" s="3" t="s">
        <v>742</v>
      </c>
      <c r="D349" s="1" t="str">
        <f t="shared" ca="1" si="0"/>
        <v> بشكل عام، هل تعتقد أن الأمور في بلدكم تسير في الاتجاه الصحيح أم الخاطئ؟</v>
      </c>
      <c r="I349" s="3"/>
    </row>
    <row r="350" spans="1:9" ht="15.75" customHeight="1">
      <c r="A350" s="2" t="s">
        <v>310</v>
      </c>
      <c r="B350" s="2" t="s">
        <v>310</v>
      </c>
      <c r="C350" s="3" t="s">
        <v>743</v>
      </c>
      <c r="D350" s="1" t="str">
        <f t="shared" ca="1" si="0"/>
        <v> بشكل عام، هل تعتقد أن الأمور في بلدكم تسير في الاتجاه الصحيح أم الخاطئ؟</v>
      </c>
      <c r="I350" s="3"/>
    </row>
    <row r="351" spans="1:9" ht="15.75" customHeight="1">
      <c r="A351" s="2" t="s">
        <v>310</v>
      </c>
      <c r="B351" s="2" t="s">
        <v>310</v>
      </c>
      <c r="C351" s="3" t="s">
        <v>744</v>
      </c>
      <c r="D351" s="1" t="str">
        <f t="shared" ca="1" si="0"/>
        <v> بشكل عام، هل تعتقد أن الأمور في بلدكم تسير في الاتجاه الصحيح أم الخاطئ؟</v>
      </c>
      <c r="I351" s="3"/>
    </row>
    <row r="352" spans="1:9" ht="15.75" customHeight="1">
      <c r="A352" s="2" t="s">
        <v>176</v>
      </c>
      <c r="B352" s="2" t="s">
        <v>176</v>
      </c>
      <c r="C352" s="2" t="s">
        <v>745</v>
      </c>
      <c r="D352" s="1" t="str">
        <f t="shared" ca="1" si="0"/>
        <v> بشكل عام، هل تعتقد أن الأمور في بلدكم تسير في الاتجاه الصحيح أم الخاطئ؟</v>
      </c>
      <c r="I352" s="3"/>
    </row>
    <row r="353" spans="1:9" ht="15.75" customHeight="1">
      <c r="A353" s="2" t="s">
        <v>310</v>
      </c>
      <c r="B353" s="2" t="s">
        <v>310</v>
      </c>
      <c r="C353" s="3" t="s">
        <v>743</v>
      </c>
      <c r="D353" s="1" t="str">
        <f t="shared" ca="1" si="0"/>
        <v> بشكل عام، هل تعتقد أن الأمور في بلدكم تسير في الاتجاه الصحيح أم الخاطئ؟</v>
      </c>
      <c r="I353" s="3"/>
    </row>
    <row r="354" spans="1:9" ht="15.75" customHeight="1">
      <c r="A354" s="2" t="s">
        <v>176</v>
      </c>
      <c r="B354" s="2" t="s">
        <v>176</v>
      </c>
      <c r="C354" s="2" t="s">
        <v>745</v>
      </c>
      <c r="D354" s="1" t="str">
        <f t="shared" ca="1" si="0"/>
        <v> بشكل عام، هل تعتقد أن الأمور في بلدكم تسير في الاتجاه الصحيح أم الخاطئ؟</v>
      </c>
      <c r="I354" s="3"/>
    </row>
    <row r="355" spans="1:9" ht="15.75" customHeight="1">
      <c r="A355" s="2" t="s">
        <v>312</v>
      </c>
      <c r="B355" s="2" t="s">
        <v>312</v>
      </c>
      <c r="C355" s="3" t="s">
        <v>314</v>
      </c>
      <c r="D355" s="1" t="str">
        <f t="shared" ca="1" si="0"/>
        <v> بشكل عام، هل تعتقد أن الأمور في بلدكم تسير في الاتجاه الصحيح أم الخاطئ؟</v>
      </c>
      <c r="I355" s="3"/>
    </row>
    <row r="356" spans="1:9" ht="15.75" customHeight="1">
      <c r="A356" s="2" t="s">
        <v>746</v>
      </c>
      <c r="B356" s="2" t="s">
        <v>746</v>
      </c>
      <c r="C356" s="3" t="s">
        <v>747</v>
      </c>
      <c r="D356" s="1" t="str">
        <f t="shared" ca="1" si="0"/>
        <v> بشكل عام، هل تعتقد أن الأمور في بلدكم تسير في الاتجاه الصحيح أم الخاطئ؟</v>
      </c>
      <c r="I356" s="3"/>
    </row>
    <row r="357" spans="1:9" ht="15.75" customHeight="1">
      <c r="A357" s="2" t="s">
        <v>312</v>
      </c>
      <c r="B357" s="2" t="s">
        <v>312</v>
      </c>
      <c r="C357" s="3" t="s">
        <v>314</v>
      </c>
      <c r="D357" s="1" t="str">
        <f t="shared" ca="1" si="0"/>
        <v> بشكل عام، هل تعتقد أن الأمور في بلدكم تسير في الاتجاه الصحيح أم الخاطئ؟</v>
      </c>
      <c r="I357" s="3"/>
    </row>
    <row r="358" spans="1:9" ht="15.75" customHeight="1">
      <c r="A358" s="2" t="s">
        <v>312</v>
      </c>
      <c r="B358" s="2" t="s">
        <v>312</v>
      </c>
      <c r="C358" s="3" t="s">
        <v>318</v>
      </c>
      <c r="D358" s="1" t="str">
        <f t="shared" ca="1" si="0"/>
        <v> بشكل عام، هل تعتقد أن الأمور في بلدكم تسير في الاتجاه الصحيح أم الخاطئ؟</v>
      </c>
      <c r="I358" s="3"/>
    </row>
    <row r="359" spans="1:9" ht="15.75" customHeight="1">
      <c r="A359" s="2" t="s">
        <v>748</v>
      </c>
      <c r="B359" s="2" t="s">
        <v>748</v>
      </c>
      <c r="C359" s="3" t="s">
        <v>749</v>
      </c>
      <c r="D359" s="1" t="str">
        <f t="shared" ca="1" si="0"/>
        <v> بشكل عام، هل تعتقد أن الأمور في بلدكم تسير في الاتجاه الصحيح أم الخاطئ؟</v>
      </c>
      <c r="I359" s="3"/>
    </row>
    <row r="360" spans="1:9" ht="15.75" customHeight="1">
      <c r="A360" s="2" t="s">
        <v>312</v>
      </c>
      <c r="B360" s="2" t="s">
        <v>312</v>
      </c>
      <c r="C360" s="3" t="s">
        <v>318</v>
      </c>
      <c r="D360" s="1" t="str">
        <f t="shared" ca="1" si="0"/>
        <v> بشكل عام، هل تعتقد أن الأمور في بلدكم تسير في الاتجاه الصحيح أم الخاطئ؟</v>
      </c>
      <c r="I360" s="3"/>
    </row>
    <row r="361" spans="1:9" ht="15.75" customHeight="1">
      <c r="A361" s="2" t="s">
        <v>312</v>
      </c>
      <c r="B361" s="2" t="s">
        <v>312</v>
      </c>
      <c r="C361" s="3" t="s">
        <v>320</v>
      </c>
      <c r="D361" s="1" t="str">
        <f t="shared" ca="1" si="0"/>
        <v> بشكل عام، هل تعتقد أن الأمور في بلدكم تسير في الاتجاه الصحيح أم الخاطئ؟</v>
      </c>
      <c r="I361" s="3"/>
    </row>
    <row r="362" spans="1:9" ht="15.75" customHeight="1">
      <c r="A362" s="2" t="s">
        <v>750</v>
      </c>
      <c r="B362" s="2" t="s">
        <v>750</v>
      </c>
      <c r="C362" s="3" t="s">
        <v>751</v>
      </c>
      <c r="D362" s="1" t="str">
        <f t="shared" ca="1" si="0"/>
        <v> بشكل عام، هل تعتقد أن الأمور في بلدكم تسير في الاتجاه الصحيح أم الخاطئ؟</v>
      </c>
      <c r="I362" s="3"/>
    </row>
    <row r="363" spans="1:9" ht="15.75" customHeight="1">
      <c r="A363" s="2" t="s">
        <v>312</v>
      </c>
      <c r="B363" s="2" t="s">
        <v>312</v>
      </c>
      <c r="C363" s="3" t="s">
        <v>320</v>
      </c>
      <c r="D363" s="1" t="str">
        <f t="shared" ca="1" si="0"/>
        <v> بشكل عام، هل تعتقد أن الأمور في بلدكم تسير في الاتجاه الصحيح أم الخاطئ؟</v>
      </c>
      <c r="I363" s="3"/>
    </row>
    <row r="364" spans="1:9" ht="15.75" customHeight="1">
      <c r="A364" s="2" t="s">
        <v>321</v>
      </c>
      <c r="B364" s="2" t="s">
        <v>321</v>
      </c>
      <c r="C364" s="3" t="s">
        <v>752</v>
      </c>
      <c r="D364" s="1" t="str">
        <f t="shared" ca="1" si="0"/>
        <v> بشكل عام، هل تعتقد أن الأمور في بلدكم تسير في الاتجاه الصحيح أم الخاطئ؟</v>
      </c>
      <c r="I364" s="3"/>
    </row>
    <row r="365" spans="1:9" ht="15.75" customHeight="1">
      <c r="A365" s="2" t="s">
        <v>321</v>
      </c>
      <c r="B365" s="2" t="s">
        <v>321</v>
      </c>
      <c r="C365" s="3" t="s">
        <v>753</v>
      </c>
      <c r="D365" s="1" t="str">
        <f t="shared" ca="1" si="0"/>
        <v> بشكل عام، هل تعتقد أن الأمور في بلدكم تسير في الاتجاه الصحيح أم الخاطئ؟</v>
      </c>
      <c r="I365" s="3"/>
    </row>
    <row r="366" spans="1:9" ht="15.75" customHeight="1">
      <c r="A366" s="2" t="s">
        <v>321</v>
      </c>
      <c r="B366" s="2" t="s">
        <v>321</v>
      </c>
      <c r="C366" s="3" t="s">
        <v>323</v>
      </c>
      <c r="D366" s="1" t="str">
        <f t="shared" ca="1" si="0"/>
        <v> بشكل عام، هل تعتقد أن الأمور في بلدكم تسير في الاتجاه الصحيح أم الخاطئ؟</v>
      </c>
      <c r="I366" s="3"/>
    </row>
    <row r="367" spans="1:9" ht="15.75" customHeight="1">
      <c r="A367" s="2" t="s">
        <v>321</v>
      </c>
      <c r="B367" s="2" t="s">
        <v>321</v>
      </c>
      <c r="C367" s="3" t="s">
        <v>323</v>
      </c>
      <c r="D367" s="1" t="str">
        <f t="shared" ca="1" si="0"/>
        <v> بشكل عام، هل تعتقد أن الأمور في بلدكم تسير في الاتجاه الصحيح أم الخاطئ؟</v>
      </c>
      <c r="I367" s="3"/>
    </row>
    <row r="368" spans="1:9" ht="15.75" customHeight="1">
      <c r="A368" s="2" t="s">
        <v>321</v>
      </c>
      <c r="B368" s="2" t="s">
        <v>321</v>
      </c>
      <c r="C368" s="3" t="s">
        <v>325</v>
      </c>
      <c r="D368" s="1" t="str">
        <f t="shared" ca="1" si="0"/>
        <v> بشكل عام، هل تعتقد أن الأمور في بلدكم تسير في الاتجاه الصحيح أم الخاطئ؟</v>
      </c>
      <c r="I368" s="3"/>
    </row>
    <row r="369" spans="1:9" ht="15.75" customHeight="1">
      <c r="A369" s="2" t="s">
        <v>321</v>
      </c>
      <c r="B369" s="2" t="s">
        <v>321</v>
      </c>
      <c r="C369" s="3" t="s">
        <v>753</v>
      </c>
      <c r="D369" s="1" t="str">
        <f t="shared" ca="1" si="0"/>
        <v> بشكل عام، هل تعتقد أن الأمور في بلدكم تسير في الاتجاه الصحيح أم الخاطئ؟</v>
      </c>
      <c r="I369" s="3"/>
    </row>
    <row r="370" spans="1:9" ht="15.75" customHeight="1">
      <c r="A370" s="2" t="s">
        <v>321</v>
      </c>
      <c r="B370" s="2" t="s">
        <v>321</v>
      </c>
      <c r="C370" s="3" t="s">
        <v>325</v>
      </c>
      <c r="D370" s="1" t="str">
        <f t="shared" ca="1" si="0"/>
        <v> بشكل عام، هل تعتقد أن الأمور في بلدكم تسير في الاتجاه الصحيح أم الخاطئ؟</v>
      </c>
      <c r="I370" s="3"/>
    </row>
    <row r="371" spans="1:9" ht="15.75" customHeight="1">
      <c r="A371" s="2" t="s">
        <v>321</v>
      </c>
      <c r="B371" s="2" t="s">
        <v>321</v>
      </c>
      <c r="C371" s="3" t="s">
        <v>327</v>
      </c>
      <c r="D371" s="1" t="str">
        <f t="shared" ca="1" si="0"/>
        <v> بشكل عام، هل تعتقد أن الأمور في بلدكم تسير في الاتجاه الصحيح أم الخاطئ؟</v>
      </c>
      <c r="I371" s="3"/>
    </row>
    <row r="372" spans="1:9" ht="15.75" customHeight="1">
      <c r="A372" s="2" t="s">
        <v>321</v>
      </c>
      <c r="B372" s="2" t="s">
        <v>321</v>
      </c>
      <c r="C372" s="3" t="s">
        <v>753</v>
      </c>
      <c r="D372" s="1" t="str">
        <f t="shared" ca="1" si="0"/>
        <v> بشكل عام، هل تعتقد أن الأمور في بلدكم تسير في الاتجاه الصحيح أم الخاطئ؟</v>
      </c>
      <c r="I372" s="3"/>
    </row>
    <row r="373" spans="1:9" ht="15.75" customHeight="1">
      <c r="A373" s="2" t="s">
        <v>321</v>
      </c>
      <c r="B373" s="2" t="s">
        <v>321</v>
      </c>
      <c r="C373" s="3" t="s">
        <v>327</v>
      </c>
      <c r="D373" s="1" t="str">
        <f t="shared" ca="1" si="0"/>
        <v> بشكل عام، هل تعتقد أن الأمور في بلدكم تسير في الاتجاه الصحيح أم الخاطئ؟</v>
      </c>
      <c r="I373" s="3"/>
    </row>
    <row r="374" spans="1:9" ht="15.75" customHeight="1">
      <c r="A374" s="2" t="s">
        <v>321</v>
      </c>
      <c r="B374" s="2" t="s">
        <v>321</v>
      </c>
      <c r="C374" s="3" t="s">
        <v>329</v>
      </c>
      <c r="D374" s="1" t="str">
        <f t="shared" ca="1" si="0"/>
        <v> بشكل عام، هل تعتقد أن الأمور في بلدكم تسير في الاتجاه الصحيح أم الخاطئ؟</v>
      </c>
      <c r="I374" s="3"/>
    </row>
    <row r="375" spans="1:9" ht="15.75" customHeight="1">
      <c r="A375" s="2" t="s">
        <v>321</v>
      </c>
      <c r="B375" s="2" t="s">
        <v>321</v>
      </c>
      <c r="C375" s="3" t="s">
        <v>753</v>
      </c>
      <c r="D375" s="1" t="str">
        <f t="shared" ca="1" si="0"/>
        <v> بشكل عام، هل تعتقد أن الأمور في بلدكم تسير في الاتجاه الصحيح أم الخاطئ؟</v>
      </c>
      <c r="I375" s="3"/>
    </row>
    <row r="376" spans="1:9" ht="15.75" customHeight="1">
      <c r="A376" s="2" t="s">
        <v>321</v>
      </c>
      <c r="B376" s="2" t="s">
        <v>321</v>
      </c>
      <c r="C376" s="3" t="s">
        <v>329</v>
      </c>
      <c r="D376" s="1" t="str">
        <f t="shared" ca="1" si="0"/>
        <v> بشكل عام، هل تعتقد أن الأمور في بلدكم تسير في الاتجاه الصحيح أم الخاطئ؟</v>
      </c>
      <c r="I376" s="3"/>
    </row>
    <row r="377" spans="1:9" ht="15.75" customHeight="1">
      <c r="A377" s="2" t="s">
        <v>321</v>
      </c>
      <c r="B377" s="2" t="s">
        <v>321</v>
      </c>
      <c r="C377" s="3" t="s">
        <v>332</v>
      </c>
      <c r="D377" s="1" t="str">
        <f t="shared" ca="1" si="0"/>
        <v> بشكل عام، هل تعتقد أن الأمور في بلدكم تسير في الاتجاه الصحيح أم الخاطئ؟</v>
      </c>
      <c r="I377" s="3"/>
    </row>
    <row r="378" spans="1:9" ht="15.75" customHeight="1">
      <c r="A378" s="2" t="s">
        <v>321</v>
      </c>
      <c r="B378" s="2" t="s">
        <v>321</v>
      </c>
      <c r="C378" s="3" t="s">
        <v>753</v>
      </c>
      <c r="D378" s="1" t="str">
        <f t="shared" ca="1" si="0"/>
        <v> بشكل عام، هل تعتقد أن الأمور في بلدكم تسير في الاتجاه الصحيح أم الخاطئ؟</v>
      </c>
      <c r="I378" s="3"/>
    </row>
    <row r="379" spans="1:9" ht="15.75" customHeight="1">
      <c r="A379" s="2" t="s">
        <v>321</v>
      </c>
      <c r="B379" s="2" t="s">
        <v>321</v>
      </c>
      <c r="C379" s="3" t="s">
        <v>332</v>
      </c>
      <c r="D379" s="1" t="str">
        <f t="shared" ca="1" si="0"/>
        <v> بشكل عام، هل تعتقد أن الأمور في بلدكم تسير في الاتجاه الصحيح أم الخاطئ؟</v>
      </c>
      <c r="I379" s="3"/>
    </row>
    <row r="380" spans="1:9" ht="15.75" customHeight="1">
      <c r="A380" s="2" t="s">
        <v>336</v>
      </c>
      <c r="B380" s="2" t="s">
        <v>336</v>
      </c>
      <c r="C380" s="3" t="s">
        <v>754</v>
      </c>
      <c r="D380" s="1" t="str">
        <f t="shared" ca="1" si="0"/>
        <v> بشكل عام، هل تعتقد أن الأمور في بلدكم تسير في الاتجاه الصحيح أم الخاطئ؟</v>
      </c>
      <c r="I380" s="3"/>
    </row>
    <row r="381" spans="1:9" ht="15.75" customHeight="1">
      <c r="A381" s="2" t="s">
        <v>336</v>
      </c>
      <c r="B381" s="2" t="s">
        <v>336</v>
      </c>
      <c r="C381" s="3" t="s">
        <v>755</v>
      </c>
      <c r="D381" s="1" t="str">
        <f t="shared" ca="1" si="0"/>
        <v> بشكل عام، هل تعتقد أن الأمور في بلدكم تسير في الاتجاه الصحيح أم الخاطئ؟</v>
      </c>
      <c r="I381" s="3"/>
    </row>
    <row r="382" spans="1:9" ht="15.75" customHeight="1">
      <c r="A382" s="2" t="s">
        <v>331</v>
      </c>
      <c r="B382" s="2" t="s">
        <v>331</v>
      </c>
      <c r="C382" s="3" t="s">
        <v>357</v>
      </c>
      <c r="D382" s="1" t="str">
        <f t="shared" ca="1" si="0"/>
        <v> بشكل عام، هل تعتقد أن الأمور في بلدكم تسير في الاتجاه الصحيح أم الخاطئ؟</v>
      </c>
      <c r="I382" s="3"/>
    </row>
    <row r="383" spans="1:9" ht="15.75" customHeight="1">
      <c r="A383" s="2" t="s">
        <v>331</v>
      </c>
      <c r="B383" s="2" t="s">
        <v>331</v>
      </c>
      <c r="C383" s="3" t="s">
        <v>756</v>
      </c>
      <c r="D383" s="1" t="str">
        <f t="shared" ca="1" si="0"/>
        <v> بشكل عام، هل تعتقد أن الأمور في بلدكم تسير في الاتجاه الصحيح أم الخاطئ؟</v>
      </c>
      <c r="I383" s="3"/>
    </row>
    <row r="384" spans="1:9" ht="15.75" customHeight="1">
      <c r="A384" s="2" t="s">
        <v>176</v>
      </c>
      <c r="B384" s="2" t="s">
        <v>176</v>
      </c>
      <c r="C384" s="2" t="s">
        <v>757</v>
      </c>
      <c r="D384" s="1" t="str">
        <f t="shared" ca="1" si="0"/>
        <v> بشكل عام، هل تعتقد أن الأمور في بلدكم تسير في الاتجاه الصحيح أم الخاطئ؟</v>
      </c>
      <c r="I384" s="3"/>
    </row>
    <row r="385" spans="1:9" ht="15.75" customHeight="1">
      <c r="A385" s="2" t="s">
        <v>331</v>
      </c>
      <c r="B385" s="2" t="s">
        <v>331</v>
      </c>
      <c r="C385" s="3" t="s">
        <v>357</v>
      </c>
      <c r="D385" s="1" t="str">
        <f t="shared" ca="1" si="0"/>
        <v> بشكل عام، هل تعتقد أن الأمور في بلدكم تسير في الاتجاه الصحيح أم الخاطئ؟</v>
      </c>
      <c r="I385" s="3"/>
    </row>
    <row r="386" spans="1:9" ht="15.75" customHeight="1">
      <c r="A386" s="2" t="s">
        <v>176</v>
      </c>
      <c r="B386" s="2" t="s">
        <v>176</v>
      </c>
      <c r="C386" s="2" t="s">
        <v>757</v>
      </c>
      <c r="D386" s="1" t="str">
        <f t="shared" ca="1" si="0"/>
        <v> بشكل عام، هل تعتقد أن الأمور في بلدكم تسير في الاتجاه الصحيح أم الخاطئ؟</v>
      </c>
      <c r="I386" s="3"/>
    </row>
    <row r="387" spans="1:9" ht="15.75" customHeight="1">
      <c r="A387" s="2" t="s">
        <v>335</v>
      </c>
      <c r="B387" s="2" t="s">
        <v>335</v>
      </c>
      <c r="C387" s="3" t="s">
        <v>338</v>
      </c>
      <c r="D387" s="1" t="str">
        <f t="shared" ca="1" si="0"/>
        <v> بشكل عام، هل تعتقد أن الأمور في بلدكم تسير في الاتجاه الصحيح أم الخاطئ؟</v>
      </c>
      <c r="I387" s="3"/>
    </row>
    <row r="388" spans="1:9" ht="15.75" customHeight="1">
      <c r="A388" s="2" t="s">
        <v>335</v>
      </c>
      <c r="B388" s="2" t="s">
        <v>335</v>
      </c>
      <c r="C388" s="3" t="s">
        <v>758</v>
      </c>
      <c r="D388" s="1" t="str">
        <f t="shared" ca="1" si="0"/>
        <v> بشكل عام، هل تعتقد أن الأمور في بلدكم تسير في الاتجاه الصحيح أم الخاطئ؟</v>
      </c>
      <c r="I388" s="3"/>
    </row>
    <row r="389" spans="1:9" ht="15.75" customHeight="1">
      <c r="A389" s="2" t="s">
        <v>335</v>
      </c>
      <c r="B389" s="2" t="s">
        <v>335</v>
      </c>
      <c r="C389" s="3" t="s">
        <v>338</v>
      </c>
      <c r="D389" s="1" t="str">
        <f t="shared" ca="1" si="0"/>
        <v> بشكل عام، هل تعتقد أن الأمور في بلدكم تسير في الاتجاه الصحيح أم الخاطئ؟</v>
      </c>
      <c r="I389" s="3"/>
    </row>
    <row r="390" spans="1:9" ht="15.75" customHeight="1">
      <c r="A390" s="2" t="s">
        <v>339</v>
      </c>
      <c r="B390" s="2" t="s">
        <v>339</v>
      </c>
      <c r="C390" s="3" t="s">
        <v>759</v>
      </c>
      <c r="D390" s="1" t="str">
        <f t="shared" ca="1" si="0"/>
        <v> بشكل عام، هل تعتقد أن الأمور في بلدكم تسير في الاتجاه الصحيح أم الخاطئ؟</v>
      </c>
      <c r="I390" s="3"/>
    </row>
    <row r="391" spans="1:9" ht="15.75" customHeight="1">
      <c r="A391" s="2" t="s">
        <v>339</v>
      </c>
      <c r="B391" s="2" t="s">
        <v>339</v>
      </c>
      <c r="C391" s="3" t="s">
        <v>760</v>
      </c>
      <c r="D391" s="1" t="str">
        <f t="shared" ca="1" si="0"/>
        <v> بشكل عام، هل تعتقد أن الأمور في بلدكم تسير في الاتجاه الصحيح أم الخاطئ؟</v>
      </c>
      <c r="I391" s="3"/>
    </row>
    <row r="392" spans="1:9" ht="15.75" customHeight="1">
      <c r="A392" s="2" t="s">
        <v>339</v>
      </c>
      <c r="B392" s="2" t="s">
        <v>339</v>
      </c>
      <c r="C392" s="3" t="s">
        <v>759</v>
      </c>
      <c r="D392" s="1" t="str">
        <f t="shared" ca="1" si="0"/>
        <v> بشكل عام، هل تعتقد أن الأمور في بلدكم تسير في الاتجاه الصحيح أم الخاطئ؟</v>
      </c>
      <c r="I392" s="3"/>
    </row>
    <row r="393" spans="1:9" ht="15.75" customHeight="1">
      <c r="A393" s="2" t="s">
        <v>342</v>
      </c>
      <c r="B393" s="2" t="s">
        <v>342</v>
      </c>
      <c r="C393" s="3" t="s">
        <v>343</v>
      </c>
      <c r="D393" s="1" t="str">
        <f t="shared" ca="1" si="0"/>
        <v> بشكل عام، هل تعتقد أن الأمور في بلدكم تسير في الاتجاه الصحيح أم الخاطئ؟</v>
      </c>
      <c r="I393" s="3"/>
    </row>
    <row r="394" spans="1:9" ht="15.75" customHeight="1">
      <c r="A394" s="2" t="s">
        <v>342</v>
      </c>
      <c r="B394" s="2" t="s">
        <v>342</v>
      </c>
      <c r="C394" s="3" t="s">
        <v>761</v>
      </c>
      <c r="D394" s="1" t="str">
        <f t="shared" ca="1" si="0"/>
        <v> بشكل عام، هل تعتقد أن الأمور في بلدكم تسير في الاتجاه الصحيح أم الخاطئ؟</v>
      </c>
      <c r="I394" s="3"/>
    </row>
    <row r="395" spans="1:9" ht="15.75" customHeight="1">
      <c r="A395" s="2" t="s">
        <v>342</v>
      </c>
      <c r="B395" s="2" t="s">
        <v>342</v>
      </c>
      <c r="C395" s="3" t="s">
        <v>344</v>
      </c>
      <c r="D395" s="1" t="str">
        <f t="shared" ca="1" si="0"/>
        <v> بشكل عام، هل تعتقد أن الأمور في بلدكم تسير في الاتجاه الصحيح أم الخاطئ؟</v>
      </c>
      <c r="I395" s="3"/>
    </row>
    <row r="396" spans="1:9" ht="15.75" customHeight="1">
      <c r="A396" s="2" t="s">
        <v>345</v>
      </c>
      <c r="B396" s="2" t="s">
        <v>345</v>
      </c>
      <c r="C396" s="3" t="s">
        <v>346</v>
      </c>
      <c r="D396" s="1" t="str">
        <f t="shared" ca="1" si="0"/>
        <v> بشكل عام، هل تعتقد أن الأمور في بلدكم تسير في الاتجاه الصحيح أم الخاطئ؟</v>
      </c>
      <c r="I396" s="3"/>
    </row>
    <row r="397" spans="1:9" ht="15.75" customHeight="1">
      <c r="A397" s="2" t="s">
        <v>345</v>
      </c>
      <c r="B397" s="2" t="s">
        <v>345</v>
      </c>
      <c r="C397" s="3" t="s">
        <v>762</v>
      </c>
      <c r="D397" s="1" t="str">
        <f t="shared" ca="1" si="0"/>
        <v> بشكل عام، هل تعتقد أن الأمور في بلدكم تسير في الاتجاه الصحيح أم الخاطئ؟</v>
      </c>
      <c r="I397" s="3"/>
    </row>
    <row r="398" spans="1:9" ht="15.75" customHeight="1">
      <c r="A398" s="2" t="s">
        <v>345</v>
      </c>
      <c r="B398" s="2" t="s">
        <v>345</v>
      </c>
      <c r="C398" s="3" t="s">
        <v>346</v>
      </c>
      <c r="D398" s="1" t="str">
        <f t="shared" ca="1" si="0"/>
        <v> بشكل عام، هل تعتقد أن الأمور في بلدكم تسير في الاتجاه الصحيح أم الخاطئ؟</v>
      </c>
      <c r="I398" s="3"/>
    </row>
    <row r="399" spans="1:9" ht="15.75" customHeight="1">
      <c r="A399" s="2" t="s">
        <v>347</v>
      </c>
      <c r="B399" s="2" t="s">
        <v>347</v>
      </c>
      <c r="C399" s="3" t="s">
        <v>348</v>
      </c>
      <c r="D399" s="1" t="str">
        <f t="shared" ca="1" si="0"/>
        <v> بشكل عام، هل تعتقد أن الأمور في بلدكم تسير في الاتجاه الصحيح أم الخاطئ؟</v>
      </c>
      <c r="I399" s="3"/>
    </row>
    <row r="400" spans="1:9" ht="15.75" customHeight="1">
      <c r="A400" s="2" t="s">
        <v>347</v>
      </c>
      <c r="B400" s="2" t="s">
        <v>347</v>
      </c>
      <c r="C400" s="3" t="s">
        <v>763</v>
      </c>
      <c r="D400" s="1" t="str">
        <f t="shared" ca="1" si="0"/>
        <v> بشكل عام، هل تعتقد أن الأمور في بلدكم تسير في الاتجاه الصحيح أم الخاطئ؟</v>
      </c>
      <c r="I400" s="3"/>
    </row>
    <row r="401" spans="1:9" ht="15.75" customHeight="1">
      <c r="A401" s="2" t="s">
        <v>347</v>
      </c>
      <c r="B401" s="2" t="s">
        <v>347</v>
      </c>
      <c r="C401" s="3" t="s">
        <v>348</v>
      </c>
      <c r="D401" s="1" t="str">
        <f t="shared" ca="1" si="0"/>
        <v> بشكل عام، هل تعتقد أن الأمور في بلدكم تسير في الاتجاه الصحيح أم الخاطئ؟</v>
      </c>
      <c r="I401" s="3"/>
    </row>
    <row r="402" spans="1:9" ht="15.75" customHeight="1">
      <c r="A402" s="2" t="s">
        <v>349</v>
      </c>
      <c r="B402" s="2" t="s">
        <v>349</v>
      </c>
      <c r="C402" s="3" t="s">
        <v>764</v>
      </c>
      <c r="D402" s="1" t="str">
        <f t="shared" ca="1" si="0"/>
        <v> بشكل عام، هل تعتقد أن الأمور في بلدكم تسير في الاتجاه الصحيح أم الخاطئ؟</v>
      </c>
      <c r="I402" s="3"/>
    </row>
    <row r="403" spans="1:9" ht="15.75" customHeight="1">
      <c r="A403" s="2" t="s">
        <v>349</v>
      </c>
      <c r="B403" s="2" t="s">
        <v>349</v>
      </c>
      <c r="C403" s="3" t="s">
        <v>765</v>
      </c>
      <c r="D403" s="1" t="str">
        <f t="shared" ca="1" si="0"/>
        <v> بشكل عام، هل تعتقد أن الأمور في بلدكم تسير في الاتجاه الصحيح أم الخاطئ؟</v>
      </c>
      <c r="I403" s="3"/>
    </row>
    <row r="404" spans="1:9" ht="15.75" customHeight="1">
      <c r="A404" s="2" t="s">
        <v>176</v>
      </c>
      <c r="B404" s="2" t="s">
        <v>176</v>
      </c>
      <c r="C404" s="2" t="s">
        <v>766</v>
      </c>
      <c r="D404" s="1" t="str">
        <f t="shared" ca="1" si="0"/>
        <v> بشكل عام، هل تعتقد أن الأمور في بلدكم تسير في الاتجاه الصحيح أم الخاطئ؟</v>
      </c>
      <c r="I404" s="3"/>
    </row>
    <row r="405" spans="1:9" ht="15.75" customHeight="1">
      <c r="A405" s="2" t="s">
        <v>349</v>
      </c>
      <c r="B405" s="2" t="s">
        <v>349</v>
      </c>
      <c r="C405" s="3" t="s">
        <v>764</v>
      </c>
      <c r="D405" s="1" t="str">
        <f t="shared" ca="1" si="0"/>
        <v> بشكل عام، هل تعتقد أن الأمور في بلدكم تسير في الاتجاه الصحيح أم الخاطئ؟</v>
      </c>
      <c r="I405" s="3"/>
    </row>
    <row r="406" spans="1:9" ht="15.75" customHeight="1">
      <c r="A406" s="2" t="s">
        <v>351</v>
      </c>
      <c r="B406" s="2" t="s">
        <v>351</v>
      </c>
      <c r="C406" s="3" t="s">
        <v>352</v>
      </c>
      <c r="D406" s="1" t="str">
        <f t="shared" ca="1" si="0"/>
        <v> بشكل عام، هل تعتقد أن الأمور في بلدكم تسير في الاتجاه الصحيح أم الخاطئ؟</v>
      </c>
      <c r="I406" s="3"/>
    </row>
    <row r="407" spans="1:9" ht="15.75" customHeight="1">
      <c r="A407" s="2" t="s">
        <v>351</v>
      </c>
      <c r="B407" s="2" t="s">
        <v>351</v>
      </c>
      <c r="C407" s="3" t="s">
        <v>767</v>
      </c>
      <c r="D407" s="1" t="str">
        <f t="shared" ca="1" si="0"/>
        <v> بشكل عام، هل تعتقد أن الأمور في بلدكم تسير في الاتجاه الصحيح أم الخاطئ؟</v>
      </c>
      <c r="I407" s="3"/>
    </row>
    <row r="408" spans="1:9" ht="15.75" customHeight="1">
      <c r="A408" s="2" t="s">
        <v>351</v>
      </c>
      <c r="B408" s="2" t="s">
        <v>351</v>
      </c>
      <c r="C408" s="3" t="s">
        <v>352</v>
      </c>
      <c r="D408" s="1" t="str">
        <f t="shared" ca="1" si="0"/>
        <v> بشكل عام، هل تعتقد أن الأمور في بلدكم تسير في الاتجاه الصحيح أم الخاطئ؟</v>
      </c>
      <c r="I408" s="3"/>
    </row>
    <row r="409" spans="1:9" ht="15.75" customHeight="1">
      <c r="A409" s="2" t="s">
        <v>353</v>
      </c>
      <c r="B409" s="2" t="s">
        <v>353</v>
      </c>
      <c r="C409" s="3" t="s">
        <v>354</v>
      </c>
      <c r="D409" s="1" t="str">
        <f t="shared" ca="1" si="0"/>
        <v> بشكل عام، هل تعتقد أن الأمور في بلدكم تسير في الاتجاه الصحيح أم الخاطئ؟</v>
      </c>
      <c r="I409" s="3"/>
    </row>
    <row r="410" spans="1:9" ht="15.75" customHeight="1">
      <c r="A410" s="2" t="s">
        <v>353</v>
      </c>
      <c r="B410" s="2" t="s">
        <v>353</v>
      </c>
      <c r="C410" s="3" t="s">
        <v>768</v>
      </c>
      <c r="D410" s="1" t="str">
        <f t="shared" ca="1" si="0"/>
        <v> بشكل عام، هل تعتقد أن الأمور في بلدكم تسير في الاتجاه الصحيح أم الخاطئ؟</v>
      </c>
      <c r="I410" s="3"/>
    </row>
    <row r="411" spans="1:9" ht="15.75" customHeight="1">
      <c r="A411" s="2" t="s">
        <v>353</v>
      </c>
      <c r="B411" s="2" t="s">
        <v>353</v>
      </c>
      <c r="C411" s="3" t="s">
        <v>769</v>
      </c>
      <c r="D411" s="1" t="str">
        <f t="shared" ca="1" si="0"/>
        <v> بشكل عام، هل تعتقد أن الأمور في بلدكم تسير في الاتجاه الصحيح أم الخاطئ؟</v>
      </c>
      <c r="I411" s="3"/>
    </row>
    <row r="412" spans="1:9" ht="15.75" customHeight="1">
      <c r="A412" s="2" t="s">
        <v>770</v>
      </c>
      <c r="B412" s="2" t="s">
        <v>770</v>
      </c>
      <c r="C412" s="3" t="s">
        <v>771</v>
      </c>
      <c r="D412" s="1" t="str">
        <f t="shared" ca="1" si="0"/>
        <v> بشكل عام، هل تعتقد أن الأمور في بلدكم تسير في الاتجاه الصحيح أم الخاطئ؟</v>
      </c>
      <c r="I412" s="3"/>
    </row>
    <row r="413" spans="1:9" ht="15.75" customHeight="1">
      <c r="A413" s="2" t="s">
        <v>770</v>
      </c>
      <c r="B413" s="2" t="s">
        <v>770</v>
      </c>
      <c r="C413" s="3" t="s">
        <v>771</v>
      </c>
      <c r="D413" s="1" t="str">
        <f t="shared" ca="1" si="0"/>
        <v> بشكل عام، هل تعتقد أن الأمور في بلدكم تسير في الاتجاه الصحيح أم الخاطئ؟</v>
      </c>
      <c r="I413" s="3"/>
    </row>
    <row r="414" spans="1:9" ht="15.75" customHeight="1">
      <c r="A414" s="2"/>
      <c r="C414" s="3"/>
      <c r="I414" s="3"/>
    </row>
    <row r="415" spans="1:9" ht="15.75" customHeight="1">
      <c r="A415" s="2"/>
      <c r="C415" s="3"/>
      <c r="I415" s="3"/>
    </row>
    <row r="416" spans="1:9" ht="15.75" customHeight="1">
      <c r="A416" s="2"/>
      <c r="C416" s="3"/>
      <c r="I416" s="3"/>
    </row>
    <row r="417" spans="1:9" ht="15.75" customHeight="1">
      <c r="A417" s="2"/>
      <c r="C417" s="3"/>
      <c r="I417" s="3"/>
    </row>
    <row r="418" spans="1:9" ht="15.75" customHeight="1">
      <c r="A418" s="2"/>
      <c r="C418" s="3"/>
      <c r="I418" s="3"/>
    </row>
    <row r="419" spans="1:9" ht="15.75" customHeight="1">
      <c r="A419" s="2"/>
      <c r="C419" s="3"/>
      <c r="I419" s="3"/>
    </row>
    <row r="420" spans="1:9" ht="15.75" customHeight="1">
      <c r="A420" s="2"/>
      <c r="C420" s="3"/>
      <c r="I420" s="3"/>
    </row>
    <row r="421" spans="1:9" ht="15.75" customHeight="1">
      <c r="A421" s="2"/>
      <c r="C421" s="3"/>
      <c r="I421" s="3"/>
    </row>
    <row r="422" spans="1:9" ht="15.75" customHeight="1">
      <c r="A422" s="2"/>
      <c r="C422" s="3"/>
      <c r="I422" s="3"/>
    </row>
    <row r="423" spans="1:9" ht="15.75" customHeight="1">
      <c r="A423" s="2"/>
      <c r="C423" s="3"/>
      <c r="I423" s="3"/>
    </row>
    <row r="424" spans="1:9" ht="15.75" customHeight="1">
      <c r="A424" s="2"/>
      <c r="C424" s="3"/>
      <c r="I424" s="3"/>
    </row>
    <row r="425" spans="1:9" ht="15.75" customHeight="1">
      <c r="A425" s="2"/>
      <c r="C425" s="3"/>
      <c r="I425" s="3"/>
    </row>
    <row r="426" spans="1:9" ht="15.75" customHeight="1">
      <c r="A426" s="2"/>
      <c r="C426" s="3"/>
      <c r="I426" s="3"/>
    </row>
    <row r="427" spans="1:9" ht="15.75" customHeight="1">
      <c r="A427" s="2"/>
      <c r="C427" s="3"/>
      <c r="I427" s="3"/>
    </row>
    <row r="428" spans="1:9" ht="15.75" customHeight="1">
      <c r="A428" s="2"/>
      <c r="C428" s="3"/>
      <c r="I428" s="3"/>
    </row>
    <row r="429" spans="1:9" ht="15.75" customHeight="1">
      <c r="A429" s="2"/>
      <c r="C429" s="3"/>
      <c r="I429" s="3"/>
    </row>
    <row r="430" spans="1:9" ht="15.75" customHeight="1">
      <c r="A430" s="2"/>
      <c r="C430" s="3"/>
      <c r="I430" s="3"/>
    </row>
    <row r="431" spans="1:9" ht="15.75" customHeight="1">
      <c r="A431" s="2"/>
      <c r="C431" s="3"/>
      <c r="I431" s="3"/>
    </row>
    <row r="432" spans="1:9" ht="15.75" customHeight="1">
      <c r="A432" s="2"/>
      <c r="C432" s="3"/>
      <c r="I432" s="3"/>
    </row>
    <row r="433" spans="1:9" ht="15.75" customHeight="1">
      <c r="A433" s="2"/>
      <c r="C433" s="3"/>
      <c r="I433" s="3"/>
    </row>
    <row r="434" spans="1:9" ht="15.75" customHeight="1">
      <c r="A434" s="2"/>
      <c r="C434" s="3"/>
      <c r="I434" s="3"/>
    </row>
    <row r="435" spans="1:9" ht="15.75" customHeight="1">
      <c r="A435" s="2"/>
      <c r="C435" s="3"/>
      <c r="I435" s="3"/>
    </row>
    <row r="436" spans="1:9" ht="15.75" customHeight="1">
      <c r="A436" s="2"/>
      <c r="C436" s="3"/>
      <c r="I436" s="3"/>
    </row>
    <row r="437" spans="1:9" ht="15.75" customHeight="1">
      <c r="A437" s="2"/>
      <c r="C437" s="3"/>
      <c r="I437" s="3"/>
    </row>
    <row r="438" spans="1:9" ht="15.75" customHeight="1">
      <c r="A438" s="2"/>
      <c r="C438" s="3"/>
      <c r="I438" s="3"/>
    </row>
    <row r="439" spans="1:9" ht="15.75" customHeight="1">
      <c r="A439" s="2"/>
      <c r="C439" s="3"/>
      <c r="I439" s="3"/>
    </row>
    <row r="440" spans="1:9" ht="15.75" customHeight="1">
      <c r="A440" s="2"/>
      <c r="C440" s="3"/>
      <c r="I440" s="3"/>
    </row>
    <row r="441" spans="1:9" ht="15.75" customHeight="1">
      <c r="A441" s="2"/>
      <c r="C441" s="3"/>
      <c r="I441" s="3"/>
    </row>
    <row r="442" spans="1:9" ht="15.75" customHeight="1">
      <c r="A442" s="2"/>
      <c r="C442" s="3"/>
      <c r="I442" s="3"/>
    </row>
    <row r="443" spans="1:9" ht="15.75" customHeight="1">
      <c r="A443" s="2"/>
      <c r="C443" s="3"/>
      <c r="I443" s="3"/>
    </row>
    <row r="444" spans="1:9" ht="15.75" customHeight="1">
      <c r="A444" s="2"/>
      <c r="C444" s="3"/>
      <c r="I444" s="3"/>
    </row>
    <row r="445" spans="1:9" ht="15.75" customHeight="1">
      <c r="A445" s="2"/>
      <c r="C445" s="3"/>
      <c r="I445" s="3"/>
    </row>
    <row r="446" spans="1:9" ht="15.75" customHeight="1">
      <c r="A446" s="2"/>
      <c r="C446" s="3"/>
      <c r="I446" s="3"/>
    </row>
    <row r="447" spans="1:9" ht="15.75" customHeight="1">
      <c r="A447" s="2"/>
      <c r="C447" s="3"/>
      <c r="I447" s="3"/>
    </row>
    <row r="448" spans="1:9" ht="15.75" customHeight="1">
      <c r="A448" s="2"/>
      <c r="C448" s="3"/>
      <c r="I448" s="3"/>
    </row>
    <row r="449" spans="1:9" ht="15.75" customHeight="1">
      <c r="A449" s="2"/>
      <c r="C449" s="3"/>
      <c r="I449" s="3"/>
    </row>
    <row r="450" spans="1:9" ht="15.75" customHeight="1">
      <c r="A450" s="2"/>
      <c r="C450" s="3"/>
      <c r="I450" s="3"/>
    </row>
    <row r="451" spans="1:9" ht="15.75" customHeight="1">
      <c r="A451" s="2"/>
      <c r="C451" s="3"/>
      <c r="I451" s="3"/>
    </row>
    <row r="452" spans="1:9" ht="15.75" customHeight="1">
      <c r="A452" s="2"/>
      <c r="C452" s="3"/>
      <c r="I452" s="3"/>
    </row>
    <row r="453" spans="1:9" ht="15.75" customHeight="1">
      <c r="A453" s="2"/>
      <c r="C453" s="3"/>
      <c r="I453" s="3"/>
    </row>
    <row r="454" spans="1:9" ht="15.75" customHeight="1">
      <c r="A454" s="2"/>
      <c r="C454" s="3"/>
      <c r="I454" s="3"/>
    </row>
    <row r="455" spans="1:9" ht="15.75" customHeight="1">
      <c r="A455" s="2"/>
      <c r="C455" s="3"/>
      <c r="I455" s="3"/>
    </row>
    <row r="456" spans="1:9" ht="15.75" customHeight="1">
      <c r="A456" s="2"/>
      <c r="C456" s="3"/>
      <c r="I456" s="3"/>
    </row>
    <row r="457" spans="1:9" ht="15.75" customHeight="1">
      <c r="A457" s="2"/>
      <c r="C457" s="3"/>
      <c r="I457" s="3"/>
    </row>
    <row r="458" spans="1:9" ht="15.75" customHeight="1">
      <c r="A458" s="2"/>
      <c r="C458" s="3"/>
      <c r="I458" s="3"/>
    </row>
    <row r="459" spans="1:9" ht="15.75" customHeight="1">
      <c r="A459" s="2"/>
      <c r="C459" s="3"/>
      <c r="I459" s="3"/>
    </row>
    <row r="460" spans="1:9" ht="15.75" customHeight="1">
      <c r="A460" s="2"/>
      <c r="C460" s="3"/>
      <c r="I460" s="3"/>
    </row>
    <row r="461" spans="1:9" ht="15.75" customHeight="1">
      <c r="A461" s="2"/>
      <c r="C461" s="3"/>
      <c r="I461" s="3"/>
    </row>
    <row r="462" spans="1:9" ht="15.75" customHeight="1">
      <c r="A462" s="2"/>
      <c r="C462" s="3"/>
      <c r="I462" s="3"/>
    </row>
    <row r="463" spans="1:9" ht="15.75" customHeight="1">
      <c r="A463" s="2"/>
      <c r="C463" s="3"/>
      <c r="I463" s="3"/>
    </row>
    <row r="464" spans="1:9" ht="15.75" customHeight="1">
      <c r="A464" s="2"/>
      <c r="C464" s="3"/>
      <c r="I464" s="3"/>
    </row>
    <row r="465" spans="1:9" ht="15.75" customHeight="1">
      <c r="A465" s="2"/>
      <c r="C465" s="3"/>
      <c r="I465" s="3"/>
    </row>
    <row r="466" spans="1:9" ht="15.75" customHeight="1">
      <c r="A466" s="2"/>
      <c r="C466" s="3"/>
      <c r="I466" s="3"/>
    </row>
    <row r="467" spans="1:9" ht="15.75" customHeight="1">
      <c r="A467" s="2"/>
      <c r="C467" s="3"/>
      <c r="I467" s="3"/>
    </row>
    <row r="468" spans="1:9" ht="15.75" customHeight="1">
      <c r="A468" s="2"/>
      <c r="C468" s="3"/>
      <c r="I468" s="3"/>
    </row>
    <row r="469" spans="1:9" ht="15.75" customHeight="1">
      <c r="A469" s="2"/>
      <c r="C469" s="3"/>
      <c r="I469" s="3"/>
    </row>
    <row r="470" spans="1:9" ht="15.75" customHeight="1">
      <c r="A470" s="2"/>
      <c r="C470" s="3"/>
      <c r="I470" s="3"/>
    </row>
    <row r="471" spans="1:9" ht="15.75" customHeight="1">
      <c r="A471" s="2"/>
      <c r="C471" s="3"/>
      <c r="I471" s="3"/>
    </row>
    <row r="472" spans="1:9" ht="15.75" customHeight="1">
      <c r="A472" s="2"/>
      <c r="C472" s="3"/>
      <c r="I472" s="3"/>
    </row>
    <row r="473" spans="1:9" ht="15.75" customHeight="1">
      <c r="A473" s="2"/>
      <c r="C473" s="3"/>
      <c r="I473" s="3"/>
    </row>
    <row r="474" spans="1:9" ht="15.75" customHeight="1">
      <c r="A474" s="2"/>
      <c r="C474" s="3"/>
      <c r="I474" s="3"/>
    </row>
    <row r="475" spans="1:9" ht="15.75" customHeight="1">
      <c r="A475" s="2"/>
      <c r="C475" s="3"/>
      <c r="I475" s="3"/>
    </row>
    <row r="476" spans="1:9" ht="15.75" customHeight="1">
      <c r="A476" s="2"/>
      <c r="C476" s="3"/>
      <c r="I476" s="3"/>
    </row>
    <row r="477" spans="1:9" ht="15.75" customHeight="1">
      <c r="A477" s="2"/>
      <c r="C477" s="3"/>
      <c r="I477" s="3"/>
    </row>
    <row r="478" spans="1:9" ht="15.75" customHeight="1">
      <c r="A478" s="2"/>
      <c r="C478" s="3"/>
      <c r="I478" s="3"/>
    </row>
    <row r="479" spans="1:9" ht="15.75" customHeight="1">
      <c r="A479" s="2"/>
      <c r="C479" s="3"/>
      <c r="I479" s="3"/>
    </row>
    <row r="480" spans="1:9" ht="15.75" customHeight="1">
      <c r="A480" s="2"/>
      <c r="C480" s="3"/>
      <c r="I480" s="3"/>
    </row>
    <row r="481" spans="1:9" ht="15.75" customHeight="1">
      <c r="A481" s="2"/>
      <c r="C481" s="3"/>
      <c r="I481" s="3"/>
    </row>
    <row r="482" spans="1:9" ht="15.75" customHeight="1">
      <c r="A482" s="2"/>
      <c r="C482" s="3"/>
      <c r="I482" s="3"/>
    </row>
    <row r="483" spans="1:9" ht="15.75" customHeight="1">
      <c r="A483" s="2"/>
      <c r="C483" s="3"/>
      <c r="I483" s="3"/>
    </row>
    <row r="484" spans="1:9" ht="15.75" customHeight="1">
      <c r="A484" s="2"/>
      <c r="C484" s="3"/>
      <c r="I484" s="3"/>
    </row>
    <row r="485" spans="1:9" ht="15.75" customHeight="1">
      <c r="A485" s="2"/>
      <c r="C485" s="3"/>
      <c r="I485" s="3"/>
    </row>
    <row r="486" spans="1:9" ht="15.75" customHeight="1">
      <c r="A486" s="2"/>
      <c r="C486" s="3"/>
      <c r="I486" s="3"/>
    </row>
    <row r="487" spans="1:9" ht="15.75" customHeight="1">
      <c r="A487" s="2"/>
      <c r="C487" s="3"/>
      <c r="I487" s="3"/>
    </row>
    <row r="488" spans="1:9" ht="15.75" customHeight="1">
      <c r="A488" s="2"/>
      <c r="C488" s="3"/>
      <c r="I488" s="3"/>
    </row>
    <row r="489" spans="1:9" ht="15.75" customHeight="1">
      <c r="A489" s="2"/>
      <c r="C489" s="3"/>
      <c r="I489" s="3"/>
    </row>
    <row r="490" spans="1:9" ht="15.75" customHeight="1">
      <c r="A490" s="2"/>
      <c r="C490" s="3"/>
      <c r="I490" s="3"/>
    </row>
    <row r="491" spans="1:9" ht="15.75" customHeight="1">
      <c r="A491" s="2"/>
      <c r="C491" s="3"/>
      <c r="I491" s="3"/>
    </row>
    <row r="492" spans="1:9" ht="15.75" customHeight="1">
      <c r="A492" s="2"/>
      <c r="C492" s="3"/>
      <c r="I492" s="3"/>
    </row>
    <row r="493" spans="1:9" ht="15.75" customHeight="1">
      <c r="A493" s="2"/>
      <c r="C493" s="3"/>
      <c r="I493" s="3"/>
    </row>
    <row r="494" spans="1:9" ht="15.75" customHeight="1">
      <c r="A494" s="2"/>
      <c r="C494" s="3"/>
      <c r="I494" s="3"/>
    </row>
    <row r="495" spans="1:9" ht="15.75" customHeight="1">
      <c r="A495" s="2"/>
      <c r="C495" s="3"/>
      <c r="I495" s="3"/>
    </row>
    <row r="496" spans="1:9" ht="15.75" customHeight="1">
      <c r="A496" s="2"/>
      <c r="C496" s="3"/>
      <c r="I496" s="3"/>
    </row>
    <row r="497" spans="1:9" ht="15.75" customHeight="1">
      <c r="A497" s="2"/>
      <c r="C497" s="3"/>
      <c r="I497" s="3"/>
    </row>
    <row r="498" spans="1:9" ht="15.75" customHeight="1">
      <c r="A498" s="2"/>
      <c r="C498" s="3"/>
      <c r="I498" s="3"/>
    </row>
    <row r="499" spans="1:9" ht="15.75" customHeight="1">
      <c r="A499" s="2"/>
      <c r="C499" s="3"/>
      <c r="I499" s="3"/>
    </row>
    <row r="500" spans="1:9" ht="15.75" customHeight="1">
      <c r="A500" s="2"/>
      <c r="C500" s="3"/>
      <c r="I500" s="3"/>
    </row>
    <row r="501" spans="1:9" ht="15.75" customHeight="1">
      <c r="A501" s="2"/>
      <c r="C501" s="3"/>
      <c r="I501" s="3"/>
    </row>
    <row r="502" spans="1:9" ht="15.75" customHeight="1">
      <c r="A502" s="2"/>
      <c r="C502" s="3"/>
      <c r="I502" s="3"/>
    </row>
    <row r="503" spans="1:9" ht="15.75" customHeight="1">
      <c r="A503" s="2"/>
      <c r="C503" s="3"/>
      <c r="I503" s="3"/>
    </row>
    <row r="504" spans="1:9" ht="15.75" customHeight="1">
      <c r="A504" s="2"/>
      <c r="C504" s="3"/>
      <c r="I504" s="3"/>
    </row>
    <row r="505" spans="1:9" ht="15.75" customHeight="1">
      <c r="A505" s="2"/>
      <c r="C505" s="3"/>
      <c r="I505" s="3"/>
    </row>
    <row r="506" spans="1:9" ht="15.75" customHeight="1">
      <c r="A506" s="2"/>
      <c r="C506" s="3"/>
      <c r="I506" s="3"/>
    </row>
    <row r="507" spans="1:9" ht="15.75" customHeight="1">
      <c r="A507" s="2"/>
      <c r="C507" s="3"/>
      <c r="I507" s="3"/>
    </row>
    <row r="508" spans="1:9" ht="15.75" customHeight="1">
      <c r="A508" s="2"/>
      <c r="C508" s="3"/>
      <c r="I508" s="3"/>
    </row>
    <row r="509" spans="1:9" ht="15.75" customHeight="1">
      <c r="A509" s="2"/>
      <c r="C509" s="3"/>
      <c r="I509" s="3"/>
    </row>
    <row r="510" spans="1:9" ht="15.75" customHeight="1">
      <c r="A510" s="2"/>
      <c r="C510" s="3"/>
      <c r="I510" s="3"/>
    </row>
    <row r="511" spans="1:9" ht="15.75" customHeight="1">
      <c r="A511" s="2"/>
      <c r="C511" s="3"/>
      <c r="I511" s="3"/>
    </row>
    <row r="512" spans="1:9" ht="15.75" customHeight="1">
      <c r="A512" s="2"/>
      <c r="C512" s="3"/>
      <c r="I512" s="3"/>
    </row>
    <row r="513" spans="1:9" ht="15.75" customHeight="1">
      <c r="A513" s="2"/>
      <c r="C513" s="3"/>
      <c r="I513" s="3"/>
    </row>
    <row r="514" spans="1:9" ht="15.75" customHeight="1">
      <c r="A514" s="2"/>
      <c r="C514" s="3"/>
      <c r="I514" s="3"/>
    </row>
    <row r="515" spans="1:9" ht="15.75" customHeight="1">
      <c r="A515" s="2"/>
      <c r="C515" s="3"/>
      <c r="I515" s="3"/>
    </row>
    <row r="516" spans="1:9" ht="15.75" customHeight="1">
      <c r="A516" s="2"/>
      <c r="C516" s="3"/>
      <c r="I516" s="3"/>
    </row>
    <row r="517" spans="1:9" ht="15.75" customHeight="1">
      <c r="A517" s="2"/>
      <c r="C517" s="3"/>
      <c r="I517" s="3"/>
    </row>
    <row r="518" spans="1:9" ht="15.75" customHeight="1">
      <c r="A518" s="2"/>
      <c r="C518" s="3"/>
      <c r="I518" s="3"/>
    </row>
    <row r="519" spans="1:9" ht="15.75" customHeight="1">
      <c r="A519" s="2"/>
      <c r="C519" s="3"/>
      <c r="I519" s="3"/>
    </row>
    <row r="520" spans="1:9" ht="15.75" customHeight="1">
      <c r="A520" s="2"/>
      <c r="C520" s="3"/>
      <c r="I520" s="3"/>
    </row>
    <row r="521" spans="1:9" ht="15.75" customHeight="1">
      <c r="A521" s="2"/>
      <c r="C521" s="3"/>
      <c r="I521" s="3"/>
    </row>
    <row r="522" spans="1:9" ht="15.75" customHeight="1">
      <c r="A522" s="2"/>
      <c r="C522" s="3"/>
      <c r="I522" s="3"/>
    </row>
    <row r="523" spans="1:9" ht="15.75" customHeight="1">
      <c r="A523" s="2"/>
      <c r="C523" s="3"/>
      <c r="I523" s="3"/>
    </row>
    <row r="524" spans="1:9" ht="15.75" customHeight="1">
      <c r="A524" s="2"/>
      <c r="C524" s="3"/>
      <c r="I524" s="3"/>
    </row>
    <row r="525" spans="1:9" ht="15.75" customHeight="1">
      <c r="A525" s="2"/>
      <c r="C525" s="3"/>
      <c r="I525" s="3"/>
    </row>
    <row r="526" spans="1:9" ht="15.75" customHeight="1">
      <c r="A526" s="2"/>
      <c r="C526" s="3"/>
      <c r="I526" s="3"/>
    </row>
    <row r="527" spans="1:9" ht="15.75" customHeight="1">
      <c r="A527" s="2"/>
      <c r="C527" s="3"/>
      <c r="I527" s="3"/>
    </row>
    <row r="528" spans="1:9" ht="15.75" customHeight="1">
      <c r="A528" s="2"/>
      <c r="C528" s="3"/>
      <c r="I528" s="3"/>
    </row>
    <row r="529" spans="1:9" ht="15.75" customHeight="1">
      <c r="A529" s="2"/>
      <c r="C529" s="3"/>
      <c r="I529" s="3"/>
    </row>
    <row r="530" spans="1:9" ht="15.75" customHeight="1">
      <c r="A530" s="2"/>
      <c r="C530" s="3"/>
      <c r="I530" s="3"/>
    </row>
    <row r="531" spans="1:9" ht="15.75" customHeight="1">
      <c r="A531" s="2"/>
      <c r="C531" s="3"/>
      <c r="I531" s="3"/>
    </row>
    <row r="532" spans="1:9" ht="15.75" customHeight="1">
      <c r="A532" s="2"/>
      <c r="C532" s="3"/>
      <c r="I532" s="3"/>
    </row>
    <row r="533" spans="1:9" ht="15.75" customHeight="1">
      <c r="A533" s="2"/>
      <c r="C533" s="3"/>
      <c r="I533" s="3"/>
    </row>
    <row r="534" spans="1:9" ht="15.75" customHeight="1">
      <c r="A534" s="2"/>
      <c r="C534" s="3"/>
      <c r="I534" s="3"/>
    </row>
    <row r="535" spans="1:9" ht="15.75" customHeight="1">
      <c r="A535" s="2"/>
      <c r="C535" s="3"/>
      <c r="I535" s="3"/>
    </row>
    <row r="536" spans="1:9" ht="15.75" customHeight="1">
      <c r="A536" s="2"/>
      <c r="C536" s="3"/>
      <c r="I536" s="3"/>
    </row>
    <row r="537" spans="1:9" ht="15.75" customHeight="1">
      <c r="A537" s="2"/>
      <c r="C537" s="3"/>
      <c r="I537" s="3"/>
    </row>
    <row r="538" spans="1:9" ht="15.75" customHeight="1">
      <c r="A538" s="2"/>
      <c r="C538" s="3"/>
      <c r="I538" s="3"/>
    </row>
    <row r="539" spans="1:9" ht="15.75" customHeight="1">
      <c r="A539" s="2"/>
      <c r="C539" s="3"/>
      <c r="I539" s="3"/>
    </row>
    <row r="540" spans="1:9" ht="15.75" customHeight="1">
      <c r="A540" s="2"/>
      <c r="C540" s="3"/>
      <c r="I540" s="3"/>
    </row>
    <row r="541" spans="1:9" ht="15.75" customHeight="1">
      <c r="A541" s="2"/>
      <c r="C541" s="3"/>
      <c r="I541" s="3"/>
    </row>
    <row r="542" spans="1:9" ht="15.75" customHeight="1">
      <c r="A542" s="2"/>
      <c r="C542" s="3"/>
      <c r="I542" s="3"/>
    </row>
    <row r="543" spans="1:9" ht="15.75" customHeight="1">
      <c r="A543" s="2"/>
      <c r="C543" s="3"/>
      <c r="I543" s="3"/>
    </row>
    <row r="544" spans="1:9" ht="15.75" customHeight="1">
      <c r="A544" s="2"/>
      <c r="C544" s="3"/>
      <c r="I544" s="3"/>
    </row>
    <row r="545" spans="1:9" ht="15.75" customHeight="1">
      <c r="A545" s="2"/>
      <c r="C545" s="3"/>
      <c r="I545" s="3"/>
    </row>
    <row r="546" spans="1:9" ht="15.75" customHeight="1">
      <c r="A546" s="2"/>
      <c r="C546" s="3"/>
      <c r="I546" s="3"/>
    </row>
    <row r="547" spans="1:9" ht="15.75" customHeight="1">
      <c r="A547" s="2"/>
      <c r="C547" s="3"/>
      <c r="I547" s="3"/>
    </row>
    <row r="548" spans="1:9" ht="15.75" customHeight="1">
      <c r="A548" s="2"/>
      <c r="C548" s="3"/>
      <c r="I548" s="3"/>
    </row>
    <row r="549" spans="1:9" ht="15.75" customHeight="1">
      <c r="A549" s="2"/>
      <c r="C549" s="3"/>
      <c r="I549" s="3"/>
    </row>
    <row r="550" spans="1:9" ht="15.75" customHeight="1">
      <c r="A550" s="2"/>
      <c r="C550" s="3"/>
      <c r="I550" s="3"/>
    </row>
    <row r="551" spans="1:9" ht="15.75" customHeight="1">
      <c r="A551" s="2"/>
      <c r="C551" s="3"/>
      <c r="I551" s="3"/>
    </row>
    <row r="552" spans="1:9" ht="15.75" customHeight="1">
      <c r="A552" s="2"/>
      <c r="C552" s="3"/>
      <c r="I552" s="3"/>
    </row>
    <row r="553" spans="1:9" ht="15.75" customHeight="1">
      <c r="A553" s="2"/>
      <c r="C553" s="3"/>
      <c r="I553" s="3"/>
    </row>
    <row r="554" spans="1:9" ht="15.75" customHeight="1">
      <c r="A554" s="2"/>
      <c r="C554" s="3"/>
      <c r="I554" s="3"/>
    </row>
    <row r="555" spans="1:9" ht="15.75" customHeight="1">
      <c r="A555" s="2"/>
      <c r="C555" s="3"/>
      <c r="I555" s="3"/>
    </row>
    <row r="556" spans="1:9" ht="15.75" customHeight="1">
      <c r="A556" s="2"/>
      <c r="C556" s="3"/>
      <c r="I556" s="3"/>
    </row>
    <row r="557" spans="1:9" ht="15.75" customHeight="1">
      <c r="A557" s="2"/>
      <c r="C557" s="3"/>
      <c r="I557" s="3"/>
    </row>
    <row r="558" spans="1:9" ht="15.75" customHeight="1">
      <c r="A558" s="2"/>
      <c r="C558" s="3"/>
      <c r="I558" s="3"/>
    </row>
    <row r="559" spans="1:9" ht="15.75" customHeight="1">
      <c r="A559" s="2"/>
      <c r="C559" s="3"/>
      <c r="I559" s="3"/>
    </row>
    <row r="560" spans="1:9" ht="15.75" customHeight="1">
      <c r="A560" s="2"/>
      <c r="C560" s="3"/>
      <c r="I560" s="3"/>
    </row>
    <row r="561" spans="1:9" ht="15.75" customHeight="1">
      <c r="A561" s="2"/>
      <c r="C561" s="3"/>
      <c r="I561" s="3"/>
    </row>
    <row r="562" spans="1:9" ht="15.75" customHeight="1">
      <c r="A562" s="2"/>
      <c r="C562" s="3"/>
      <c r="I562" s="3"/>
    </row>
    <row r="563" spans="1:9" ht="15.75" customHeight="1">
      <c r="A563" s="2"/>
      <c r="C563" s="3"/>
      <c r="I563" s="3"/>
    </row>
    <row r="564" spans="1:9" ht="15.75" customHeight="1">
      <c r="A564" s="2"/>
      <c r="C564" s="3"/>
      <c r="I564" s="3"/>
    </row>
    <row r="565" spans="1:9" ht="15.75" customHeight="1">
      <c r="A565" s="2"/>
      <c r="C565" s="3"/>
      <c r="I565" s="3"/>
    </row>
    <row r="566" spans="1:9" ht="15.75" customHeight="1">
      <c r="A566" s="2"/>
      <c r="C566" s="3"/>
      <c r="I566" s="3"/>
    </row>
    <row r="567" spans="1:9" ht="15.75" customHeight="1">
      <c r="A567" s="2"/>
      <c r="C567" s="3"/>
      <c r="I567" s="3"/>
    </row>
    <row r="568" spans="1:9" ht="15.75" customHeight="1">
      <c r="A568" s="2"/>
      <c r="C568" s="3"/>
      <c r="I568" s="3"/>
    </row>
    <row r="569" spans="1:9" ht="15.75" customHeight="1">
      <c r="A569" s="2"/>
      <c r="C569" s="3"/>
      <c r="I569" s="3"/>
    </row>
    <row r="570" spans="1:9" ht="15.75" customHeight="1">
      <c r="A570" s="2"/>
      <c r="C570" s="3"/>
      <c r="I570" s="3"/>
    </row>
    <row r="571" spans="1:9" ht="15.75" customHeight="1">
      <c r="A571" s="2"/>
      <c r="C571" s="3"/>
      <c r="I571" s="3"/>
    </row>
    <row r="572" spans="1:9" ht="15.75" customHeight="1">
      <c r="A572" s="2"/>
      <c r="C572" s="3"/>
      <c r="I572" s="3"/>
    </row>
    <row r="573" spans="1:9" ht="15.75" customHeight="1">
      <c r="A573" s="2"/>
      <c r="C573" s="3"/>
      <c r="I573" s="3"/>
    </row>
    <row r="574" spans="1:9" ht="15.75" customHeight="1">
      <c r="A574" s="2"/>
      <c r="C574" s="3"/>
      <c r="I574" s="3"/>
    </row>
    <row r="575" spans="1:9" ht="15.75" customHeight="1">
      <c r="A575" s="2"/>
      <c r="C575" s="3"/>
      <c r="I575" s="3"/>
    </row>
    <row r="576" spans="1:9" ht="15.75" customHeight="1">
      <c r="A576" s="2"/>
      <c r="C576" s="3"/>
      <c r="I576" s="3"/>
    </row>
    <row r="577" spans="1:9" ht="15.75" customHeight="1">
      <c r="A577" s="2"/>
      <c r="C577" s="3"/>
      <c r="I577" s="3"/>
    </row>
    <row r="578" spans="1:9" ht="15.75" customHeight="1">
      <c r="A578" s="2"/>
      <c r="C578" s="3"/>
      <c r="I578" s="3"/>
    </row>
    <row r="579" spans="1:9" ht="15.75" customHeight="1">
      <c r="A579" s="2"/>
      <c r="C579" s="3"/>
      <c r="I579" s="3"/>
    </row>
    <row r="580" spans="1:9" ht="15.75" customHeight="1">
      <c r="A580" s="2"/>
      <c r="C580" s="3"/>
      <c r="I580" s="3"/>
    </row>
    <row r="581" spans="1:9" ht="15.75" customHeight="1">
      <c r="A581" s="2"/>
      <c r="C581" s="3"/>
      <c r="I581" s="3"/>
    </row>
    <row r="582" spans="1:9" ht="15.75" customHeight="1">
      <c r="A582" s="2"/>
      <c r="C582" s="3"/>
      <c r="I582" s="3"/>
    </row>
    <row r="583" spans="1:9" ht="15.75" customHeight="1">
      <c r="A583" s="2"/>
      <c r="C583" s="3"/>
      <c r="I583" s="3"/>
    </row>
    <row r="584" spans="1:9" ht="15.75" customHeight="1">
      <c r="A584" s="2"/>
      <c r="C584" s="3"/>
      <c r="I584" s="3"/>
    </row>
    <row r="585" spans="1:9" ht="15.75" customHeight="1">
      <c r="A585" s="2"/>
      <c r="C585" s="3"/>
      <c r="I585" s="3"/>
    </row>
    <row r="586" spans="1:9" ht="15.75" customHeight="1">
      <c r="A586" s="2"/>
      <c r="C586" s="3"/>
      <c r="I586" s="3"/>
    </row>
    <row r="587" spans="1:9" ht="15.75" customHeight="1">
      <c r="A587" s="2"/>
      <c r="C587" s="3"/>
      <c r="I587" s="3"/>
    </row>
    <row r="588" spans="1:9" ht="15.75" customHeight="1">
      <c r="A588" s="2"/>
      <c r="C588" s="3"/>
      <c r="I588" s="3"/>
    </row>
    <row r="589" spans="1:9" ht="15.75" customHeight="1">
      <c r="A589" s="2"/>
      <c r="C589" s="3"/>
      <c r="I589" s="3"/>
    </row>
    <row r="590" spans="1:9" ht="15.75" customHeight="1">
      <c r="A590" s="2"/>
      <c r="C590" s="3"/>
      <c r="I590" s="3"/>
    </row>
    <row r="591" spans="1:9" ht="15.75" customHeight="1">
      <c r="A591" s="2"/>
      <c r="C591" s="3"/>
      <c r="I591" s="3"/>
    </row>
    <row r="592" spans="1:9" ht="15.75" customHeight="1">
      <c r="A592" s="2"/>
      <c r="C592" s="3"/>
      <c r="I592" s="3"/>
    </row>
    <row r="593" spans="1:9" ht="15.75" customHeight="1">
      <c r="A593" s="2"/>
      <c r="C593" s="3"/>
      <c r="I593" s="3"/>
    </row>
    <row r="594" spans="1:9" ht="15.75" customHeight="1">
      <c r="A594" s="2"/>
      <c r="C594" s="3"/>
      <c r="I594" s="3"/>
    </row>
    <row r="595" spans="1:9" ht="15.75" customHeight="1">
      <c r="A595" s="2"/>
      <c r="C595" s="3"/>
      <c r="I595" s="3"/>
    </row>
    <row r="596" spans="1:9" ht="15.75" customHeight="1">
      <c r="A596" s="2"/>
      <c r="C596" s="3"/>
      <c r="I596" s="3"/>
    </row>
    <row r="597" spans="1:9" ht="15.75" customHeight="1">
      <c r="A597" s="2"/>
      <c r="C597" s="3"/>
      <c r="I597" s="3"/>
    </row>
    <row r="598" spans="1:9" ht="15.75" customHeight="1">
      <c r="A598" s="2"/>
      <c r="C598" s="3"/>
      <c r="I598" s="3"/>
    </row>
    <row r="599" spans="1:9" ht="15.75" customHeight="1">
      <c r="A599" s="2"/>
      <c r="C599" s="3"/>
      <c r="I599" s="3"/>
    </row>
    <row r="600" spans="1:9" ht="15.75" customHeight="1">
      <c r="A600" s="2"/>
      <c r="C600" s="3"/>
      <c r="I600" s="3"/>
    </row>
    <row r="601" spans="1:9" ht="15.75" customHeight="1">
      <c r="A601" s="2"/>
      <c r="C601" s="3"/>
      <c r="I601" s="3"/>
    </row>
    <row r="602" spans="1:9" ht="15.75" customHeight="1">
      <c r="A602" s="2"/>
      <c r="C602" s="3"/>
      <c r="I602" s="3"/>
    </row>
    <row r="603" spans="1:9" ht="15.75" customHeight="1">
      <c r="A603" s="2"/>
      <c r="C603" s="3"/>
      <c r="I603" s="3"/>
    </row>
    <row r="604" spans="1:9" ht="15.75" customHeight="1">
      <c r="A604" s="2"/>
      <c r="C604" s="3"/>
      <c r="I604" s="3"/>
    </row>
    <row r="605" spans="1:9" ht="15.75" customHeight="1">
      <c r="A605" s="2"/>
      <c r="C605" s="3"/>
      <c r="I605" s="3"/>
    </row>
    <row r="606" spans="1:9" ht="15.75" customHeight="1">
      <c r="A606" s="2"/>
      <c r="C606" s="3"/>
      <c r="I606" s="3"/>
    </row>
    <row r="607" spans="1:9" ht="15.75" customHeight="1">
      <c r="A607" s="2"/>
      <c r="C607" s="3"/>
      <c r="I607" s="3"/>
    </row>
    <row r="608" spans="1:9" ht="15.75" customHeight="1">
      <c r="A608" s="2"/>
      <c r="C608" s="3"/>
      <c r="I608" s="3"/>
    </row>
    <row r="609" spans="1:9" ht="15.75" customHeight="1">
      <c r="A609" s="2"/>
      <c r="C609" s="3"/>
      <c r="I609" s="3"/>
    </row>
    <row r="610" spans="1:9" ht="15.75" customHeight="1">
      <c r="A610" s="2"/>
      <c r="C610" s="3"/>
      <c r="I610" s="3"/>
    </row>
    <row r="611" spans="1:9" ht="15.75" customHeight="1">
      <c r="A611" s="2"/>
      <c r="C611" s="3"/>
      <c r="I611" s="3"/>
    </row>
    <row r="612" spans="1:9" ht="15.75" customHeight="1">
      <c r="A612" s="2"/>
      <c r="C612" s="3"/>
      <c r="I612" s="3"/>
    </row>
    <row r="613" spans="1:9" ht="15.75" customHeight="1">
      <c r="A613" s="2"/>
      <c r="C613" s="3"/>
      <c r="I613" s="3"/>
    </row>
    <row r="614" spans="1:9" ht="15.75" customHeight="1"/>
    <row r="615" spans="1:9" ht="15.75" customHeight="1"/>
    <row r="616" spans="1:9" ht="15.75" customHeight="1"/>
    <row r="617" spans="1:9" ht="15.75" customHeight="1"/>
    <row r="618" spans="1:9" ht="15.75" customHeight="1"/>
    <row r="619" spans="1:9" ht="15.75" customHeight="1"/>
    <row r="620" spans="1:9" ht="15.75" customHeight="1"/>
    <row r="621" spans="1:9" ht="15.75" customHeight="1"/>
    <row r="622" spans="1:9" ht="15.75" customHeight="1"/>
    <row r="623" spans="1:9" ht="15.75" customHeight="1"/>
    <row r="624" spans="1:9"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workbookViewId="0"/>
  </sheetViews>
  <sheetFormatPr baseColWidth="10" defaultColWidth="14.5" defaultRowHeight="15" customHeight="1"/>
  <cols>
    <col min="3" max="3" width="67.5" customWidth="1"/>
  </cols>
  <sheetData>
    <row r="1" spans="1:3" ht="15.75" customHeight="1">
      <c r="A1" s="1" t="s">
        <v>0</v>
      </c>
      <c r="B1" s="1" t="s">
        <v>0</v>
      </c>
      <c r="C1" s="3" t="s">
        <v>1</v>
      </c>
    </row>
    <row r="2" spans="1:3" ht="15.75" customHeight="1">
      <c r="A2" s="1" t="s">
        <v>2</v>
      </c>
      <c r="B2" s="1" t="s">
        <v>2</v>
      </c>
      <c r="C2" s="3" t="s">
        <v>3</v>
      </c>
    </row>
    <row r="3" spans="1:3" ht="15.75" customHeight="1">
      <c r="A3" s="1" t="s">
        <v>4</v>
      </c>
      <c r="B3" s="1" t="s">
        <v>4</v>
      </c>
      <c r="C3" s="3" t="s">
        <v>5</v>
      </c>
    </row>
    <row r="4" spans="1:3" ht="15.75" customHeight="1">
      <c r="A4" s="1" t="s">
        <v>6</v>
      </c>
      <c r="B4" s="1" t="s">
        <v>6</v>
      </c>
      <c r="C4" s="3" t="s">
        <v>7</v>
      </c>
    </row>
    <row r="5" spans="1:3" ht="15.75" customHeight="1">
      <c r="A5" s="1" t="s">
        <v>8</v>
      </c>
      <c r="B5" s="1" t="s">
        <v>8</v>
      </c>
      <c r="C5" s="3" t="s">
        <v>9</v>
      </c>
    </row>
    <row r="6" spans="1:3" ht="15.75" customHeight="1">
      <c r="A6" s="1" t="s">
        <v>10</v>
      </c>
      <c r="B6" s="1" t="s">
        <v>10</v>
      </c>
      <c r="C6" s="3" t="s">
        <v>11</v>
      </c>
    </row>
    <row r="7" spans="1:3" ht="15.75" customHeight="1">
      <c r="A7" s="1" t="s">
        <v>12</v>
      </c>
      <c r="B7" s="1" t="s">
        <v>12</v>
      </c>
      <c r="C7" s="3" t="s">
        <v>13</v>
      </c>
    </row>
    <row r="8" spans="1:3" ht="15.75" customHeight="1">
      <c r="A8" s="1" t="s">
        <v>14</v>
      </c>
      <c r="B8" s="1" t="s">
        <v>14</v>
      </c>
      <c r="C8" s="3" t="s">
        <v>15</v>
      </c>
    </row>
    <row r="9" spans="1:3" ht="15.75" customHeight="1">
      <c r="A9" s="1" t="s">
        <v>16</v>
      </c>
      <c r="B9" s="1" t="s">
        <v>16</v>
      </c>
      <c r="C9" s="3" t="s">
        <v>17</v>
      </c>
    </row>
    <row r="10" spans="1:3" ht="15.75" customHeight="1">
      <c r="A10" s="1" t="s">
        <v>18</v>
      </c>
      <c r="B10" s="1" t="s">
        <v>18</v>
      </c>
      <c r="C10" s="3" t="s">
        <v>19</v>
      </c>
    </row>
    <row r="11" spans="1:3" ht="15.75" customHeight="1">
      <c r="A11" s="1" t="s">
        <v>20</v>
      </c>
      <c r="B11" s="1" t="s">
        <v>20</v>
      </c>
      <c r="C11" s="3" t="s">
        <v>21</v>
      </c>
    </row>
    <row r="12" spans="1:3" ht="15.75" customHeight="1">
      <c r="A12" s="1" t="s">
        <v>22</v>
      </c>
      <c r="B12" s="1" t="s">
        <v>22</v>
      </c>
      <c r="C12" s="3" t="s">
        <v>23</v>
      </c>
    </row>
    <row r="13" spans="1:3" ht="15.75" customHeight="1">
      <c r="A13" s="1" t="s">
        <v>22</v>
      </c>
      <c r="B13" s="1" t="s">
        <v>24</v>
      </c>
      <c r="C13" s="3" t="s">
        <v>25</v>
      </c>
    </row>
    <row r="14" spans="1:3" ht="15.75" customHeight="1">
      <c r="A14" s="1" t="s">
        <v>22</v>
      </c>
      <c r="B14" s="1" t="s">
        <v>26</v>
      </c>
      <c r="C14" s="3" t="s">
        <v>27</v>
      </c>
    </row>
    <row r="15" spans="1:3" ht="15.75" customHeight="1">
      <c r="A15" s="1" t="s">
        <v>28</v>
      </c>
      <c r="B15" s="1" t="s">
        <v>29</v>
      </c>
      <c r="C15" s="3" t="s">
        <v>30</v>
      </c>
    </row>
    <row r="16" spans="1:3" ht="15.75" customHeight="1">
      <c r="A16" s="1" t="s">
        <v>28</v>
      </c>
      <c r="B16" s="1" t="s">
        <v>31</v>
      </c>
      <c r="C16" s="3" t="s">
        <v>32</v>
      </c>
    </row>
    <row r="17" spans="1:3" ht="15.75" customHeight="1">
      <c r="A17" s="1" t="s">
        <v>28</v>
      </c>
      <c r="B17" s="1" t="s">
        <v>34</v>
      </c>
      <c r="C17" s="3" t="s">
        <v>36</v>
      </c>
    </row>
    <row r="18" spans="1:3" ht="15.75" customHeight="1">
      <c r="A18" s="1" t="s">
        <v>28</v>
      </c>
      <c r="B18" s="1" t="s">
        <v>37</v>
      </c>
      <c r="C18" s="3" t="s">
        <v>39</v>
      </c>
    </row>
    <row r="19" spans="1:3" ht="15.75" customHeight="1">
      <c r="A19" s="1" t="s">
        <v>33</v>
      </c>
      <c r="B19" s="1" t="s">
        <v>33</v>
      </c>
      <c r="C19" s="3" t="s">
        <v>35</v>
      </c>
    </row>
    <row r="20" spans="1:3" ht="15.75" customHeight="1">
      <c r="A20" s="1" t="s">
        <v>41</v>
      </c>
      <c r="B20" s="1" t="s">
        <v>41</v>
      </c>
      <c r="C20" s="3" t="s">
        <v>42</v>
      </c>
    </row>
    <row r="21" spans="1:3" ht="15.75" customHeight="1">
      <c r="A21" s="1" t="s">
        <v>43</v>
      </c>
      <c r="B21" s="1" t="s">
        <v>43</v>
      </c>
      <c r="C21" s="3" t="s">
        <v>45</v>
      </c>
    </row>
    <row r="22" spans="1:3" ht="15.75" customHeight="1">
      <c r="A22" s="1" t="s">
        <v>46</v>
      </c>
      <c r="B22" s="1" t="s">
        <v>46</v>
      </c>
      <c r="C22" s="3" t="s">
        <v>47</v>
      </c>
    </row>
    <row r="23" spans="1:3" ht="15.75" customHeight="1">
      <c r="A23" s="1" t="s">
        <v>49</v>
      </c>
      <c r="B23" s="1" t="s">
        <v>49</v>
      </c>
      <c r="C23" s="3" t="s">
        <v>50</v>
      </c>
    </row>
    <row r="24" spans="1:3" ht="15.75" customHeight="1">
      <c r="A24" s="1" t="s">
        <v>51</v>
      </c>
      <c r="B24" s="1" t="s">
        <v>51</v>
      </c>
      <c r="C24" s="3" t="s">
        <v>53</v>
      </c>
    </row>
    <row r="25" spans="1:3" ht="15.75" customHeight="1">
      <c r="A25" s="1" t="s">
        <v>54</v>
      </c>
      <c r="B25" s="1" t="s">
        <v>54</v>
      </c>
      <c r="C25" s="3" t="s">
        <v>55</v>
      </c>
    </row>
    <row r="26" spans="1:3" ht="15.75" customHeight="1">
      <c r="A26" s="1" t="s">
        <v>57</v>
      </c>
      <c r="B26" s="1" t="s">
        <v>57</v>
      </c>
      <c r="C26" s="3" t="s">
        <v>58</v>
      </c>
    </row>
    <row r="27" spans="1:3" ht="15.75" customHeight="1">
      <c r="A27" s="1" t="s">
        <v>60</v>
      </c>
      <c r="B27" s="1" t="s">
        <v>60</v>
      </c>
      <c r="C27" s="3" t="s">
        <v>61</v>
      </c>
    </row>
    <row r="28" spans="1:3" ht="15.75" customHeight="1">
      <c r="A28" s="1" t="s">
        <v>62</v>
      </c>
      <c r="B28" s="1" t="s">
        <v>62</v>
      </c>
      <c r="C28" s="3" t="s">
        <v>64</v>
      </c>
    </row>
    <row r="29" spans="1:3" ht="15.75" customHeight="1">
      <c r="A29" s="1" t="s">
        <v>65</v>
      </c>
      <c r="B29" s="1" t="s">
        <v>65</v>
      </c>
      <c r="C29" s="3" t="s">
        <v>66</v>
      </c>
    </row>
    <row r="30" spans="1:3" ht="15.75" customHeight="1">
      <c r="A30" s="1" t="s">
        <v>67</v>
      </c>
      <c r="B30" s="1" t="s">
        <v>67</v>
      </c>
      <c r="C30" s="3" t="s">
        <v>69</v>
      </c>
    </row>
    <row r="31" spans="1:3" ht="15.75" customHeight="1">
      <c r="A31" s="1" t="s">
        <v>70</v>
      </c>
      <c r="B31" s="1" t="s">
        <v>70</v>
      </c>
      <c r="C31" s="3" t="s">
        <v>71</v>
      </c>
    </row>
    <row r="32" spans="1:3" ht="15.75" customHeight="1">
      <c r="A32" s="1" t="s">
        <v>73</v>
      </c>
      <c r="B32" s="1" t="s">
        <v>73</v>
      </c>
      <c r="C32" s="3" t="s">
        <v>74</v>
      </c>
    </row>
    <row r="33" spans="1:3" ht="15.75" customHeight="1">
      <c r="A33" s="1" t="s">
        <v>76</v>
      </c>
      <c r="B33" s="1" t="s">
        <v>76</v>
      </c>
      <c r="C33" s="3" t="s">
        <v>77</v>
      </c>
    </row>
    <row r="34" spans="1:3" ht="15.75" customHeight="1">
      <c r="A34" s="1" t="s">
        <v>80</v>
      </c>
      <c r="B34" s="1" t="s">
        <v>80</v>
      </c>
      <c r="C34" s="3" t="s">
        <v>81</v>
      </c>
    </row>
    <row r="35" spans="1:3" ht="15.75" customHeight="1">
      <c r="A35" s="1" t="s">
        <v>82</v>
      </c>
      <c r="B35" s="1" t="s">
        <v>82</v>
      </c>
      <c r="C35" s="3" t="s">
        <v>84</v>
      </c>
    </row>
    <row r="36" spans="1:3" ht="15.75" customHeight="1">
      <c r="A36" s="1" t="s">
        <v>85</v>
      </c>
      <c r="B36" s="1" t="s">
        <v>85</v>
      </c>
      <c r="C36" s="3" t="s">
        <v>86</v>
      </c>
    </row>
    <row r="37" spans="1:3" ht="15.75" customHeight="1">
      <c r="A37" s="1" t="s">
        <v>87</v>
      </c>
      <c r="B37" s="1" t="s">
        <v>87</v>
      </c>
      <c r="C37" s="3" t="s">
        <v>88</v>
      </c>
    </row>
    <row r="38" spans="1:3" ht="15.75" customHeight="1">
      <c r="A38" s="1" t="s">
        <v>89</v>
      </c>
      <c r="B38" s="1" t="s">
        <v>89</v>
      </c>
      <c r="C38" s="3" t="s">
        <v>90</v>
      </c>
    </row>
    <row r="39" spans="1:3" ht="15.75" customHeight="1">
      <c r="A39" s="1" t="s">
        <v>92</v>
      </c>
      <c r="B39" s="1" t="s">
        <v>92</v>
      </c>
      <c r="C39" s="3" t="s">
        <v>93</v>
      </c>
    </row>
    <row r="40" spans="1:3" ht="15.75" customHeight="1">
      <c r="A40" s="1" t="s">
        <v>94</v>
      </c>
      <c r="B40" s="1" t="s">
        <v>94</v>
      </c>
      <c r="C40" s="3" t="s">
        <v>95</v>
      </c>
    </row>
    <row r="41" spans="1:3" ht="15.75" customHeight="1">
      <c r="A41" s="1" t="s">
        <v>96</v>
      </c>
      <c r="B41" s="1" t="s">
        <v>96</v>
      </c>
      <c r="C41" s="3" t="s">
        <v>97</v>
      </c>
    </row>
    <row r="42" spans="1:3" ht="15.75" customHeight="1">
      <c r="A42" s="1" t="s">
        <v>98</v>
      </c>
      <c r="B42" s="1" t="s">
        <v>98</v>
      </c>
      <c r="C42" s="3" t="s">
        <v>99</v>
      </c>
    </row>
    <row r="43" spans="1:3" ht="15.75" customHeight="1">
      <c r="A43" s="1" t="s">
        <v>100</v>
      </c>
      <c r="B43" s="1" t="s">
        <v>100</v>
      </c>
      <c r="C43" s="3" t="s">
        <v>101</v>
      </c>
    </row>
    <row r="44" spans="1:3" ht="15.75" customHeight="1">
      <c r="A44" s="1" t="s">
        <v>102</v>
      </c>
      <c r="B44" s="1" t="s">
        <v>102</v>
      </c>
      <c r="C44" s="3" t="s">
        <v>104</v>
      </c>
    </row>
    <row r="45" spans="1:3" ht="15.75" customHeight="1">
      <c r="A45" s="1" t="s">
        <v>106</v>
      </c>
      <c r="B45" s="1" t="s">
        <v>106</v>
      </c>
      <c r="C45" s="3" t="s">
        <v>107</v>
      </c>
    </row>
    <row r="46" spans="1:3" ht="15.75" customHeight="1">
      <c r="A46" s="1" t="s">
        <v>108</v>
      </c>
      <c r="B46" s="1" t="s">
        <v>108</v>
      </c>
      <c r="C46" s="3" t="s">
        <v>109</v>
      </c>
    </row>
    <row r="47" spans="1:3" ht="15.75" customHeight="1">
      <c r="A47" s="1" t="s">
        <v>110</v>
      </c>
      <c r="B47" s="1" t="s">
        <v>110</v>
      </c>
      <c r="C47" s="3" t="s">
        <v>111</v>
      </c>
    </row>
    <row r="48" spans="1:3" ht="15.75" customHeight="1">
      <c r="A48" s="1" t="s">
        <v>112</v>
      </c>
      <c r="B48" s="1" t="s">
        <v>112</v>
      </c>
      <c r="C48" s="3" t="s">
        <v>113</v>
      </c>
    </row>
    <row r="49" spans="1:3" ht="15.75" customHeight="1">
      <c r="A49" s="1" t="s">
        <v>114</v>
      </c>
      <c r="B49" s="1" t="s">
        <v>114</v>
      </c>
      <c r="C49" s="3" t="s">
        <v>115</v>
      </c>
    </row>
    <row r="50" spans="1:3" ht="15.75" customHeight="1">
      <c r="A50" s="1" t="s">
        <v>116</v>
      </c>
      <c r="B50" s="1" t="s">
        <v>116</v>
      </c>
      <c r="C50" s="3" t="s">
        <v>117</v>
      </c>
    </row>
    <row r="51" spans="1:3" ht="15.75" customHeight="1">
      <c r="A51" s="1" t="s">
        <v>118</v>
      </c>
      <c r="B51" s="1" t="s">
        <v>118</v>
      </c>
      <c r="C51" s="3" t="s">
        <v>120</v>
      </c>
    </row>
    <row r="52" spans="1:3" ht="15.75" customHeight="1">
      <c r="A52" s="1" t="s">
        <v>122</v>
      </c>
      <c r="B52" s="1" t="s">
        <v>122</v>
      </c>
      <c r="C52" s="3" t="s">
        <v>123</v>
      </c>
    </row>
    <row r="53" spans="1:3" ht="15.75" customHeight="1">
      <c r="A53" s="1" t="s">
        <v>124</v>
      </c>
      <c r="B53" s="1" t="s">
        <v>124</v>
      </c>
      <c r="C53" s="3" t="s">
        <v>125</v>
      </c>
    </row>
    <row r="54" spans="1:3" ht="15.75" customHeight="1">
      <c r="A54" s="1" t="s">
        <v>124</v>
      </c>
      <c r="B54" s="1" t="s">
        <v>124</v>
      </c>
      <c r="C54" s="3" t="s">
        <v>127</v>
      </c>
    </row>
    <row r="55" spans="1:3" ht="15.75" customHeight="1">
      <c r="A55" s="1" t="s">
        <v>124</v>
      </c>
      <c r="B55" s="1" t="s">
        <v>124</v>
      </c>
      <c r="C55" s="3" t="s">
        <v>128</v>
      </c>
    </row>
    <row r="56" spans="1:3" ht="15.75" customHeight="1">
      <c r="A56" s="1" t="s">
        <v>129</v>
      </c>
      <c r="B56" s="1" t="s">
        <v>129</v>
      </c>
      <c r="C56" s="3" t="s">
        <v>131</v>
      </c>
    </row>
    <row r="57" spans="1:3" ht="15.75" customHeight="1">
      <c r="A57" s="1" t="s">
        <v>132</v>
      </c>
      <c r="B57" s="1" t="s">
        <v>132</v>
      </c>
      <c r="C57" s="3" t="s">
        <v>133</v>
      </c>
    </row>
    <row r="58" spans="1:3" ht="15.75" customHeight="1">
      <c r="A58" s="1" t="s">
        <v>135</v>
      </c>
      <c r="B58" s="1" t="s">
        <v>135</v>
      </c>
      <c r="C58" s="3" t="s">
        <v>137</v>
      </c>
    </row>
    <row r="59" spans="1:3" ht="15.75" customHeight="1">
      <c r="A59" s="1" t="s">
        <v>138</v>
      </c>
      <c r="B59" s="1" t="s">
        <v>138</v>
      </c>
      <c r="C59" s="3" t="s">
        <v>139</v>
      </c>
    </row>
    <row r="60" spans="1:3" ht="15.75" customHeight="1">
      <c r="A60" s="1" t="s">
        <v>140</v>
      </c>
      <c r="B60" s="1" t="s">
        <v>140</v>
      </c>
      <c r="C60" s="3" t="s">
        <v>141</v>
      </c>
    </row>
    <row r="61" spans="1:3" ht="15.75" customHeight="1">
      <c r="A61" s="1" t="s">
        <v>143</v>
      </c>
      <c r="B61" s="1" t="s">
        <v>143</v>
      </c>
      <c r="C61" s="3" t="s">
        <v>144</v>
      </c>
    </row>
    <row r="62" spans="1:3" ht="15.75" customHeight="1">
      <c r="A62" s="1" t="s">
        <v>145</v>
      </c>
      <c r="B62" s="1" t="s">
        <v>145</v>
      </c>
      <c r="C62" s="3" t="s">
        <v>146</v>
      </c>
    </row>
    <row r="63" spans="1:3" ht="29.25" customHeight="1">
      <c r="A63" s="1" t="s">
        <v>147</v>
      </c>
      <c r="B63" s="1" t="s">
        <v>147</v>
      </c>
      <c r="C63" s="3" t="s">
        <v>148</v>
      </c>
    </row>
    <row r="64" spans="1:3" ht="15.75" customHeight="1">
      <c r="A64" s="1" t="s">
        <v>149</v>
      </c>
      <c r="B64" s="1" t="s">
        <v>149</v>
      </c>
      <c r="C64" s="3" t="s">
        <v>152</v>
      </c>
    </row>
    <row r="65" spans="1:3" ht="15.75" customHeight="1">
      <c r="A65" s="1" t="s">
        <v>154</v>
      </c>
      <c r="B65" s="1" t="s">
        <v>154</v>
      </c>
      <c r="C65" s="3" t="s">
        <v>155</v>
      </c>
    </row>
    <row r="66" spans="1:3" ht="15.75" customHeight="1">
      <c r="A66" s="1" t="s">
        <v>156</v>
      </c>
      <c r="B66" s="1" t="s">
        <v>156</v>
      </c>
      <c r="C66" s="3" t="s">
        <v>157</v>
      </c>
    </row>
    <row r="67" spans="1:3" ht="15.75" customHeight="1">
      <c r="A67" s="1" t="s">
        <v>158</v>
      </c>
      <c r="B67" s="1" t="s">
        <v>158</v>
      </c>
      <c r="C67" s="3" t="s">
        <v>159</v>
      </c>
    </row>
    <row r="68" spans="1:3" ht="15.75" customHeight="1">
      <c r="A68" s="1" t="s">
        <v>160</v>
      </c>
      <c r="B68" s="1" t="s">
        <v>160</v>
      </c>
      <c r="C68" s="3" t="s">
        <v>161</v>
      </c>
    </row>
    <row r="69" spans="1:3" ht="15.75" customHeight="1">
      <c r="A69" s="1" t="s">
        <v>162</v>
      </c>
      <c r="B69" s="1" t="s">
        <v>162</v>
      </c>
      <c r="C69" s="3" t="s">
        <v>163</v>
      </c>
    </row>
    <row r="70" spans="1:3" ht="15.75" customHeight="1">
      <c r="A70" s="1" t="s">
        <v>164</v>
      </c>
      <c r="B70" s="1" t="s">
        <v>164</v>
      </c>
      <c r="C70" s="3" t="s">
        <v>168</v>
      </c>
    </row>
    <row r="71" spans="1:3" ht="15.75" customHeight="1">
      <c r="A71" s="1" t="s">
        <v>169</v>
      </c>
      <c r="B71" s="1" t="s">
        <v>169</v>
      </c>
      <c r="C71" s="3" t="s">
        <v>171</v>
      </c>
    </row>
    <row r="72" spans="1:3" ht="15.75" customHeight="1">
      <c r="A72" s="1" t="s">
        <v>172</v>
      </c>
      <c r="B72" s="1" t="s">
        <v>172</v>
      </c>
      <c r="C72" s="3" t="s">
        <v>174</v>
      </c>
    </row>
    <row r="73" spans="1:3" ht="15.75" customHeight="1">
      <c r="A73" s="1" t="s">
        <v>172</v>
      </c>
      <c r="B73" s="1" t="s">
        <v>172</v>
      </c>
      <c r="C73" s="3" t="s">
        <v>175</v>
      </c>
    </row>
    <row r="74" spans="1:3" ht="15.75" customHeight="1">
      <c r="A74" s="1" t="s">
        <v>176</v>
      </c>
      <c r="B74" s="1" t="s">
        <v>176</v>
      </c>
      <c r="C74" s="3" t="s">
        <v>177</v>
      </c>
    </row>
    <row r="75" spans="1:3" ht="15.75" customHeight="1">
      <c r="A75" s="1" t="s">
        <v>176</v>
      </c>
      <c r="B75" s="1" t="s">
        <v>176</v>
      </c>
      <c r="C75" s="3" t="s">
        <v>178</v>
      </c>
    </row>
    <row r="76" spans="1:3" ht="15.75" customHeight="1">
      <c r="A76" s="1" t="s">
        <v>176</v>
      </c>
      <c r="B76" s="1" t="s">
        <v>176</v>
      </c>
      <c r="C76" s="3" t="s">
        <v>180</v>
      </c>
    </row>
    <row r="77" spans="1:3" ht="15.75" customHeight="1">
      <c r="A77" s="1" t="s">
        <v>182</v>
      </c>
      <c r="B77" s="1" t="s">
        <v>182</v>
      </c>
      <c r="C77" s="3" t="s">
        <v>184</v>
      </c>
    </row>
    <row r="78" spans="1:3" ht="15.75" customHeight="1">
      <c r="A78" s="1" t="s">
        <v>182</v>
      </c>
      <c r="B78" s="1" t="s">
        <v>182</v>
      </c>
      <c r="C78" s="3" t="s">
        <v>185</v>
      </c>
    </row>
    <row r="79" spans="1:3" ht="15.75" customHeight="1">
      <c r="A79" s="1" t="s">
        <v>186</v>
      </c>
      <c r="B79" s="1" t="s">
        <v>186</v>
      </c>
      <c r="C79" s="3" t="s">
        <v>187</v>
      </c>
    </row>
    <row r="80" spans="1:3" ht="15.75" customHeight="1">
      <c r="A80" s="1" t="s">
        <v>188</v>
      </c>
      <c r="B80" s="1" t="s">
        <v>188</v>
      </c>
      <c r="C80" s="3" t="s">
        <v>189</v>
      </c>
    </row>
    <row r="81" spans="1:3" ht="15.75" customHeight="1">
      <c r="A81" s="1" t="s">
        <v>190</v>
      </c>
      <c r="B81" s="1" t="s">
        <v>190</v>
      </c>
      <c r="C81" s="3" t="s">
        <v>191</v>
      </c>
    </row>
    <row r="82" spans="1:3" ht="15.75" customHeight="1">
      <c r="A82" s="1" t="s">
        <v>190</v>
      </c>
      <c r="B82" s="1" t="s">
        <v>190</v>
      </c>
      <c r="C82" s="3" t="s">
        <v>192</v>
      </c>
    </row>
    <row r="83" spans="1:3" ht="15.75" customHeight="1">
      <c r="A83" s="1" t="s">
        <v>193</v>
      </c>
      <c r="B83" s="1" t="s">
        <v>193</v>
      </c>
      <c r="C83" s="3" t="s">
        <v>194</v>
      </c>
    </row>
    <row r="84" spans="1:3" ht="15.75" customHeight="1">
      <c r="A84" s="1" t="s">
        <v>195</v>
      </c>
      <c r="B84" s="1" t="s">
        <v>195</v>
      </c>
      <c r="C84" s="3" t="s">
        <v>196</v>
      </c>
    </row>
    <row r="85" spans="1:3" ht="15.75" customHeight="1">
      <c r="A85" s="1" t="s">
        <v>197</v>
      </c>
      <c r="B85" s="1" t="s">
        <v>197</v>
      </c>
      <c r="C85" s="3" t="s">
        <v>199</v>
      </c>
    </row>
    <row r="86" spans="1:3" ht="15.75" customHeight="1">
      <c r="A86" s="1" t="s">
        <v>200</v>
      </c>
      <c r="B86" s="1" t="s">
        <v>200</v>
      </c>
      <c r="C86" s="3" t="s">
        <v>201</v>
      </c>
    </row>
    <row r="87" spans="1:3" ht="15.75" customHeight="1">
      <c r="A87" s="1" t="s">
        <v>203</v>
      </c>
      <c r="B87" s="1" t="s">
        <v>203</v>
      </c>
      <c r="C87" s="3" t="s">
        <v>204</v>
      </c>
    </row>
    <row r="88" spans="1:3" ht="15.75" customHeight="1">
      <c r="A88" s="1" t="s">
        <v>206</v>
      </c>
      <c r="B88" s="1" t="s">
        <v>206</v>
      </c>
      <c r="C88" s="3" t="s">
        <v>207</v>
      </c>
    </row>
    <row r="89" spans="1:3" ht="15.75" customHeight="1">
      <c r="A89" s="1" t="s">
        <v>209</v>
      </c>
      <c r="B89" s="1" t="s">
        <v>209</v>
      </c>
      <c r="C89" s="3" t="s">
        <v>210</v>
      </c>
    </row>
    <row r="90" spans="1:3" ht="15.75" customHeight="1">
      <c r="A90" s="1" t="s">
        <v>209</v>
      </c>
      <c r="B90" s="1" t="s">
        <v>209</v>
      </c>
      <c r="C90" s="3" t="s">
        <v>212</v>
      </c>
    </row>
    <row r="91" spans="1:3" ht="15.75" customHeight="1">
      <c r="A91" s="1" t="s">
        <v>213</v>
      </c>
      <c r="B91" s="1" t="s">
        <v>213</v>
      </c>
      <c r="C91" s="3" t="s">
        <v>214</v>
      </c>
    </row>
    <row r="92" spans="1:3" ht="15.75" customHeight="1">
      <c r="A92" s="1" t="s">
        <v>213</v>
      </c>
      <c r="B92" s="1" t="s">
        <v>213</v>
      </c>
      <c r="C92" s="3" t="s">
        <v>215</v>
      </c>
    </row>
    <row r="93" spans="1:3" ht="15.75" customHeight="1">
      <c r="A93" s="1" t="s">
        <v>216</v>
      </c>
      <c r="B93" s="1" t="s">
        <v>216</v>
      </c>
      <c r="C93" s="3" t="s">
        <v>217</v>
      </c>
    </row>
    <row r="94" spans="1:3" ht="15.75" customHeight="1">
      <c r="A94" s="1" t="s">
        <v>219</v>
      </c>
      <c r="B94" s="1" t="s">
        <v>219</v>
      </c>
      <c r="C94" s="3" t="s">
        <v>220</v>
      </c>
    </row>
    <row r="95" spans="1:3" ht="15.75" customHeight="1">
      <c r="A95" s="1" t="s">
        <v>221</v>
      </c>
      <c r="B95" s="1" t="s">
        <v>221</v>
      </c>
      <c r="C95" s="3" t="s">
        <v>223</v>
      </c>
    </row>
    <row r="96" spans="1:3" ht="15.75" customHeight="1">
      <c r="A96" s="1" t="s">
        <v>224</v>
      </c>
      <c r="B96" s="1" t="s">
        <v>224</v>
      </c>
      <c r="C96" s="3" t="s">
        <v>226</v>
      </c>
    </row>
    <row r="97" spans="1:3" ht="15.75" customHeight="1">
      <c r="A97" s="1" t="s">
        <v>227</v>
      </c>
      <c r="B97" s="1" t="s">
        <v>227</v>
      </c>
      <c r="C97" s="3" t="s">
        <v>228</v>
      </c>
    </row>
    <row r="98" spans="1:3" ht="15.75" customHeight="1">
      <c r="A98" s="1" t="s">
        <v>229</v>
      </c>
      <c r="B98" s="1" t="s">
        <v>229</v>
      </c>
      <c r="C98" s="3" t="s">
        <v>231</v>
      </c>
    </row>
    <row r="99" spans="1:3" ht="15.75" customHeight="1">
      <c r="A99" s="1" t="s">
        <v>233</v>
      </c>
      <c r="B99" s="1" t="s">
        <v>233</v>
      </c>
      <c r="C99" s="3" t="s">
        <v>234</v>
      </c>
    </row>
    <row r="100" spans="1:3" ht="15.75" customHeight="1">
      <c r="A100" s="1" t="s">
        <v>236</v>
      </c>
      <c r="B100" s="1" t="s">
        <v>236</v>
      </c>
      <c r="C100" s="3" t="s">
        <v>237</v>
      </c>
    </row>
    <row r="101" spans="1:3" ht="15.75" customHeight="1">
      <c r="A101" s="1" t="s">
        <v>176</v>
      </c>
      <c r="B101" s="1" t="s">
        <v>176</v>
      </c>
      <c r="C101" s="3" t="s">
        <v>239</v>
      </c>
    </row>
    <row r="102" spans="1:3" ht="15.75" customHeight="1">
      <c r="A102" s="1" t="s">
        <v>240</v>
      </c>
      <c r="B102" s="1" t="s">
        <v>240</v>
      </c>
      <c r="C102" s="3" t="s">
        <v>242</v>
      </c>
    </row>
    <row r="103" spans="1:3" ht="15.75" customHeight="1">
      <c r="A103" s="1" t="s">
        <v>243</v>
      </c>
      <c r="B103" s="1" t="s">
        <v>243</v>
      </c>
      <c r="C103" s="3" t="s">
        <v>244</v>
      </c>
    </row>
    <row r="104" spans="1:3" ht="15.75" customHeight="1">
      <c r="A104" s="1" t="s">
        <v>245</v>
      </c>
      <c r="B104" s="1" t="s">
        <v>245</v>
      </c>
      <c r="C104" s="3" t="s">
        <v>247</v>
      </c>
    </row>
    <row r="105" spans="1:3" ht="15.75" customHeight="1">
      <c r="A105" s="1" t="s">
        <v>248</v>
      </c>
      <c r="B105" s="1" t="s">
        <v>248</v>
      </c>
      <c r="C105" s="3" t="s">
        <v>249</v>
      </c>
    </row>
    <row r="106" spans="1:3" ht="15.75" customHeight="1">
      <c r="A106" s="1" t="s">
        <v>251</v>
      </c>
      <c r="B106" s="1" t="s">
        <v>251</v>
      </c>
      <c r="C106" s="3" t="s">
        <v>252</v>
      </c>
    </row>
    <row r="107" spans="1:3" ht="15.75" customHeight="1">
      <c r="A107" s="1" t="s">
        <v>254</v>
      </c>
      <c r="B107" s="1" t="s">
        <v>254</v>
      </c>
      <c r="C107" s="3" t="s">
        <v>255</v>
      </c>
    </row>
    <row r="108" spans="1:3" ht="15.75" customHeight="1">
      <c r="A108" s="1" t="s">
        <v>256</v>
      </c>
      <c r="B108" s="1" t="s">
        <v>256</v>
      </c>
      <c r="C108" s="3" t="s">
        <v>259</v>
      </c>
    </row>
    <row r="109" spans="1:3" ht="15.75" customHeight="1">
      <c r="A109" s="1" t="s">
        <v>260</v>
      </c>
      <c r="B109" s="1" t="s">
        <v>260</v>
      </c>
      <c r="C109" s="3" t="s">
        <v>262</v>
      </c>
    </row>
    <row r="110" spans="1:3" ht="15.75" customHeight="1">
      <c r="A110" s="1" t="s">
        <v>263</v>
      </c>
      <c r="B110" s="1" t="s">
        <v>263</v>
      </c>
      <c r="C110" s="3" t="s">
        <v>265</v>
      </c>
    </row>
    <row r="111" spans="1:3" ht="15.75" customHeight="1">
      <c r="A111" s="1" t="s">
        <v>176</v>
      </c>
      <c r="B111" s="1" t="s">
        <v>176</v>
      </c>
      <c r="C111" s="3" t="s">
        <v>268</v>
      </c>
    </row>
    <row r="112" spans="1:3" ht="15.75" customHeight="1">
      <c r="A112" s="1" t="s">
        <v>269</v>
      </c>
      <c r="B112" s="1" t="s">
        <v>269</v>
      </c>
      <c r="C112" s="3" t="s">
        <v>271</v>
      </c>
    </row>
    <row r="113" spans="1:3" ht="15.75" customHeight="1">
      <c r="A113" s="1" t="s">
        <v>273</v>
      </c>
      <c r="B113" s="1" t="s">
        <v>273</v>
      </c>
      <c r="C113" s="3" t="s">
        <v>274</v>
      </c>
    </row>
    <row r="114" spans="1:3" ht="15.75" customHeight="1">
      <c r="A114" s="1" t="s">
        <v>276</v>
      </c>
      <c r="B114" s="1" t="s">
        <v>276</v>
      </c>
      <c r="C114" s="3" t="s">
        <v>277</v>
      </c>
    </row>
    <row r="115" spans="1:3" ht="15.75" customHeight="1">
      <c r="A115" s="1" t="s">
        <v>279</v>
      </c>
      <c r="B115" s="1" t="s">
        <v>279</v>
      </c>
      <c r="C115" s="3" t="s">
        <v>280</v>
      </c>
    </row>
    <row r="116" spans="1:3" ht="15.75" customHeight="1">
      <c r="A116" s="1" t="s">
        <v>282</v>
      </c>
      <c r="B116" s="1" t="s">
        <v>282</v>
      </c>
      <c r="C116" s="3" t="s">
        <v>283</v>
      </c>
    </row>
    <row r="117" spans="1:3" ht="15.75" customHeight="1">
      <c r="A117" s="1" t="s">
        <v>266</v>
      </c>
      <c r="B117" s="1" t="s">
        <v>266</v>
      </c>
      <c r="C117" s="3" t="s">
        <v>267</v>
      </c>
    </row>
    <row r="118" spans="1:3" ht="15.75" customHeight="1">
      <c r="A118" s="1" t="s">
        <v>270</v>
      </c>
      <c r="B118" s="1" t="s">
        <v>270</v>
      </c>
      <c r="C118" s="3" t="s">
        <v>272</v>
      </c>
    </row>
    <row r="119" spans="1:3" ht="15.75" customHeight="1">
      <c r="A119" s="1" t="s">
        <v>286</v>
      </c>
      <c r="B119" s="2" t="s">
        <v>287</v>
      </c>
      <c r="C119" s="3" t="s">
        <v>288</v>
      </c>
    </row>
    <row r="120" spans="1:3" ht="15.75" customHeight="1">
      <c r="A120" s="1" t="s">
        <v>286</v>
      </c>
      <c r="B120" s="2" t="s">
        <v>290</v>
      </c>
      <c r="C120" s="3" t="s">
        <v>291</v>
      </c>
    </row>
    <row r="121" spans="1:3" ht="15.75" customHeight="1">
      <c r="A121" s="1" t="s">
        <v>286</v>
      </c>
      <c r="B121" s="2" t="s">
        <v>292</v>
      </c>
      <c r="C121" s="3" t="s">
        <v>294</v>
      </c>
    </row>
    <row r="122" spans="1:3" ht="15.75" customHeight="1">
      <c r="A122" s="1" t="s">
        <v>286</v>
      </c>
      <c r="B122" s="2" t="s">
        <v>295</v>
      </c>
      <c r="C122" s="3" t="s">
        <v>296</v>
      </c>
    </row>
    <row r="123" spans="1:3" ht="15.75" customHeight="1">
      <c r="A123" s="1" t="s">
        <v>286</v>
      </c>
      <c r="B123" s="2" t="s">
        <v>298</v>
      </c>
      <c r="C123" s="3" t="s">
        <v>299</v>
      </c>
    </row>
    <row r="124" spans="1:3" ht="15.75" customHeight="1">
      <c r="A124" s="1" t="s">
        <v>300</v>
      </c>
      <c r="B124" s="1" t="s">
        <v>300</v>
      </c>
      <c r="C124" s="3" t="s">
        <v>301</v>
      </c>
    </row>
    <row r="125" spans="1:3" ht="15.75" customHeight="1">
      <c r="A125" s="1" t="s">
        <v>302</v>
      </c>
      <c r="B125" s="1" t="s">
        <v>302</v>
      </c>
      <c r="C125" s="3" t="s">
        <v>303</v>
      </c>
    </row>
    <row r="126" spans="1:3" ht="15.75" customHeight="1">
      <c r="A126" s="1" t="s">
        <v>304</v>
      </c>
      <c r="B126" s="1" t="s">
        <v>304</v>
      </c>
      <c r="C126" s="3" t="s">
        <v>305</v>
      </c>
    </row>
    <row r="127" spans="1:3" ht="15.75" customHeight="1">
      <c r="A127" s="1" t="s">
        <v>307</v>
      </c>
      <c r="B127" s="1" t="s">
        <v>307</v>
      </c>
      <c r="C127" s="3" t="s">
        <v>308</v>
      </c>
    </row>
    <row r="128" spans="1:3" ht="15.75" customHeight="1">
      <c r="A128" s="1" t="s">
        <v>310</v>
      </c>
      <c r="B128" s="1" t="s">
        <v>310</v>
      </c>
      <c r="C128" s="3" t="s">
        <v>311</v>
      </c>
    </row>
    <row r="129" spans="1:3" ht="15.75" customHeight="1">
      <c r="A129" s="1" t="s">
        <v>312</v>
      </c>
      <c r="B129" s="2" t="s">
        <v>313</v>
      </c>
      <c r="C129" s="3" t="s">
        <v>314</v>
      </c>
    </row>
    <row r="130" spans="1:3" ht="15.75" customHeight="1">
      <c r="A130" s="1" t="s">
        <v>312</v>
      </c>
      <c r="B130" s="2" t="s">
        <v>316</v>
      </c>
      <c r="C130" s="3" t="s">
        <v>318</v>
      </c>
    </row>
    <row r="131" spans="1:3" ht="15.75" customHeight="1">
      <c r="A131" s="1" t="s">
        <v>312</v>
      </c>
      <c r="B131" s="2" t="s">
        <v>319</v>
      </c>
      <c r="C131" s="3" t="s">
        <v>320</v>
      </c>
    </row>
    <row r="132" spans="1:3" ht="15.75" customHeight="1">
      <c r="A132" s="1" t="s">
        <v>321</v>
      </c>
      <c r="B132" s="2" t="s">
        <v>322</v>
      </c>
      <c r="C132" s="3" t="s">
        <v>323</v>
      </c>
    </row>
    <row r="133" spans="1:3" ht="15.75" customHeight="1">
      <c r="A133" s="1" t="s">
        <v>321</v>
      </c>
      <c r="B133" s="2" t="s">
        <v>324</v>
      </c>
      <c r="C133" s="3" t="s">
        <v>325</v>
      </c>
    </row>
    <row r="134" spans="1:3" ht="15.75" customHeight="1">
      <c r="A134" s="1" t="s">
        <v>321</v>
      </c>
      <c r="B134" s="2" t="s">
        <v>326</v>
      </c>
      <c r="C134" s="3" t="s">
        <v>327</v>
      </c>
    </row>
    <row r="135" spans="1:3" ht="15.75" customHeight="1">
      <c r="A135" s="1" t="s">
        <v>321</v>
      </c>
      <c r="B135" s="2" t="s">
        <v>328</v>
      </c>
      <c r="C135" s="3" t="s">
        <v>329</v>
      </c>
    </row>
    <row r="136" spans="1:3" ht="15.75" customHeight="1">
      <c r="A136" s="1" t="s">
        <v>321</v>
      </c>
      <c r="B136" s="2" t="s">
        <v>330</v>
      </c>
      <c r="C136" s="3" t="s">
        <v>332</v>
      </c>
    </row>
    <row r="137" spans="1:3" ht="15.75" customHeight="1">
      <c r="A137" s="1" t="s">
        <v>331</v>
      </c>
      <c r="B137" s="1" t="s">
        <v>331</v>
      </c>
      <c r="C137" s="3" t="s">
        <v>333</v>
      </c>
    </row>
    <row r="138" spans="1:3" ht="15.75" customHeight="1">
      <c r="A138" s="1" t="s">
        <v>335</v>
      </c>
      <c r="B138" s="1" t="s">
        <v>335</v>
      </c>
      <c r="C138" s="3" t="s">
        <v>338</v>
      </c>
    </row>
    <row r="139" spans="1:3" ht="15.75" customHeight="1">
      <c r="A139" s="1" t="s">
        <v>339</v>
      </c>
      <c r="B139" s="1" t="s">
        <v>339</v>
      </c>
      <c r="C139" s="3" t="s">
        <v>341</v>
      </c>
    </row>
    <row r="140" spans="1:3" ht="15.75" customHeight="1">
      <c r="A140" s="1" t="s">
        <v>342</v>
      </c>
      <c r="B140" s="1" t="s">
        <v>342</v>
      </c>
      <c r="C140" s="3" t="s">
        <v>343</v>
      </c>
    </row>
    <row r="141" spans="1:3" ht="15.75" customHeight="1">
      <c r="A141" s="1" t="s">
        <v>342</v>
      </c>
      <c r="B141" s="1" t="s">
        <v>342</v>
      </c>
      <c r="C141" s="3" t="s">
        <v>344</v>
      </c>
    </row>
    <row r="142" spans="1:3" ht="15.75" customHeight="1">
      <c r="A142" s="1" t="s">
        <v>345</v>
      </c>
      <c r="B142" s="1" t="s">
        <v>345</v>
      </c>
      <c r="C142" s="3" t="s">
        <v>346</v>
      </c>
    </row>
    <row r="143" spans="1:3" ht="15.75" customHeight="1">
      <c r="A143" s="1" t="s">
        <v>347</v>
      </c>
      <c r="B143" s="1" t="s">
        <v>347</v>
      </c>
      <c r="C143" s="3" t="s">
        <v>348</v>
      </c>
    </row>
    <row r="144" spans="1:3" ht="15.75" customHeight="1">
      <c r="A144" s="1" t="s">
        <v>349</v>
      </c>
      <c r="B144" s="1" t="s">
        <v>349</v>
      </c>
      <c r="C144" s="3" t="s">
        <v>350</v>
      </c>
    </row>
    <row r="145" spans="1:3" ht="15.75" customHeight="1">
      <c r="A145" s="1" t="s">
        <v>351</v>
      </c>
      <c r="B145" s="1" t="s">
        <v>351</v>
      </c>
      <c r="C145" s="3" t="s">
        <v>352</v>
      </c>
    </row>
    <row r="146" spans="1:3" ht="15.75" customHeight="1">
      <c r="A146" s="1" t="s">
        <v>353</v>
      </c>
      <c r="B146" s="1" t="s">
        <v>353</v>
      </c>
      <c r="C146" s="3" t="s">
        <v>354</v>
      </c>
    </row>
    <row r="147" spans="1:3" ht="15.75" customHeight="1">
      <c r="C147" s="3"/>
    </row>
    <row r="148" spans="1:3" ht="15.75" customHeight="1">
      <c r="C148" s="3"/>
    </row>
    <row r="149" spans="1:3" ht="15.75" customHeight="1">
      <c r="C149" s="3"/>
    </row>
    <row r="150" spans="1:3" ht="15.75" customHeight="1">
      <c r="C150" s="3"/>
    </row>
    <row r="151" spans="1:3" ht="15.75" customHeight="1">
      <c r="C151" s="3"/>
    </row>
    <row r="152" spans="1:3" ht="15.75" customHeight="1">
      <c r="C152" s="3"/>
    </row>
    <row r="153" spans="1:3" ht="15.75" customHeight="1">
      <c r="C153" s="3"/>
    </row>
    <row r="154" spans="1:3" ht="15.75" customHeight="1">
      <c r="C154" s="3"/>
    </row>
    <row r="155" spans="1:3" ht="15.75" customHeight="1">
      <c r="C155" s="3"/>
    </row>
    <row r="156" spans="1:3" ht="15.75" customHeight="1">
      <c r="C156" s="3"/>
    </row>
    <row r="157" spans="1:3" ht="15.75" customHeight="1">
      <c r="C157" s="3"/>
    </row>
    <row r="158" spans="1:3" ht="15.75" customHeight="1">
      <c r="C158" s="3"/>
    </row>
    <row r="159" spans="1:3" ht="15.75" customHeight="1">
      <c r="C159" s="3"/>
    </row>
    <row r="160" spans="1:3" ht="15.75" customHeight="1">
      <c r="C160" s="3"/>
    </row>
    <row r="161" spans="3:3" ht="15.75" customHeight="1">
      <c r="C161" s="3"/>
    </row>
    <row r="162" spans="3:3" ht="15.75" customHeight="1">
      <c r="C162" s="3"/>
    </row>
    <row r="163" spans="3:3" ht="15.75" customHeight="1">
      <c r="C163" s="3"/>
    </row>
    <row r="164" spans="3:3" ht="15.75" customHeight="1">
      <c r="C164" s="3"/>
    </row>
    <row r="165" spans="3:3" ht="15.75" customHeight="1">
      <c r="C165" s="3"/>
    </row>
    <row r="166" spans="3:3" ht="15.75" customHeight="1">
      <c r="C166" s="3"/>
    </row>
    <row r="167" spans="3:3" ht="15.75" customHeight="1">
      <c r="C167" s="3"/>
    </row>
    <row r="168" spans="3:3" ht="15.75" customHeight="1">
      <c r="C168" s="3"/>
    </row>
    <row r="169" spans="3:3" ht="15.75" customHeight="1">
      <c r="C169" s="3"/>
    </row>
    <row r="170" spans="3:3" ht="15.75" customHeight="1">
      <c r="C170" s="3"/>
    </row>
    <row r="171" spans="3:3" ht="15.75" customHeight="1">
      <c r="C171" s="3"/>
    </row>
    <row r="172" spans="3:3" ht="15.75" customHeight="1">
      <c r="C172" s="3"/>
    </row>
    <row r="173" spans="3:3" ht="15.75" customHeight="1">
      <c r="C173" s="3"/>
    </row>
    <row r="174" spans="3:3" ht="15.75" customHeight="1">
      <c r="C174" s="3"/>
    </row>
    <row r="175" spans="3:3" ht="15.75" customHeight="1">
      <c r="C175" s="3"/>
    </row>
    <row r="176" spans="3:3" ht="15.75" customHeight="1">
      <c r="C176" s="3"/>
    </row>
    <row r="177" spans="3:3" ht="15.75" customHeight="1">
      <c r="C177" s="3"/>
    </row>
    <row r="178" spans="3:3" ht="15.75" customHeight="1">
      <c r="C178" s="3"/>
    </row>
    <row r="179" spans="3:3" ht="15.75" customHeight="1">
      <c r="C179" s="3"/>
    </row>
    <row r="180" spans="3:3" ht="15.75" customHeight="1">
      <c r="C180" s="3"/>
    </row>
    <row r="181" spans="3:3" ht="15.75" customHeight="1">
      <c r="C181" s="3"/>
    </row>
    <row r="182" spans="3:3" ht="15.75" customHeight="1">
      <c r="C182" s="3"/>
    </row>
    <row r="183" spans="3:3" ht="15.75" customHeight="1">
      <c r="C183" s="3"/>
    </row>
    <row r="184" spans="3:3" ht="15.75" customHeight="1">
      <c r="C184" s="3"/>
    </row>
    <row r="185" spans="3:3" ht="15.75" customHeight="1">
      <c r="C185" s="3"/>
    </row>
    <row r="186" spans="3:3" ht="15.75" customHeight="1">
      <c r="C186" s="3"/>
    </row>
    <row r="187" spans="3:3" ht="15.75" customHeight="1">
      <c r="C187" s="3"/>
    </row>
    <row r="188" spans="3:3" ht="15.75" customHeight="1">
      <c r="C188" s="3"/>
    </row>
    <row r="189" spans="3:3" ht="15.75" customHeight="1">
      <c r="C189" s="3"/>
    </row>
    <row r="190" spans="3:3" ht="15.75" customHeight="1">
      <c r="C190" s="3"/>
    </row>
    <row r="191" spans="3:3" ht="15.75" customHeight="1">
      <c r="C191" s="3"/>
    </row>
    <row r="192" spans="3:3" ht="15.75" customHeight="1">
      <c r="C192" s="3"/>
    </row>
    <row r="193" spans="3:3" ht="15.75" customHeight="1">
      <c r="C193" s="3"/>
    </row>
    <row r="194" spans="3:3" ht="15.75" customHeight="1">
      <c r="C194" s="3"/>
    </row>
    <row r="195" spans="3:3" ht="15.75" customHeight="1">
      <c r="C195" s="3"/>
    </row>
    <row r="196" spans="3:3" ht="15.75" customHeight="1">
      <c r="C196" s="3"/>
    </row>
    <row r="197" spans="3:3" ht="15.75" customHeight="1">
      <c r="C197" s="3"/>
    </row>
    <row r="198" spans="3:3" ht="15.75" customHeight="1">
      <c r="C198" s="3"/>
    </row>
    <row r="199" spans="3:3" ht="15.75" customHeight="1">
      <c r="C199" s="3"/>
    </row>
    <row r="200" spans="3:3" ht="15.75" customHeight="1">
      <c r="C200" s="3"/>
    </row>
    <row r="201" spans="3:3" ht="15.75" customHeight="1">
      <c r="C201" s="3"/>
    </row>
    <row r="202" spans="3:3" ht="15.75" customHeight="1">
      <c r="C202" s="3"/>
    </row>
    <row r="203" spans="3:3" ht="15.75" customHeight="1">
      <c r="C203" s="3"/>
    </row>
    <row r="204" spans="3:3" ht="15.75" customHeight="1">
      <c r="C204" s="3"/>
    </row>
    <row r="205" spans="3:3" ht="15.75" customHeight="1">
      <c r="C205" s="3"/>
    </row>
    <row r="206" spans="3:3" ht="15.75" customHeight="1">
      <c r="C206" s="3"/>
    </row>
    <row r="207" spans="3:3" ht="15.75" customHeight="1">
      <c r="C207" s="3"/>
    </row>
    <row r="208" spans="3:3" ht="15.75" customHeight="1">
      <c r="C208" s="3"/>
    </row>
    <row r="209" spans="3:3" ht="15.75" customHeight="1">
      <c r="C209" s="3"/>
    </row>
    <row r="210" spans="3:3" ht="15.75" customHeight="1">
      <c r="C210" s="3"/>
    </row>
    <row r="211" spans="3:3" ht="15.75" customHeight="1">
      <c r="C211" s="3"/>
    </row>
    <row r="212" spans="3:3" ht="15.75" customHeight="1">
      <c r="C212" s="3"/>
    </row>
    <row r="213" spans="3:3" ht="15.75" customHeight="1">
      <c r="C213" s="3"/>
    </row>
    <row r="214" spans="3:3" ht="15.75" customHeight="1">
      <c r="C214" s="3"/>
    </row>
    <row r="215" spans="3:3" ht="15.75" customHeight="1">
      <c r="C215" s="3"/>
    </row>
    <row r="216" spans="3:3" ht="15.75" customHeight="1">
      <c r="C216" s="3"/>
    </row>
    <row r="217" spans="3:3" ht="15.75" customHeight="1">
      <c r="C217" s="3"/>
    </row>
    <row r="218" spans="3:3" ht="15.75" customHeight="1">
      <c r="C218" s="3"/>
    </row>
    <row r="219" spans="3:3" ht="15.75" customHeight="1">
      <c r="C219" s="3"/>
    </row>
    <row r="220" spans="3:3" ht="15.75" customHeight="1">
      <c r="C220" s="3"/>
    </row>
    <row r="221" spans="3:3" ht="15.75" customHeight="1">
      <c r="C221" s="3"/>
    </row>
    <row r="222" spans="3:3" ht="15.75" customHeight="1">
      <c r="C222" s="3"/>
    </row>
    <row r="223" spans="3:3" ht="15.75" customHeight="1">
      <c r="C223" s="3"/>
    </row>
    <row r="224" spans="3:3" ht="15.75" customHeight="1">
      <c r="C224" s="3"/>
    </row>
    <row r="225" spans="3:3" ht="15.75" customHeight="1">
      <c r="C225" s="3"/>
    </row>
    <row r="226" spans="3:3" ht="15.75" customHeight="1">
      <c r="C226" s="3"/>
    </row>
    <row r="227" spans="3:3" ht="15.75" customHeight="1">
      <c r="C227" s="3"/>
    </row>
    <row r="228" spans="3:3" ht="15.75" customHeight="1">
      <c r="C228" s="3"/>
    </row>
    <row r="229" spans="3:3" ht="15.75" customHeight="1">
      <c r="C229" s="3"/>
    </row>
    <row r="230" spans="3:3" ht="15.75" customHeight="1">
      <c r="C230" s="3"/>
    </row>
    <row r="231" spans="3:3" ht="15.75" customHeight="1">
      <c r="C231" s="3"/>
    </row>
    <row r="232" spans="3:3" ht="15.75" customHeight="1">
      <c r="C232" s="3"/>
    </row>
    <row r="233" spans="3:3" ht="15.75" customHeight="1">
      <c r="C233" s="3"/>
    </row>
    <row r="234" spans="3:3" ht="15.75" customHeight="1">
      <c r="C234" s="3"/>
    </row>
    <row r="235" spans="3:3" ht="15.75" customHeight="1">
      <c r="C235" s="3"/>
    </row>
    <row r="236" spans="3:3" ht="15.75" customHeight="1">
      <c r="C236" s="3"/>
    </row>
    <row r="237" spans="3:3" ht="15.75" customHeight="1">
      <c r="C237" s="3"/>
    </row>
    <row r="238" spans="3:3" ht="15.75" customHeight="1">
      <c r="C238" s="3"/>
    </row>
    <row r="239" spans="3:3" ht="15.75" customHeight="1">
      <c r="C239" s="3"/>
    </row>
    <row r="240" spans="3:3" ht="15.75" customHeight="1">
      <c r="C240" s="3"/>
    </row>
    <row r="241" spans="3:3" ht="15.75" customHeight="1">
      <c r="C241" s="3"/>
    </row>
    <row r="242" spans="3:3" ht="15.75" customHeight="1">
      <c r="C242" s="3"/>
    </row>
    <row r="243" spans="3:3" ht="15.75" customHeight="1">
      <c r="C243" s="3"/>
    </row>
    <row r="244" spans="3:3" ht="15.75" customHeight="1">
      <c r="C244" s="3"/>
    </row>
    <row r="245" spans="3:3" ht="15.75" customHeight="1">
      <c r="C245" s="3"/>
    </row>
    <row r="246" spans="3:3" ht="15.75" customHeight="1">
      <c r="C246" s="3"/>
    </row>
    <row r="247" spans="3:3" ht="15.75" customHeight="1">
      <c r="C247" s="3"/>
    </row>
    <row r="248" spans="3:3" ht="15.75" customHeight="1">
      <c r="C248" s="3"/>
    </row>
    <row r="249" spans="3:3" ht="15.75" customHeight="1">
      <c r="C249" s="3"/>
    </row>
    <row r="250" spans="3:3" ht="15.75" customHeight="1">
      <c r="C250" s="3"/>
    </row>
    <row r="251" spans="3:3" ht="15.75" customHeight="1">
      <c r="C251" s="3"/>
    </row>
    <row r="252" spans="3:3" ht="15.75" customHeight="1">
      <c r="C252" s="3"/>
    </row>
    <row r="253" spans="3:3" ht="15.75" customHeight="1">
      <c r="C253" s="3"/>
    </row>
    <row r="254" spans="3:3" ht="15.75" customHeight="1">
      <c r="C254" s="3"/>
    </row>
    <row r="255" spans="3:3" ht="15.75" customHeight="1">
      <c r="C255" s="3"/>
    </row>
    <row r="256" spans="3:3" ht="15.75" customHeight="1">
      <c r="C256" s="3"/>
    </row>
    <row r="257" spans="3:3" ht="15.75" customHeight="1">
      <c r="C257" s="3"/>
    </row>
    <row r="258" spans="3:3" ht="15.75" customHeight="1">
      <c r="C258" s="3"/>
    </row>
    <row r="259" spans="3:3" ht="15.75" customHeight="1">
      <c r="C259" s="3"/>
    </row>
    <row r="260" spans="3:3" ht="15.75" customHeight="1">
      <c r="C260" s="3"/>
    </row>
    <row r="261" spans="3:3" ht="15.75" customHeight="1">
      <c r="C261" s="3"/>
    </row>
    <row r="262" spans="3:3" ht="15.75" customHeight="1">
      <c r="C262" s="3"/>
    </row>
    <row r="263" spans="3:3" ht="15.75" customHeight="1">
      <c r="C263" s="3"/>
    </row>
    <row r="264" spans="3:3" ht="15.75" customHeight="1">
      <c r="C264" s="3"/>
    </row>
    <row r="265" spans="3:3" ht="15.75" customHeight="1">
      <c r="C265" s="3"/>
    </row>
    <row r="266" spans="3:3" ht="15.75" customHeight="1">
      <c r="C266" s="3"/>
    </row>
    <row r="267" spans="3:3" ht="15.75" customHeight="1">
      <c r="C267" s="3"/>
    </row>
    <row r="268" spans="3:3" ht="15.75" customHeight="1">
      <c r="C268" s="3"/>
    </row>
    <row r="269" spans="3:3" ht="15.75" customHeight="1">
      <c r="C269" s="3"/>
    </row>
    <row r="270" spans="3:3" ht="15.75" customHeight="1">
      <c r="C270" s="3"/>
    </row>
    <row r="271" spans="3:3" ht="15.75" customHeight="1">
      <c r="C271" s="3"/>
    </row>
    <row r="272" spans="3:3" ht="15.75" customHeight="1">
      <c r="C272" s="3"/>
    </row>
    <row r="273" spans="3:3" ht="15.75" customHeight="1">
      <c r="C273" s="3"/>
    </row>
    <row r="274" spans="3:3" ht="15.75" customHeight="1">
      <c r="C274" s="3"/>
    </row>
    <row r="275" spans="3:3" ht="15.75" customHeight="1">
      <c r="C275" s="3"/>
    </row>
    <row r="276" spans="3:3" ht="15.75" customHeight="1">
      <c r="C276" s="3"/>
    </row>
    <row r="277" spans="3:3" ht="15.75" customHeight="1">
      <c r="C277" s="3"/>
    </row>
    <row r="278" spans="3:3" ht="15.75" customHeight="1">
      <c r="C278" s="3"/>
    </row>
    <row r="279" spans="3:3" ht="15.75" customHeight="1">
      <c r="C279" s="3"/>
    </row>
    <row r="280" spans="3:3" ht="15.75" customHeight="1">
      <c r="C280" s="3"/>
    </row>
    <row r="281" spans="3:3" ht="15.75" customHeight="1">
      <c r="C281" s="3"/>
    </row>
    <row r="282" spans="3:3" ht="15.75" customHeight="1">
      <c r="C282" s="3"/>
    </row>
    <row r="283" spans="3:3" ht="15.75" customHeight="1">
      <c r="C283" s="3"/>
    </row>
    <row r="284" spans="3:3" ht="15.75" customHeight="1">
      <c r="C284" s="3"/>
    </row>
    <row r="285" spans="3:3" ht="15.75" customHeight="1">
      <c r="C285" s="3"/>
    </row>
    <row r="286" spans="3:3" ht="15.75" customHeight="1">
      <c r="C286" s="3"/>
    </row>
    <row r="287" spans="3:3" ht="15.75" customHeight="1">
      <c r="C287" s="3"/>
    </row>
    <row r="288" spans="3:3" ht="15.75" customHeight="1">
      <c r="C288" s="3"/>
    </row>
    <row r="289" spans="3:3" ht="15.75" customHeight="1">
      <c r="C289" s="3"/>
    </row>
    <row r="290" spans="3:3" ht="15.75" customHeight="1">
      <c r="C290" s="3"/>
    </row>
    <row r="291" spans="3:3" ht="15.75" customHeight="1">
      <c r="C291" s="3"/>
    </row>
    <row r="292" spans="3:3" ht="15.75" customHeight="1">
      <c r="C292" s="3"/>
    </row>
    <row r="293" spans="3:3" ht="15.75" customHeight="1">
      <c r="C293" s="3"/>
    </row>
    <row r="294" spans="3:3" ht="15.75" customHeight="1">
      <c r="C294" s="3"/>
    </row>
    <row r="295" spans="3:3" ht="15.75" customHeight="1">
      <c r="C295" s="3"/>
    </row>
    <row r="296" spans="3:3" ht="15.75" customHeight="1">
      <c r="C296" s="3"/>
    </row>
    <row r="297" spans="3:3" ht="15.75" customHeight="1">
      <c r="C297" s="3"/>
    </row>
    <row r="298" spans="3:3" ht="15.75" customHeight="1">
      <c r="C298" s="3"/>
    </row>
    <row r="299" spans="3:3" ht="15.75" customHeight="1">
      <c r="C299" s="3"/>
    </row>
    <row r="300" spans="3:3" ht="15.75" customHeight="1">
      <c r="C300" s="3"/>
    </row>
    <row r="301" spans="3:3" ht="15.75" customHeight="1">
      <c r="C301" s="3"/>
    </row>
    <row r="302" spans="3:3" ht="15.75" customHeight="1">
      <c r="C302" s="3"/>
    </row>
    <row r="303" spans="3:3" ht="15.75" customHeight="1">
      <c r="C303" s="3"/>
    </row>
    <row r="304" spans="3:3" ht="15.75" customHeight="1">
      <c r="C304" s="3"/>
    </row>
    <row r="305" spans="3:3" ht="15.75" customHeight="1">
      <c r="C305" s="3"/>
    </row>
    <row r="306" spans="3:3" ht="15.75" customHeight="1">
      <c r="C306" s="3"/>
    </row>
    <row r="307" spans="3:3" ht="15.75" customHeight="1">
      <c r="C307" s="3"/>
    </row>
    <row r="308" spans="3:3" ht="15.75" customHeight="1">
      <c r="C308" s="3"/>
    </row>
    <row r="309" spans="3:3" ht="15.75" customHeight="1">
      <c r="C309" s="3"/>
    </row>
    <row r="310" spans="3:3" ht="15.75" customHeight="1">
      <c r="C310" s="3"/>
    </row>
    <row r="311" spans="3:3" ht="15.75" customHeight="1">
      <c r="C311" s="3"/>
    </row>
    <row r="312" spans="3:3" ht="15.75" customHeight="1">
      <c r="C312" s="3"/>
    </row>
    <row r="313" spans="3:3" ht="15.75" customHeight="1">
      <c r="C313" s="3"/>
    </row>
    <row r="314" spans="3:3" ht="15.75" customHeight="1">
      <c r="C314" s="3"/>
    </row>
    <row r="315" spans="3:3" ht="15.75" customHeight="1">
      <c r="C315" s="3"/>
    </row>
    <row r="316" spans="3:3" ht="15.75" customHeight="1">
      <c r="C316" s="3"/>
    </row>
    <row r="317" spans="3:3" ht="15.75" customHeight="1">
      <c r="C317" s="3"/>
    </row>
    <row r="318" spans="3:3" ht="15.75" customHeight="1">
      <c r="C318" s="3"/>
    </row>
    <row r="319" spans="3:3" ht="15.75" customHeight="1">
      <c r="C319" s="3"/>
    </row>
    <row r="320" spans="3:3" ht="15.75" customHeight="1">
      <c r="C320" s="3"/>
    </row>
    <row r="321" spans="3:3" ht="15.75" customHeight="1">
      <c r="C321" s="3"/>
    </row>
    <row r="322" spans="3:3" ht="15.75" customHeight="1">
      <c r="C322" s="3"/>
    </row>
    <row r="323" spans="3:3" ht="15.75" customHeight="1">
      <c r="C323" s="3"/>
    </row>
    <row r="324" spans="3:3" ht="15.75" customHeight="1">
      <c r="C324" s="3"/>
    </row>
    <row r="325" spans="3:3" ht="15.75" customHeight="1">
      <c r="C325" s="3"/>
    </row>
    <row r="326" spans="3:3" ht="15.75" customHeight="1">
      <c r="C326" s="3"/>
    </row>
    <row r="327" spans="3:3" ht="15.75" customHeight="1">
      <c r="C327" s="3"/>
    </row>
    <row r="328" spans="3:3" ht="15.75" customHeight="1">
      <c r="C328" s="3"/>
    </row>
    <row r="329" spans="3:3" ht="15.75" customHeight="1">
      <c r="C329" s="3"/>
    </row>
    <row r="330" spans="3:3" ht="15.75" customHeight="1">
      <c r="C330" s="3"/>
    </row>
    <row r="331" spans="3:3" ht="15.75" customHeight="1">
      <c r="C331" s="3"/>
    </row>
    <row r="332" spans="3:3" ht="15.75" customHeight="1">
      <c r="C332" s="3"/>
    </row>
    <row r="333" spans="3:3" ht="15.75" customHeight="1">
      <c r="C333" s="3"/>
    </row>
    <row r="334" spans="3:3" ht="15.75" customHeight="1">
      <c r="C334" s="3"/>
    </row>
    <row r="335" spans="3:3" ht="15.75" customHeight="1">
      <c r="C335" s="3"/>
    </row>
    <row r="336" spans="3:3" ht="15.75" customHeight="1">
      <c r="C336" s="3"/>
    </row>
    <row r="337" spans="3:3" ht="15.75" customHeight="1">
      <c r="C337" s="3"/>
    </row>
    <row r="338" spans="3:3" ht="15.75" customHeight="1">
      <c r="C338" s="3"/>
    </row>
    <row r="339" spans="3:3" ht="15.75" customHeight="1">
      <c r="C339" s="3"/>
    </row>
    <row r="340" spans="3:3" ht="15.75" customHeight="1">
      <c r="C340" s="3"/>
    </row>
    <row r="341" spans="3:3" ht="15.75" customHeight="1">
      <c r="C341" s="3"/>
    </row>
    <row r="342" spans="3:3" ht="15.75" customHeight="1">
      <c r="C342" s="3"/>
    </row>
    <row r="343" spans="3:3" ht="15.75" customHeight="1">
      <c r="C343" s="3"/>
    </row>
    <row r="344" spans="3:3" ht="15.75" customHeight="1">
      <c r="C344" s="3"/>
    </row>
    <row r="345" spans="3:3" ht="15.75" customHeight="1">
      <c r="C345" s="3"/>
    </row>
    <row r="346" spans="3:3" ht="15.75" customHeight="1">
      <c r="C346" s="3"/>
    </row>
    <row r="347" spans="3:3" ht="15.75" customHeight="1"/>
    <row r="348" spans="3:3" ht="15.75" customHeight="1"/>
    <row r="349" spans="3:3" ht="15.75" customHeight="1"/>
    <row r="350" spans="3:3" ht="15.75" customHeight="1"/>
    <row r="351" spans="3:3" ht="15.75" customHeight="1"/>
    <row r="352" spans="3:3"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00"/>
  <sheetViews>
    <sheetView workbookViewId="0"/>
  </sheetViews>
  <sheetFormatPr baseColWidth="10" defaultColWidth="14.5" defaultRowHeight="15" customHeight="1"/>
  <cols>
    <col min="2" max="2" width="67.5" customWidth="1"/>
  </cols>
  <sheetData>
    <row r="1" spans="1:3" ht="15.75" customHeight="1">
      <c r="A1" s="1" t="s">
        <v>0</v>
      </c>
      <c r="B1" s="3" t="s">
        <v>1</v>
      </c>
      <c r="C1" s="4"/>
    </row>
    <row r="2" spans="1:3" ht="15.75" customHeight="1">
      <c r="A2" s="1" t="s">
        <v>6</v>
      </c>
      <c r="B2" s="3" t="s">
        <v>7</v>
      </c>
      <c r="C2" s="4"/>
    </row>
    <row r="3" spans="1:3" ht="15.75" customHeight="1">
      <c r="A3" s="1" t="s">
        <v>8</v>
      </c>
      <c r="B3" s="3" t="s">
        <v>9</v>
      </c>
      <c r="C3" s="4"/>
    </row>
    <row r="4" spans="1:3" ht="15.75" customHeight="1">
      <c r="A4" s="1" t="s">
        <v>10</v>
      </c>
      <c r="B4" s="3" t="s">
        <v>11</v>
      </c>
      <c r="C4" s="4"/>
    </row>
    <row r="5" spans="1:3" ht="15.75" customHeight="1">
      <c r="A5" s="1" t="s">
        <v>20</v>
      </c>
      <c r="B5" s="3" t="s">
        <v>21</v>
      </c>
      <c r="C5" s="4"/>
    </row>
    <row r="6" spans="1:3" ht="15.75" customHeight="1">
      <c r="A6" s="1" t="s">
        <v>22</v>
      </c>
      <c r="B6" s="3" t="s">
        <v>23</v>
      </c>
      <c r="C6" s="4"/>
    </row>
    <row r="7" spans="1:3" ht="15.75" customHeight="1">
      <c r="A7" s="1" t="s">
        <v>24</v>
      </c>
      <c r="B7" s="3" t="s">
        <v>25</v>
      </c>
      <c r="C7" s="4"/>
    </row>
    <row r="8" spans="1:3" ht="15.75" customHeight="1">
      <c r="A8" s="1" t="s">
        <v>26</v>
      </c>
      <c r="B8" s="3" t="s">
        <v>27</v>
      </c>
      <c r="C8" s="4"/>
    </row>
    <row r="9" spans="1:3" ht="15.75" customHeight="1">
      <c r="A9" s="2" t="s">
        <v>28</v>
      </c>
      <c r="B9" s="3" t="s">
        <v>30</v>
      </c>
      <c r="C9" s="4"/>
    </row>
    <row r="10" spans="1:3" ht="15.75" customHeight="1">
      <c r="A10" s="1" t="s">
        <v>33</v>
      </c>
      <c r="B10" s="3" t="s">
        <v>35</v>
      </c>
      <c r="C10" s="4"/>
    </row>
    <row r="11" spans="1:3" ht="15.75" customHeight="1">
      <c r="A11" s="2" t="s">
        <v>38</v>
      </c>
      <c r="B11" s="3" t="s">
        <v>13</v>
      </c>
      <c r="C11" s="4"/>
    </row>
    <row r="12" spans="1:3" ht="15.75" customHeight="1">
      <c r="A12" s="2" t="s">
        <v>40</v>
      </c>
      <c r="B12" s="3" t="s">
        <v>15</v>
      </c>
      <c r="C12" s="4"/>
    </row>
    <row r="13" spans="1:3" ht="15.75" customHeight="1">
      <c r="A13" s="2" t="s">
        <v>44</v>
      </c>
      <c r="B13" s="3" t="s">
        <v>17</v>
      </c>
      <c r="C13" s="4"/>
    </row>
    <row r="14" spans="1:3" ht="15.75" customHeight="1">
      <c r="A14" s="2" t="s">
        <v>48</v>
      </c>
      <c r="B14" s="3" t="s">
        <v>19</v>
      </c>
      <c r="C14" s="4"/>
    </row>
    <row r="15" spans="1:3" ht="15.75" customHeight="1">
      <c r="A15" s="2" t="s">
        <v>52</v>
      </c>
      <c r="B15" s="3" t="s">
        <v>50</v>
      </c>
      <c r="C15" s="4"/>
    </row>
    <row r="16" spans="1:3" ht="15.75" customHeight="1">
      <c r="A16" s="2" t="s">
        <v>56</v>
      </c>
      <c r="B16" s="3" t="s">
        <v>45</v>
      </c>
      <c r="C16" s="4"/>
    </row>
    <row r="17" spans="1:3" ht="15.75" customHeight="1">
      <c r="A17" s="2" t="s">
        <v>59</v>
      </c>
      <c r="B17" s="3" t="s">
        <v>53</v>
      </c>
      <c r="C17" s="4"/>
    </row>
    <row r="18" spans="1:3" ht="15.75" customHeight="1">
      <c r="A18" s="2" t="s">
        <v>63</v>
      </c>
      <c r="B18" s="3" t="s">
        <v>47</v>
      </c>
      <c r="C18" s="4"/>
    </row>
    <row r="19" spans="1:3" ht="15.75" customHeight="1">
      <c r="A19" s="2" t="s">
        <v>68</v>
      </c>
      <c r="B19" s="3" t="s">
        <v>55</v>
      </c>
      <c r="C19" s="4"/>
    </row>
    <row r="20" spans="1:3" ht="15.75" customHeight="1">
      <c r="A20" s="2" t="s">
        <v>72</v>
      </c>
      <c r="B20" s="3" t="s">
        <v>58</v>
      </c>
      <c r="C20" s="4"/>
    </row>
    <row r="21" spans="1:3" ht="15.75" customHeight="1">
      <c r="A21" s="2" t="s">
        <v>79</v>
      </c>
      <c r="B21" s="3" t="s">
        <v>61</v>
      </c>
      <c r="C21" s="4"/>
    </row>
    <row r="22" spans="1:3" ht="15.75" customHeight="1">
      <c r="A22" s="2" t="s">
        <v>83</v>
      </c>
      <c r="B22" s="3" t="s">
        <v>64</v>
      </c>
      <c r="C22" s="4"/>
    </row>
    <row r="23" spans="1:3" ht="15.75" customHeight="1">
      <c r="A23" s="1" t="s">
        <v>2</v>
      </c>
      <c r="B23" s="3" t="s">
        <v>3</v>
      </c>
      <c r="C23" s="4"/>
    </row>
    <row r="24" spans="1:3" ht="15.75" customHeight="1">
      <c r="A24" s="1" t="s">
        <v>4</v>
      </c>
      <c r="B24" s="3" t="s">
        <v>5</v>
      </c>
      <c r="C24" s="4"/>
    </row>
    <row r="25" spans="1:3" ht="15.75" customHeight="1">
      <c r="A25" s="1" t="s">
        <v>70</v>
      </c>
      <c r="B25" s="3" t="s">
        <v>71</v>
      </c>
      <c r="C25" s="4"/>
    </row>
    <row r="26" spans="1:3" ht="15.75" customHeight="1">
      <c r="A26" s="1" t="s">
        <v>67</v>
      </c>
      <c r="B26" s="3" t="s">
        <v>69</v>
      </c>
      <c r="C26" s="4"/>
    </row>
    <row r="27" spans="1:3" ht="15.75" customHeight="1">
      <c r="A27" s="1" t="s">
        <v>80</v>
      </c>
      <c r="B27" s="3" t="s">
        <v>81</v>
      </c>
      <c r="C27" s="4"/>
    </row>
    <row r="28" spans="1:3" ht="15.75" customHeight="1">
      <c r="A28" s="1" t="s">
        <v>82</v>
      </c>
      <c r="B28" s="3" t="s">
        <v>84</v>
      </c>
      <c r="C28" s="4"/>
    </row>
    <row r="29" spans="1:3" ht="15.75" customHeight="1">
      <c r="A29" s="1" t="s">
        <v>85</v>
      </c>
      <c r="B29" s="3" t="s">
        <v>86</v>
      </c>
      <c r="C29" s="4"/>
    </row>
    <row r="30" spans="1:3" ht="15.75" customHeight="1">
      <c r="A30" s="1" t="s">
        <v>87</v>
      </c>
      <c r="B30" s="3" t="s">
        <v>88</v>
      </c>
      <c r="C30" s="4"/>
    </row>
    <row r="31" spans="1:3" ht="15.75" customHeight="1">
      <c r="A31" s="1" t="s">
        <v>89</v>
      </c>
      <c r="B31" s="3" t="s">
        <v>90</v>
      </c>
      <c r="C31" s="4"/>
    </row>
    <row r="32" spans="1:3" ht="15.75" customHeight="1">
      <c r="A32" s="1" t="s">
        <v>65</v>
      </c>
      <c r="B32" s="3" t="s">
        <v>66</v>
      </c>
      <c r="C32" s="4"/>
    </row>
    <row r="33" spans="1:3" ht="15.75" customHeight="1">
      <c r="A33" s="1" t="s">
        <v>92</v>
      </c>
      <c r="B33" s="3" t="s">
        <v>93</v>
      </c>
      <c r="C33" s="4"/>
    </row>
    <row r="34" spans="1:3" ht="15.75" customHeight="1">
      <c r="A34" s="2" t="s">
        <v>126</v>
      </c>
      <c r="B34" s="3" t="s">
        <v>74</v>
      </c>
      <c r="C34" s="4"/>
    </row>
    <row r="35" spans="1:3" ht="15.75" customHeight="1">
      <c r="A35" s="2" t="s">
        <v>130</v>
      </c>
      <c r="B35" s="3" t="s">
        <v>77</v>
      </c>
      <c r="C35" s="4"/>
    </row>
    <row r="36" spans="1:3" ht="15.75" customHeight="1">
      <c r="A36" s="1" t="s">
        <v>108</v>
      </c>
      <c r="B36" s="3" t="s">
        <v>109</v>
      </c>
      <c r="C36" s="4"/>
    </row>
    <row r="37" spans="1:3" ht="15.75" customHeight="1">
      <c r="A37" s="1" t="s">
        <v>98</v>
      </c>
      <c r="B37" s="3" t="s">
        <v>99</v>
      </c>
      <c r="C37" s="4"/>
    </row>
    <row r="38" spans="1:3" ht="15.75" customHeight="1">
      <c r="A38" s="2" t="s">
        <v>142</v>
      </c>
      <c r="B38" s="3" t="s">
        <v>113</v>
      </c>
      <c r="C38" s="4"/>
    </row>
    <row r="39" spans="1:3" ht="15.75" customHeight="1">
      <c r="A39" s="1" t="s">
        <v>116</v>
      </c>
      <c r="B39" s="3" t="s">
        <v>117</v>
      </c>
      <c r="C39" s="4"/>
    </row>
    <row r="40" spans="1:3" ht="15.75" customHeight="1">
      <c r="A40" s="2" t="s">
        <v>150</v>
      </c>
      <c r="B40" s="3" t="s">
        <v>115</v>
      </c>
      <c r="C40" s="4"/>
    </row>
    <row r="41" spans="1:3" ht="15.75" customHeight="1">
      <c r="A41" s="1" t="s">
        <v>110</v>
      </c>
      <c r="B41" s="3" t="s">
        <v>111</v>
      </c>
      <c r="C41" s="4"/>
    </row>
    <row r="42" spans="1:3" ht="15.75" customHeight="1">
      <c r="A42" s="1" t="s">
        <v>158</v>
      </c>
      <c r="B42" s="3" t="s">
        <v>159</v>
      </c>
      <c r="C42" s="4"/>
    </row>
    <row r="43" spans="1:3" ht="15.75" customHeight="1">
      <c r="A43" s="1" t="s">
        <v>162</v>
      </c>
      <c r="B43" s="3" t="s">
        <v>163</v>
      </c>
      <c r="C43" s="4"/>
    </row>
    <row r="44" spans="1:3" ht="15.75" customHeight="1">
      <c r="A44" s="2" t="s">
        <v>166</v>
      </c>
      <c r="B44" s="3" t="s">
        <v>152</v>
      </c>
      <c r="C44" s="4"/>
    </row>
    <row r="45" spans="1:3" ht="15.75" customHeight="1">
      <c r="A45" s="2" t="s">
        <v>170</v>
      </c>
      <c r="B45" s="3" t="s">
        <v>155</v>
      </c>
      <c r="C45" s="4"/>
    </row>
    <row r="46" spans="1:3" ht="15.75" customHeight="1">
      <c r="A46" s="2" t="s">
        <v>173</v>
      </c>
      <c r="B46" s="3" t="s">
        <v>157</v>
      </c>
      <c r="C46" s="4"/>
    </row>
    <row r="47" spans="1:3" ht="15.75" customHeight="1">
      <c r="A47" s="1" t="s">
        <v>160</v>
      </c>
      <c r="B47" s="3" t="s">
        <v>161</v>
      </c>
      <c r="C47" s="4"/>
    </row>
    <row r="48" spans="1:3" ht="15.75" customHeight="1">
      <c r="A48" s="1" t="s">
        <v>94</v>
      </c>
      <c r="B48" s="3" t="s">
        <v>95</v>
      </c>
      <c r="C48" s="4"/>
    </row>
    <row r="49" spans="1:6" ht="15.75" customHeight="1">
      <c r="A49" s="1" t="s">
        <v>96</v>
      </c>
      <c r="B49" s="3" t="s">
        <v>97</v>
      </c>
      <c r="C49" s="4"/>
    </row>
    <row r="50" spans="1:6" ht="15.75" customHeight="1">
      <c r="A50" s="2" t="s">
        <v>179</v>
      </c>
      <c r="B50" s="3" t="s">
        <v>101</v>
      </c>
      <c r="C50" s="4"/>
    </row>
    <row r="51" spans="1:6" ht="15.75" customHeight="1">
      <c r="A51" s="2" t="s">
        <v>181</v>
      </c>
      <c r="B51" s="3" t="s">
        <v>104</v>
      </c>
      <c r="C51" s="4"/>
    </row>
    <row r="52" spans="1:6" ht="15.75" customHeight="1">
      <c r="A52" s="2" t="s">
        <v>183</v>
      </c>
      <c r="B52" s="3" t="s">
        <v>107</v>
      </c>
      <c r="C52" s="4"/>
    </row>
    <row r="53" spans="1:6" ht="15.75" customHeight="1">
      <c r="A53" s="1" t="s">
        <v>118</v>
      </c>
      <c r="B53" s="3" t="s">
        <v>120</v>
      </c>
      <c r="C53" s="4"/>
    </row>
    <row r="54" spans="1:6" ht="15.75" customHeight="1">
      <c r="A54" s="1" t="s">
        <v>132</v>
      </c>
      <c r="B54" s="3" t="s">
        <v>133</v>
      </c>
      <c r="C54" s="4"/>
    </row>
    <row r="55" spans="1:6" ht="15.75" customHeight="1">
      <c r="A55" s="1" t="s">
        <v>135</v>
      </c>
      <c r="B55" s="3" t="s">
        <v>137</v>
      </c>
      <c r="C55" s="4"/>
    </row>
    <row r="56" spans="1:6" ht="15.75" customHeight="1">
      <c r="A56" s="1" t="s">
        <v>41</v>
      </c>
      <c r="B56" s="3" t="s">
        <v>42</v>
      </c>
      <c r="C56" s="4"/>
    </row>
    <row r="57" spans="1:6" ht="15.75" customHeight="1">
      <c r="A57" s="1" t="s">
        <v>138</v>
      </c>
      <c r="B57" s="3" t="s">
        <v>139</v>
      </c>
      <c r="C57" s="4"/>
    </row>
    <row r="58" spans="1:6" ht="15.75" customHeight="1">
      <c r="A58" s="1" t="s">
        <v>129</v>
      </c>
      <c r="B58" s="3" t="s">
        <v>131</v>
      </c>
      <c r="C58" s="4"/>
    </row>
    <row r="59" spans="1:6" ht="15.75" customHeight="1">
      <c r="A59" s="2" t="s">
        <v>198</v>
      </c>
      <c r="B59" s="3" t="s">
        <v>141</v>
      </c>
      <c r="C59" s="4"/>
    </row>
    <row r="60" spans="1:6" ht="15.75" customHeight="1">
      <c r="A60" s="2" t="s">
        <v>202</v>
      </c>
      <c r="B60" s="3" t="s">
        <v>144</v>
      </c>
      <c r="C60" s="4"/>
      <c r="F60" s="2" t="s">
        <v>205</v>
      </c>
    </row>
    <row r="61" spans="1:6" ht="15.75" customHeight="1">
      <c r="A61" s="2" t="s">
        <v>208</v>
      </c>
      <c r="B61" s="3" t="s">
        <v>146</v>
      </c>
      <c r="C61" s="4"/>
    </row>
    <row r="62" spans="1:6" ht="15.75" customHeight="1">
      <c r="A62" s="2" t="s">
        <v>211</v>
      </c>
      <c r="B62" s="3" t="s">
        <v>148</v>
      </c>
      <c r="C62" s="4"/>
    </row>
    <row r="63" spans="1:6" ht="15.75" customHeight="1">
      <c r="A63" s="1" t="s">
        <v>124</v>
      </c>
      <c r="B63" s="3" t="s">
        <v>128</v>
      </c>
      <c r="C63" s="4"/>
    </row>
    <row r="64" spans="1:6" ht="15.75" customHeight="1">
      <c r="A64" s="2" t="s">
        <v>218</v>
      </c>
      <c r="B64" s="3" t="s">
        <v>168</v>
      </c>
      <c r="C64" s="4"/>
    </row>
    <row r="65" spans="1:3" ht="15.75" customHeight="1">
      <c r="A65" s="2" t="s">
        <v>222</v>
      </c>
      <c r="B65" s="3" t="s">
        <v>171</v>
      </c>
      <c r="C65" s="4"/>
    </row>
    <row r="66" spans="1:3" ht="15.75" customHeight="1">
      <c r="A66" s="2" t="s">
        <v>225</v>
      </c>
      <c r="B66" s="3" t="s">
        <v>174</v>
      </c>
      <c r="C66" s="4"/>
    </row>
    <row r="67" spans="1:3" ht="15.75" customHeight="1">
      <c r="A67" s="2" t="s">
        <v>225</v>
      </c>
      <c r="B67" s="3" t="s">
        <v>175</v>
      </c>
      <c r="C67" s="4"/>
    </row>
    <row r="68" spans="1:3" ht="15.75" customHeight="1">
      <c r="A68" s="2" t="s">
        <v>230</v>
      </c>
      <c r="B68" s="3" t="s">
        <v>223</v>
      </c>
      <c r="C68" s="4"/>
    </row>
    <row r="69" spans="1:3" ht="15.75" customHeight="1">
      <c r="A69" s="2" t="s">
        <v>232</v>
      </c>
      <c r="B69" s="3" t="s">
        <v>231</v>
      </c>
      <c r="C69" s="4"/>
    </row>
    <row r="70" spans="1:3" ht="15.75" customHeight="1">
      <c r="A70" s="2" t="s">
        <v>235</v>
      </c>
      <c r="B70" s="3" t="s">
        <v>234</v>
      </c>
      <c r="C70" s="4"/>
    </row>
    <row r="71" spans="1:3" ht="15.75" customHeight="1">
      <c r="A71" s="2" t="s">
        <v>238</v>
      </c>
      <c r="B71" s="3" t="s">
        <v>226</v>
      </c>
      <c r="C71" s="4"/>
    </row>
    <row r="72" spans="1:3" ht="15.75" customHeight="1">
      <c r="A72" s="2" t="s">
        <v>241</v>
      </c>
      <c r="B72" s="3" t="s">
        <v>228</v>
      </c>
      <c r="C72" s="4"/>
    </row>
    <row r="73" spans="1:3" ht="15.75" customHeight="1">
      <c r="A73" s="2" t="s">
        <v>246</v>
      </c>
      <c r="B73" s="3" t="s">
        <v>244</v>
      </c>
      <c r="C73" s="4"/>
    </row>
    <row r="74" spans="1:3" ht="15.75" customHeight="1">
      <c r="A74" s="2" t="s">
        <v>250</v>
      </c>
      <c r="B74" s="3" t="s">
        <v>237</v>
      </c>
      <c r="C74" s="4"/>
    </row>
    <row r="75" spans="1:3" ht="15.75" customHeight="1">
      <c r="A75" s="2" t="s">
        <v>253</v>
      </c>
      <c r="B75" s="3" t="s">
        <v>242</v>
      </c>
      <c r="C75" s="4"/>
    </row>
    <row r="76" spans="1:3" ht="15.75" customHeight="1">
      <c r="A76" s="1" t="s">
        <v>122</v>
      </c>
      <c r="B76" s="3" t="s">
        <v>123</v>
      </c>
      <c r="C76" s="4"/>
    </row>
    <row r="77" spans="1:3" ht="15.75" customHeight="1">
      <c r="A77" s="2" t="s">
        <v>257</v>
      </c>
      <c r="B77" s="3" t="s">
        <v>247</v>
      </c>
      <c r="C77" s="4"/>
    </row>
    <row r="78" spans="1:3" ht="15.75" customHeight="1">
      <c r="A78" s="2" t="s">
        <v>258</v>
      </c>
      <c r="B78" s="3" t="s">
        <v>249</v>
      </c>
      <c r="C78" s="4"/>
    </row>
    <row r="79" spans="1:3" ht="15.75" customHeight="1">
      <c r="A79" s="2" t="s">
        <v>261</v>
      </c>
      <c r="B79" s="3" t="s">
        <v>252</v>
      </c>
      <c r="C79" s="4"/>
    </row>
    <row r="80" spans="1:3" ht="15.75" customHeight="1">
      <c r="A80" s="2" t="s">
        <v>264</v>
      </c>
      <c r="B80" s="3" t="s">
        <v>255</v>
      </c>
      <c r="C80" s="4"/>
    </row>
    <row r="81" spans="1:3" ht="15.75" customHeight="1">
      <c r="A81" s="1" t="s">
        <v>266</v>
      </c>
      <c r="B81" s="3" t="s">
        <v>267</v>
      </c>
      <c r="C81" s="4"/>
    </row>
    <row r="82" spans="1:3" ht="15.75" customHeight="1">
      <c r="A82" s="1" t="s">
        <v>270</v>
      </c>
      <c r="B82" s="3" t="s">
        <v>272</v>
      </c>
      <c r="C82" s="4"/>
    </row>
    <row r="83" spans="1:3" ht="15.75" customHeight="1">
      <c r="A83" s="2" t="s">
        <v>275</v>
      </c>
      <c r="B83" s="3" t="s">
        <v>259</v>
      </c>
      <c r="C83" s="4"/>
    </row>
    <row r="84" spans="1:3" ht="15.75" customHeight="1">
      <c r="A84" s="2" t="s">
        <v>278</v>
      </c>
      <c r="B84" s="3" t="s">
        <v>262</v>
      </c>
      <c r="C84" s="4"/>
    </row>
    <row r="85" spans="1:3" ht="15.75" customHeight="1">
      <c r="A85" s="2" t="s">
        <v>281</v>
      </c>
      <c r="B85" s="3" t="s">
        <v>265</v>
      </c>
      <c r="C85" s="4"/>
    </row>
    <row r="86" spans="1:3" ht="15.75" customHeight="1">
      <c r="A86" s="2" t="s">
        <v>284</v>
      </c>
      <c r="B86" s="3" t="s">
        <v>271</v>
      </c>
      <c r="C86" s="4"/>
    </row>
    <row r="87" spans="1:3" ht="15.75" customHeight="1">
      <c r="A87" s="2" t="s">
        <v>285</v>
      </c>
      <c r="B87" s="3" t="s">
        <v>274</v>
      </c>
      <c r="C87" s="4"/>
    </row>
    <row r="88" spans="1:3" ht="15.75" customHeight="1">
      <c r="A88" s="2" t="s">
        <v>289</v>
      </c>
      <c r="B88" s="3" t="s">
        <v>277</v>
      </c>
      <c r="C88" s="4"/>
    </row>
    <row r="89" spans="1:3" ht="15.75" customHeight="1">
      <c r="A89" s="2" t="s">
        <v>293</v>
      </c>
      <c r="B89" s="3" t="s">
        <v>280</v>
      </c>
      <c r="C89" s="4"/>
    </row>
    <row r="90" spans="1:3" ht="15.75" customHeight="1">
      <c r="A90" s="2" t="s">
        <v>297</v>
      </c>
      <c r="B90" s="3" t="s">
        <v>283</v>
      </c>
      <c r="C90" s="4"/>
    </row>
    <row r="91" spans="1:3" ht="15.75" customHeight="1">
      <c r="A91" s="1" t="s">
        <v>203</v>
      </c>
      <c r="B91" s="3" t="s">
        <v>204</v>
      </c>
      <c r="C91" s="4"/>
    </row>
    <row r="92" spans="1:3" ht="15.75" customHeight="1">
      <c r="A92" s="1" t="s">
        <v>206</v>
      </c>
      <c r="B92" s="3" t="s">
        <v>207</v>
      </c>
      <c r="C92" s="4"/>
    </row>
    <row r="93" spans="1:3" ht="15.75" customHeight="1">
      <c r="A93" s="2" t="s">
        <v>306</v>
      </c>
      <c r="B93" s="3" t="s">
        <v>210</v>
      </c>
      <c r="C93" s="4"/>
    </row>
    <row r="94" spans="1:3" ht="15.75" customHeight="1">
      <c r="A94" s="2" t="s">
        <v>309</v>
      </c>
      <c r="B94" s="3" t="s">
        <v>214</v>
      </c>
      <c r="C94" s="4"/>
    </row>
    <row r="95" spans="1:3" ht="15.75" customHeight="1">
      <c r="A95" s="2" t="s">
        <v>309</v>
      </c>
      <c r="B95" s="3" t="s">
        <v>215</v>
      </c>
      <c r="C95" s="4"/>
    </row>
    <row r="96" spans="1:3" ht="15.75" customHeight="1">
      <c r="A96" s="2" t="s">
        <v>315</v>
      </c>
      <c r="B96" s="3" t="s">
        <v>217</v>
      </c>
      <c r="C96" s="4"/>
    </row>
    <row r="97" spans="1:3" ht="15.75" customHeight="1">
      <c r="A97" s="2" t="s">
        <v>317</v>
      </c>
      <c r="B97" s="3" t="s">
        <v>220</v>
      </c>
      <c r="C97" s="4"/>
    </row>
    <row r="98" spans="1:3" ht="15.75" customHeight="1">
      <c r="A98" s="2" t="s">
        <v>286</v>
      </c>
      <c r="B98" s="3" t="s">
        <v>288</v>
      </c>
      <c r="C98" s="4"/>
    </row>
    <row r="99" spans="1:3" ht="15.75" customHeight="1">
      <c r="A99" s="1" t="s">
        <v>300</v>
      </c>
      <c r="B99" s="3" t="s">
        <v>301</v>
      </c>
      <c r="C99" s="4"/>
    </row>
    <row r="100" spans="1:3" ht="15.75" customHeight="1">
      <c r="A100" s="1" t="s">
        <v>302</v>
      </c>
      <c r="B100" s="3" t="s">
        <v>303</v>
      </c>
      <c r="C100" s="4"/>
    </row>
    <row r="101" spans="1:3" ht="15.75" customHeight="1">
      <c r="A101" s="1" t="s">
        <v>304</v>
      </c>
      <c r="B101" s="3" t="s">
        <v>305</v>
      </c>
      <c r="C101" s="4"/>
    </row>
    <row r="102" spans="1:3" ht="15.75" customHeight="1">
      <c r="A102" s="1" t="s">
        <v>307</v>
      </c>
      <c r="B102" s="3" t="s">
        <v>308</v>
      </c>
      <c r="C102" s="4"/>
    </row>
    <row r="103" spans="1:3" ht="15.75" customHeight="1">
      <c r="A103" s="1" t="s">
        <v>310</v>
      </c>
      <c r="B103" s="3" t="s">
        <v>311</v>
      </c>
      <c r="C103" s="4"/>
    </row>
    <row r="104" spans="1:3" ht="15.75" customHeight="1">
      <c r="A104" s="1" t="s">
        <v>331</v>
      </c>
      <c r="B104" s="3" t="s">
        <v>333</v>
      </c>
      <c r="C104" s="4"/>
    </row>
    <row r="105" spans="1:3" ht="15.75" customHeight="1">
      <c r="A105" s="2" t="s">
        <v>321</v>
      </c>
      <c r="B105" s="3" t="s">
        <v>334</v>
      </c>
      <c r="C105" s="4"/>
    </row>
    <row r="106" spans="1:3" ht="15.75" customHeight="1">
      <c r="A106" s="2" t="s">
        <v>336</v>
      </c>
      <c r="B106" s="3" t="s">
        <v>337</v>
      </c>
      <c r="C106" s="4"/>
    </row>
    <row r="107" spans="1:3" ht="15.75" customHeight="1">
      <c r="A107" s="2" t="s">
        <v>313</v>
      </c>
      <c r="B107" s="3" t="s">
        <v>314</v>
      </c>
      <c r="C107" s="4"/>
    </row>
    <row r="108" spans="1:3" ht="15.75" customHeight="1">
      <c r="A108" s="2" t="s">
        <v>316</v>
      </c>
      <c r="B108" s="3" t="s">
        <v>318</v>
      </c>
      <c r="C108" s="4"/>
    </row>
    <row r="109" spans="1:3" ht="15.75" customHeight="1">
      <c r="A109" s="2" t="s">
        <v>319</v>
      </c>
      <c r="B109" s="3" t="s">
        <v>320</v>
      </c>
      <c r="C109" s="4"/>
    </row>
    <row r="110" spans="1:3" ht="15.75" customHeight="1">
      <c r="A110" s="1" t="s">
        <v>335</v>
      </c>
      <c r="B110" s="3" t="s">
        <v>338</v>
      </c>
      <c r="C110" s="4"/>
    </row>
    <row r="111" spans="1:3" ht="15.75" customHeight="1">
      <c r="A111" s="1" t="s">
        <v>339</v>
      </c>
      <c r="B111" s="3" t="s">
        <v>341</v>
      </c>
      <c r="C111" s="4"/>
    </row>
    <row r="112" spans="1:3" ht="15.75" customHeight="1">
      <c r="A112" s="1" t="s">
        <v>182</v>
      </c>
      <c r="B112" s="3" t="s">
        <v>184</v>
      </c>
      <c r="C112" s="4"/>
    </row>
    <row r="113" spans="1:3" ht="15.75" customHeight="1">
      <c r="A113" s="1" t="s">
        <v>182</v>
      </c>
      <c r="B113" s="3" t="s">
        <v>185</v>
      </c>
      <c r="C113" s="4"/>
    </row>
    <row r="114" spans="1:3" ht="15.75" customHeight="1">
      <c r="A114" s="1" t="s">
        <v>186</v>
      </c>
      <c r="B114" s="3" t="s">
        <v>187</v>
      </c>
      <c r="C114" s="4"/>
    </row>
    <row r="115" spans="1:3" ht="15.75" customHeight="1">
      <c r="A115" s="1" t="s">
        <v>188</v>
      </c>
      <c r="B115" s="3" t="s">
        <v>189</v>
      </c>
      <c r="C115" s="4"/>
    </row>
    <row r="116" spans="1:3" ht="15.75" customHeight="1">
      <c r="A116" s="1" t="s">
        <v>190</v>
      </c>
      <c r="B116" s="3" t="s">
        <v>191</v>
      </c>
      <c r="C116" s="4"/>
    </row>
    <row r="117" spans="1:3" ht="15.75" customHeight="1">
      <c r="A117" s="1" t="s">
        <v>190</v>
      </c>
      <c r="B117" s="3" t="s">
        <v>192</v>
      </c>
      <c r="C117" s="4"/>
    </row>
    <row r="118" spans="1:3" ht="15.75" customHeight="1">
      <c r="A118" s="1" t="s">
        <v>342</v>
      </c>
      <c r="B118" s="3" t="s">
        <v>343</v>
      </c>
      <c r="C118" s="4"/>
    </row>
    <row r="119" spans="1:3" ht="15.75" customHeight="1">
      <c r="A119" s="1" t="s">
        <v>345</v>
      </c>
      <c r="B119" s="3" t="s">
        <v>346</v>
      </c>
      <c r="C119" s="4"/>
    </row>
    <row r="120" spans="1:3" ht="15.75" customHeight="1">
      <c r="A120" s="1" t="s">
        <v>347</v>
      </c>
      <c r="B120" s="3" t="s">
        <v>348</v>
      </c>
      <c r="C120" s="4"/>
    </row>
    <row r="121" spans="1:3" ht="15.75" customHeight="1">
      <c r="A121" s="1" t="s">
        <v>349</v>
      </c>
      <c r="B121" s="3" t="s">
        <v>350</v>
      </c>
      <c r="C121" s="4"/>
    </row>
    <row r="122" spans="1:3" ht="15.75" customHeight="1">
      <c r="A122" s="1" t="s">
        <v>351</v>
      </c>
      <c r="B122" s="3" t="s">
        <v>352</v>
      </c>
      <c r="C122" s="4"/>
    </row>
    <row r="123" spans="1:3" ht="15.75" customHeight="1">
      <c r="A123" s="1" t="s">
        <v>353</v>
      </c>
      <c r="B123" s="3" t="s">
        <v>354</v>
      </c>
      <c r="C123" s="4"/>
    </row>
    <row r="124" spans="1:3" ht="15.75" customHeight="1">
      <c r="A124" s="1" t="s">
        <v>193</v>
      </c>
      <c r="B124" s="3" t="s">
        <v>194</v>
      </c>
      <c r="C124" s="4"/>
    </row>
    <row r="125" spans="1:3" ht="15.75" customHeight="1">
      <c r="A125" s="1" t="s">
        <v>195</v>
      </c>
      <c r="B125" s="3" t="s">
        <v>196</v>
      </c>
      <c r="C125" s="4"/>
    </row>
    <row r="126" spans="1:3" ht="15.75" customHeight="1">
      <c r="A126" s="1" t="s">
        <v>197</v>
      </c>
      <c r="B126" s="3" t="s">
        <v>199</v>
      </c>
      <c r="C126" s="4"/>
    </row>
    <row r="127" spans="1:3" ht="15.75" customHeight="1">
      <c r="A127" s="1" t="s">
        <v>200</v>
      </c>
      <c r="B127" s="3" t="s">
        <v>201</v>
      </c>
      <c r="C127" s="4"/>
    </row>
    <row r="128" spans="1:3" ht="15.75" customHeight="1">
      <c r="B128" s="3"/>
      <c r="C128" s="4"/>
    </row>
    <row r="129" spans="2:3" ht="15.75" customHeight="1">
      <c r="B129" s="3"/>
      <c r="C129" s="4"/>
    </row>
    <row r="130" spans="2:3" ht="15.75" customHeight="1">
      <c r="B130" s="3"/>
      <c r="C130" s="4"/>
    </row>
    <row r="131" spans="2:3" ht="15.75" customHeight="1">
      <c r="B131" s="3"/>
      <c r="C131" s="4"/>
    </row>
    <row r="132" spans="2:3" ht="15.75" customHeight="1">
      <c r="B132" s="3"/>
      <c r="C132" s="4"/>
    </row>
    <row r="133" spans="2:3" ht="15.75" customHeight="1">
      <c r="B133" s="3"/>
      <c r="C133" s="4"/>
    </row>
    <row r="134" spans="2:3" ht="15.75" customHeight="1">
      <c r="B134" s="3"/>
      <c r="C134" s="4"/>
    </row>
    <row r="135" spans="2:3" ht="15.75" customHeight="1">
      <c r="B135" s="3"/>
      <c r="C135" s="4"/>
    </row>
    <row r="136" spans="2:3" ht="15.75" customHeight="1">
      <c r="B136" s="3"/>
      <c r="C136" s="4"/>
    </row>
    <row r="137" spans="2:3" ht="15.75" customHeight="1">
      <c r="B137" s="3"/>
      <c r="C137" s="4"/>
    </row>
    <row r="138" spans="2:3" ht="15.75" customHeight="1">
      <c r="B138" s="3"/>
      <c r="C138" s="4"/>
    </row>
    <row r="139" spans="2:3" ht="15.75" customHeight="1">
      <c r="B139" s="3"/>
      <c r="C139" s="4"/>
    </row>
    <row r="140" spans="2:3" ht="15.75" customHeight="1">
      <c r="B140" s="3"/>
      <c r="C140" s="4"/>
    </row>
    <row r="141" spans="2:3" ht="15.75" customHeight="1">
      <c r="B141" s="3"/>
      <c r="C141" s="4"/>
    </row>
    <row r="142" spans="2:3" ht="15.75" customHeight="1">
      <c r="B142" s="3"/>
      <c r="C142" s="4"/>
    </row>
    <row r="143" spans="2:3" ht="15.75" customHeight="1">
      <c r="B143" s="3"/>
      <c r="C143" s="4"/>
    </row>
    <row r="144" spans="2:3" ht="15.75" customHeight="1">
      <c r="B144" s="3"/>
      <c r="C144" s="4"/>
    </row>
    <row r="145" spans="2:3" ht="15.75" customHeight="1">
      <c r="B145" s="3"/>
      <c r="C145" s="4"/>
    </row>
    <row r="146" spans="2:3" ht="15.75" customHeight="1">
      <c r="B146" s="3"/>
      <c r="C146" s="4"/>
    </row>
    <row r="147" spans="2:3" ht="15.75" customHeight="1">
      <c r="B147" s="3"/>
      <c r="C147" s="4"/>
    </row>
    <row r="148" spans="2:3" ht="15.75" customHeight="1">
      <c r="B148" s="3"/>
      <c r="C148" s="4"/>
    </row>
    <row r="149" spans="2:3" ht="15.75" customHeight="1">
      <c r="B149" s="3"/>
      <c r="C149" s="4"/>
    </row>
    <row r="150" spans="2:3" ht="15.75" customHeight="1">
      <c r="B150" s="3"/>
      <c r="C150" s="4"/>
    </row>
    <row r="151" spans="2:3" ht="15.75" customHeight="1">
      <c r="B151" s="3"/>
      <c r="C151" s="4"/>
    </row>
    <row r="152" spans="2:3" ht="15.75" customHeight="1">
      <c r="B152" s="3"/>
      <c r="C152" s="4"/>
    </row>
    <row r="153" spans="2:3" ht="15.75" customHeight="1">
      <c r="B153" s="3"/>
      <c r="C153" s="4"/>
    </row>
    <row r="154" spans="2:3" ht="15.75" customHeight="1">
      <c r="B154" s="3"/>
      <c r="C154" s="4"/>
    </row>
    <row r="155" spans="2:3" ht="15.75" customHeight="1">
      <c r="B155" s="3"/>
      <c r="C155" s="4"/>
    </row>
    <row r="156" spans="2:3" ht="15.75" customHeight="1">
      <c r="B156" s="3"/>
      <c r="C156" s="4"/>
    </row>
    <row r="157" spans="2:3" ht="15.75" customHeight="1">
      <c r="B157" s="3"/>
      <c r="C157" s="4"/>
    </row>
    <row r="158" spans="2:3" ht="15.75" customHeight="1">
      <c r="B158" s="3"/>
      <c r="C158" s="4"/>
    </row>
    <row r="159" spans="2:3" ht="15.75" customHeight="1">
      <c r="B159" s="3"/>
      <c r="C159" s="4"/>
    </row>
    <row r="160" spans="2:3" ht="15.75" customHeight="1">
      <c r="B160" s="3"/>
      <c r="C160" s="4"/>
    </row>
    <row r="161" spans="2:3" ht="15.75" customHeight="1">
      <c r="B161" s="3"/>
      <c r="C161" s="4"/>
    </row>
    <row r="162" spans="2:3" ht="15.75" customHeight="1">
      <c r="B162" s="3"/>
      <c r="C162" s="4"/>
    </row>
    <row r="163" spans="2:3" ht="15.75" customHeight="1">
      <c r="B163" s="3"/>
      <c r="C163" s="4"/>
    </row>
    <row r="164" spans="2:3" ht="15.75" customHeight="1">
      <c r="B164" s="3"/>
      <c r="C164" s="4"/>
    </row>
    <row r="165" spans="2:3" ht="15.75" customHeight="1">
      <c r="B165" s="3"/>
      <c r="C165" s="4"/>
    </row>
    <row r="166" spans="2:3" ht="15.75" customHeight="1">
      <c r="B166" s="3"/>
      <c r="C166" s="4"/>
    </row>
    <row r="167" spans="2:3" ht="15.75" customHeight="1">
      <c r="B167" s="3"/>
      <c r="C167" s="4"/>
    </row>
    <row r="168" spans="2:3" ht="15.75" customHeight="1">
      <c r="B168" s="3"/>
      <c r="C168" s="4"/>
    </row>
    <row r="169" spans="2:3" ht="15.75" customHeight="1">
      <c r="B169" s="3"/>
      <c r="C169" s="4"/>
    </row>
    <row r="170" spans="2:3" ht="15.75" customHeight="1">
      <c r="B170" s="3"/>
      <c r="C170" s="4"/>
    </row>
    <row r="171" spans="2:3" ht="15.75" customHeight="1">
      <c r="B171" s="3"/>
      <c r="C171" s="4"/>
    </row>
    <row r="172" spans="2:3" ht="15.75" customHeight="1">
      <c r="B172" s="3"/>
      <c r="C172" s="4"/>
    </row>
    <row r="173" spans="2:3" ht="15.75" customHeight="1">
      <c r="B173" s="3"/>
      <c r="C173" s="4"/>
    </row>
    <row r="174" spans="2:3" ht="15.75" customHeight="1">
      <c r="B174" s="3"/>
      <c r="C174" s="4"/>
    </row>
    <row r="175" spans="2:3" ht="15.75" customHeight="1">
      <c r="B175" s="3"/>
      <c r="C175" s="4"/>
    </row>
    <row r="176" spans="2:3" ht="15.75" customHeight="1">
      <c r="B176" s="3"/>
      <c r="C176" s="4"/>
    </row>
    <row r="177" spans="2:3" ht="15.75" customHeight="1">
      <c r="B177" s="3"/>
      <c r="C177" s="4"/>
    </row>
    <row r="178" spans="2:3" ht="15.75" customHeight="1">
      <c r="B178" s="3"/>
      <c r="C178" s="4"/>
    </row>
    <row r="179" spans="2:3" ht="15.75" customHeight="1">
      <c r="B179" s="3"/>
      <c r="C179" s="4"/>
    </row>
    <row r="180" spans="2:3" ht="15.75" customHeight="1">
      <c r="B180" s="3"/>
      <c r="C180" s="4"/>
    </row>
    <row r="181" spans="2:3" ht="15.75" customHeight="1">
      <c r="B181" s="3"/>
      <c r="C181" s="4"/>
    </row>
    <row r="182" spans="2:3" ht="15.75" customHeight="1">
      <c r="B182" s="3"/>
      <c r="C182" s="4"/>
    </row>
    <row r="183" spans="2:3" ht="15.75" customHeight="1">
      <c r="B183" s="3"/>
      <c r="C183" s="4"/>
    </row>
    <row r="184" spans="2:3" ht="15.75" customHeight="1">
      <c r="B184" s="3"/>
      <c r="C184" s="4"/>
    </row>
    <row r="185" spans="2:3" ht="15.75" customHeight="1">
      <c r="B185" s="3"/>
      <c r="C185" s="4"/>
    </row>
    <row r="186" spans="2:3" ht="15.75" customHeight="1">
      <c r="B186" s="3"/>
      <c r="C186" s="4"/>
    </row>
    <row r="187" spans="2:3" ht="15.75" customHeight="1">
      <c r="B187" s="3"/>
      <c r="C187" s="4"/>
    </row>
    <row r="188" spans="2:3" ht="15.75" customHeight="1">
      <c r="B188" s="3"/>
      <c r="C188" s="4"/>
    </row>
    <row r="189" spans="2:3" ht="15.75" customHeight="1">
      <c r="B189" s="3"/>
      <c r="C189" s="4"/>
    </row>
    <row r="190" spans="2:3" ht="15.75" customHeight="1">
      <c r="B190" s="3"/>
      <c r="C190" s="4"/>
    </row>
    <row r="191" spans="2:3" ht="15.75" customHeight="1">
      <c r="B191" s="3"/>
      <c r="C191" s="4"/>
    </row>
    <row r="192" spans="2:3" ht="15.75" customHeight="1">
      <c r="B192" s="3"/>
      <c r="C192" s="4"/>
    </row>
    <row r="193" spans="2:3" ht="15.75" customHeight="1">
      <c r="B193" s="3"/>
      <c r="C193" s="4"/>
    </row>
    <row r="194" spans="2:3" ht="15.75" customHeight="1">
      <c r="B194" s="3"/>
      <c r="C194" s="4"/>
    </row>
    <row r="195" spans="2:3" ht="15.75" customHeight="1">
      <c r="B195" s="3"/>
      <c r="C195" s="4"/>
    </row>
    <row r="196" spans="2:3" ht="15.75" customHeight="1">
      <c r="B196" s="3"/>
      <c r="C196" s="4"/>
    </row>
    <row r="197" spans="2:3" ht="15.75" customHeight="1">
      <c r="B197" s="3"/>
      <c r="C197" s="4"/>
    </row>
    <row r="198" spans="2:3" ht="15.75" customHeight="1">
      <c r="B198" s="3"/>
      <c r="C198" s="4"/>
    </row>
    <row r="199" spans="2:3" ht="15.75" customHeight="1">
      <c r="B199" s="3"/>
      <c r="C199" s="4"/>
    </row>
    <row r="200" spans="2:3" ht="15.75" customHeight="1">
      <c r="B200" s="3"/>
      <c r="C200" s="4"/>
    </row>
    <row r="201" spans="2:3" ht="15.75" customHeight="1">
      <c r="B201" s="3"/>
      <c r="C201" s="4"/>
    </row>
    <row r="202" spans="2:3" ht="15.75" customHeight="1">
      <c r="B202" s="3"/>
      <c r="C202" s="4"/>
    </row>
    <row r="203" spans="2:3" ht="15.75" customHeight="1">
      <c r="B203" s="3"/>
      <c r="C203" s="4"/>
    </row>
    <row r="204" spans="2:3" ht="15.75" customHeight="1">
      <c r="B204" s="3"/>
      <c r="C204" s="4"/>
    </row>
    <row r="205" spans="2:3" ht="15.75" customHeight="1">
      <c r="B205" s="3"/>
      <c r="C205" s="4"/>
    </row>
    <row r="206" spans="2:3" ht="15.75" customHeight="1">
      <c r="B206" s="3"/>
      <c r="C206" s="4"/>
    </row>
    <row r="207" spans="2:3" ht="15.75" customHeight="1">
      <c r="B207" s="3"/>
      <c r="C207" s="4"/>
    </row>
    <row r="208" spans="2:3" ht="15.75" customHeight="1">
      <c r="B208" s="3"/>
      <c r="C208" s="4"/>
    </row>
    <row r="209" spans="2:3" ht="15.75" customHeight="1">
      <c r="B209" s="3"/>
      <c r="C209" s="4"/>
    </row>
    <row r="210" spans="2:3" ht="15.75" customHeight="1">
      <c r="B210" s="3"/>
      <c r="C210" s="4"/>
    </row>
    <row r="211" spans="2:3" ht="15.75" customHeight="1">
      <c r="B211" s="3"/>
      <c r="C211" s="4"/>
    </row>
    <row r="212" spans="2:3" ht="15.75" customHeight="1">
      <c r="B212" s="3"/>
      <c r="C212" s="4"/>
    </row>
    <row r="213" spans="2:3" ht="15.75" customHeight="1">
      <c r="B213" s="3"/>
      <c r="C213" s="4"/>
    </row>
    <row r="214" spans="2:3" ht="15.75" customHeight="1">
      <c r="B214" s="3"/>
      <c r="C214" s="4"/>
    </row>
    <row r="215" spans="2:3" ht="15.75" customHeight="1">
      <c r="B215" s="3"/>
      <c r="C215" s="4"/>
    </row>
    <row r="216" spans="2:3" ht="15.75" customHeight="1">
      <c r="B216" s="3"/>
      <c r="C216" s="4"/>
    </row>
    <row r="217" spans="2:3" ht="15.75" customHeight="1">
      <c r="B217" s="3"/>
      <c r="C217" s="4"/>
    </row>
    <row r="218" spans="2:3" ht="15.75" customHeight="1">
      <c r="B218" s="3"/>
      <c r="C218" s="4"/>
    </row>
    <row r="219" spans="2:3" ht="15.75" customHeight="1">
      <c r="B219" s="3"/>
      <c r="C219" s="4"/>
    </row>
    <row r="220" spans="2:3" ht="15.75" customHeight="1">
      <c r="B220" s="3"/>
      <c r="C220" s="4"/>
    </row>
    <row r="221" spans="2:3" ht="15.75" customHeight="1">
      <c r="B221" s="3"/>
      <c r="C221" s="4"/>
    </row>
    <row r="222" spans="2:3" ht="15.75" customHeight="1">
      <c r="B222" s="3"/>
      <c r="C222" s="4"/>
    </row>
    <row r="223" spans="2:3" ht="15.75" customHeight="1">
      <c r="B223" s="3"/>
      <c r="C223" s="4"/>
    </row>
    <row r="224" spans="2:3" ht="15.75" customHeight="1">
      <c r="B224" s="3"/>
      <c r="C224" s="4"/>
    </row>
    <row r="225" spans="2:3" ht="15.75" customHeight="1">
      <c r="B225" s="3"/>
      <c r="C225" s="4"/>
    </row>
    <row r="226" spans="2:3" ht="15.75" customHeight="1">
      <c r="B226" s="3"/>
      <c r="C226" s="4"/>
    </row>
    <row r="227" spans="2:3" ht="15.75" customHeight="1">
      <c r="B227" s="3"/>
      <c r="C227" s="4"/>
    </row>
    <row r="228" spans="2:3" ht="15.75" customHeight="1">
      <c r="B228" s="3"/>
      <c r="C228" s="4"/>
    </row>
    <row r="229" spans="2:3" ht="15.75" customHeight="1">
      <c r="B229" s="3"/>
      <c r="C229" s="4"/>
    </row>
    <row r="230" spans="2:3" ht="15.75" customHeight="1">
      <c r="B230" s="3"/>
      <c r="C230" s="4"/>
    </row>
    <row r="231" spans="2:3" ht="15.75" customHeight="1">
      <c r="B231" s="3"/>
      <c r="C231" s="4"/>
    </row>
    <row r="232" spans="2:3" ht="15.75" customHeight="1">
      <c r="B232" s="3"/>
      <c r="C232" s="4"/>
    </row>
    <row r="233" spans="2:3" ht="15.75" customHeight="1">
      <c r="B233" s="3"/>
      <c r="C233" s="4"/>
    </row>
    <row r="234" spans="2:3" ht="15.75" customHeight="1">
      <c r="B234" s="3"/>
      <c r="C234" s="4"/>
    </row>
    <row r="235" spans="2:3" ht="15.75" customHeight="1">
      <c r="B235" s="3"/>
      <c r="C235" s="4"/>
    </row>
    <row r="236" spans="2:3" ht="15.75" customHeight="1">
      <c r="B236" s="3"/>
      <c r="C236" s="4"/>
    </row>
    <row r="237" spans="2:3" ht="15.75" customHeight="1">
      <c r="B237" s="3"/>
      <c r="C237" s="4"/>
    </row>
    <row r="238" spans="2:3" ht="15.75" customHeight="1">
      <c r="B238" s="3"/>
      <c r="C238" s="4"/>
    </row>
    <row r="239" spans="2:3" ht="15.75" customHeight="1">
      <c r="B239" s="3"/>
      <c r="C239" s="4"/>
    </row>
    <row r="240" spans="2:3" ht="15.75" customHeight="1">
      <c r="B240" s="3"/>
      <c r="C240" s="4"/>
    </row>
    <row r="241" spans="2:3" ht="15.75" customHeight="1">
      <c r="B241" s="3"/>
      <c r="C241" s="4"/>
    </row>
    <row r="242" spans="2:3" ht="15.75" customHeight="1">
      <c r="B242" s="3"/>
      <c r="C242" s="4"/>
    </row>
    <row r="243" spans="2:3" ht="15.75" customHeight="1">
      <c r="B243" s="3"/>
      <c r="C243" s="4"/>
    </row>
    <row r="244" spans="2:3" ht="15.75" customHeight="1">
      <c r="B244" s="3"/>
      <c r="C244" s="4"/>
    </row>
    <row r="245" spans="2:3" ht="15.75" customHeight="1">
      <c r="B245" s="3"/>
      <c r="C245" s="4"/>
    </row>
    <row r="246" spans="2:3" ht="15.75" customHeight="1">
      <c r="B246" s="3"/>
      <c r="C246" s="4"/>
    </row>
    <row r="247" spans="2:3" ht="15.75" customHeight="1">
      <c r="B247" s="3"/>
      <c r="C247" s="4"/>
    </row>
    <row r="248" spans="2:3" ht="15.75" customHeight="1">
      <c r="B248" s="3"/>
      <c r="C248" s="4"/>
    </row>
    <row r="249" spans="2:3" ht="15.75" customHeight="1">
      <c r="B249" s="3"/>
      <c r="C249" s="4"/>
    </row>
    <row r="250" spans="2:3" ht="15.75" customHeight="1">
      <c r="B250" s="3"/>
      <c r="C250" s="4"/>
    </row>
    <row r="251" spans="2:3" ht="15.75" customHeight="1">
      <c r="B251" s="3"/>
      <c r="C251" s="4"/>
    </row>
    <row r="252" spans="2:3" ht="15.75" customHeight="1">
      <c r="B252" s="3"/>
      <c r="C252" s="4"/>
    </row>
    <row r="253" spans="2:3" ht="15.75" customHeight="1">
      <c r="B253" s="3"/>
      <c r="C253" s="4"/>
    </row>
    <row r="254" spans="2:3" ht="15.75" customHeight="1">
      <c r="B254" s="3"/>
      <c r="C254" s="4"/>
    </row>
    <row r="255" spans="2:3" ht="15.75" customHeight="1">
      <c r="B255" s="3"/>
      <c r="C255" s="4"/>
    </row>
    <row r="256" spans="2:3" ht="15.75" customHeight="1">
      <c r="B256" s="3"/>
      <c r="C256" s="4"/>
    </row>
    <row r="257" spans="2:3" ht="15.75" customHeight="1">
      <c r="B257" s="3"/>
      <c r="C257" s="4"/>
    </row>
    <row r="258" spans="2:3" ht="15.75" customHeight="1">
      <c r="B258" s="3"/>
      <c r="C258" s="4"/>
    </row>
    <row r="259" spans="2:3" ht="15.75" customHeight="1">
      <c r="B259" s="3"/>
      <c r="C259" s="4"/>
    </row>
    <row r="260" spans="2:3" ht="15.75" customHeight="1">
      <c r="B260" s="3"/>
      <c r="C260" s="4"/>
    </row>
    <row r="261" spans="2:3" ht="15.75" customHeight="1">
      <c r="B261" s="3"/>
      <c r="C261" s="4"/>
    </row>
    <row r="262" spans="2:3" ht="15.75" customHeight="1">
      <c r="B262" s="3"/>
      <c r="C262" s="4"/>
    </row>
    <row r="263" spans="2:3" ht="15.75" customHeight="1">
      <c r="B263" s="3"/>
      <c r="C263" s="4"/>
    </row>
    <row r="264" spans="2:3" ht="15.75" customHeight="1">
      <c r="B264" s="3"/>
      <c r="C264" s="4"/>
    </row>
    <row r="265" spans="2:3" ht="15.75" customHeight="1">
      <c r="B265" s="3"/>
      <c r="C265" s="4"/>
    </row>
    <row r="266" spans="2:3" ht="15.75" customHeight="1">
      <c r="B266" s="3"/>
      <c r="C266" s="4"/>
    </row>
    <row r="267" spans="2:3" ht="15.75" customHeight="1">
      <c r="B267" s="3"/>
      <c r="C267" s="4"/>
    </row>
    <row r="268" spans="2:3" ht="15.75" customHeight="1">
      <c r="B268" s="3"/>
      <c r="C268" s="4"/>
    </row>
    <row r="269" spans="2:3" ht="15.75" customHeight="1">
      <c r="B269" s="3"/>
      <c r="C269" s="4"/>
    </row>
    <row r="270" spans="2:3" ht="15.75" customHeight="1">
      <c r="B270" s="3"/>
      <c r="C270" s="4"/>
    </row>
    <row r="271" spans="2:3" ht="15.75" customHeight="1">
      <c r="B271" s="3"/>
      <c r="C271" s="4"/>
    </row>
    <row r="272" spans="2:3" ht="15.75" customHeight="1">
      <c r="B272" s="3"/>
      <c r="C272" s="4"/>
    </row>
    <row r="273" spans="2:3" ht="15.75" customHeight="1">
      <c r="B273" s="3"/>
      <c r="C273" s="4"/>
    </row>
    <row r="274" spans="2:3" ht="15.75" customHeight="1">
      <c r="B274" s="3"/>
      <c r="C274" s="4"/>
    </row>
    <row r="275" spans="2:3" ht="15.75" customHeight="1">
      <c r="B275" s="3"/>
      <c r="C275" s="4"/>
    </row>
    <row r="276" spans="2:3" ht="15.75" customHeight="1">
      <c r="B276" s="3"/>
      <c r="C276" s="4"/>
    </row>
    <row r="277" spans="2:3" ht="15.75" customHeight="1">
      <c r="B277" s="3"/>
      <c r="C277" s="4"/>
    </row>
    <row r="278" spans="2:3" ht="15.75" customHeight="1">
      <c r="B278" s="3"/>
      <c r="C278" s="4"/>
    </row>
    <row r="279" spans="2:3" ht="15.75" customHeight="1">
      <c r="B279" s="3"/>
      <c r="C279" s="4"/>
    </row>
    <row r="280" spans="2:3" ht="15.75" customHeight="1">
      <c r="B280" s="3"/>
      <c r="C280" s="4"/>
    </row>
    <row r="281" spans="2:3" ht="15.75" customHeight="1">
      <c r="B281" s="3"/>
      <c r="C281" s="4"/>
    </row>
    <row r="282" spans="2:3" ht="15.75" customHeight="1">
      <c r="B282" s="3"/>
      <c r="C282" s="4"/>
    </row>
    <row r="283" spans="2:3" ht="15.75" customHeight="1">
      <c r="B283" s="3"/>
      <c r="C283" s="4"/>
    </row>
    <row r="284" spans="2:3" ht="15.75" customHeight="1">
      <c r="B284" s="3"/>
      <c r="C284" s="4"/>
    </row>
    <row r="285" spans="2:3" ht="15.75" customHeight="1">
      <c r="B285" s="3"/>
      <c r="C285" s="4"/>
    </row>
    <row r="286" spans="2:3" ht="15.75" customHeight="1">
      <c r="B286" s="3"/>
      <c r="C286" s="4"/>
    </row>
    <row r="287" spans="2:3" ht="15.75" customHeight="1">
      <c r="B287" s="3"/>
      <c r="C287" s="4"/>
    </row>
    <row r="288" spans="2:3" ht="15.75" customHeight="1">
      <c r="B288" s="3"/>
      <c r="C288" s="4"/>
    </row>
    <row r="289" spans="2:3" ht="15.75" customHeight="1">
      <c r="B289" s="3"/>
      <c r="C289" s="4"/>
    </row>
    <row r="290" spans="2:3" ht="15.75" customHeight="1">
      <c r="B290" s="3"/>
      <c r="C290" s="4"/>
    </row>
    <row r="291" spans="2:3" ht="15.75" customHeight="1">
      <c r="B291" s="3"/>
      <c r="C291" s="4"/>
    </row>
    <row r="292" spans="2:3" ht="15.75" customHeight="1">
      <c r="B292" s="3"/>
      <c r="C292" s="4"/>
    </row>
    <row r="293" spans="2:3" ht="15.75" customHeight="1">
      <c r="B293" s="3"/>
      <c r="C293" s="4"/>
    </row>
    <row r="294" spans="2:3" ht="15.75" customHeight="1">
      <c r="B294" s="3"/>
      <c r="C294" s="4"/>
    </row>
    <row r="295" spans="2:3" ht="15.75" customHeight="1">
      <c r="B295" s="3"/>
      <c r="C295" s="4"/>
    </row>
    <row r="296" spans="2:3" ht="15.75" customHeight="1">
      <c r="B296" s="3"/>
      <c r="C296" s="4"/>
    </row>
    <row r="297" spans="2:3" ht="15.75" customHeight="1">
      <c r="B297" s="3"/>
      <c r="C297" s="4"/>
    </row>
    <row r="298" spans="2:3" ht="15.75" customHeight="1">
      <c r="B298" s="3"/>
      <c r="C298" s="4"/>
    </row>
    <row r="299" spans="2:3" ht="15.75" customHeight="1">
      <c r="B299" s="3"/>
      <c r="C299" s="4"/>
    </row>
    <row r="300" spans="2:3" ht="15.75" customHeight="1">
      <c r="B300" s="3"/>
      <c r="C300" s="4"/>
    </row>
    <row r="301" spans="2:3" ht="15.75" customHeight="1">
      <c r="B301" s="3"/>
      <c r="C301" s="4"/>
    </row>
    <row r="302" spans="2:3" ht="15.75" customHeight="1">
      <c r="B302" s="3"/>
      <c r="C302" s="4"/>
    </row>
    <row r="303" spans="2:3" ht="15.75" customHeight="1">
      <c r="B303" s="3"/>
      <c r="C303" s="4"/>
    </row>
    <row r="304" spans="2:3" ht="15.75" customHeight="1">
      <c r="B304" s="3"/>
      <c r="C304" s="4"/>
    </row>
    <row r="305" spans="2:3" ht="15.75" customHeight="1">
      <c r="B305" s="3"/>
      <c r="C305" s="4"/>
    </row>
    <row r="306" spans="2:3" ht="15.75" customHeight="1">
      <c r="B306" s="3"/>
      <c r="C306" s="4"/>
    </row>
    <row r="307" spans="2:3" ht="15.75" customHeight="1">
      <c r="B307" s="3"/>
      <c r="C307" s="4"/>
    </row>
    <row r="308" spans="2:3" ht="15.75" customHeight="1">
      <c r="B308" s="3"/>
      <c r="C308" s="4"/>
    </row>
    <row r="309" spans="2:3" ht="15.75" customHeight="1">
      <c r="B309" s="3"/>
      <c r="C309" s="4"/>
    </row>
    <row r="310" spans="2:3" ht="15.75" customHeight="1">
      <c r="B310" s="3"/>
      <c r="C310" s="4"/>
    </row>
    <row r="311" spans="2:3" ht="15.75" customHeight="1">
      <c r="B311" s="3"/>
      <c r="C311" s="4"/>
    </row>
    <row r="312" spans="2:3" ht="15.75" customHeight="1">
      <c r="B312" s="3"/>
      <c r="C312" s="4"/>
    </row>
    <row r="313" spans="2:3" ht="15.75" customHeight="1">
      <c r="B313" s="3"/>
      <c r="C313" s="4"/>
    </row>
    <row r="314" spans="2:3" ht="15.75" customHeight="1">
      <c r="B314" s="3"/>
      <c r="C314" s="4"/>
    </row>
    <row r="315" spans="2:3" ht="15.75" customHeight="1">
      <c r="B315" s="3"/>
      <c r="C315" s="4"/>
    </row>
    <row r="316" spans="2:3" ht="15.75" customHeight="1">
      <c r="B316" s="3"/>
      <c r="C316" s="4"/>
    </row>
    <row r="317" spans="2:3" ht="15.75" customHeight="1">
      <c r="B317" s="3"/>
      <c r="C317" s="4"/>
    </row>
    <row r="318" spans="2:3" ht="15.75" customHeight="1">
      <c r="B318" s="3"/>
      <c r="C318" s="4"/>
    </row>
    <row r="319" spans="2:3" ht="15.75" customHeight="1">
      <c r="B319" s="3"/>
      <c r="C319" s="4"/>
    </row>
    <row r="320" spans="2:3" ht="15.75" customHeight="1">
      <c r="B320" s="3"/>
      <c r="C320" s="4"/>
    </row>
    <row r="321" spans="2:3" ht="15.75" customHeight="1">
      <c r="B321" s="3"/>
      <c r="C321" s="4"/>
    </row>
    <row r="322" spans="2:3" ht="15.75" customHeight="1">
      <c r="B322" s="3"/>
      <c r="C322" s="4"/>
    </row>
    <row r="323" spans="2:3" ht="15.75" customHeight="1">
      <c r="B323" s="3"/>
      <c r="C323" s="4"/>
    </row>
    <row r="324" spans="2:3" ht="15.75" customHeight="1">
      <c r="B324" s="3"/>
      <c r="C324" s="4"/>
    </row>
    <row r="325" spans="2:3" ht="15.75" customHeight="1">
      <c r="B325" s="3"/>
      <c r="C325" s="4"/>
    </row>
    <row r="326" spans="2:3" ht="15.75" customHeight="1">
      <c r="B326" s="3"/>
      <c r="C326" s="4"/>
    </row>
    <row r="327" spans="2:3" ht="15.75" customHeight="1">
      <c r="B327" s="3"/>
      <c r="C327" s="4"/>
    </row>
    <row r="328" spans="2:3" ht="15.75" customHeight="1"/>
    <row r="329" spans="2:3" ht="15.75" customHeight="1"/>
    <row r="330" spans="2:3" ht="15.75" customHeight="1"/>
    <row r="331" spans="2:3" ht="15.75" customHeight="1"/>
    <row r="332" spans="2:3" ht="15.75" customHeight="1"/>
    <row r="333" spans="2:3" ht="15.75" customHeight="1"/>
    <row r="334" spans="2:3" ht="15.75" customHeight="1"/>
    <row r="335" spans="2:3" ht="15.75" customHeight="1"/>
    <row r="336" spans="2:3"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G1000"/>
  <sheetViews>
    <sheetView tabSelected="1" topLeftCell="EC1" workbookViewId="0">
      <selection activeCell="EC7" sqref="EC7"/>
    </sheetView>
  </sheetViews>
  <sheetFormatPr baseColWidth="10" defaultColWidth="14.5" defaultRowHeight="15" customHeight="1"/>
  <cols>
    <col min="2" max="2" width="67.5" customWidth="1"/>
    <col min="3" max="3" width="34.6640625" customWidth="1"/>
    <col min="4" max="6" width="67.5" customWidth="1"/>
    <col min="8" max="8" width="67.5" customWidth="1"/>
    <col min="9" max="9" width="34.6640625" customWidth="1"/>
    <col min="10" max="17" width="67.5" customWidth="1"/>
    <col min="19" max="19" width="67.5" customWidth="1"/>
    <col min="20" max="20" width="34.6640625" customWidth="1"/>
    <col min="21" max="23" width="67.5" customWidth="1"/>
    <col min="25" max="25" width="67.5" customWidth="1"/>
    <col min="26" max="26" width="34.6640625" customWidth="1"/>
    <col min="27" max="29" width="67.5" customWidth="1"/>
    <col min="31" max="31" width="67.5" customWidth="1"/>
    <col min="32" max="32" width="34.6640625" customWidth="1"/>
    <col min="33" max="34" width="67.5" customWidth="1"/>
    <col min="35" max="35" width="42.33203125" customWidth="1"/>
    <col min="36" max="36" width="61.1640625" customWidth="1"/>
    <col min="37" max="37" width="67.5" customWidth="1"/>
    <col min="38" max="38" width="34.6640625" customWidth="1"/>
    <col min="39" max="41" width="67.5" customWidth="1"/>
    <col min="43" max="43" width="67.5" customWidth="1"/>
    <col min="44" max="44" width="34.6640625" customWidth="1"/>
    <col min="45" max="47" width="67.5" customWidth="1"/>
    <col min="48" max="48" width="47.6640625" customWidth="1"/>
    <col min="49" max="49" width="67.5" customWidth="1"/>
    <col min="50" max="50" width="34.6640625" customWidth="1"/>
    <col min="51" max="51" width="67.5" customWidth="1"/>
    <col min="52" max="52" width="56.33203125" customWidth="1"/>
    <col min="53" max="53" width="34.6640625" customWidth="1"/>
    <col min="54" max="56" width="67.5" customWidth="1"/>
    <col min="58" max="58" width="67.5" customWidth="1"/>
    <col min="59" max="59" width="34.6640625" customWidth="1"/>
    <col min="60" max="61" width="67.5" customWidth="1"/>
    <col min="62" max="62" width="40.1640625" customWidth="1"/>
    <col min="63" max="63" width="69.83203125" customWidth="1"/>
    <col min="64" max="64" width="67.5" customWidth="1"/>
    <col min="65" max="72" width="34.6640625" customWidth="1"/>
    <col min="73" max="84" width="67.5" customWidth="1"/>
    <col min="85" max="85" width="34.6640625" customWidth="1"/>
    <col min="86" max="86" width="67.5" customWidth="1"/>
    <col min="88" max="88" width="67.5" customWidth="1"/>
    <col min="89" max="89" width="34.6640625" customWidth="1"/>
    <col min="90" max="91" width="67.5" customWidth="1"/>
    <col min="93" max="93" width="67.5" customWidth="1"/>
    <col min="94" max="94" width="34.6640625" customWidth="1"/>
    <col min="95" max="98" width="67.5" customWidth="1"/>
    <col min="99" max="99" width="34.6640625" customWidth="1"/>
    <col min="100" max="103" width="67.5" customWidth="1"/>
    <col min="104" max="104" width="35.83203125" customWidth="1"/>
    <col min="105" max="105" width="67.5" customWidth="1"/>
    <col min="106" max="106" width="34.6640625" customWidth="1"/>
    <col min="107" max="109" width="67.5" customWidth="1"/>
    <col min="111" max="111" width="67.5" customWidth="1"/>
    <col min="112" max="113" width="34.6640625" customWidth="1"/>
    <col min="114" max="116" width="67.5" customWidth="1"/>
    <col min="118" max="118" width="67.5" customWidth="1"/>
    <col min="119" max="119" width="34.6640625" customWidth="1"/>
    <col min="120" max="122" width="67.5" customWidth="1"/>
    <col min="124" max="124" width="67.5" customWidth="1"/>
    <col min="125" max="125" width="34.6640625" customWidth="1"/>
    <col min="126" max="128" width="67.5" customWidth="1"/>
    <col min="130" max="130" width="67.5" customWidth="1"/>
    <col min="131" max="131" width="34.6640625" customWidth="1"/>
    <col min="132" max="134" width="67.5" customWidth="1"/>
    <col min="135" max="135" width="73.83203125" customWidth="1"/>
    <col min="136" max="136" width="67.5" customWidth="1"/>
    <col min="137" max="137" width="34.6640625" customWidth="1"/>
    <col min="138" max="139" width="67.5" customWidth="1"/>
    <col min="141" max="141" width="67.5" customWidth="1"/>
    <col min="142" max="142" width="34.6640625" customWidth="1"/>
    <col min="143" max="145" width="67.5" customWidth="1"/>
    <col min="147" max="147" width="67.5" customWidth="1"/>
    <col min="148" max="148" width="34.6640625" customWidth="1"/>
    <col min="149" max="151" width="67.5" customWidth="1"/>
    <col min="153" max="153" width="67.5" customWidth="1"/>
    <col min="154" max="154" width="34.6640625" customWidth="1"/>
    <col min="155" max="157" width="67.5" customWidth="1"/>
    <col min="159" max="159" width="67.5" customWidth="1"/>
    <col min="160" max="160" width="34.6640625" customWidth="1"/>
    <col min="161" max="163" width="67.5" customWidth="1"/>
  </cols>
  <sheetData>
    <row r="1" spans="1:163" ht="15.75" customHeight="1">
      <c r="A1" s="6" t="s">
        <v>0</v>
      </c>
      <c r="B1" s="6" t="s">
        <v>2</v>
      </c>
      <c r="C1" s="6" t="s">
        <v>4</v>
      </c>
      <c r="D1" s="6" t="s">
        <v>6</v>
      </c>
      <c r="E1" s="6" t="s">
        <v>8</v>
      </c>
      <c r="F1" s="6" t="s">
        <v>10</v>
      </c>
      <c r="G1" s="6" t="s">
        <v>38</v>
      </c>
      <c r="H1" s="6" t="s">
        <v>40</v>
      </c>
      <c r="I1" s="6" t="s">
        <v>44</v>
      </c>
      <c r="J1" s="6" t="s">
        <v>48</v>
      </c>
      <c r="K1" s="6" t="s">
        <v>20</v>
      </c>
      <c r="L1" s="6" t="s">
        <v>22</v>
      </c>
      <c r="M1" s="6" t="s">
        <v>813</v>
      </c>
      <c r="N1" s="6" t="s">
        <v>814</v>
      </c>
      <c r="O1" s="6" t="s">
        <v>815</v>
      </c>
      <c r="P1" s="6" t="s">
        <v>816</v>
      </c>
      <c r="Q1" s="6" t="s">
        <v>817</v>
      </c>
      <c r="R1" s="6" t="s">
        <v>33</v>
      </c>
      <c r="S1" s="6" t="s">
        <v>41</v>
      </c>
      <c r="T1" s="6" t="s">
        <v>56</v>
      </c>
      <c r="U1" s="6" t="s">
        <v>63</v>
      </c>
      <c r="V1" s="6" t="s">
        <v>52</v>
      </c>
      <c r="W1" s="6" t="s">
        <v>59</v>
      </c>
      <c r="X1" s="6" t="s">
        <v>68</v>
      </c>
      <c r="Y1" s="6" t="s">
        <v>72</v>
      </c>
      <c r="Z1" s="6" t="s">
        <v>79</v>
      </c>
      <c r="AA1" s="6" t="s">
        <v>83</v>
      </c>
      <c r="AB1" s="6" t="s">
        <v>65</v>
      </c>
      <c r="AC1" s="6" t="s">
        <v>67</v>
      </c>
      <c r="AD1" s="6" t="s">
        <v>70</v>
      </c>
      <c r="AE1" s="6" t="s">
        <v>126</v>
      </c>
      <c r="AF1" s="6" t="s">
        <v>130</v>
      </c>
      <c r="AG1" s="6" t="s">
        <v>80</v>
      </c>
      <c r="AH1" s="6" t="s">
        <v>82</v>
      </c>
      <c r="AI1" s="6" t="s">
        <v>85</v>
      </c>
      <c r="AJ1" s="6" t="s">
        <v>87</v>
      </c>
      <c r="AK1" s="6" t="s">
        <v>89</v>
      </c>
      <c r="AL1" s="6" t="s">
        <v>92</v>
      </c>
      <c r="AM1" s="6" t="s">
        <v>94</v>
      </c>
      <c r="AN1" s="6" t="s">
        <v>96</v>
      </c>
      <c r="AO1" s="6" t="s">
        <v>98</v>
      </c>
      <c r="AP1" s="6" t="s">
        <v>179</v>
      </c>
      <c r="AQ1" s="6" t="s">
        <v>181</v>
      </c>
      <c r="AR1" s="6" t="s">
        <v>183</v>
      </c>
      <c r="AS1" s="6" t="s">
        <v>108</v>
      </c>
      <c r="AT1" s="6" t="s">
        <v>110</v>
      </c>
      <c r="AU1" s="6" t="s">
        <v>112</v>
      </c>
      <c r="AV1" s="6" t="s">
        <v>150</v>
      </c>
      <c r="AW1" s="6" t="s">
        <v>116</v>
      </c>
      <c r="AX1" s="6" t="s">
        <v>118</v>
      </c>
      <c r="AY1" s="6" t="s">
        <v>122</v>
      </c>
      <c r="AZ1" s="6" t="s">
        <v>124</v>
      </c>
      <c r="BA1" s="6" t="s">
        <v>132</v>
      </c>
      <c r="BB1" s="6" t="s">
        <v>135</v>
      </c>
      <c r="BC1" s="6" t="s">
        <v>138</v>
      </c>
      <c r="BD1" s="6" t="s">
        <v>198</v>
      </c>
      <c r="BE1" s="6" t="s">
        <v>202</v>
      </c>
      <c r="BF1" s="6" t="s">
        <v>208</v>
      </c>
      <c r="BG1" s="6" t="s">
        <v>211</v>
      </c>
      <c r="BH1" s="6" t="s">
        <v>166</v>
      </c>
      <c r="BI1" s="6" t="s">
        <v>170</v>
      </c>
      <c r="BJ1" s="6" t="s">
        <v>173</v>
      </c>
      <c r="BK1" s="6" t="s">
        <v>158</v>
      </c>
      <c r="BL1" s="6" t="s">
        <v>160</v>
      </c>
      <c r="BM1" s="6" t="s">
        <v>162</v>
      </c>
      <c r="BN1" s="6" t="s">
        <v>773</v>
      </c>
      <c r="BO1" s="6" t="s">
        <v>774</v>
      </c>
      <c r="BP1" s="6" t="s">
        <v>775</v>
      </c>
      <c r="BQ1" s="6" t="s">
        <v>776</v>
      </c>
      <c r="BR1" s="6" t="s">
        <v>777</v>
      </c>
      <c r="BS1" s="6" t="s">
        <v>778</v>
      </c>
      <c r="BT1" s="6" t="s">
        <v>779</v>
      </c>
      <c r="BU1" s="6" t="s">
        <v>218</v>
      </c>
      <c r="BV1" s="6" t="s">
        <v>222</v>
      </c>
      <c r="BW1" s="6" t="s">
        <v>225</v>
      </c>
      <c r="BX1" s="6" t="s">
        <v>796</v>
      </c>
      <c r="BY1" s="6" t="s">
        <v>797</v>
      </c>
      <c r="BZ1" s="6" t="s">
        <v>798</v>
      </c>
      <c r="CA1" s="6" t="s">
        <v>799</v>
      </c>
      <c r="CB1" s="6" t="s">
        <v>800</v>
      </c>
      <c r="CC1" s="6" t="s">
        <v>801</v>
      </c>
      <c r="CD1" s="6" t="s">
        <v>802</v>
      </c>
      <c r="CE1" s="6" t="s">
        <v>811</v>
      </c>
      <c r="CF1" s="6" t="s">
        <v>367</v>
      </c>
      <c r="CG1" s="6" t="s">
        <v>369</v>
      </c>
      <c r="CH1" s="6" t="s">
        <v>182</v>
      </c>
      <c r="CI1" s="6" t="s">
        <v>186</v>
      </c>
      <c r="CJ1" s="6" t="s">
        <v>188</v>
      </c>
      <c r="CK1" s="6" t="s">
        <v>370</v>
      </c>
      <c r="CL1" s="6" t="s">
        <v>193</v>
      </c>
      <c r="CM1" s="6" t="s">
        <v>195</v>
      </c>
      <c r="CN1" s="6" t="s">
        <v>197</v>
      </c>
      <c r="CO1" s="6" t="s">
        <v>200</v>
      </c>
      <c r="CP1" s="6" t="s">
        <v>203</v>
      </c>
      <c r="CQ1" s="6" t="s">
        <v>206</v>
      </c>
      <c r="CR1" s="6" t="s">
        <v>371</v>
      </c>
      <c r="CS1" s="6" t="s">
        <v>372</v>
      </c>
      <c r="CT1" s="6" t="s">
        <v>315</v>
      </c>
      <c r="CU1" s="6" t="s">
        <v>317</v>
      </c>
      <c r="CV1" s="6" t="s">
        <v>230</v>
      </c>
      <c r="CW1" s="6" t="s">
        <v>238</v>
      </c>
      <c r="CX1" s="6" t="s">
        <v>241</v>
      </c>
      <c r="CY1" s="6" t="s">
        <v>812</v>
      </c>
      <c r="CZ1" s="6" t="s">
        <v>232</v>
      </c>
      <c r="DA1" s="6" t="s">
        <v>235</v>
      </c>
      <c r="DB1" s="6" t="s">
        <v>250</v>
      </c>
      <c r="DC1" s="6" t="s">
        <v>253</v>
      </c>
      <c r="DD1" s="6" t="s">
        <v>246</v>
      </c>
      <c r="DE1" s="6" t="s">
        <v>257</v>
      </c>
      <c r="DF1" s="6" t="s">
        <v>258</v>
      </c>
      <c r="DG1" s="6" t="s">
        <v>261</v>
      </c>
      <c r="DH1" s="6" t="s">
        <v>373</v>
      </c>
      <c r="DI1" s="6" t="s">
        <v>374</v>
      </c>
      <c r="DJ1" s="6" t="s">
        <v>275</v>
      </c>
      <c r="DK1" s="6" t="s">
        <v>278</v>
      </c>
      <c r="DL1" s="6" t="s">
        <v>281</v>
      </c>
      <c r="DM1" s="6" t="s">
        <v>284</v>
      </c>
      <c r="DN1" s="6" t="s">
        <v>285</v>
      </c>
      <c r="DO1" s="6" t="s">
        <v>289</v>
      </c>
      <c r="DP1" s="6" t="s">
        <v>293</v>
      </c>
      <c r="DQ1" s="6" t="s">
        <v>297</v>
      </c>
      <c r="DR1" s="6" t="s">
        <v>266</v>
      </c>
      <c r="DS1" s="6" t="s">
        <v>270</v>
      </c>
      <c r="DT1" s="6" t="s">
        <v>286</v>
      </c>
      <c r="DU1" s="6" t="s">
        <v>300</v>
      </c>
      <c r="DV1" s="6" t="s">
        <v>302</v>
      </c>
      <c r="DW1" s="6" t="s">
        <v>304</v>
      </c>
      <c r="DX1" s="6" t="s">
        <v>307</v>
      </c>
      <c r="DY1" s="6" t="s">
        <v>310</v>
      </c>
      <c r="DZ1" s="6" t="s">
        <v>313</v>
      </c>
      <c r="EA1" s="6" t="s">
        <v>316</v>
      </c>
      <c r="EB1" s="6" t="s">
        <v>319</v>
      </c>
      <c r="EC1" s="6" t="s">
        <v>321</v>
      </c>
      <c r="ED1" s="6" t="s">
        <v>336</v>
      </c>
      <c r="EE1" s="6" t="s">
        <v>331</v>
      </c>
      <c r="EF1" s="6" t="s">
        <v>335</v>
      </c>
      <c r="EG1" s="6" t="s">
        <v>339</v>
      </c>
      <c r="EH1" s="6" t="s">
        <v>342</v>
      </c>
      <c r="EI1" s="6" t="s">
        <v>345</v>
      </c>
      <c r="EJ1" s="6" t="s">
        <v>347</v>
      </c>
      <c r="EK1" s="6" t="s">
        <v>349</v>
      </c>
      <c r="EL1" s="6" t="s">
        <v>351</v>
      </c>
      <c r="EM1" s="6" t="s">
        <v>353</v>
      </c>
      <c r="EN1" s="6" t="s">
        <v>375</v>
      </c>
      <c r="EO1" s="6" t="s">
        <v>376</v>
      </c>
    </row>
    <row r="2" spans="1:163" ht="15.75" customHeight="1">
      <c r="A2" s="7" t="s">
        <v>1</v>
      </c>
      <c r="B2" s="7" t="s">
        <v>3</v>
      </c>
      <c r="C2" s="7" t="s">
        <v>5</v>
      </c>
      <c r="D2" s="7" t="s">
        <v>7</v>
      </c>
      <c r="E2" s="7" t="s">
        <v>9</v>
      </c>
      <c r="F2" s="7" t="s">
        <v>11</v>
      </c>
      <c r="G2" s="7" t="s">
        <v>13</v>
      </c>
      <c r="H2" s="7" t="s">
        <v>15</v>
      </c>
      <c r="I2" s="7" t="s">
        <v>17</v>
      </c>
      <c r="J2" s="7" t="s">
        <v>19</v>
      </c>
      <c r="K2" s="7" t="s">
        <v>21</v>
      </c>
      <c r="L2" s="7" t="s">
        <v>23</v>
      </c>
      <c r="M2" s="11" t="s">
        <v>32</v>
      </c>
      <c r="N2" s="11" t="s">
        <v>39</v>
      </c>
      <c r="O2" s="11" t="s">
        <v>30</v>
      </c>
      <c r="P2" s="11" t="s">
        <v>819</v>
      </c>
      <c r="Q2" s="11" t="s">
        <v>818</v>
      </c>
      <c r="R2" s="7" t="s">
        <v>35</v>
      </c>
      <c r="S2" s="7" t="s">
        <v>42</v>
      </c>
      <c r="T2" s="7" t="s">
        <v>45</v>
      </c>
      <c r="U2" s="7" t="s">
        <v>47</v>
      </c>
      <c r="V2" s="7" t="s">
        <v>50</v>
      </c>
      <c r="W2" s="7" t="s">
        <v>53</v>
      </c>
      <c r="X2" s="7" t="s">
        <v>55</v>
      </c>
      <c r="Y2" s="7" t="s">
        <v>58</v>
      </c>
      <c r="Z2" s="7" t="s">
        <v>61</v>
      </c>
      <c r="AA2" s="7" t="s">
        <v>64</v>
      </c>
      <c r="AB2" s="7" t="s">
        <v>66</v>
      </c>
      <c r="AC2" s="7" t="s">
        <v>69</v>
      </c>
      <c r="AD2" s="7" t="s">
        <v>71</v>
      </c>
      <c r="AE2" s="7" t="s">
        <v>74</v>
      </c>
      <c r="AF2" s="7" t="s">
        <v>77</v>
      </c>
      <c r="AG2" s="7" t="s">
        <v>81</v>
      </c>
      <c r="AH2" s="7" t="s">
        <v>84</v>
      </c>
      <c r="AI2" s="7" t="s">
        <v>86</v>
      </c>
      <c r="AJ2" s="7" t="s">
        <v>88</v>
      </c>
      <c r="AK2" s="7" t="s">
        <v>90</v>
      </c>
      <c r="AL2" s="7" t="s">
        <v>93</v>
      </c>
      <c r="AM2" s="7" t="s">
        <v>95</v>
      </c>
      <c r="AN2" s="7" t="s">
        <v>97</v>
      </c>
      <c r="AO2" s="7" t="s">
        <v>99</v>
      </c>
      <c r="AP2" s="7" t="s">
        <v>101</v>
      </c>
      <c r="AQ2" s="7" t="s">
        <v>104</v>
      </c>
      <c r="AR2" s="7" t="s">
        <v>107</v>
      </c>
      <c r="AS2" s="7" t="s">
        <v>109</v>
      </c>
      <c r="AT2" s="7" t="s">
        <v>111</v>
      </c>
      <c r="AU2" s="7" t="s">
        <v>113</v>
      </c>
      <c r="AV2" s="7" t="s">
        <v>115</v>
      </c>
      <c r="AW2" s="7" t="s">
        <v>117</v>
      </c>
      <c r="AX2" s="7" t="s">
        <v>120</v>
      </c>
      <c r="AY2" s="7" t="s">
        <v>123</v>
      </c>
      <c r="AZ2" s="7" t="s">
        <v>125</v>
      </c>
      <c r="BA2" s="7" t="s">
        <v>133</v>
      </c>
      <c r="BB2" s="7" t="s">
        <v>137</v>
      </c>
      <c r="BC2" s="7" t="s">
        <v>139</v>
      </c>
      <c r="BD2" s="7" t="s">
        <v>141</v>
      </c>
      <c r="BE2" s="7" t="s">
        <v>144</v>
      </c>
      <c r="BF2" s="7" t="s">
        <v>146</v>
      </c>
      <c r="BG2" s="7" t="s">
        <v>148</v>
      </c>
      <c r="BH2" s="7" t="s">
        <v>152</v>
      </c>
      <c r="BI2" s="7" t="s">
        <v>155</v>
      </c>
      <c r="BJ2" s="7" t="s">
        <v>157</v>
      </c>
      <c r="BK2" s="7" t="s">
        <v>159</v>
      </c>
      <c r="BL2" s="7" t="s">
        <v>161</v>
      </c>
      <c r="BM2" s="7" t="s">
        <v>163</v>
      </c>
      <c r="BN2" t="s">
        <v>789</v>
      </c>
      <c r="BO2" t="s">
        <v>790</v>
      </c>
      <c r="BP2" t="s">
        <v>791</v>
      </c>
      <c r="BQ2" t="s">
        <v>792</v>
      </c>
      <c r="BR2" t="s">
        <v>793</v>
      </c>
      <c r="BS2" t="s">
        <v>794</v>
      </c>
      <c r="BT2" t="s">
        <v>795</v>
      </c>
      <c r="BU2" s="7" t="s">
        <v>168</v>
      </c>
      <c r="BV2" s="7" t="s">
        <v>171</v>
      </c>
      <c r="BW2" s="7" t="s">
        <v>174</v>
      </c>
      <c r="BX2" s="8" t="s">
        <v>803</v>
      </c>
      <c r="BY2" s="8" t="s">
        <v>804</v>
      </c>
      <c r="BZ2" s="8" t="s">
        <v>806</v>
      </c>
      <c r="CA2" s="8" t="s">
        <v>807</v>
      </c>
      <c r="CB2" s="8" t="s">
        <v>805</v>
      </c>
      <c r="CC2" s="8" t="s">
        <v>808</v>
      </c>
      <c r="CD2" s="8" t="s">
        <v>809</v>
      </c>
      <c r="CE2" s="8" t="s">
        <v>810</v>
      </c>
      <c r="CF2" s="7" t="s">
        <v>177</v>
      </c>
      <c r="CG2" s="7" t="s">
        <v>178</v>
      </c>
      <c r="CH2" s="7" t="s">
        <v>184</v>
      </c>
      <c r="CI2" s="7" t="s">
        <v>187</v>
      </c>
      <c r="CJ2" s="7" t="s">
        <v>189</v>
      </c>
      <c r="CK2" s="7" t="s">
        <v>191</v>
      </c>
      <c r="CL2" s="7" t="s">
        <v>194</v>
      </c>
      <c r="CM2" s="7" t="s">
        <v>196</v>
      </c>
      <c r="CN2" s="7" t="s">
        <v>199</v>
      </c>
      <c r="CO2" s="7" t="s">
        <v>201</v>
      </c>
      <c r="CP2" s="7" t="s">
        <v>204</v>
      </c>
      <c r="CQ2" s="7" t="s">
        <v>207</v>
      </c>
      <c r="CR2" s="7" t="s">
        <v>210</v>
      </c>
      <c r="CS2" s="7" t="s">
        <v>214</v>
      </c>
      <c r="CT2" s="7" t="s">
        <v>217</v>
      </c>
      <c r="CU2" s="7" t="s">
        <v>220</v>
      </c>
      <c r="CV2" s="7" t="s">
        <v>223</v>
      </c>
      <c r="CW2" s="7" t="s">
        <v>226</v>
      </c>
      <c r="CX2" s="7" t="s">
        <v>228</v>
      </c>
      <c r="CY2" s="7" t="s">
        <v>392</v>
      </c>
      <c r="CZ2" s="7" t="s">
        <v>231</v>
      </c>
      <c r="DA2" s="7" t="s">
        <v>394</v>
      </c>
      <c r="DB2" s="7" t="s">
        <v>396</v>
      </c>
      <c r="DC2" s="7" t="s">
        <v>396</v>
      </c>
      <c r="DD2" s="7" t="s">
        <v>244</v>
      </c>
      <c r="DE2" s="7" t="s">
        <v>247</v>
      </c>
      <c r="DF2" s="7" t="s">
        <v>249</v>
      </c>
      <c r="DG2" s="7" t="s">
        <v>252</v>
      </c>
      <c r="DH2" s="7" t="s">
        <v>255</v>
      </c>
      <c r="DI2" s="8"/>
      <c r="DJ2" s="7" t="s">
        <v>401</v>
      </c>
      <c r="DK2" s="7" t="s">
        <v>262</v>
      </c>
      <c r="DL2" s="7" t="s">
        <v>265</v>
      </c>
      <c r="DM2" s="7" t="s">
        <v>271</v>
      </c>
      <c r="DN2" s="7" t="s">
        <v>274</v>
      </c>
      <c r="DO2" s="7" t="s">
        <v>277</v>
      </c>
      <c r="DP2" s="7" t="s">
        <v>280</v>
      </c>
      <c r="DQ2" s="7" t="s">
        <v>283</v>
      </c>
      <c r="DR2" s="7" t="s">
        <v>267</v>
      </c>
      <c r="DS2" s="7" t="s">
        <v>272</v>
      </c>
      <c r="DT2" s="7" t="s">
        <v>288</v>
      </c>
      <c r="DU2" s="7" t="s">
        <v>301</v>
      </c>
      <c r="DV2" s="7" t="s">
        <v>303</v>
      </c>
      <c r="DW2" s="7" t="s">
        <v>305</v>
      </c>
      <c r="DX2" s="7" t="s">
        <v>308</v>
      </c>
      <c r="DY2" s="7" t="s">
        <v>311</v>
      </c>
      <c r="DZ2" s="7" t="s">
        <v>314</v>
      </c>
      <c r="EA2" s="7" t="s">
        <v>318</v>
      </c>
      <c r="EB2" s="7" t="s">
        <v>320</v>
      </c>
      <c r="EC2" s="7" t="s">
        <v>334</v>
      </c>
      <c r="ED2" s="7" t="s">
        <v>337</v>
      </c>
      <c r="EE2" s="7" t="s">
        <v>333</v>
      </c>
      <c r="EF2" s="7" t="s">
        <v>338</v>
      </c>
      <c r="EG2" s="7" t="s">
        <v>341</v>
      </c>
      <c r="EH2" s="7" t="s">
        <v>343</v>
      </c>
      <c r="EI2" s="7" t="s">
        <v>346</v>
      </c>
      <c r="EJ2" s="7" t="s">
        <v>348</v>
      </c>
      <c r="EK2" s="7" t="s">
        <v>350</v>
      </c>
      <c r="EL2" s="7" t="s">
        <v>352</v>
      </c>
      <c r="EM2" s="7" t="s">
        <v>354</v>
      </c>
      <c r="EN2" s="7"/>
      <c r="EO2" s="7"/>
      <c r="EP2" s="3"/>
      <c r="EQ2" s="3"/>
      <c r="ER2" s="3"/>
      <c r="ES2" s="3"/>
      <c r="ET2" s="3"/>
      <c r="EU2" s="3"/>
      <c r="EV2" s="3"/>
      <c r="EW2" s="3"/>
      <c r="EX2" s="3"/>
      <c r="EY2" s="3"/>
      <c r="EZ2" s="3"/>
      <c r="FA2" s="3"/>
      <c r="FB2" s="3"/>
      <c r="FC2" s="3"/>
      <c r="FD2" s="3"/>
      <c r="FE2" s="3"/>
      <c r="FF2" s="3"/>
      <c r="FG2" s="3"/>
    </row>
    <row r="3" spans="1:163" ht="15.75" customHeight="1">
      <c r="A3" s="7"/>
      <c r="B3" s="7"/>
      <c r="C3" s="7"/>
      <c r="D3" s="7"/>
      <c r="E3" s="7"/>
      <c r="F3" s="7"/>
      <c r="G3" s="7"/>
      <c r="H3" s="7"/>
      <c r="I3" s="7"/>
      <c r="J3" s="7"/>
      <c r="K3" s="7"/>
      <c r="L3" s="7"/>
      <c r="M3" s="11"/>
      <c r="N3" s="11"/>
      <c r="O3" s="11"/>
      <c r="P3" s="11"/>
      <c r="Q3" s="11"/>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11" t="s">
        <v>780</v>
      </c>
      <c r="BO3" s="11" t="s">
        <v>781</v>
      </c>
      <c r="BP3" s="11" t="s">
        <v>782</v>
      </c>
      <c r="BQ3" s="11" t="s">
        <v>783</v>
      </c>
      <c r="BR3" s="11" t="s">
        <v>784</v>
      </c>
      <c r="BS3" s="11" t="s">
        <v>785</v>
      </c>
      <c r="BT3" s="11" t="s">
        <v>786</v>
      </c>
      <c r="BU3" s="7"/>
      <c r="BV3" s="7"/>
      <c r="BW3" s="7"/>
      <c r="BX3" s="11"/>
      <c r="BY3" s="11"/>
      <c r="BZ3" s="11"/>
      <c r="CA3" s="11"/>
      <c r="CB3" s="11"/>
      <c r="CC3" s="11"/>
      <c r="CD3" s="11"/>
      <c r="CE3" s="7" t="s">
        <v>465</v>
      </c>
      <c r="CF3" s="7"/>
      <c r="CG3" s="7"/>
      <c r="CH3" s="7"/>
      <c r="CI3" s="7"/>
      <c r="CJ3" s="7"/>
      <c r="CK3" s="7"/>
      <c r="CL3" s="7"/>
      <c r="CM3" s="7"/>
      <c r="CN3" s="7"/>
      <c r="CO3" s="7"/>
      <c r="CP3" s="7"/>
      <c r="CQ3" s="7"/>
      <c r="CR3" s="7"/>
      <c r="CS3" s="7"/>
      <c r="CT3" s="7"/>
      <c r="CU3" s="7"/>
      <c r="CV3" s="7" t="s">
        <v>472</v>
      </c>
      <c r="CW3" s="7" t="s">
        <v>474</v>
      </c>
      <c r="CX3" s="7" t="s">
        <v>475</v>
      </c>
      <c r="CY3" s="7" t="s">
        <v>476</v>
      </c>
      <c r="CZ3" s="7" t="s">
        <v>477</v>
      </c>
      <c r="DA3" s="7" t="s">
        <v>478</v>
      </c>
      <c r="DB3" s="7" t="s">
        <v>239</v>
      </c>
      <c r="DC3" s="7" t="s">
        <v>479</v>
      </c>
      <c r="DD3" s="7" t="s">
        <v>480</v>
      </c>
      <c r="DE3" s="7"/>
      <c r="DF3" s="7"/>
      <c r="DG3" s="7"/>
      <c r="DH3" s="7"/>
      <c r="DI3" s="7"/>
      <c r="DJ3" s="7"/>
      <c r="DK3" s="7"/>
      <c r="DL3" s="7"/>
      <c r="DM3" s="7"/>
      <c r="DN3" s="7"/>
      <c r="DO3" s="7"/>
      <c r="DP3" s="7"/>
      <c r="DQ3" s="7"/>
      <c r="DR3" s="7"/>
      <c r="DS3" s="7"/>
      <c r="DT3" s="7"/>
      <c r="DU3" s="7"/>
      <c r="DV3" s="7"/>
      <c r="DW3" s="7"/>
      <c r="DX3" s="7"/>
      <c r="DY3" s="7"/>
      <c r="DZ3" s="7"/>
      <c r="EA3" s="7"/>
      <c r="EB3" s="7"/>
      <c r="EC3" s="7"/>
      <c r="ED3" s="7"/>
      <c r="EF3" s="7"/>
      <c r="EG3" s="7"/>
      <c r="EH3" s="7"/>
      <c r="EI3" s="7"/>
      <c r="EJ3" s="7"/>
      <c r="EK3" s="7"/>
      <c r="EL3" s="7"/>
      <c r="EM3" s="7"/>
      <c r="EN3" s="7"/>
      <c r="EO3" s="10" t="s">
        <v>487</v>
      </c>
      <c r="EP3" s="3"/>
      <c r="EQ3" s="3"/>
      <c r="ER3" s="3"/>
      <c r="ES3" s="3"/>
      <c r="ET3" s="3"/>
      <c r="EU3" s="3"/>
      <c r="EV3" s="3"/>
      <c r="EW3" s="3"/>
      <c r="EX3" s="3"/>
      <c r="EY3" s="3"/>
      <c r="EZ3" s="3"/>
      <c r="FA3" s="3"/>
      <c r="FB3" s="3"/>
      <c r="FC3" s="3"/>
      <c r="FD3" s="3"/>
      <c r="FE3" s="3"/>
      <c r="FF3" s="3"/>
      <c r="FG3" s="3"/>
    </row>
    <row r="4" spans="1:163" ht="15.75" customHeight="1">
      <c r="A4" s="7"/>
      <c r="B4" s="7"/>
      <c r="C4" s="7"/>
      <c r="D4" s="7" t="s">
        <v>489</v>
      </c>
      <c r="E4" s="7" t="s">
        <v>490</v>
      </c>
      <c r="F4" s="7" t="s">
        <v>490</v>
      </c>
      <c r="G4" s="7"/>
      <c r="H4" s="7"/>
      <c r="I4" s="7"/>
      <c r="J4" s="7"/>
      <c r="K4" s="7" t="s">
        <v>491</v>
      </c>
      <c r="L4" s="7"/>
      <c r="M4" s="11"/>
      <c r="N4" s="11"/>
      <c r="O4" s="11"/>
      <c r="P4" s="11"/>
      <c r="Q4" s="11"/>
      <c r="R4" s="7"/>
      <c r="S4" s="7"/>
      <c r="T4" s="7"/>
      <c r="U4" s="7"/>
      <c r="V4" s="7"/>
      <c r="W4" s="7"/>
      <c r="X4" s="7"/>
      <c r="Y4" s="7"/>
      <c r="Z4" s="7"/>
      <c r="AA4" s="7"/>
      <c r="AB4" s="7"/>
      <c r="AC4" s="7"/>
      <c r="AD4" s="7"/>
      <c r="AE4" s="7"/>
      <c r="AF4" s="7" t="s">
        <v>497</v>
      </c>
      <c r="AG4" s="7"/>
      <c r="AH4" s="7"/>
      <c r="AI4" s="7"/>
      <c r="AJ4" s="7"/>
      <c r="AK4" s="7"/>
      <c r="AL4" s="7"/>
      <c r="AM4" s="7"/>
      <c r="AN4" s="7"/>
      <c r="AO4" s="7"/>
      <c r="AP4" s="7"/>
      <c r="AQ4" s="7"/>
      <c r="AR4" s="7"/>
      <c r="AS4" s="7"/>
      <c r="AT4" s="7" t="s">
        <v>493</v>
      </c>
      <c r="AU4" s="7"/>
      <c r="AV4" s="7"/>
      <c r="AW4" s="7"/>
      <c r="AX4" s="7"/>
      <c r="AY4" s="7"/>
      <c r="AZ4" s="7"/>
      <c r="BA4" s="7" t="s">
        <v>494</v>
      </c>
      <c r="BB4" s="7" t="s">
        <v>494</v>
      </c>
      <c r="BC4" s="7"/>
      <c r="BD4" s="7"/>
      <c r="BE4" s="7"/>
      <c r="BF4" s="7"/>
      <c r="BG4" s="7"/>
      <c r="BH4" s="7"/>
      <c r="BI4" s="7"/>
      <c r="BJ4" s="7"/>
      <c r="BK4" s="7" t="s">
        <v>788</v>
      </c>
      <c r="BL4" s="7"/>
      <c r="BM4" s="11" t="s">
        <v>772</v>
      </c>
      <c r="BN4" s="11" t="s">
        <v>787</v>
      </c>
      <c r="BO4" s="11" t="s">
        <v>787</v>
      </c>
      <c r="BP4" s="11" t="s">
        <v>787</v>
      </c>
      <c r="BQ4" s="11" t="s">
        <v>787</v>
      </c>
      <c r="BR4" s="11" t="s">
        <v>787</v>
      </c>
      <c r="BS4" s="11" t="s">
        <v>787</v>
      </c>
      <c r="BT4" s="11" t="s">
        <v>787</v>
      </c>
      <c r="BU4" s="7"/>
      <c r="BV4" s="7"/>
      <c r="BW4" s="7"/>
      <c r="BX4" s="11"/>
      <c r="BY4" s="11"/>
      <c r="BZ4" s="11"/>
      <c r="CA4" s="11"/>
      <c r="CB4" s="11"/>
      <c r="CC4" s="11"/>
      <c r="CD4" s="11"/>
      <c r="CE4" s="7"/>
      <c r="CF4" s="7" t="s">
        <v>497</v>
      </c>
      <c r="CG4" s="11" t="s">
        <v>497</v>
      </c>
      <c r="CH4" s="7"/>
      <c r="CI4" s="7"/>
      <c r="CJ4" s="7"/>
      <c r="CK4" s="7"/>
      <c r="CL4" s="7"/>
      <c r="CM4" s="7"/>
      <c r="CN4" s="7"/>
      <c r="CO4" s="7"/>
      <c r="CP4" s="7"/>
      <c r="CQ4" s="7"/>
      <c r="CR4" s="7"/>
      <c r="CS4" s="7"/>
      <c r="CT4" s="7"/>
      <c r="CU4" s="7"/>
      <c r="CV4" s="7" t="s">
        <v>496</v>
      </c>
      <c r="CW4" s="7" t="s">
        <v>497</v>
      </c>
      <c r="CX4" s="7" t="s">
        <v>498</v>
      </c>
      <c r="CY4" s="7" t="s">
        <v>498</v>
      </c>
      <c r="CZ4" s="7" t="s">
        <v>499</v>
      </c>
      <c r="DA4" s="7" t="s">
        <v>499</v>
      </c>
      <c r="DB4" s="7" t="s">
        <v>498</v>
      </c>
      <c r="DC4" s="7" t="s">
        <v>498</v>
      </c>
      <c r="DD4" s="7" t="s">
        <v>497</v>
      </c>
      <c r="DE4" s="7"/>
      <c r="DF4" s="7"/>
      <c r="DG4" s="7"/>
      <c r="DH4" s="7"/>
      <c r="DI4" s="7"/>
      <c r="DJ4" s="7"/>
      <c r="DK4" s="7"/>
      <c r="DL4" s="7"/>
      <c r="DM4" s="7"/>
      <c r="DN4" s="7"/>
      <c r="DO4" s="7"/>
      <c r="DP4" s="7"/>
      <c r="DQ4" s="7"/>
      <c r="DR4" s="7"/>
      <c r="DS4" s="7"/>
      <c r="DT4" s="7"/>
      <c r="DU4" s="7"/>
      <c r="DV4" s="7"/>
      <c r="DW4" s="7"/>
      <c r="DX4" s="7"/>
      <c r="DY4" s="7"/>
      <c r="DZ4" s="7"/>
      <c r="EA4" s="7"/>
      <c r="EB4" s="7"/>
      <c r="EC4" s="7"/>
      <c r="ED4" s="7"/>
      <c r="EE4" s="7" t="s">
        <v>497</v>
      </c>
      <c r="EF4" s="7"/>
      <c r="EG4" s="7"/>
      <c r="EH4" s="7"/>
      <c r="EI4" s="7"/>
      <c r="EJ4" s="7"/>
      <c r="EK4" s="7"/>
      <c r="EL4" s="7"/>
      <c r="EM4" s="7"/>
      <c r="EN4" s="7"/>
      <c r="EO4" s="11" t="s">
        <v>502</v>
      </c>
      <c r="EP4" s="3"/>
      <c r="EQ4" s="3"/>
      <c r="ER4" s="3"/>
      <c r="ES4" s="3"/>
      <c r="ET4" s="3"/>
      <c r="EU4" s="3"/>
      <c r="EV4" s="3"/>
      <c r="EW4" s="3"/>
      <c r="EX4" s="3"/>
      <c r="EY4" s="3"/>
      <c r="EZ4" s="3"/>
      <c r="FA4" s="3"/>
      <c r="FB4" s="3"/>
      <c r="FC4" s="3"/>
      <c r="FD4" s="3"/>
      <c r="FE4" s="3"/>
      <c r="FF4" s="3"/>
      <c r="FG4" s="3"/>
    </row>
    <row r="5" spans="1:163" ht="15.75" customHeight="1">
      <c r="A5" s="12" t="s">
        <v>504</v>
      </c>
      <c r="B5" s="10" t="s">
        <v>505</v>
      </c>
      <c r="C5" s="12" t="s">
        <v>506</v>
      </c>
      <c r="D5" s="13" t="s">
        <v>507</v>
      </c>
      <c r="E5" s="12" t="s">
        <v>508</v>
      </c>
      <c r="F5" s="13" t="s">
        <v>509</v>
      </c>
      <c r="G5" s="12" t="s">
        <v>510</v>
      </c>
      <c r="H5" s="12" t="s">
        <v>511</v>
      </c>
      <c r="I5" s="12" t="s">
        <v>513</v>
      </c>
      <c r="J5" s="12" t="s">
        <v>514</v>
      </c>
      <c r="K5" s="12" t="s">
        <v>515</v>
      </c>
      <c r="L5" s="12" t="s">
        <v>516</v>
      </c>
      <c r="M5" s="12"/>
      <c r="N5" s="12"/>
      <c r="O5" s="12"/>
      <c r="P5" s="12"/>
      <c r="Q5" s="12" t="s">
        <v>517</v>
      </c>
      <c r="R5" s="12" t="s">
        <v>518</v>
      </c>
      <c r="S5" s="12" t="s">
        <v>519</v>
      </c>
      <c r="T5" s="12" t="s">
        <v>520</v>
      </c>
      <c r="U5" s="12" t="s">
        <v>521</v>
      </c>
      <c r="V5" s="12" t="s">
        <v>522</v>
      </c>
      <c r="W5" s="12" t="s">
        <v>523</v>
      </c>
      <c r="X5" s="12" t="s">
        <v>524</v>
      </c>
      <c r="Y5" s="12" t="s">
        <v>525</v>
      </c>
      <c r="Z5" s="12" t="s">
        <v>526</v>
      </c>
      <c r="AA5" s="12" t="s">
        <v>527</v>
      </c>
      <c r="AB5" s="12" t="s">
        <v>528</v>
      </c>
      <c r="AC5" s="12" t="s">
        <v>529</v>
      </c>
      <c r="AD5" s="12" t="s">
        <v>530</v>
      </c>
      <c r="AE5" s="12" t="s">
        <v>531</v>
      </c>
      <c r="AF5" s="12" t="s">
        <v>532</v>
      </c>
      <c r="AG5" s="12" t="s">
        <v>533</v>
      </c>
      <c r="AH5" s="12" t="s">
        <v>534</v>
      </c>
      <c r="AI5" s="13" t="s">
        <v>535</v>
      </c>
      <c r="AJ5" s="10" t="s">
        <v>536</v>
      </c>
      <c r="AK5" s="10" t="s">
        <v>537</v>
      </c>
      <c r="AL5" s="12" t="s">
        <v>538</v>
      </c>
      <c r="AM5" s="12" t="s">
        <v>539</v>
      </c>
      <c r="AN5" s="12" t="s">
        <v>540</v>
      </c>
      <c r="AO5" s="12" t="s">
        <v>541</v>
      </c>
      <c r="AP5" s="12" t="s">
        <v>542</v>
      </c>
      <c r="AQ5" s="12" t="s">
        <v>543</v>
      </c>
      <c r="AR5" s="12" t="s">
        <v>544</v>
      </c>
      <c r="AS5" s="12" t="s">
        <v>545</v>
      </c>
      <c r="AT5" s="7"/>
      <c r="AU5" s="12" t="s">
        <v>546</v>
      </c>
      <c r="AV5" s="12" t="s">
        <v>547</v>
      </c>
      <c r="AW5" s="12" t="s">
        <v>548</v>
      </c>
      <c r="AX5" s="12" t="s">
        <v>549</v>
      </c>
      <c r="AY5" s="12" t="s">
        <v>551</v>
      </c>
      <c r="AZ5" s="12" t="s">
        <v>552</v>
      </c>
      <c r="BA5" s="13" t="s">
        <v>553</v>
      </c>
      <c r="BB5" s="12" t="s">
        <v>554</v>
      </c>
      <c r="BC5" s="12" t="s">
        <v>555</v>
      </c>
      <c r="BD5" s="12" t="s">
        <v>556</v>
      </c>
      <c r="BE5" s="12" t="s">
        <v>557</v>
      </c>
      <c r="BF5" s="12" t="s">
        <v>558</v>
      </c>
      <c r="BG5" s="12" t="s">
        <v>559</v>
      </c>
      <c r="BH5" s="12" t="s">
        <v>560</v>
      </c>
      <c r="BI5" s="12" t="s">
        <v>561</v>
      </c>
      <c r="BJ5" s="12" t="s">
        <v>562</v>
      </c>
      <c r="BK5" s="12" t="s">
        <v>563</v>
      </c>
      <c r="BL5" s="12" t="s">
        <v>564</v>
      </c>
      <c r="BM5" s="12" t="s">
        <v>565</v>
      </c>
      <c r="BN5" s="12"/>
      <c r="BO5" s="12"/>
      <c r="BP5" s="12"/>
      <c r="BQ5" s="12"/>
      <c r="BR5" s="12"/>
      <c r="BS5" s="12"/>
      <c r="BT5" s="12"/>
      <c r="BU5" s="12" t="s">
        <v>566</v>
      </c>
      <c r="BV5" s="12" t="s">
        <v>567</v>
      </c>
      <c r="BW5" s="12" t="s">
        <v>568</v>
      </c>
      <c r="BX5" s="12"/>
      <c r="BY5" s="12"/>
      <c r="BZ5" s="12"/>
      <c r="CA5" s="12"/>
      <c r="CB5" s="12"/>
      <c r="CC5" s="12"/>
      <c r="CD5" s="12"/>
      <c r="CE5" s="13" t="s">
        <v>569</v>
      </c>
      <c r="CF5" s="12" t="s">
        <v>570</v>
      </c>
      <c r="CG5" s="12" t="s">
        <v>571</v>
      </c>
      <c r="CH5" s="12" t="s">
        <v>572</v>
      </c>
      <c r="CI5" s="12" t="s">
        <v>573</v>
      </c>
      <c r="CJ5" s="12" t="s">
        <v>574</v>
      </c>
      <c r="CK5" s="12" t="s">
        <v>575</v>
      </c>
      <c r="CL5" s="12" t="s">
        <v>576</v>
      </c>
      <c r="CM5" s="12" t="s">
        <v>577</v>
      </c>
      <c r="CN5" s="12" t="s">
        <v>578</v>
      </c>
      <c r="CO5" s="12" t="s">
        <v>579</v>
      </c>
      <c r="CP5" s="12" t="s">
        <v>580</v>
      </c>
      <c r="CQ5" s="12" t="s">
        <v>581</v>
      </c>
      <c r="CR5" s="12" t="s">
        <v>582</v>
      </c>
      <c r="CS5" s="12" t="s">
        <v>583</v>
      </c>
      <c r="CT5" s="12" t="s">
        <v>584</v>
      </c>
      <c r="CU5" s="12" t="s">
        <v>585</v>
      </c>
      <c r="CV5" s="7"/>
      <c r="CW5" s="7"/>
      <c r="CX5" s="12" t="s">
        <v>586</v>
      </c>
      <c r="CY5" s="6"/>
      <c r="CZ5" s="12" t="s">
        <v>587</v>
      </c>
      <c r="DA5" s="12" t="s">
        <v>588</v>
      </c>
      <c r="DB5" s="12" t="s">
        <v>589</v>
      </c>
      <c r="DC5" s="12" t="s">
        <v>590</v>
      </c>
      <c r="DD5" s="12" t="s">
        <v>591</v>
      </c>
      <c r="DE5" s="12" t="s">
        <v>592</v>
      </c>
      <c r="DF5" s="12" t="s">
        <v>594</v>
      </c>
      <c r="DG5" s="12" t="s">
        <v>595</v>
      </c>
      <c r="DH5" s="12" t="s">
        <v>596</v>
      </c>
      <c r="DI5" s="10" t="s">
        <v>597</v>
      </c>
      <c r="DJ5" s="12" t="s">
        <v>598</v>
      </c>
      <c r="DK5" s="12" t="s">
        <v>599</v>
      </c>
      <c r="DL5" s="12" t="s">
        <v>600</v>
      </c>
      <c r="DM5" s="12" t="s">
        <v>601</v>
      </c>
      <c r="DN5" s="12" t="s">
        <v>602</v>
      </c>
      <c r="DO5" s="12" t="s">
        <v>603</v>
      </c>
      <c r="DP5" s="12" t="s">
        <v>604</v>
      </c>
      <c r="DQ5" s="12" t="s">
        <v>605</v>
      </c>
      <c r="DR5" s="13" t="s">
        <v>606</v>
      </c>
      <c r="DS5" s="12" t="s">
        <v>607</v>
      </c>
      <c r="DT5" s="12" t="s">
        <v>608</v>
      </c>
      <c r="DU5" s="12" t="s">
        <v>609</v>
      </c>
      <c r="DV5" s="12" t="s">
        <v>610</v>
      </c>
      <c r="DW5" s="12" t="s">
        <v>611</v>
      </c>
      <c r="DX5" s="12" t="s">
        <v>612</v>
      </c>
      <c r="DY5" s="12" t="s">
        <v>613</v>
      </c>
      <c r="DZ5" s="12" t="s">
        <v>614</v>
      </c>
      <c r="EA5" s="12" t="s">
        <v>615</v>
      </c>
      <c r="EB5" s="12" t="s">
        <v>616</v>
      </c>
      <c r="EC5" t="s">
        <v>821</v>
      </c>
      <c r="ED5" s="12" t="s">
        <v>617</v>
      </c>
      <c r="EE5" s="12" t="s">
        <v>820</v>
      </c>
      <c r="EF5" s="12" t="s">
        <v>618</v>
      </c>
      <c r="EG5" s="12" t="s">
        <v>619</v>
      </c>
      <c r="EH5" s="12" t="s">
        <v>620</v>
      </c>
      <c r="EI5" s="12" t="s">
        <v>621</v>
      </c>
      <c r="EJ5" s="12" t="s">
        <v>622</v>
      </c>
      <c r="EK5" s="12" t="s">
        <v>623</v>
      </c>
      <c r="EL5" s="12" t="s">
        <v>624</v>
      </c>
      <c r="EM5" s="12" t="s">
        <v>625</v>
      </c>
      <c r="EN5" s="10" t="s">
        <v>626</v>
      </c>
      <c r="EO5" s="11" t="s">
        <v>627</v>
      </c>
    </row>
    <row r="6" spans="1:163" ht="15.75" customHeight="1">
      <c r="A6" s="6"/>
      <c r="B6" s="10" t="s">
        <v>628</v>
      </c>
      <c r="C6" s="6"/>
      <c r="D6" s="10" t="s">
        <v>629</v>
      </c>
      <c r="E6" s="12" t="s">
        <v>630</v>
      </c>
      <c r="F6" s="14" t="s">
        <v>631</v>
      </c>
      <c r="G6" s="6"/>
      <c r="H6" s="6"/>
      <c r="I6" s="6"/>
      <c r="J6" s="6"/>
      <c r="K6" s="12" t="s">
        <v>633</v>
      </c>
      <c r="L6" s="6"/>
      <c r="M6" s="6"/>
      <c r="N6" s="6"/>
      <c r="O6" s="6"/>
      <c r="P6" s="6"/>
      <c r="Q6" s="6"/>
      <c r="R6" s="6"/>
      <c r="S6" s="6"/>
      <c r="T6" s="6"/>
      <c r="U6" s="6"/>
      <c r="V6" s="11" t="s">
        <v>634</v>
      </c>
      <c r="W6" s="6"/>
      <c r="X6" s="6"/>
      <c r="Y6" s="6"/>
      <c r="Z6" s="6"/>
      <c r="AA6" s="6"/>
      <c r="AB6" s="6"/>
      <c r="AC6" s="6"/>
      <c r="AD6" s="6"/>
      <c r="AE6" s="6"/>
      <c r="AF6" s="6"/>
      <c r="AG6" s="6"/>
      <c r="AH6" s="6"/>
      <c r="AI6" s="6"/>
      <c r="AJ6" s="6"/>
      <c r="AK6" s="6"/>
      <c r="AL6" s="6"/>
      <c r="AM6" s="6"/>
      <c r="AN6" s="6"/>
      <c r="AO6" s="6"/>
      <c r="AP6" s="6"/>
      <c r="AQ6" s="6"/>
      <c r="AR6" s="6"/>
      <c r="AS6" s="6"/>
      <c r="AT6" s="12" t="s">
        <v>636</v>
      </c>
      <c r="AU6" s="6"/>
      <c r="AV6" s="6"/>
      <c r="AW6" s="6"/>
      <c r="AX6" s="6"/>
      <c r="AY6" s="6"/>
      <c r="AZ6" s="6"/>
      <c r="BA6" s="15" t="s">
        <v>637</v>
      </c>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13" t="s">
        <v>638</v>
      </c>
      <c r="CF6" s="6"/>
      <c r="CG6" s="6"/>
      <c r="CH6" s="6"/>
      <c r="CI6" s="6"/>
      <c r="CJ6" s="6"/>
      <c r="CK6" s="6"/>
      <c r="CL6" s="6"/>
      <c r="CM6" s="6"/>
      <c r="CN6" s="6"/>
      <c r="CO6" s="6"/>
      <c r="CP6" s="6"/>
      <c r="CQ6" s="6"/>
      <c r="CR6" s="6"/>
      <c r="CS6" s="6"/>
      <c r="CT6" s="6"/>
      <c r="CU6" s="6"/>
      <c r="CV6" s="12" t="s">
        <v>640</v>
      </c>
      <c r="CW6" s="12" t="s">
        <v>641</v>
      </c>
      <c r="CX6" s="6"/>
      <c r="CY6" s="6"/>
      <c r="CZ6" s="6"/>
      <c r="DA6" s="6"/>
      <c r="DB6" s="6"/>
      <c r="DC6" s="6"/>
      <c r="DD6" s="6"/>
      <c r="DE6" s="6"/>
      <c r="DF6" s="6"/>
      <c r="DG6" s="6"/>
      <c r="DH6" s="6"/>
      <c r="DI6" s="13" t="s">
        <v>642</v>
      </c>
      <c r="DJ6" s="6"/>
      <c r="DK6" s="6"/>
      <c r="DL6" s="6"/>
      <c r="DM6" s="6"/>
      <c r="DN6" s="6"/>
      <c r="DO6" s="6"/>
      <c r="DP6" s="6"/>
      <c r="DQ6" s="6"/>
      <c r="DR6" s="6"/>
      <c r="DS6" s="6"/>
      <c r="DT6" s="6"/>
      <c r="DU6" s="6"/>
      <c r="DV6" s="6"/>
      <c r="DW6" s="6"/>
      <c r="DX6" s="6"/>
      <c r="DY6" s="6"/>
      <c r="DZ6" s="6"/>
      <c r="EA6" s="6"/>
      <c r="EB6" s="6"/>
      <c r="EC6" s="6"/>
      <c r="ED6" s="6"/>
      <c r="EE6" s="6" t="s">
        <v>822</v>
      </c>
      <c r="EF6" s="6"/>
      <c r="EG6" s="6"/>
      <c r="EH6" s="6"/>
      <c r="EI6" s="6"/>
      <c r="EJ6" s="6"/>
      <c r="EK6" s="6"/>
      <c r="EL6" s="6"/>
      <c r="EM6" s="6"/>
      <c r="EN6" s="14" t="s">
        <v>643</v>
      </c>
      <c r="EO6" s="11" t="s">
        <v>644</v>
      </c>
    </row>
    <row r="7" spans="1:163" ht="15.75" customHeight="1">
      <c r="A7" s="6"/>
      <c r="B7" s="6"/>
      <c r="C7" s="6"/>
      <c r="D7" s="6"/>
      <c r="E7" s="6"/>
      <c r="F7" s="6"/>
      <c r="G7" s="6"/>
      <c r="H7" s="6"/>
      <c r="I7" s="6"/>
      <c r="J7" s="6"/>
      <c r="K7" s="6"/>
      <c r="L7" s="6"/>
      <c r="M7" s="6"/>
      <c r="N7" s="6"/>
      <c r="O7" s="6"/>
      <c r="P7" s="6"/>
      <c r="Q7" s="6"/>
      <c r="R7" s="6"/>
      <c r="S7" s="6"/>
      <c r="T7" s="6"/>
      <c r="U7" s="6"/>
      <c r="V7" s="8"/>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8"/>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15" t="s">
        <v>646</v>
      </c>
      <c r="DJ7" s="6"/>
      <c r="DK7" s="6"/>
      <c r="DL7" s="6"/>
      <c r="DM7" s="6"/>
      <c r="DN7" s="6"/>
      <c r="DO7" s="6"/>
      <c r="DP7" s="6"/>
      <c r="DQ7" s="6"/>
      <c r="DR7" s="6"/>
      <c r="DS7" s="6"/>
      <c r="DT7" s="6"/>
      <c r="DU7" s="6"/>
      <c r="DV7" s="6"/>
      <c r="DW7" s="6"/>
      <c r="DX7" s="6"/>
      <c r="DY7" s="6"/>
      <c r="DZ7" s="6"/>
      <c r="EA7" s="6"/>
      <c r="EB7" s="6"/>
      <c r="EC7" s="6" t="s">
        <v>823</v>
      </c>
      <c r="ED7" s="6"/>
      <c r="EE7" s="6"/>
      <c r="EF7" s="6"/>
      <c r="EG7" s="6"/>
      <c r="EH7" s="6"/>
      <c r="EI7" s="6"/>
      <c r="EJ7" s="6"/>
      <c r="EK7" s="6"/>
      <c r="EL7" s="6"/>
      <c r="EM7" s="6"/>
      <c r="EN7" s="8"/>
      <c r="EO7" s="11" t="s">
        <v>648</v>
      </c>
    </row>
    <row r="8" spans="1:163" ht="15.75" customHeight="1">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8"/>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13" t="s">
        <v>654</v>
      </c>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11" t="s">
        <v>656</v>
      </c>
      <c r="EO8" s="6"/>
    </row>
    <row r="9" spans="1:163" ht="15.75" customHeight="1">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8"/>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13" t="s">
        <v>660</v>
      </c>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11" t="s">
        <v>663</v>
      </c>
      <c r="EO9" s="6"/>
    </row>
    <row r="10" spans="1:163" ht="15.75" customHeight="1">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8"/>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8"/>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11" t="s">
        <v>669</v>
      </c>
      <c r="EO10" s="6"/>
    </row>
    <row r="11" spans="1:163" ht="15.75" customHeight="1">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8"/>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8"/>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11" t="s">
        <v>673</v>
      </c>
      <c r="EO11" s="6"/>
    </row>
    <row r="12" spans="1:163" ht="15.75" customHeight="1">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8"/>
      <c r="CF12" s="6"/>
      <c r="CG12" s="6"/>
      <c r="CH12" s="6"/>
      <c r="CI12" s="6"/>
      <c r="CJ12" s="6"/>
      <c r="CK12" s="6"/>
      <c r="CL12" s="6"/>
      <c r="CM12" s="6"/>
      <c r="CN12" s="6"/>
      <c r="CO12" s="6"/>
      <c r="CP12" s="6"/>
      <c r="CQ12" s="6"/>
      <c r="CR12" s="6"/>
      <c r="CS12" s="6"/>
      <c r="CT12" s="6"/>
      <c r="CU12" s="6"/>
      <c r="CV12" s="6"/>
      <c r="CW12" s="6"/>
      <c r="CX12" s="6"/>
      <c r="CY12" s="6"/>
      <c r="CZ12" s="6"/>
      <c r="DA12" s="6"/>
      <c r="DB12" s="6" t="s">
        <v>677</v>
      </c>
      <c r="DC12" s="6"/>
      <c r="DD12" s="6"/>
      <c r="DE12" s="6"/>
      <c r="DF12" s="6"/>
      <c r="DG12" s="6"/>
      <c r="DH12" s="6"/>
      <c r="DI12" s="8"/>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8"/>
      <c r="EO12" s="6"/>
    </row>
    <row r="13" spans="1:163" ht="15.75" customHeight="1">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8"/>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8"/>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7"/>
      <c r="EO13" s="6"/>
    </row>
    <row r="14" spans="1:163" ht="15.75" customHeight="1">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8"/>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8"/>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8"/>
      <c r="EO14" s="6"/>
    </row>
    <row r="15" spans="1:163" ht="15.75" customHeight="1">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8"/>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8"/>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8"/>
      <c r="EO15" s="6"/>
    </row>
    <row r="16" spans="1:163" ht="15.75" customHeight="1">
      <c r="A16" s="6"/>
      <c r="B16" s="6" t="s">
        <v>683</v>
      </c>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8"/>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8"/>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8"/>
      <c r="EO16" s="6"/>
    </row>
    <row r="17" spans="1:145" ht="15.7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8"/>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8"/>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8"/>
      <c r="EO17" s="6"/>
    </row>
    <row r="18" spans="1:145" ht="15.75" customHeight="1">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8"/>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8"/>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8"/>
      <c r="EO18" s="6"/>
    </row>
    <row r="19" spans="1:145" ht="15.75" customHeight="1">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8"/>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8"/>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8"/>
      <c r="EO19" s="6"/>
    </row>
    <row r="20" spans="1:145" ht="15.7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8"/>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8"/>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8"/>
      <c r="EO20" s="6"/>
    </row>
    <row r="21" spans="1:145"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8"/>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8"/>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8"/>
      <c r="EO21" s="6"/>
    </row>
    <row r="22" spans="1:145"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8"/>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8"/>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8"/>
      <c r="EO22" s="6"/>
    </row>
    <row r="23" spans="1:145"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8"/>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8"/>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8"/>
      <c r="EO23" s="6"/>
    </row>
    <row r="24" spans="1:145"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8"/>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8"/>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8"/>
      <c r="EO24" s="6"/>
    </row>
    <row r="25" spans="1:145"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8"/>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8"/>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8"/>
      <c r="EO25" s="6"/>
    </row>
    <row r="26" spans="1:145"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8"/>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8"/>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8"/>
      <c r="EO26" s="6"/>
    </row>
    <row r="27" spans="1:145"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8"/>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8"/>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8"/>
      <c r="EO27" s="6"/>
    </row>
    <row r="28" spans="1:145"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8"/>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8"/>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8"/>
      <c r="EO28" s="6"/>
    </row>
    <row r="29" spans="1:145"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8"/>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8"/>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8"/>
      <c r="EO29" s="6"/>
    </row>
    <row r="30" spans="1:145"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8"/>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8"/>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8"/>
      <c r="EO30" s="6"/>
    </row>
    <row r="31" spans="1:145"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8"/>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8"/>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8"/>
      <c r="EO31" s="6"/>
    </row>
    <row r="32" spans="1:145"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8"/>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8"/>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8"/>
      <c r="EO32" s="6"/>
    </row>
    <row r="33" spans="1:145"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8"/>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8"/>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8"/>
      <c r="EO33" s="6"/>
    </row>
    <row r="34" spans="1:145"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8"/>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8"/>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8"/>
      <c r="EO34" s="6"/>
    </row>
    <row r="35" spans="1:145"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8"/>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8"/>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8"/>
      <c r="EO35" s="6"/>
    </row>
    <row r="36" spans="1:145"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8"/>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8"/>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8"/>
      <c r="EO36" s="6"/>
    </row>
    <row r="37" spans="1:145"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8"/>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8"/>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8"/>
      <c r="EO37" s="6"/>
    </row>
    <row r="38" spans="1:145"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8"/>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8"/>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8"/>
      <c r="EO38" s="6"/>
    </row>
    <row r="39" spans="1:145"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8"/>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8"/>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8"/>
      <c r="EO39" s="6"/>
    </row>
    <row r="40" spans="1:145"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8"/>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8"/>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8"/>
      <c r="EO40" s="6"/>
    </row>
    <row r="41" spans="1:145"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8"/>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8"/>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8"/>
      <c r="EO41" s="6"/>
    </row>
    <row r="42" spans="1:145"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8"/>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8"/>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8"/>
      <c r="EO42" s="6"/>
    </row>
    <row r="43" spans="1:145"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8"/>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8"/>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8"/>
      <c r="EO43" s="6"/>
    </row>
    <row r="44" spans="1:145"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8"/>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8"/>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8"/>
      <c r="EO44" s="6"/>
    </row>
    <row r="45" spans="1:145"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8"/>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8"/>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8"/>
      <c r="EO45" s="6"/>
    </row>
    <row r="46" spans="1:145"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8"/>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8"/>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8"/>
      <c r="EO46" s="6"/>
    </row>
    <row r="47" spans="1:145"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8"/>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8"/>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8"/>
      <c r="EO47" s="6"/>
    </row>
    <row r="48" spans="1:145"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8"/>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8"/>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8"/>
      <c r="EO48" s="6"/>
    </row>
    <row r="49" spans="1:145"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8"/>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8"/>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8"/>
      <c r="EO49" s="6"/>
    </row>
    <row r="50" spans="1:145"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8"/>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8"/>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8"/>
      <c r="EO50" s="6"/>
    </row>
    <row r="51" spans="1:145"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8"/>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8"/>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8"/>
      <c r="EO51" s="6"/>
    </row>
    <row r="52" spans="1:145"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8"/>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8"/>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8"/>
      <c r="EO52" s="6"/>
    </row>
    <row r="53" spans="1:145"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8"/>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8"/>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8"/>
      <c r="EO53" s="6"/>
    </row>
    <row r="54" spans="1:145"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8"/>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8"/>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8"/>
      <c r="EO54" s="6"/>
    </row>
    <row r="55" spans="1:145"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8"/>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8"/>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8"/>
      <c r="EO55" s="6"/>
    </row>
    <row r="56" spans="1:145"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8"/>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8"/>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8"/>
      <c r="EO56" s="6"/>
    </row>
    <row r="57" spans="1:145"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8"/>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8"/>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8"/>
      <c r="EO57" s="6"/>
    </row>
    <row r="58" spans="1:145"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8"/>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8"/>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8"/>
      <c r="EO58" s="6"/>
    </row>
    <row r="59" spans="1:145"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8"/>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8"/>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8"/>
      <c r="EO59" s="6"/>
    </row>
    <row r="60" spans="1:145"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8"/>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8"/>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8"/>
      <c r="EO60" s="6"/>
    </row>
    <row r="61" spans="1:145"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8"/>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8"/>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8"/>
      <c r="EO61" s="6"/>
    </row>
    <row r="62" spans="1:145"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8"/>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8"/>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8"/>
      <c r="EO62" s="6"/>
    </row>
    <row r="63" spans="1:145"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8"/>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8"/>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8"/>
      <c r="EO63" s="6"/>
    </row>
    <row r="64" spans="1:145"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8"/>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8"/>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8"/>
      <c r="EO64" s="6"/>
    </row>
    <row r="65" spans="1:14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8"/>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8"/>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8"/>
      <c r="EO65" s="6"/>
    </row>
    <row r="66" spans="1:145"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8"/>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8"/>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8"/>
      <c r="EO66" s="6"/>
    </row>
    <row r="67" spans="1:145"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8"/>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8"/>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8"/>
      <c r="EO67" s="6"/>
    </row>
    <row r="68" spans="1:145"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8"/>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8"/>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8"/>
      <c r="EO68" s="6"/>
    </row>
    <row r="69" spans="1:145"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8"/>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8"/>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8"/>
      <c r="EO69" s="6"/>
    </row>
    <row r="70" spans="1:145"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8"/>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8"/>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8"/>
      <c r="EO70" s="6"/>
    </row>
    <row r="71" spans="1:145"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8"/>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8"/>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8"/>
      <c r="EO71" s="6"/>
    </row>
    <row r="72" spans="1:145"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8"/>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8"/>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8"/>
      <c r="EO72" s="6"/>
    </row>
    <row r="73" spans="1:145"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8"/>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8"/>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8"/>
      <c r="EO73" s="6"/>
    </row>
    <row r="74" spans="1:145"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8"/>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8"/>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8"/>
      <c r="EO74" s="6"/>
    </row>
    <row r="75" spans="1:14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8"/>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8"/>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8"/>
      <c r="EO75" s="6"/>
    </row>
    <row r="76" spans="1:145"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8"/>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8"/>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8"/>
      <c r="EO76" s="6"/>
    </row>
    <row r="77" spans="1:145" ht="29.2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8"/>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8"/>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8"/>
      <c r="EO77" s="6"/>
    </row>
    <row r="78" spans="1:145"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8"/>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8"/>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8"/>
      <c r="EO78" s="6"/>
    </row>
    <row r="79" spans="1:145"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8"/>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8"/>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8"/>
      <c r="EO79" s="6"/>
    </row>
    <row r="80" spans="1:145"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8"/>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8"/>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8"/>
      <c r="EO80" s="6"/>
    </row>
    <row r="81" spans="1:145"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8"/>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8"/>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8"/>
      <c r="EO81" s="6"/>
    </row>
    <row r="82" spans="1:145"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8"/>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8"/>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8"/>
      <c r="EO82" s="6"/>
    </row>
    <row r="83" spans="1:145"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8"/>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8"/>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8"/>
      <c r="EO83" s="6"/>
    </row>
    <row r="84" spans="1:145"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8"/>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8"/>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8"/>
      <c r="EO84" s="6"/>
    </row>
    <row r="85" spans="1:14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8"/>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8"/>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8"/>
      <c r="EO85" s="6"/>
    </row>
    <row r="86" spans="1:145"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8"/>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8"/>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8"/>
      <c r="EO86" s="6"/>
    </row>
    <row r="87" spans="1:145"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8"/>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8"/>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8"/>
      <c r="EO87" s="6"/>
    </row>
    <row r="88" spans="1:145"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8"/>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8"/>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8"/>
      <c r="EO88" s="6"/>
    </row>
    <row r="89" spans="1:145"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8"/>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8"/>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8"/>
      <c r="EO89" s="6"/>
    </row>
    <row r="90" spans="1:145"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8"/>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8"/>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8"/>
      <c r="EO90" s="6"/>
    </row>
    <row r="91" spans="1:145"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8"/>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8"/>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8"/>
      <c r="EO91" s="6"/>
    </row>
    <row r="92" spans="1:145"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8"/>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8"/>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8"/>
      <c r="EO92" s="6"/>
    </row>
    <row r="93" spans="1:145"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8"/>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8"/>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8"/>
      <c r="EO93" s="6"/>
    </row>
    <row r="94" spans="1:145"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8"/>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8"/>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8"/>
      <c r="EO94" s="6"/>
    </row>
    <row r="95" spans="1:14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8"/>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8"/>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8"/>
      <c r="EO95" s="6"/>
    </row>
    <row r="96" spans="1:145"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8"/>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8"/>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8"/>
      <c r="EO96" s="6"/>
    </row>
    <row r="97" spans="1:145"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8"/>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8"/>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8"/>
      <c r="EO97" s="6"/>
    </row>
    <row r="98" spans="1:145"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8"/>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8"/>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8"/>
      <c r="EO98" s="6"/>
    </row>
    <row r="99" spans="1:145"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8"/>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8"/>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8"/>
      <c r="EO99" s="6"/>
    </row>
    <row r="100" spans="1:145"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8"/>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8"/>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8"/>
      <c r="EO100" s="6"/>
    </row>
    <row r="101" spans="1:145"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8"/>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8"/>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8"/>
      <c r="EO101" s="6"/>
    </row>
    <row r="102" spans="1:145"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8"/>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8"/>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8"/>
      <c r="EO102" s="6"/>
    </row>
    <row r="103" spans="1:145"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8"/>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8"/>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8"/>
      <c r="EO103" s="6"/>
    </row>
    <row r="104" spans="1:145"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8"/>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8"/>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8"/>
      <c r="EO104" s="6"/>
    </row>
    <row r="105" spans="1:14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8"/>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8"/>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8"/>
      <c r="EO105" s="6"/>
    </row>
    <row r="106" spans="1:145"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8"/>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8"/>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8"/>
      <c r="EO106" s="6"/>
    </row>
    <row r="107" spans="1:145"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8"/>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8"/>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8"/>
      <c r="EO107" s="6"/>
    </row>
    <row r="108" spans="1:145"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8"/>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8"/>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8"/>
      <c r="EO108" s="6"/>
    </row>
    <row r="109" spans="1:145"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8"/>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8"/>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8"/>
      <c r="EO109" s="6"/>
    </row>
    <row r="110" spans="1:145"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8"/>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8"/>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8"/>
      <c r="EO110" s="6"/>
    </row>
    <row r="111" spans="1:145"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8"/>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8"/>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8"/>
      <c r="EO111" s="6"/>
    </row>
    <row r="112" spans="1:145"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8"/>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8"/>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8"/>
      <c r="EO112" s="6"/>
    </row>
    <row r="113" spans="1:145"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8"/>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8"/>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8"/>
      <c r="EO113" s="6"/>
    </row>
    <row r="114" spans="1:145"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8"/>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8"/>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8"/>
      <c r="EO114" s="6"/>
    </row>
    <row r="115" spans="1:14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8"/>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8"/>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8"/>
      <c r="EO115" s="6"/>
    </row>
    <row r="116" spans="1:145"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8"/>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8"/>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8"/>
      <c r="EO116" s="6"/>
    </row>
    <row r="117" spans="1:145"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8"/>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8"/>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8"/>
      <c r="EO117" s="6"/>
    </row>
    <row r="118" spans="1:145"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8"/>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8"/>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8"/>
      <c r="EO118" s="6"/>
    </row>
    <row r="119" spans="1:145"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8"/>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8"/>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8"/>
      <c r="EO119" s="6"/>
    </row>
    <row r="120" spans="1:145"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8"/>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8"/>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8"/>
      <c r="EO120" s="6"/>
    </row>
    <row r="121" spans="1:145"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8"/>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8"/>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8"/>
      <c r="EO121" s="6"/>
    </row>
    <row r="122" spans="1:145"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8"/>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8"/>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8"/>
      <c r="EO122" s="6"/>
    </row>
    <row r="123" spans="1:145"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8"/>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8"/>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c r="EN123" s="8"/>
      <c r="EO123" s="6"/>
    </row>
    <row r="124" spans="1:145"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8"/>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8"/>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8"/>
      <c r="EO124" s="6"/>
    </row>
    <row r="125" spans="1:14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8"/>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8"/>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c r="EN125" s="8"/>
      <c r="EO125" s="6"/>
    </row>
    <row r="126" spans="1:145"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8"/>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8"/>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8"/>
      <c r="EO126" s="6"/>
    </row>
    <row r="127" spans="1:145"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8"/>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8"/>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8"/>
      <c r="EO127" s="6"/>
    </row>
    <row r="128" spans="1:145"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8"/>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8"/>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8"/>
      <c r="EO128" s="6"/>
    </row>
    <row r="129" spans="1:145"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8"/>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8"/>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8"/>
      <c r="EO129" s="6"/>
    </row>
    <row r="130" spans="1:145"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8"/>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8"/>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8"/>
      <c r="EO130" s="6"/>
    </row>
    <row r="131" spans="1:145"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8"/>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8"/>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8"/>
      <c r="EO131" s="6"/>
    </row>
    <row r="132" spans="1:145"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8"/>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8"/>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8"/>
      <c r="EO132" s="6"/>
    </row>
    <row r="133" spans="1:145"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8"/>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8"/>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8"/>
      <c r="EO133" s="6"/>
    </row>
    <row r="134" spans="1:145"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8"/>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8"/>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8"/>
      <c r="EO134" s="6"/>
    </row>
    <row r="135" spans="1:14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8"/>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8"/>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8"/>
      <c r="EO135" s="6"/>
    </row>
    <row r="136" spans="1:145"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8"/>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8"/>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8"/>
      <c r="EO136" s="6"/>
    </row>
    <row r="137" spans="1:145"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8"/>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8"/>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8"/>
      <c r="EO137" s="6"/>
    </row>
    <row r="138" spans="1:145"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8"/>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8"/>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8"/>
      <c r="EO138" s="6"/>
    </row>
    <row r="139" spans="1:145"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8"/>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8"/>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8"/>
      <c r="EO139" s="6"/>
    </row>
    <row r="140" spans="1:145"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8"/>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8"/>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8"/>
      <c r="EO140" s="6"/>
    </row>
    <row r="141" spans="1:145"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8"/>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8"/>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8"/>
      <c r="EO141" s="6"/>
    </row>
    <row r="142" spans="1:145"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8"/>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8"/>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8"/>
      <c r="EO142" s="6"/>
    </row>
    <row r="143" spans="1:145"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8"/>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8"/>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8"/>
      <c r="EO143" s="6"/>
    </row>
    <row r="144" spans="1:145"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8"/>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8"/>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8"/>
      <c r="EO144" s="6"/>
    </row>
    <row r="145" spans="1: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8"/>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8"/>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8"/>
      <c r="EO145" s="6"/>
    </row>
    <row r="146" spans="1:145"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8"/>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8"/>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8"/>
      <c r="EO146" s="6"/>
    </row>
    <row r="147" spans="1:145"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8"/>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8"/>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8"/>
      <c r="EO147" s="6"/>
    </row>
    <row r="148" spans="1:145"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8"/>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8"/>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c r="EN148" s="8"/>
      <c r="EO148" s="6"/>
    </row>
    <row r="149" spans="1:145"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8"/>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8"/>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8"/>
      <c r="EO149" s="6"/>
    </row>
    <row r="150" spans="1:145"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8"/>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8"/>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8"/>
      <c r="EO150" s="6"/>
    </row>
    <row r="151" spans="1:145"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8"/>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8"/>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8"/>
      <c r="EO151" s="6"/>
    </row>
    <row r="152" spans="1:145"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8"/>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8"/>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8"/>
      <c r="EO152" s="6"/>
    </row>
    <row r="153" spans="1:145"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8"/>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8"/>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8"/>
      <c r="EO153" s="6"/>
    </row>
    <row r="154" spans="1:145"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8"/>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8"/>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8"/>
      <c r="EO154" s="6"/>
    </row>
    <row r="155" spans="1:14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8"/>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8"/>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8"/>
      <c r="EO155" s="6"/>
    </row>
    <row r="156" spans="1:145"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8"/>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8"/>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8"/>
      <c r="EO156" s="6"/>
    </row>
    <row r="157" spans="1:145"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8"/>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8"/>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8"/>
      <c r="EO157" s="6"/>
    </row>
    <row r="158" spans="1:145"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8"/>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8"/>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8"/>
      <c r="EO158" s="6"/>
    </row>
    <row r="159" spans="1:145"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8"/>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8"/>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8"/>
      <c r="EO159" s="6"/>
    </row>
    <row r="160" spans="1:145"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8"/>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8"/>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8"/>
      <c r="EO160" s="6"/>
    </row>
    <row r="161" spans="1:145"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8"/>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8"/>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8"/>
      <c r="EO161" s="6"/>
    </row>
    <row r="162" spans="1:145"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8"/>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8"/>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c r="EN162" s="8"/>
      <c r="EO162" s="6"/>
    </row>
    <row r="163" spans="1:145"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8"/>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8"/>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8"/>
      <c r="EO163" s="6"/>
    </row>
    <row r="164" spans="1:145"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8"/>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8"/>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c r="EN164" s="8"/>
      <c r="EO164" s="6"/>
    </row>
    <row r="165" spans="1:14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8"/>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8"/>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8"/>
      <c r="EO165" s="6"/>
    </row>
    <row r="166" spans="1:145"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8"/>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8"/>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8"/>
      <c r="EO166" s="6"/>
    </row>
    <row r="167" spans="1:145"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8"/>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8"/>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8"/>
      <c r="EO167" s="6"/>
    </row>
    <row r="168" spans="1:145"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8"/>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8"/>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8"/>
      <c r="EO168" s="6"/>
    </row>
    <row r="169" spans="1:145"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8"/>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8"/>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8"/>
      <c r="EO169" s="6"/>
    </row>
    <row r="170" spans="1:145"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8"/>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8"/>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8"/>
      <c r="EO170" s="6"/>
    </row>
    <row r="171" spans="1:145"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8"/>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8"/>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8"/>
      <c r="EO171" s="6"/>
    </row>
    <row r="172" spans="1:145"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8"/>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8"/>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8"/>
      <c r="EO172" s="6"/>
    </row>
    <row r="173" spans="1:145"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8"/>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8"/>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8"/>
      <c r="EO173" s="6"/>
    </row>
    <row r="174" spans="1:145"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8"/>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8"/>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8"/>
      <c r="EO174" s="6"/>
    </row>
    <row r="175" spans="1:14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8"/>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8"/>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8"/>
      <c r="EO175" s="6"/>
    </row>
    <row r="176" spans="1:145"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8"/>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8"/>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8"/>
      <c r="EO176" s="6"/>
    </row>
    <row r="177" spans="1:145"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8"/>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8"/>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8"/>
      <c r="EO177" s="6"/>
    </row>
    <row r="178" spans="1:145"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8"/>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8"/>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8"/>
      <c r="EO178" s="6"/>
    </row>
    <row r="179" spans="1:145"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8"/>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8"/>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c r="EN179" s="8"/>
      <c r="EO179" s="6"/>
    </row>
    <row r="180" spans="1:145"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8"/>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8"/>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8"/>
      <c r="EO180" s="6"/>
    </row>
    <row r="181" spans="1:145"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8"/>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8"/>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8"/>
      <c r="EO181" s="6"/>
    </row>
    <row r="182" spans="1:145"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8"/>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8"/>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8"/>
      <c r="EO182" s="6"/>
    </row>
    <row r="183" spans="1:145"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8"/>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8"/>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8"/>
      <c r="EO183" s="6"/>
    </row>
    <row r="184" spans="1:145"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8"/>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8"/>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8"/>
      <c r="EO184" s="6"/>
    </row>
    <row r="185" spans="1:14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8"/>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8"/>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8"/>
      <c r="EO185" s="6"/>
    </row>
    <row r="186" spans="1:145"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8"/>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8"/>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8"/>
      <c r="EO186" s="6"/>
    </row>
    <row r="187" spans="1:145"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8"/>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8"/>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8"/>
      <c r="EO187" s="6"/>
    </row>
    <row r="188" spans="1:145"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8"/>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8"/>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8"/>
      <c r="EO188" s="6"/>
    </row>
    <row r="189" spans="1:145"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8"/>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8"/>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8"/>
      <c r="EO189" s="6"/>
    </row>
    <row r="190" spans="1:145"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8"/>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8"/>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8"/>
      <c r="EO190" s="6"/>
    </row>
    <row r="191" spans="1:145"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8"/>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8"/>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8"/>
      <c r="EO191" s="6"/>
    </row>
    <row r="192" spans="1:145"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8"/>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8"/>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8"/>
      <c r="EO192" s="6"/>
    </row>
    <row r="193" spans="1:145"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8"/>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8"/>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8"/>
      <c r="EO193" s="6"/>
    </row>
    <row r="194" spans="1:145"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8"/>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8"/>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8"/>
      <c r="EO194" s="6"/>
    </row>
    <row r="195" spans="1:14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8"/>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8"/>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8"/>
      <c r="EO195" s="6"/>
    </row>
    <row r="196" spans="1:145"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8"/>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8"/>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8"/>
      <c r="EO196" s="6"/>
    </row>
    <row r="197" spans="1:145"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8"/>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8"/>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8"/>
      <c r="EO197" s="6"/>
    </row>
    <row r="198" spans="1:145"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8"/>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8"/>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8"/>
      <c r="EO198" s="6"/>
    </row>
    <row r="199" spans="1:145"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8"/>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8"/>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c r="EN199" s="8"/>
      <c r="EO199" s="6"/>
    </row>
    <row r="200" spans="1:145"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8"/>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8"/>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8"/>
      <c r="EO200" s="6"/>
    </row>
    <row r="201" spans="1:145"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8"/>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8"/>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8"/>
      <c r="EO201" s="6"/>
    </row>
    <row r="202" spans="1:145"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8"/>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8"/>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8"/>
      <c r="EO202" s="6"/>
    </row>
    <row r="203" spans="1:145"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8"/>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8"/>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8"/>
      <c r="EO203" s="6"/>
    </row>
    <row r="204" spans="1:145"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8"/>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8"/>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8"/>
      <c r="EO204" s="6"/>
    </row>
    <row r="205" spans="1:14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8"/>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8"/>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8"/>
      <c r="EO205" s="6"/>
    </row>
    <row r="206" spans="1:145"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8"/>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8"/>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8"/>
      <c r="EO206" s="6"/>
    </row>
    <row r="207" spans="1:145"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8"/>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8"/>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c r="EN207" s="8"/>
      <c r="EO207" s="6"/>
    </row>
    <row r="208" spans="1:145"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8"/>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8"/>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c r="EN208" s="8"/>
      <c r="EO208" s="6"/>
    </row>
    <row r="209" spans="1:145"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8"/>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8"/>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8"/>
      <c r="EO209" s="6"/>
    </row>
    <row r="210" spans="1:145"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8"/>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8"/>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c r="EN210" s="8"/>
      <c r="EO210" s="6"/>
    </row>
    <row r="211" spans="1:145"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8"/>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8"/>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8"/>
      <c r="EO211" s="6"/>
    </row>
    <row r="212" spans="1:145"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8"/>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8"/>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c r="EN212" s="8"/>
      <c r="EO212" s="6"/>
    </row>
    <row r="213" spans="1:145"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8"/>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8"/>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8"/>
      <c r="EO213" s="6"/>
    </row>
    <row r="214" spans="1:145"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8"/>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8"/>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8"/>
      <c r="EO214" s="6"/>
    </row>
    <row r="215" spans="1:14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8"/>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8"/>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8"/>
      <c r="EO215" s="6"/>
    </row>
    <row r="216" spans="1:145"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8"/>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8"/>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8"/>
      <c r="EO216" s="6"/>
    </row>
    <row r="217" spans="1:145"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8"/>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8"/>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8"/>
      <c r="EO217" s="6"/>
    </row>
    <row r="218" spans="1:145"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8"/>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8"/>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8"/>
      <c r="EO218" s="6"/>
    </row>
    <row r="219" spans="1:145"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8"/>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8"/>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8"/>
      <c r="EO219" s="6"/>
    </row>
    <row r="220" spans="1:145"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8"/>
      <c r="CF220" s="6"/>
      <c r="CG220" s="6"/>
      <c r="CH220" s="6"/>
      <c r="CI220" s="6"/>
      <c r="CJ220" s="6"/>
      <c r="CK220" s="6"/>
      <c r="CL220" s="6"/>
      <c r="CM220" s="6"/>
      <c r="CN220" s="6"/>
      <c r="CO220" s="6"/>
      <c r="CP220" s="6"/>
      <c r="CQ220" s="6"/>
      <c r="CR220" s="6"/>
      <c r="CS220" s="6"/>
      <c r="CT220" s="6"/>
      <c r="CU220" s="6"/>
      <c r="CV220" s="6"/>
      <c r="CW220" s="6"/>
      <c r="CX220" s="6"/>
      <c r="CY220" s="6"/>
      <c r="CZ220" s="6"/>
      <c r="DA220" s="6"/>
      <c r="DB220" s="6"/>
      <c r="DC220" s="6"/>
      <c r="DD220" s="6"/>
      <c r="DE220" s="6"/>
      <c r="DF220" s="6"/>
      <c r="DG220" s="6"/>
      <c r="DH220" s="6"/>
      <c r="DI220" s="8"/>
      <c r="DJ220" s="6"/>
      <c r="DK220" s="6"/>
      <c r="DL220" s="6"/>
      <c r="DM220" s="6"/>
      <c r="DN220" s="6"/>
      <c r="DO220" s="6"/>
      <c r="DP220" s="6"/>
      <c r="DQ220" s="6"/>
      <c r="DR220" s="6"/>
      <c r="DS220" s="6"/>
      <c r="DT220" s="6"/>
      <c r="DU220" s="6"/>
      <c r="DV220" s="6"/>
      <c r="DW220" s="6"/>
      <c r="DX220" s="6"/>
      <c r="DY220" s="6"/>
      <c r="DZ220" s="6"/>
      <c r="EA220" s="6"/>
      <c r="EB220" s="6"/>
      <c r="EC220" s="6"/>
      <c r="ED220" s="6"/>
      <c r="EE220" s="6"/>
      <c r="EF220" s="6"/>
      <c r="EG220" s="6"/>
      <c r="EH220" s="6"/>
      <c r="EI220" s="6"/>
      <c r="EJ220" s="6"/>
      <c r="EK220" s="6"/>
      <c r="EL220" s="6"/>
      <c r="EM220" s="6"/>
      <c r="EN220" s="8"/>
      <c r="EO220" s="6"/>
    </row>
    <row r="221" spans="1:145"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8"/>
      <c r="CF221" s="6"/>
      <c r="CG221" s="6"/>
      <c r="CH221" s="6"/>
      <c r="CI221" s="6"/>
      <c r="CJ221" s="6"/>
      <c r="CK221" s="6"/>
      <c r="CL221" s="6"/>
      <c r="CM221" s="6"/>
      <c r="CN221" s="6"/>
      <c r="CO221" s="6"/>
      <c r="CP221" s="6"/>
      <c r="CQ221" s="6"/>
      <c r="CR221" s="6"/>
      <c r="CS221" s="6"/>
      <c r="CT221" s="6"/>
      <c r="CU221" s="6"/>
      <c r="CV221" s="6"/>
      <c r="CW221" s="6"/>
      <c r="CX221" s="6"/>
      <c r="CY221" s="6"/>
      <c r="CZ221" s="6"/>
      <c r="DA221" s="6"/>
      <c r="DB221" s="6"/>
      <c r="DC221" s="6"/>
      <c r="DD221" s="6"/>
      <c r="DE221" s="6"/>
      <c r="DF221" s="6"/>
      <c r="DG221" s="6"/>
      <c r="DH221" s="6"/>
      <c r="DI221" s="8"/>
      <c r="DJ221" s="6"/>
      <c r="DK221" s="6"/>
      <c r="DL221" s="6"/>
      <c r="DM221" s="6"/>
      <c r="DN221" s="6"/>
      <c r="DO221" s="6"/>
      <c r="DP221" s="6"/>
      <c r="DQ221" s="6"/>
      <c r="DR221" s="6"/>
      <c r="DS221" s="6"/>
      <c r="DT221" s="6"/>
      <c r="DU221" s="6"/>
      <c r="DV221" s="6"/>
      <c r="DW221" s="6"/>
      <c r="DX221" s="6"/>
      <c r="DY221" s="6"/>
      <c r="DZ221" s="6"/>
      <c r="EA221" s="6"/>
      <c r="EB221" s="6"/>
      <c r="EC221" s="6"/>
      <c r="ED221" s="6"/>
      <c r="EE221" s="6"/>
      <c r="EF221" s="6"/>
      <c r="EG221" s="6"/>
      <c r="EH221" s="6"/>
      <c r="EI221" s="6"/>
      <c r="EJ221" s="6"/>
      <c r="EK221" s="6"/>
      <c r="EL221" s="6"/>
      <c r="EM221" s="6"/>
      <c r="EN221" s="8"/>
      <c r="EO221" s="6"/>
    </row>
    <row r="222" spans="1:145"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8"/>
      <c r="CF222" s="6"/>
      <c r="CG222" s="6"/>
      <c r="CH222" s="6"/>
      <c r="CI222" s="6"/>
      <c r="CJ222" s="6"/>
      <c r="CK222" s="6"/>
      <c r="CL222" s="6"/>
      <c r="CM222" s="6"/>
      <c r="CN222" s="6"/>
      <c r="CO222" s="6"/>
      <c r="CP222" s="6"/>
      <c r="CQ222" s="6"/>
      <c r="CR222" s="6"/>
      <c r="CS222" s="6"/>
      <c r="CT222" s="6"/>
      <c r="CU222" s="6"/>
      <c r="CV222" s="6"/>
      <c r="CW222" s="6"/>
      <c r="CX222" s="6"/>
      <c r="CY222" s="6"/>
      <c r="CZ222" s="6"/>
      <c r="DA222" s="6"/>
      <c r="DB222" s="6"/>
      <c r="DC222" s="6"/>
      <c r="DD222" s="6"/>
      <c r="DE222" s="6"/>
      <c r="DF222" s="6"/>
      <c r="DG222" s="6"/>
      <c r="DH222" s="6"/>
      <c r="DI222" s="8"/>
      <c r="DJ222" s="6"/>
      <c r="DK222" s="6"/>
      <c r="DL222" s="6"/>
      <c r="DM222" s="6"/>
      <c r="DN222" s="6"/>
      <c r="DO222" s="6"/>
      <c r="DP222" s="6"/>
      <c r="DQ222" s="6"/>
      <c r="DR222" s="6"/>
      <c r="DS222" s="6"/>
      <c r="DT222" s="6"/>
      <c r="DU222" s="6"/>
      <c r="DV222" s="6"/>
      <c r="DW222" s="6"/>
      <c r="DX222" s="6"/>
      <c r="DY222" s="6"/>
      <c r="DZ222" s="6"/>
      <c r="EA222" s="6"/>
      <c r="EB222" s="6"/>
      <c r="EC222" s="6"/>
      <c r="ED222" s="6"/>
      <c r="EE222" s="6"/>
      <c r="EF222" s="6"/>
      <c r="EG222" s="6"/>
      <c r="EH222" s="6"/>
      <c r="EI222" s="6"/>
      <c r="EJ222" s="6"/>
      <c r="EK222" s="6"/>
      <c r="EL222" s="6"/>
      <c r="EM222" s="6"/>
      <c r="EN222" s="8"/>
      <c r="EO222" s="6"/>
    </row>
    <row r="223" spans="1:145"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8"/>
      <c r="CF223" s="6"/>
      <c r="CG223" s="6"/>
      <c r="CH223" s="6"/>
      <c r="CI223" s="6"/>
      <c r="CJ223" s="6"/>
      <c r="CK223" s="6"/>
      <c r="CL223" s="6"/>
      <c r="CM223" s="6"/>
      <c r="CN223" s="6"/>
      <c r="CO223" s="6"/>
      <c r="CP223" s="6"/>
      <c r="CQ223" s="6"/>
      <c r="CR223" s="6"/>
      <c r="CS223" s="6"/>
      <c r="CT223" s="6"/>
      <c r="CU223" s="6"/>
      <c r="CV223" s="6"/>
      <c r="CW223" s="6"/>
      <c r="CX223" s="6"/>
      <c r="CY223" s="6"/>
      <c r="CZ223" s="6"/>
      <c r="DA223" s="6"/>
      <c r="DB223" s="6"/>
      <c r="DC223" s="6"/>
      <c r="DD223" s="6"/>
      <c r="DE223" s="6"/>
      <c r="DF223" s="6"/>
      <c r="DG223" s="6"/>
      <c r="DH223" s="6"/>
      <c r="DI223" s="8"/>
      <c r="DJ223" s="6"/>
      <c r="DK223" s="6"/>
      <c r="DL223" s="6"/>
      <c r="DM223" s="6"/>
      <c r="DN223" s="6"/>
      <c r="DO223" s="6"/>
      <c r="DP223" s="6"/>
      <c r="DQ223" s="6"/>
      <c r="DR223" s="6"/>
      <c r="DS223" s="6"/>
      <c r="DT223" s="6"/>
      <c r="DU223" s="6"/>
      <c r="DV223" s="6"/>
      <c r="DW223" s="6"/>
      <c r="DX223" s="6"/>
      <c r="DY223" s="6"/>
      <c r="DZ223" s="6"/>
      <c r="EA223" s="6"/>
      <c r="EB223" s="6"/>
      <c r="EC223" s="6"/>
      <c r="ED223" s="6"/>
      <c r="EE223" s="6"/>
      <c r="EF223" s="6"/>
      <c r="EG223" s="6"/>
      <c r="EH223" s="6"/>
      <c r="EI223" s="6"/>
      <c r="EJ223" s="6"/>
      <c r="EK223" s="6"/>
      <c r="EL223" s="6"/>
      <c r="EM223" s="6"/>
      <c r="EN223" s="8"/>
      <c r="EO223" s="6"/>
    </row>
    <row r="224" spans="1:145"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8"/>
      <c r="CF224" s="6"/>
      <c r="CG224" s="6"/>
      <c r="CH224" s="6"/>
      <c r="CI224" s="6"/>
      <c r="CJ224" s="6"/>
      <c r="CK224" s="6"/>
      <c r="CL224" s="6"/>
      <c r="CM224" s="6"/>
      <c r="CN224" s="6"/>
      <c r="CO224" s="6"/>
      <c r="CP224" s="6"/>
      <c r="CQ224" s="6"/>
      <c r="CR224" s="6"/>
      <c r="CS224" s="6"/>
      <c r="CT224" s="6"/>
      <c r="CU224" s="6"/>
      <c r="CV224" s="6"/>
      <c r="CW224" s="6"/>
      <c r="CX224" s="6"/>
      <c r="CY224" s="6"/>
      <c r="CZ224" s="6"/>
      <c r="DA224" s="6"/>
      <c r="DB224" s="6"/>
      <c r="DC224" s="6"/>
      <c r="DD224" s="6"/>
      <c r="DE224" s="6"/>
      <c r="DF224" s="6"/>
      <c r="DG224" s="6"/>
      <c r="DH224" s="6"/>
      <c r="DI224" s="8"/>
      <c r="DJ224" s="6"/>
      <c r="DK224" s="6"/>
      <c r="DL224" s="6"/>
      <c r="DM224" s="6"/>
      <c r="DN224" s="6"/>
      <c r="DO224" s="6"/>
      <c r="DP224" s="6"/>
      <c r="DQ224" s="6"/>
      <c r="DR224" s="6"/>
      <c r="DS224" s="6"/>
      <c r="DT224" s="6"/>
      <c r="DU224" s="6"/>
      <c r="DV224" s="6"/>
      <c r="DW224" s="6"/>
      <c r="DX224" s="6"/>
      <c r="DY224" s="6"/>
      <c r="DZ224" s="6"/>
      <c r="EA224" s="6"/>
      <c r="EB224" s="6"/>
      <c r="EC224" s="6"/>
      <c r="ED224" s="6"/>
      <c r="EE224" s="6"/>
      <c r="EF224" s="6"/>
      <c r="EG224" s="6"/>
      <c r="EH224" s="6"/>
      <c r="EI224" s="6"/>
      <c r="EJ224" s="6"/>
      <c r="EK224" s="6"/>
      <c r="EL224" s="6"/>
      <c r="EM224" s="6"/>
      <c r="EN224" s="8"/>
      <c r="EO224" s="6"/>
    </row>
    <row r="225" spans="1:14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8"/>
      <c r="CF225" s="6"/>
      <c r="CG225" s="6"/>
      <c r="CH225" s="6"/>
      <c r="CI225" s="6"/>
      <c r="CJ225" s="6"/>
      <c r="CK225" s="6"/>
      <c r="CL225" s="6"/>
      <c r="CM225" s="6"/>
      <c r="CN225" s="6"/>
      <c r="CO225" s="6"/>
      <c r="CP225" s="6"/>
      <c r="CQ225" s="6"/>
      <c r="CR225" s="6"/>
      <c r="CS225" s="6"/>
      <c r="CT225" s="6"/>
      <c r="CU225" s="6"/>
      <c r="CV225" s="6"/>
      <c r="CW225" s="6"/>
      <c r="CX225" s="6"/>
      <c r="CY225" s="6"/>
      <c r="CZ225" s="6"/>
      <c r="DA225" s="6"/>
      <c r="DB225" s="6"/>
      <c r="DC225" s="6"/>
      <c r="DD225" s="6"/>
      <c r="DE225" s="6"/>
      <c r="DF225" s="6"/>
      <c r="DG225" s="6"/>
      <c r="DH225" s="6"/>
      <c r="DI225" s="8"/>
      <c r="DJ225" s="6"/>
      <c r="DK225" s="6"/>
      <c r="DL225" s="6"/>
      <c r="DM225" s="6"/>
      <c r="DN225" s="6"/>
      <c r="DO225" s="6"/>
      <c r="DP225" s="6"/>
      <c r="DQ225" s="6"/>
      <c r="DR225" s="6"/>
      <c r="DS225" s="6"/>
      <c r="DT225" s="6"/>
      <c r="DU225" s="6"/>
      <c r="DV225" s="6"/>
      <c r="DW225" s="6"/>
      <c r="DX225" s="6"/>
      <c r="DY225" s="6"/>
      <c r="DZ225" s="6"/>
      <c r="EA225" s="6"/>
      <c r="EB225" s="6"/>
      <c r="EC225" s="6"/>
      <c r="ED225" s="6"/>
      <c r="EE225" s="6"/>
      <c r="EF225" s="6"/>
      <c r="EG225" s="6"/>
      <c r="EH225" s="6"/>
      <c r="EI225" s="6"/>
      <c r="EJ225" s="6"/>
      <c r="EK225" s="6"/>
      <c r="EL225" s="6"/>
      <c r="EM225" s="6"/>
      <c r="EN225" s="8"/>
      <c r="EO225" s="6"/>
    </row>
    <row r="226" spans="1:145"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8"/>
      <c r="CF226" s="6"/>
      <c r="CG226" s="6"/>
      <c r="CH226" s="6"/>
      <c r="CI226" s="6"/>
      <c r="CJ226" s="6"/>
      <c r="CK226" s="6"/>
      <c r="CL226" s="6"/>
      <c r="CM226" s="6"/>
      <c r="CN226" s="6"/>
      <c r="CO226" s="6"/>
      <c r="CP226" s="6"/>
      <c r="CQ226" s="6"/>
      <c r="CR226" s="6"/>
      <c r="CS226" s="6"/>
      <c r="CT226" s="6"/>
      <c r="CU226" s="6"/>
      <c r="CV226" s="6"/>
      <c r="CW226" s="6"/>
      <c r="CX226" s="6"/>
      <c r="CY226" s="6"/>
      <c r="CZ226" s="6"/>
      <c r="DA226" s="6"/>
      <c r="DB226" s="6"/>
      <c r="DC226" s="6"/>
      <c r="DD226" s="6"/>
      <c r="DE226" s="6"/>
      <c r="DF226" s="6"/>
      <c r="DG226" s="6"/>
      <c r="DH226" s="6"/>
      <c r="DI226" s="8"/>
      <c r="DJ226" s="6"/>
      <c r="DK226" s="6"/>
      <c r="DL226" s="6"/>
      <c r="DM226" s="6"/>
      <c r="DN226" s="6"/>
      <c r="DO226" s="6"/>
      <c r="DP226" s="6"/>
      <c r="DQ226" s="6"/>
      <c r="DR226" s="6"/>
      <c r="DS226" s="6"/>
      <c r="DT226" s="6"/>
      <c r="DU226" s="6"/>
      <c r="DV226" s="6"/>
      <c r="DW226" s="6"/>
      <c r="DX226" s="6"/>
      <c r="DY226" s="6"/>
      <c r="DZ226" s="6"/>
      <c r="EA226" s="6"/>
      <c r="EB226" s="6"/>
      <c r="EC226" s="6"/>
      <c r="ED226" s="6"/>
      <c r="EE226" s="6"/>
      <c r="EF226" s="6"/>
      <c r="EG226" s="6"/>
      <c r="EH226" s="6"/>
      <c r="EI226" s="6"/>
      <c r="EJ226" s="6"/>
      <c r="EK226" s="6"/>
      <c r="EL226" s="6"/>
      <c r="EM226" s="6"/>
      <c r="EN226" s="8"/>
      <c r="EO226" s="6"/>
    </row>
    <row r="227" spans="1:145"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8"/>
      <c r="CF227" s="6"/>
      <c r="CG227" s="6"/>
      <c r="CH227" s="6"/>
      <c r="CI227" s="6"/>
      <c r="CJ227" s="6"/>
      <c r="CK227" s="6"/>
      <c r="CL227" s="6"/>
      <c r="CM227" s="6"/>
      <c r="CN227" s="6"/>
      <c r="CO227" s="6"/>
      <c r="CP227" s="6"/>
      <c r="CQ227" s="6"/>
      <c r="CR227" s="6"/>
      <c r="CS227" s="6"/>
      <c r="CT227" s="6"/>
      <c r="CU227" s="6"/>
      <c r="CV227" s="6"/>
      <c r="CW227" s="6"/>
      <c r="CX227" s="6"/>
      <c r="CY227" s="6"/>
      <c r="CZ227" s="6"/>
      <c r="DA227" s="6"/>
      <c r="DB227" s="6"/>
      <c r="DC227" s="6"/>
      <c r="DD227" s="6"/>
      <c r="DE227" s="6"/>
      <c r="DF227" s="6"/>
      <c r="DG227" s="6"/>
      <c r="DH227" s="6"/>
      <c r="DI227" s="8"/>
      <c r="DJ227" s="6"/>
      <c r="DK227" s="6"/>
      <c r="DL227" s="6"/>
      <c r="DM227" s="6"/>
      <c r="DN227" s="6"/>
      <c r="DO227" s="6"/>
      <c r="DP227" s="6"/>
      <c r="DQ227" s="6"/>
      <c r="DR227" s="6"/>
      <c r="DS227" s="6"/>
      <c r="DT227" s="6"/>
      <c r="DU227" s="6"/>
      <c r="DV227" s="6"/>
      <c r="DW227" s="6"/>
      <c r="DX227" s="6"/>
      <c r="DY227" s="6"/>
      <c r="DZ227" s="6"/>
      <c r="EA227" s="6"/>
      <c r="EB227" s="6"/>
      <c r="EC227" s="6"/>
      <c r="ED227" s="6"/>
      <c r="EE227" s="6"/>
      <c r="EF227" s="6"/>
      <c r="EG227" s="6"/>
      <c r="EH227" s="6"/>
      <c r="EI227" s="6"/>
      <c r="EJ227" s="6"/>
      <c r="EK227" s="6"/>
      <c r="EL227" s="6"/>
      <c r="EM227" s="6"/>
      <c r="EN227" s="8"/>
      <c r="EO227" s="6"/>
    </row>
    <row r="228" spans="1:145"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8"/>
      <c r="CF228" s="6"/>
      <c r="CG228" s="6"/>
      <c r="CH228" s="6"/>
      <c r="CI228" s="6"/>
      <c r="CJ228" s="6"/>
      <c r="CK228" s="6"/>
      <c r="CL228" s="6"/>
      <c r="CM228" s="6"/>
      <c r="CN228" s="6"/>
      <c r="CO228" s="6"/>
      <c r="CP228" s="6"/>
      <c r="CQ228" s="6"/>
      <c r="CR228" s="6"/>
      <c r="CS228" s="6"/>
      <c r="CT228" s="6"/>
      <c r="CU228" s="6"/>
      <c r="CV228" s="6"/>
      <c r="CW228" s="6"/>
      <c r="CX228" s="6"/>
      <c r="CY228" s="6"/>
      <c r="CZ228" s="6"/>
      <c r="DA228" s="6"/>
      <c r="DB228" s="6"/>
      <c r="DC228" s="6"/>
      <c r="DD228" s="6"/>
      <c r="DE228" s="6"/>
      <c r="DF228" s="6"/>
      <c r="DG228" s="6"/>
      <c r="DH228" s="6"/>
      <c r="DI228" s="8"/>
      <c r="DJ228" s="6"/>
      <c r="DK228" s="6"/>
      <c r="DL228" s="6"/>
      <c r="DM228" s="6"/>
      <c r="DN228" s="6"/>
      <c r="DO228" s="6"/>
      <c r="DP228" s="6"/>
      <c r="DQ228" s="6"/>
      <c r="DR228" s="6"/>
      <c r="DS228" s="6"/>
      <c r="DT228" s="6"/>
      <c r="DU228" s="6"/>
      <c r="DV228" s="6"/>
      <c r="DW228" s="6"/>
      <c r="DX228" s="6"/>
      <c r="DY228" s="6"/>
      <c r="DZ228" s="6"/>
      <c r="EA228" s="6"/>
      <c r="EB228" s="6"/>
      <c r="EC228" s="6"/>
      <c r="ED228" s="6"/>
      <c r="EE228" s="6"/>
      <c r="EF228" s="6"/>
      <c r="EG228" s="6"/>
      <c r="EH228" s="6"/>
      <c r="EI228" s="6"/>
      <c r="EJ228" s="6"/>
      <c r="EK228" s="6"/>
      <c r="EL228" s="6"/>
      <c r="EM228" s="6"/>
      <c r="EN228" s="8"/>
      <c r="EO228" s="6"/>
    </row>
    <row r="229" spans="1:145"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8"/>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8"/>
      <c r="DJ229" s="6"/>
      <c r="DK229" s="6"/>
      <c r="DL229" s="6"/>
      <c r="DM229" s="6"/>
      <c r="DN229" s="6"/>
      <c r="DO229" s="6"/>
      <c r="DP229" s="6"/>
      <c r="DQ229" s="6"/>
      <c r="DR229" s="6"/>
      <c r="DS229" s="6"/>
      <c r="DT229" s="6"/>
      <c r="DU229" s="6"/>
      <c r="DV229" s="6"/>
      <c r="DW229" s="6"/>
      <c r="DX229" s="6"/>
      <c r="DY229" s="6"/>
      <c r="DZ229" s="6"/>
      <c r="EA229" s="6"/>
      <c r="EB229" s="6"/>
      <c r="EC229" s="6"/>
      <c r="ED229" s="6"/>
      <c r="EE229" s="6"/>
      <c r="EF229" s="6"/>
      <c r="EG229" s="6"/>
      <c r="EH229" s="6"/>
      <c r="EI229" s="6"/>
      <c r="EJ229" s="6"/>
      <c r="EK229" s="6"/>
      <c r="EL229" s="6"/>
      <c r="EM229" s="6"/>
      <c r="EN229" s="8"/>
      <c r="EO229" s="6"/>
    </row>
    <row r="230" spans="1:145"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8"/>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c r="DF230" s="6"/>
      <c r="DG230" s="6"/>
      <c r="DH230" s="6"/>
      <c r="DI230" s="8"/>
      <c r="DJ230" s="6"/>
      <c r="DK230" s="6"/>
      <c r="DL230" s="6"/>
      <c r="DM230" s="6"/>
      <c r="DN230" s="6"/>
      <c r="DO230" s="6"/>
      <c r="DP230" s="6"/>
      <c r="DQ230" s="6"/>
      <c r="DR230" s="6"/>
      <c r="DS230" s="6"/>
      <c r="DT230" s="6"/>
      <c r="DU230" s="6"/>
      <c r="DV230" s="6"/>
      <c r="DW230" s="6"/>
      <c r="DX230" s="6"/>
      <c r="DY230" s="6"/>
      <c r="DZ230" s="6"/>
      <c r="EA230" s="6"/>
      <c r="EB230" s="6"/>
      <c r="EC230" s="6"/>
      <c r="ED230" s="6"/>
      <c r="EE230" s="6"/>
      <c r="EF230" s="6"/>
      <c r="EG230" s="6"/>
      <c r="EH230" s="6"/>
      <c r="EI230" s="6"/>
      <c r="EJ230" s="6"/>
      <c r="EK230" s="6"/>
      <c r="EL230" s="6"/>
      <c r="EM230" s="6"/>
      <c r="EN230" s="8"/>
      <c r="EO230" s="6"/>
    </row>
    <row r="231" spans="1:145"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8"/>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8"/>
      <c r="DJ231" s="6"/>
      <c r="DK231" s="6"/>
      <c r="DL231" s="6"/>
      <c r="DM231" s="6"/>
      <c r="DN231" s="6"/>
      <c r="DO231" s="6"/>
      <c r="DP231" s="6"/>
      <c r="DQ231" s="6"/>
      <c r="DR231" s="6"/>
      <c r="DS231" s="6"/>
      <c r="DT231" s="6"/>
      <c r="DU231" s="6"/>
      <c r="DV231" s="6"/>
      <c r="DW231" s="6"/>
      <c r="DX231" s="6"/>
      <c r="DY231" s="6"/>
      <c r="DZ231" s="6"/>
      <c r="EA231" s="6"/>
      <c r="EB231" s="6"/>
      <c r="EC231" s="6"/>
      <c r="ED231" s="6"/>
      <c r="EE231" s="6"/>
      <c r="EF231" s="6"/>
      <c r="EG231" s="6"/>
      <c r="EH231" s="6"/>
      <c r="EI231" s="6"/>
      <c r="EJ231" s="6"/>
      <c r="EK231" s="6"/>
      <c r="EL231" s="6"/>
      <c r="EM231" s="6"/>
      <c r="EN231" s="8"/>
      <c r="EO231" s="6"/>
    </row>
    <row r="232" spans="1:145"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8"/>
      <c r="CF232" s="6"/>
      <c r="CG232" s="6"/>
      <c r="CH232" s="6"/>
      <c r="CI232" s="6"/>
      <c r="CJ232" s="6"/>
      <c r="CK232" s="6"/>
      <c r="CL232" s="6"/>
      <c r="CM232" s="6"/>
      <c r="CN232" s="6"/>
      <c r="CO232" s="6"/>
      <c r="CP232" s="6"/>
      <c r="CQ232" s="6"/>
      <c r="CR232" s="6"/>
      <c r="CS232" s="6"/>
      <c r="CT232" s="6"/>
      <c r="CU232" s="6"/>
      <c r="CV232" s="6"/>
      <c r="CW232" s="6"/>
      <c r="CX232" s="6"/>
      <c r="CY232" s="6"/>
      <c r="CZ232" s="6"/>
      <c r="DA232" s="6"/>
      <c r="DB232" s="6"/>
      <c r="DC232" s="6"/>
      <c r="DD232" s="6"/>
      <c r="DE232" s="6"/>
      <c r="DF232" s="6"/>
      <c r="DG232" s="6"/>
      <c r="DH232" s="6"/>
      <c r="DI232" s="8"/>
      <c r="DJ232" s="6"/>
      <c r="DK232" s="6"/>
      <c r="DL232" s="6"/>
      <c r="DM232" s="6"/>
      <c r="DN232" s="6"/>
      <c r="DO232" s="6"/>
      <c r="DP232" s="6"/>
      <c r="DQ232" s="6"/>
      <c r="DR232" s="6"/>
      <c r="DS232" s="6"/>
      <c r="DT232" s="6"/>
      <c r="DU232" s="6"/>
      <c r="DV232" s="6"/>
      <c r="DW232" s="6"/>
      <c r="DX232" s="6"/>
      <c r="DY232" s="6"/>
      <c r="DZ232" s="6"/>
      <c r="EA232" s="6"/>
      <c r="EB232" s="6"/>
      <c r="EC232" s="6"/>
      <c r="ED232" s="6"/>
      <c r="EE232" s="6"/>
      <c r="EF232" s="6"/>
      <c r="EG232" s="6"/>
      <c r="EH232" s="6"/>
      <c r="EI232" s="6"/>
      <c r="EJ232" s="6"/>
      <c r="EK232" s="6"/>
      <c r="EL232" s="6"/>
      <c r="EM232" s="6"/>
      <c r="EN232" s="8"/>
      <c r="EO232" s="6"/>
    </row>
    <row r="233" spans="1:145"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8"/>
      <c r="CF233" s="6"/>
      <c r="CG233" s="6"/>
      <c r="CH233" s="6"/>
      <c r="CI233" s="6"/>
      <c r="CJ233" s="6"/>
      <c r="CK233" s="6"/>
      <c r="CL233" s="6"/>
      <c r="CM233" s="6"/>
      <c r="CN233" s="6"/>
      <c r="CO233" s="6"/>
      <c r="CP233" s="6"/>
      <c r="CQ233" s="6"/>
      <c r="CR233" s="6"/>
      <c r="CS233" s="6"/>
      <c r="CT233" s="6"/>
      <c r="CU233" s="6"/>
      <c r="CV233" s="6"/>
      <c r="CW233" s="6"/>
      <c r="CX233" s="6"/>
      <c r="CY233" s="6"/>
      <c r="CZ233" s="6"/>
      <c r="DA233" s="6"/>
      <c r="DB233" s="6"/>
      <c r="DC233" s="6"/>
      <c r="DD233" s="6"/>
      <c r="DE233" s="6"/>
      <c r="DF233" s="6"/>
      <c r="DG233" s="6"/>
      <c r="DH233" s="6"/>
      <c r="DI233" s="8"/>
      <c r="DJ233" s="6"/>
      <c r="DK233" s="6"/>
      <c r="DL233" s="6"/>
      <c r="DM233" s="6"/>
      <c r="DN233" s="6"/>
      <c r="DO233" s="6"/>
      <c r="DP233" s="6"/>
      <c r="DQ233" s="6"/>
      <c r="DR233" s="6"/>
      <c r="DS233" s="6"/>
      <c r="DT233" s="6"/>
      <c r="DU233" s="6"/>
      <c r="DV233" s="6"/>
      <c r="DW233" s="6"/>
      <c r="DX233" s="6"/>
      <c r="DY233" s="6"/>
      <c r="DZ233" s="6"/>
      <c r="EA233" s="6"/>
      <c r="EB233" s="6"/>
      <c r="EC233" s="6"/>
      <c r="ED233" s="6"/>
      <c r="EE233" s="6"/>
      <c r="EF233" s="6"/>
      <c r="EG233" s="6"/>
      <c r="EH233" s="6"/>
      <c r="EI233" s="6"/>
      <c r="EJ233" s="6"/>
      <c r="EK233" s="6"/>
      <c r="EL233" s="6"/>
      <c r="EM233" s="6"/>
      <c r="EN233" s="8"/>
      <c r="EO233" s="6"/>
    </row>
    <row r="234" spans="1:145"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8"/>
      <c r="CF234" s="6"/>
      <c r="CG234" s="6"/>
      <c r="CH234" s="6"/>
      <c r="CI234" s="6"/>
      <c r="CJ234" s="6"/>
      <c r="CK234" s="6"/>
      <c r="CL234" s="6"/>
      <c r="CM234" s="6"/>
      <c r="CN234" s="6"/>
      <c r="CO234" s="6"/>
      <c r="CP234" s="6"/>
      <c r="CQ234" s="6"/>
      <c r="CR234" s="6"/>
      <c r="CS234" s="6"/>
      <c r="CT234" s="6"/>
      <c r="CU234" s="6"/>
      <c r="CV234" s="6"/>
      <c r="CW234" s="6"/>
      <c r="CX234" s="6"/>
      <c r="CY234" s="6"/>
      <c r="CZ234" s="6"/>
      <c r="DA234" s="6"/>
      <c r="DB234" s="6"/>
      <c r="DC234" s="6"/>
      <c r="DD234" s="6"/>
      <c r="DE234" s="6"/>
      <c r="DF234" s="6"/>
      <c r="DG234" s="6"/>
      <c r="DH234" s="6"/>
      <c r="DI234" s="8"/>
      <c r="DJ234" s="6"/>
      <c r="DK234" s="6"/>
      <c r="DL234" s="6"/>
      <c r="DM234" s="6"/>
      <c r="DN234" s="6"/>
      <c r="DO234" s="6"/>
      <c r="DP234" s="6"/>
      <c r="DQ234" s="6"/>
      <c r="DR234" s="6"/>
      <c r="DS234" s="6"/>
      <c r="DT234" s="6"/>
      <c r="DU234" s="6"/>
      <c r="DV234" s="6"/>
      <c r="DW234" s="6"/>
      <c r="DX234" s="6"/>
      <c r="DY234" s="6"/>
      <c r="DZ234" s="6"/>
      <c r="EA234" s="6"/>
      <c r="EB234" s="6"/>
      <c r="EC234" s="6"/>
      <c r="ED234" s="6"/>
      <c r="EE234" s="6"/>
      <c r="EF234" s="6"/>
      <c r="EG234" s="6"/>
      <c r="EH234" s="6"/>
      <c r="EI234" s="6"/>
      <c r="EJ234" s="6"/>
      <c r="EK234" s="6"/>
      <c r="EL234" s="6"/>
      <c r="EM234" s="6"/>
      <c r="EN234" s="8"/>
      <c r="EO234" s="6"/>
    </row>
    <row r="235" spans="1:14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8"/>
      <c r="CF235" s="6"/>
      <c r="CG235" s="6"/>
      <c r="CH235" s="6"/>
      <c r="CI235" s="6"/>
      <c r="CJ235" s="6"/>
      <c r="CK235" s="6"/>
      <c r="CL235" s="6"/>
      <c r="CM235" s="6"/>
      <c r="CN235" s="6"/>
      <c r="CO235" s="6"/>
      <c r="CP235" s="6"/>
      <c r="CQ235" s="6"/>
      <c r="CR235" s="6"/>
      <c r="CS235" s="6"/>
      <c r="CT235" s="6"/>
      <c r="CU235" s="6"/>
      <c r="CV235" s="6"/>
      <c r="CW235" s="6"/>
      <c r="CX235" s="6"/>
      <c r="CY235" s="6"/>
      <c r="CZ235" s="6"/>
      <c r="DA235" s="6"/>
      <c r="DB235" s="6"/>
      <c r="DC235" s="6"/>
      <c r="DD235" s="6"/>
      <c r="DE235" s="6"/>
      <c r="DF235" s="6"/>
      <c r="DG235" s="6"/>
      <c r="DH235" s="6"/>
      <c r="DI235" s="8"/>
      <c r="DJ235" s="6"/>
      <c r="DK235" s="6"/>
      <c r="DL235" s="6"/>
      <c r="DM235" s="6"/>
      <c r="DN235" s="6"/>
      <c r="DO235" s="6"/>
      <c r="DP235" s="6"/>
      <c r="DQ235" s="6"/>
      <c r="DR235" s="6"/>
      <c r="DS235" s="6"/>
      <c r="DT235" s="6"/>
      <c r="DU235" s="6"/>
      <c r="DV235" s="6"/>
      <c r="DW235" s="6"/>
      <c r="DX235" s="6"/>
      <c r="DY235" s="6"/>
      <c r="DZ235" s="6"/>
      <c r="EA235" s="6"/>
      <c r="EB235" s="6"/>
      <c r="EC235" s="6"/>
      <c r="ED235" s="6"/>
      <c r="EE235" s="6"/>
      <c r="EF235" s="6"/>
      <c r="EG235" s="6"/>
      <c r="EH235" s="6"/>
      <c r="EI235" s="6"/>
      <c r="EJ235" s="6"/>
      <c r="EK235" s="6"/>
      <c r="EL235" s="6"/>
      <c r="EM235" s="6"/>
      <c r="EN235" s="8"/>
      <c r="EO235" s="6"/>
    </row>
    <row r="236" spans="1:145"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8"/>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8"/>
      <c r="DJ236" s="6"/>
      <c r="DK236" s="6"/>
      <c r="DL236" s="6"/>
      <c r="DM236" s="6"/>
      <c r="DN236" s="6"/>
      <c r="DO236" s="6"/>
      <c r="DP236" s="6"/>
      <c r="DQ236" s="6"/>
      <c r="DR236" s="6"/>
      <c r="DS236" s="6"/>
      <c r="DT236" s="6"/>
      <c r="DU236" s="6"/>
      <c r="DV236" s="6"/>
      <c r="DW236" s="6"/>
      <c r="DX236" s="6"/>
      <c r="DY236" s="6"/>
      <c r="DZ236" s="6"/>
      <c r="EA236" s="6"/>
      <c r="EB236" s="6"/>
      <c r="EC236" s="6"/>
      <c r="ED236" s="6"/>
      <c r="EE236" s="6"/>
      <c r="EF236" s="6"/>
      <c r="EG236" s="6"/>
      <c r="EH236" s="6"/>
      <c r="EI236" s="6"/>
      <c r="EJ236" s="6"/>
      <c r="EK236" s="6"/>
      <c r="EL236" s="6"/>
      <c r="EM236" s="6"/>
      <c r="EN236" s="8"/>
      <c r="EO236" s="6"/>
    </row>
    <row r="237" spans="1:145"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8"/>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8"/>
      <c r="DJ237" s="6"/>
      <c r="DK237" s="6"/>
      <c r="DL237" s="6"/>
      <c r="DM237" s="6"/>
      <c r="DN237" s="6"/>
      <c r="DO237" s="6"/>
      <c r="DP237" s="6"/>
      <c r="DQ237" s="6"/>
      <c r="DR237" s="6"/>
      <c r="DS237" s="6"/>
      <c r="DT237" s="6"/>
      <c r="DU237" s="6"/>
      <c r="DV237" s="6"/>
      <c r="DW237" s="6"/>
      <c r="DX237" s="6"/>
      <c r="DY237" s="6"/>
      <c r="DZ237" s="6"/>
      <c r="EA237" s="6"/>
      <c r="EB237" s="6"/>
      <c r="EC237" s="6"/>
      <c r="ED237" s="6"/>
      <c r="EE237" s="6"/>
      <c r="EF237" s="6"/>
      <c r="EG237" s="6"/>
      <c r="EH237" s="6"/>
      <c r="EI237" s="6"/>
      <c r="EJ237" s="6"/>
      <c r="EK237" s="6"/>
      <c r="EL237" s="6"/>
      <c r="EM237" s="6"/>
      <c r="EN237" s="8"/>
      <c r="EO237" s="6"/>
    </row>
    <row r="238" spans="1:145"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8"/>
      <c r="CF238" s="6"/>
      <c r="CG238" s="6"/>
      <c r="CH238" s="6"/>
      <c r="CI238" s="6"/>
      <c r="CJ238" s="6"/>
      <c r="CK238" s="6"/>
      <c r="CL238" s="6"/>
      <c r="CM238" s="6"/>
      <c r="CN238" s="6"/>
      <c r="CO238" s="6"/>
      <c r="CP238" s="6"/>
      <c r="CQ238" s="6"/>
      <c r="CR238" s="6"/>
      <c r="CS238" s="6"/>
      <c r="CT238" s="6"/>
      <c r="CU238" s="6"/>
      <c r="CV238" s="6"/>
      <c r="CW238" s="6"/>
      <c r="CX238" s="6"/>
      <c r="CY238" s="6"/>
      <c r="CZ238" s="6"/>
      <c r="DA238" s="6"/>
      <c r="DB238" s="6"/>
      <c r="DC238" s="6"/>
      <c r="DD238" s="6"/>
      <c r="DE238" s="6"/>
      <c r="DF238" s="6"/>
      <c r="DG238" s="6"/>
      <c r="DH238" s="6"/>
      <c r="DI238" s="8"/>
      <c r="DJ238" s="6"/>
      <c r="DK238" s="6"/>
      <c r="DL238" s="6"/>
      <c r="DM238" s="6"/>
      <c r="DN238" s="6"/>
      <c r="DO238" s="6"/>
      <c r="DP238" s="6"/>
      <c r="DQ238" s="6"/>
      <c r="DR238" s="6"/>
      <c r="DS238" s="6"/>
      <c r="DT238" s="6"/>
      <c r="DU238" s="6"/>
      <c r="DV238" s="6"/>
      <c r="DW238" s="6"/>
      <c r="DX238" s="6"/>
      <c r="DY238" s="6"/>
      <c r="DZ238" s="6"/>
      <c r="EA238" s="6"/>
      <c r="EB238" s="6"/>
      <c r="EC238" s="6"/>
      <c r="ED238" s="6"/>
      <c r="EE238" s="6"/>
      <c r="EF238" s="6"/>
      <c r="EG238" s="6"/>
      <c r="EH238" s="6"/>
      <c r="EI238" s="6"/>
      <c r="EJ238" s="6"/>
      <c r="EK238" s="6"/>
      <c r="EL238" s="6"/>
      <c r="EM238" s="6"/>
      <c r="EN238" s="8"/>
      <c r="EO238" s="6"/>
    </row>
    <row r="239" spans="1:145"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8"/>
      <c r="CF239" s="6"/>
      <c r="CG239" s="6"/>
      <c r="CH239" s="6"/>
      <c r="CI239" s="6"/>
      <c r="CJ239" s="6"/>
      <c r="CK239" s="6"/>
      <c r="CL239" s="6"/>
      <c r="CM239" s="6"/>
      <c r="CN239" s="6"/>
      <c r="CO239" s="6"/>
      <c r="CP239" s="6"/>
      <c r="CQ239" s="6"/>
      <c r="CR239" s="6"/>
      <c r="CS239" s="6"/>
      <c r="CT239" s="6"/>
      <c r="CU239" s="6"/>
      <c r="CV239" s="6"/>
      <c r="CW239" s="6"/>
      <c r="CX239" s="6"/>
      <c r="CY239" s="6"/>
      <c r="CZ239" s="6"/>
      <c r="DA239" s="6"/>
      <c r="DB239" s="6"/>
      <c r="DC239" s="6"/>
      <c r="DD239" s="6"/>
      <c r="DE239" s="6"/>
      <c r="DF239" s="6"/>
      <c r="DG239" s="6"/>
      <c r="DH239" s="6"/>
      <c r="DI239" s="8"/>
      <c r="DJ239" s="6"/>
      <c r="DK239" s="6"/>
      <c r="DL239" s="6"/>
      <c r="DM239" s="6"/>
      <c r="DN239" s="6"/>
      <c r="DO239" s="6"/>
      <c r="DP239" s="6"/>
      <c r="DQ239" s="6"/>
      <c r="DR239" s="6"/>
      <c r="DS239" s="6"/>
      <c r="DT239" s="6"/>
      <c r="DU239" s="6"/>
      <c r="DV239" s="6"/>
      <c r="DW239" s="6"/>
      <c r="DX239" s="6"/>
      <c r="DY239" s="6"/>
      <c r="DZ239" s="6"/>
      <c r="EA239" s="6"/>
      <c r="EB239" s="6"/>
      <c r="EC239" s="6"/>
      <c r="ED239" s="6"/>
      <c r="EE239" s="6"/>
      <c r="EF239" s="6"/>
      <c r="EG239" s="6"/>
      <c r="EH239" s="6"/>
      <c r="EI239" s="6"/>
      <c r="EJ239" s="6"/>
      <c r="EK239" s="6"/>
      <c r="EL239" s="6"/>
      <c r="EM239" s="6"/>
      <c r="EN239" s="8"/>
      <c r="EO239" s="6"/>
    </row>
    <row r="240" spans="1:145"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8"/>
      <c r="CF240" s="6"/>
      <c r="CG240" s="6"/>
      <c r="CH240" s="6"/>
      <c r="CI240" s="6"/>
      <c r="CJ240" s="6"/>
      <c r="CK240" s="6"/>
      <c r="CL240" s="6"/>
      <c r="CM240" s="6"/>
      <c r="CN240" s="6"/>
      <c r="CO240" s="6"/>
      <c r="CP240" s="6"/>
      <c r="CQ240" s="6"/>
      <c r="CR240" s="6"/>
      <c r="CS240" s="6"/>
      <c r="CT240" s="6"/>
      <c r="CU240" s="6"/>
      <c r="CV240" s="6"/>
      <c r="CW240" s="6"/>
      <c r="CX240" s="6"/>
      <c r="CY240" s="6"/>
      <c r="CZ240" s="6"/>
      <c r="DA240" s="6"/>
      <c r="DB240" s="6"/>
      <c r="DC240" s="6"/>
      <c r="DD240" s="6"/>
      <c r="DE240" s="6"/>
      <c r="DF240" s="6"/>
      <c r="DG240" s="6"/>
      <c r="DH240" s="6"/>
      <c r="DI240" s="8"/>
      <c r="DJ240" s="6"/>
      <c r="DK240" s="6"/>
      <c r="DL240" s="6"/>
      <c r="DM240" s="6"/>
      <c r="DN240" s="6"/>
      <c r="DO240" s="6"/>
      <c r="DP240" s="6"/>
      <c r="DQ240" s="6"/>
      <c r="DR240" s="6"/>
      <c r="DS240" s="6"/>
      <c r="DT240" s="6"/>
      <c r="DU240" s="6"/>
      <c r="DV240" s="6"/>
      <c r="DW240" s="6"/>
      <c r="DX240" s="6"/>
      <c r="DY240" s="6"/>
      <c r="DZ240" s="6"/>
      <c r="EA240" s="6"/>
      <c r="EB240" s="6"/>
      <c r="EC240" s="6"/>
      <c r="ED240" s="6"/>
      <c r="EE240" s="6"/>
      <c r="EF240" s="6"/>
      <c r="EG240" s="6"/>
      <c r="EH240" s="6"/>
      <c r="EI240" s="6"/>
      <c r="EJ240" s="6"/>
      <c r="EK240" s="6"/>
      <c r="EL240" s="6"/>
      <c r="EM240" s="6"/>
      <c r="EN240" s="8"/>
      <c r="EO240" s="6"/>
    </row>
    <row r="241" spans="1:145"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8"/>
      <c r="CF241" s="6"/>
      <c r="CG241" s="6"/>
      <c r="CH241" s="6"/>
      <c r="CI241" s="6"/>
      <c r="CJ241" s="6"/>
      <c r="CK241" s="6"/>
      <c r="CL241" s="6"/>
      <c r="CM241" s="6"/>
      <c r="CN241" s="6"/>
      <c r="CO241" s="6"/>
      <c r="CP241" s="6"/>
      <c r="CQ241" s="6"/>
      <c r="CR241" s="6"/>
      <c r="CS241" s="6"/>
      <c r="CT241" s="6"/>
      <c r="CU241" s="6"/>
      <c r="CV241" s="6"/>
      <c r="CW241" s="6"/>
      <c r="CX241" s="6"/>
      <c r="CY241" s="6"/>
      <c r="CZ241" s="6"/>
      <c r="DA241" s="6"/>
      <c r="DB241" s="6"/>
      <c r="DC241" s="6"/>
      <c r="DD241" s="6"/>
      <c r="DE241" s="6"/>
      <c r="DF241" s="6"/>
      <c r="DG241" s="6"/>
      <c r="DH241" s="6"/>
      <c r="DI241" s="8"/>
      <c r="DJ241" s="6"/>
      <c r="DK241" s="6"/>
      <c r="DL241" s="6"/>
      <c r="DM241" s="6"/>
      <c r="DN241" s="6"/>
      <c r="DO241" s="6"/>
      <c r="DP241" s="6"/>
      <c r="DQ241" s="6"/>
      <c r="DR241" s="6"/>
      <c r="DS241" s="6"/>
      <c r="DT241" s="6"/>
      <c r="DU241" s="6"/>
      <c r="DV241" s="6"/>
      <c r="DW241" s="6"/>
      <c r="DX241" s="6"/>
      <c r="DY241" s="6"/>
      <c r="DZ241" s="6"/>
      <c r="EA241" s="6"/>
      <c r="EB241" s="6"/>
      <c r="EC241" s="6"/>
      <c r="ED241" s="6"/>
      <c r="EE241" s="6"/>
      <c r="EF241" s="6"/>
      <c r="EG241" s="6"/>
      <c r="EH241" s="6"/>
      <c r="EI241" s="6"/>
      <c r="EJ241" s="6"/>
      <c r="EK241" s="6"/>
      <c r="EL241" s="6"/>
      <c r="EM241" s="6"/>
      <c r="EN241" s="8"/>
      <c r="EO241" s="6"/>
    </row>
    <row r="242" spans="1:145"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8"/>
      <c r="CF242" s="6"/>
      <c r="CG242" s="6"/>
      <c r="CH242" s="6"/>
      <c r="CI242" s="6"/>
      <c r="CJ242" s="6"/>
      <c r="CK242" s="6"/>
      <c r="CL242" s="6"/>
      <c r="CM242" s="6"/>
      <c r="CN242" s="6"/>
      <c r="CO242" s="6"/>
      <c r="CP242" s="6"/>
      <c r="CQ242" s="6"/>
      <c r="CR242" s="6"/>
      <c r="CS242" s="6"/>
      <c r="CT242" s="6"/>
      <c r="CU242" s="6"/>
      <c r="CV242" s="6"/>
      <c r="CW242" s="6"/>
      <c r="CX242" s="6"/>
      <c r="CY242" s="6"/>
      <c r="CZ242" s="6"/>
      <c r="DA242" s="6"/>
      <c r="DB242" s="6"/>
      <c r="DC242" s="6"/>
      <c r="DD242" s="6"/>
      <c r="DE242" s="6"/>
      <c r="DF242" s="6"/>
      <c r="DG242" s="6"/>
      <c r="DH242" s="6"/>
      <c r="DI242" s="8"/>
      <c r="DJ242" s="6"/>
      <c r="DK242" s="6"/>
      <c r="DL242" s="6"/>
      <c r="DM242" s="6"/>
      <c r="DN242" s="6"/>
      <c r="DO242" s="6"/>
      <c r="DP242" s="6"/>
      <c r="DQ242" s="6"/>
      <c r="DR242" s="6"/>
      <c r="DS242" s="6"/>
      <c r="DT242" s="6"/>
      <c r="DU242" s="6"/>
      <c r="DV242" s="6"/>
      <c r="DW242" s="6"/>
      <c r="DX242" s="6"/>
      <c r="DY242" s="6"/>
      <c r="DZ242" s="6"/>
      <c r="EA242" s="6"/>
      <c r="EB242" s="6"/>
      <c r="EC242" s="6"/>
      <c r="ED242" s="6"/>
      <c r="EE242" s="6"/>
      <c r="EF242" s="6"/>
      <c r="EG242" s="6"/>
      <c r="EH242" s="6"/>
      <c r="EI242" s="6"/>
      <c r="EJ242" s="6"/>
      <c r="EK242" s="6"/>
      <c r="EL242" s="6"/>
      <c r="EM242" s="6"/>
      <c r="EN242" s="8"/>
      <c r="EO242" s="6"/>
    </row>
    <row r="243" spans="1:145"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8"/>
      <c r="CF243" s="6"/>
      <c r="CG243" s="6"/>
      <c r="CH243" s="6"/>
      <c r="CI243" s="6"/>
      <c r="CJ243" s="6"/>
      <c r="CK243" s="6"/>
      <c r="CL243" s="6"/>
      <c r="CM243" s="6"/>
      <c r="CN243" s="6"/>
      <c r="CO243" s="6"/>
      <c r="CP243" s="6"/>
      <c r="CQ243" s="6"/>
      <c r="CR243" s="6"/>
      <c r="CS243" s="6"/>
      <c r="CT243" s="6"/>
      <c r="CU243" s="6"/>
      <c r="CV243" s="6"/>
      <c r="CW243" s="6"/>
      <c r="CX243" s="6"/>
      <c r="CY243" s="6"/>
      <c r="CZ243" s="6"/>
      <c r="DA243" s="6"/>
      <c r="DB243" s="6"/>
      <c r="DC243" s="6"/>
      <c r="DD243" s="6"/>
      <c r="DE243" s="6"/>
      <c r="DF243" s="6"/>
      <c r="DG243" s="6"/>
      <c r="DH243" s="6"/>
      <c r="DI243" s="8"/>
      <c r="DJ243" s="6"/>
      <c r="DK243" s="6"/>
      <c r="DL243" s="6"/>
      <c r="DM243" s="6"/>
      <c r="DN243" s="6"/>
      <c r="DO243" s="6"/>
      <c r="DP243" s="6"/>
      <c r="DQ243" s="6"/>
      <c r="DR243" s="6"/>
      <c r="DS243" s="6"/>
      <c r="DT243" s="6"/>
      <c r="DU243" s="6"/>
      <c r="DV243" s="6"/>
      <c r="DW243" s="6"/>
      <c r="DX243" s="6"/>
      <c r="DY243" s="6"/>
      <c r="DZ243" s="6"/>
      <c r="EA243" s="6"/>
      <c r="EB243" s="6"/>
      <c r="EC243" s="6"/>
      <c r="ED243" s="6"/>
      <c r="EE243" s="6"/>
      <c r="EF243" s="6"/>
      <c r="EG243" s="6"/>
      <c r="EH243" s="6"/>
      <c r="EI243" s="6"/>
      <c r="EJ243" s="6"/>
      <c r="EK243" s="6"/>
      <c r="EL243" s="6"/>
      <c r="EM243" s="6"/>
      <c r="EN243" s="8"/>
      <c r="EO243" s="6"/>
    </row>
    <row r="244" spans="1:145"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8"/>
      <c r="CF244" s="6"/>
      <c r="CG244" s="6"/>
      <c r="CH244" s="6"/>
      <c r="CI244" s="6"/>
      <c r="CJ244" s="6"/>
      <c r="CK244" s="6"/>
      <c r="CL244" s="6"/>
      <c r="CM244" s="6"/>
      <c r="CN244" s="6"/>
      <c r="CO244" s="6"/>
      <c r="CP244" s="6"/>
      <c r="CQ244" s="6"/>
      <c r="CR244" s="6"/>
      <c r="CS244" s="6"/>
      <c r="CT244" s="6"/>
      <c r="CU244" s="6"/>
      <c r="CV244" s="6"/>
      <c r="CW244" s="6"/>
      <c r="CX244" s="6"/>
      <c r="CY244" s="6"/>
      <c r="CZ244" s="6"/>
      <c r="DA244" s="6"/>
      <c r="DB244" s="6"/>
      <c r="DC244" s="6"/>
      <c r="DD244" s="6"/>
      <c r="DE244" s="6"/>
      <c r="DF244" s="6"/>
      <c r="DG244" s="6"/>
      <c r="DH244" s="6"/>
      <c r="DI244" s="8"/>
      <c r="DJ244" s="6"/>
      <c r="DK244" s="6"/>
      <c r="DL244" s="6"/>
      <c r="DM244" s="6"/>
      <c r="DN244" s="6"/>
      <c r="DO244" s="6"/>
      <c r="DP244" s="6"/>
      <c r="DQ244" s="6"/>
      <c r="DR244" s="6"/>
      <c r="DS244" s="6"/>
      <c r="DT244" s="6"/>
      <c r="DU244" s="6"/>
      <c r="DV244" s="6"/>
      <c r="DW244" s="6"/>
      <c r="DX244" s="6"/>
      <c r="DY244" s="6"/>
      <c r="DZ244" s="6"/>
      <c r="EA244" s="6"/>
      <c r="EB244" s="6"/>
      <c r="EC244" s="6"/>
      <c r="ED244" s="6"/>
      <c r="EE244" s="6"/>
      <c r="EF244" s="6"/>
      <c r="EG244" s="6"/>
      <c r="EH244" s="6"/>
      <c r="EI244" s="6"/>
      <c r="EJ244" s="6"/>
      <c r="EK244" s="6"/>
      <c r="EL244" s="6"/>
      <c r="EM244" s="6"/>
      <c r="EN244" s="8"/>
      <c r="EO244" s="6"/>
    </row>
    <row r="245" spans="1:1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8"/>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c r="DF245" s="6"/>
      <c r="DG245" s="6"/>
      <c r="DH245" s="6"/>
      <c r="DI245" s="8"/>
      <c r="DJ245" s="6"/>
      <c r="DK245" s="6"/>
      <c r="DL245" s="6"/>
      <c r="DM245" s="6"/>
      <c r="DN245" s="6"/>
      <c r="DO245" s="6"/>
      <c r="DP245" s="6"/>
      <c r="DQ245" s="6"/>
      <c r="DR245" s="6"/>
      <c r="DS245" s="6"/>
      <c r="DT245" s="6"/>
      <c r="DU245" s="6"/>
      <c r="DV245" s="6"/>
      <c r="DW245" s="6"/>
      <c r="DX245" s="6"/>
      <c r="DY245" s="6"/>
      <c r="DZ245" s="6"/>
      <c r="EA245" s="6"/>
      <c r="EB245" s="6"/>
      <c r="EC245" s="6"/>
      <c r="ED245" s="6"/>
      <c r="EE245" s="6"/>
      <c r="EF245" s="6"/>
      <c r="EG245" s="6"/>
      <c r="EH245" s="6"/>
      <c r="EI245" s="6"/>
      <c r="EJ245" s="6"/>
      <c r="EK245" s="6"/>
      <c r="EL245" s="6"/>
      <c r="EM245" s="6"/>
      <c r="EN245" s="8"/>
      <c r="EO245" s="6"/>
    </row>
    <row r="246" spans="1:145"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8"/>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8"/>
      <c r="DJ246" s="6"/>
      <c r="DK246" s="6"/>
      <c r="DL246" s="6"/>
      <c r="DM246" s="6"/>
      <c r="DN246" s="6"/>
      <c r="DO246" s="6"/>
      <c r="DP246" s="6"/>
      <c r="DQ246" s="6"/>
      <c r="DR246" s="6"/>
      <c r="DS246" s="6"/>
      <c r="DT246" s="6"/>
      <c r="DU246" s="6"/>
      <c r="DV246" s="6"/>
      <c r="DW246" s="6"/>
      <c r="DX246" s="6"/>
      <c r="DY246" s="6"/>
      <c r="DZ246" s="6"/>
      <c r="EA246" s="6"/>
      <c r="EB246" s="6"/>
      <c r="EC246" s="6"/>
      <c r="ED246" s="6"/>
      <c r="EE246" s="6"/>
      <c r="EF246" s="6"/>
      <c r="EG246" s="6"/>
      <c r="EH246" s="6"/>
      <c r="EI246" s="6"/>
      <c r="EJ246" s="6"/>
      <c r="EK246" s="6"/>
      <c r="EL246" s="6"/>
      <c r="EM246" s="6"/>
      <c r="EN246" s="8"/>
      <c r="EO246" s="6"/>
    </row>
    <row r="247" spans="1:145"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8"/>
      <c r="CF247" s="6"/>
      <c r="CG247" s="6"/>
      <c r="CH247" s="6"/>
      <c r="CI247" s="6"/>
      <c r="CJ247" s="6"/>
      <c r="CK247" s="6"/>
      <c r="CL247" s="6"/>
      <c r="CM247" s="6"/>
      <c r="CN247" s="6"/>
      <c r="CO247" s="6"/>
      <c r="CP247" s="6"/>
      <c r="CQ247" s="6"/>
      <c r="CR247" s="6"/>
      <c r="CS247" s="6"/>
      <c r="CT247" s="6"/>
      <c r="CU247" s="6"/>
      <c r="CV247" s="6"/>
      <c r="CW247" s="6"/>
      <c r="CX247" s="6"/>
      <c r="CY247" s="6"/>
      <c r="CZ247" s="6"/>
      <c r="DA247" s="6"/>
      <c r="DB247" s="6"/>
      <c r="DC247" s="6"/>
      <c r="DD247" s="6"/>
      <c r="DE247" s="6"/>
      <c r="DF247" s="6"/>
      <c r="DG247" s="6"/>
      <c r="DH247" s="6"/>
      <c r="DI247" s="8"/>
      <c r="DJ247" s="6"/>
      <c r="DK247" s="6"/>
      <c r="DL247" s="6"/>
      <c r="DM247" s="6"/>
      <c r="DN247" s="6"/>
      <c r="DO247" s="6"/>
      <c r="DP247" s="6"/>
      <c r="DQ247" s="6"/>
      <c r="DR247" s="6"/>
      <c r="DS247" s="6"/>
      <c r="DT247" s="6"/>
      <c r="DU247" s="6"/>
      <c r="DV247" s="6"/>
      <c r="DW247" s="6"/>
      <c r="DX247" s="6"/>
      <c r="DY247" s="6"/>
      <c r="DZ247" s="6"/>
      <c r="EA247" s="6"/>
      <c r="EB247" s="6"/>
      <c r="EC247" s="6"/>
      <c r="ED247" s="6"/>
      <c r="EE247" s="6"/>
      <c r="EF247" s="6"/>
      <c r="EG247" s="6"/>
      <c r="EH247" s="6"/>
      <c r="EI247" s="6"/>
      <c r="EJ247" s="6"/>
      <c r="EK247" s="6"/>
      <c r="EL247" s="6"/>
      <c r="EM247" s="6"/>
      <c r="EN247" s="8"/>
      <c r="EO247" s="6"/>
    </row>
    <row r="248" spans="1:145"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8"/>
      <c r="CF248" s="6"/>
      <c r="CG248" s="6"/>
      <c r="CH248" s="6"/>
      <c r="CI248" s="6"/>
      <c r="CJ248" s="6"/>
      <c r="CK248" s="6"/>
      <c r="CL248" s="6"/>
      <c r="CM248" s="6"/>
      <c r="CN248" s="6"/>
      <c r="CO248" s="6"/>
      <c r="CP248" s="6"/>
      <c r="CQ248" s="6"/>
      <c r="CR248" s="6"/>
      <c r="CS248" s="6"/>
      <c r="CT248" s="6"/>
      <c r="CU248" s="6"/>
      <c r="CV248" s="6"/>
      <c r="CW248" s="6"/>
      <c r="CX248" s="6"/>
      <c r="CY248" s="6"/>
      <c r="CZ248" s="6"/>
      <c r="DA248" s="6"/>
      <c r="DB248" s="6"/>
      <c r="DC248" s="6"/>
      <c r="DD248" s="6"/>
      <c r="DE248" s="6"/>
      <c r="DF248" s="6"/>
      <c r="DG248" s="6"/>
      <c r="DH248" s="6"/>
      <c r="DI248" s="8"/>
      <c r="DJ248" s="6"/>
      <c r="DK248" s="6"/>
      <c r="DL248" s="6"/>
      <c r="DM248" s="6"/>
      <c r="DN248" s="6"/>
      <c r="DO248" s="6"/>
      <c r="DP248" s="6"/>
      <c r="DQ248" s="6"/>
      <c r="DR248" s="6"/>
      <c r="DS248" s="6"/>
      <c r="DT248" s="6"/>
      <c r="DU248" s="6"/>
      <c r="DV248" s="6"/>
      <c r="DW248" s="6"/>
      <c r="DX248" s="6"/>
      <c r="DY248" s="6"/>
      <c r="DZ248" s="6"/>
      <c r="EA248" s="6"/>
      <c r="EB248" s="6"/>
      <c r="EC248" s="6"/>
      <c r="ED248" s="6"/>
      <c r="EE248" s="6"/>
      <c r="EF248" s="6"/>
      <c r="EG248" s="6"/>
      <c r="EH248" s="6"/>
      <c r="EI248" s="6"/>
      <c r="EJ248" s="6"/>
      <c r="EK248" s="6"/>
      <c r="EL248" s="6"/>
      <c r="EM248" s="6"/>
      <c r="EN248" s="8"/>
      <c r="EO248" s="6"/>
    </row>
    <row r="249" spans="1:145"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8"/>
      <c r="CF249" s="6"/>
      <c r="CG249" s="6"/>
      <c r="CH249" s="6"/>
      <c r="CI249" s="6"/>
      <c r="CJ249" s="6"/>
      <c r="CK249" s="6"/>
      <c r="CL249" s="6"/>
      <c r="CM249" s="6"/>
      <c r="CN249" s="6"/>
      <c r="CO249" s="6"/>
      <c r="CP249" s="6"/>
      <c r="CQ249" s="6"/>
      <c r="CR249" s="6"/>
      <c r="CS249" s="6"/>
      <c r="CT249" s="6"/>
      <c r="CU249" s="6"/>
      <c r="CV249" s="6"/>
      <c r="CW249" s="6"/>
      <c r="CX249" s="6"/>
      <c r="CY249" s="6"/>
      <c r="CZ249" s="6"/>
      <c r="DA249" s="6"/>
      <c r="DB249" s="6"/>
      <c r="DC249" s="6"/>
      <c r="DD249" s="6"/>
      <c r="DE249" s="6"/>
      <c r="DF249" s="6"/>
      <c r="DG249" s="6"/>
      <c r="DH249" s="6"/>
      <c r="DI249" s="8"/>
      <c r="DJ249" s="6"/>
      <c r="DK249" s="6"/>
      <c r="DL249" s="6"/>
      <c r="DM249" s="6"/>
      <c r="DN249" s="6"/>
      <c r="DO249" s="6"/>
      <c r="DP249" s="6"/>
      <c r="DQ249" s="6"/>
      <c r="DR249" s="6"/>
      <c r="DS249" s="6"/>
      <c r="DT249" s="6"/>
      <c r="DU249" s="6"/>
      <c r="DV249" s="6"/>
      <c r="DW249" s="6"/>
      <c r="DX249" s="6"/>
      <c r="DY249" s="6"/>
      <c r="DZ249" s="6"/>
      <c r="EA249" s="6"/>
      <c r="EB249" s="6"/>
      <c r="EC249" s="6"/>
      <c r="ED249" s="6"/>
      <c r="EE249" s="6"/>
      <c r="EF249" s="6"/>
      <c r="EG249" s="6"/>
      <c r="EH249" s="6"/>
      <c r="EI249" s="6"/>
      <c r="EJ249" s="6"/>
      <c r="EK249" s="6"/>
      <c r="EL249" s="6"/>
      <c r="EM249" s="6"/>
      <c r="EN249" s="8"/>
      <c r="EO249" s="6"/>
    </row>
    <row r="250" spans="1:145"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8"/>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8"/>
      <c r="DJ250" s="6"/>
      <c r="DK250" s="6"/>
      <c r="DL250" s="6"/>
      <c r="DM250" s="6"/>
      <c r="DN250" s="6"/>
      <c r="DO250" s="6"/>
      <c r="DP250" s="6"/>
      <c r="DQ250" s="6"/>
      <c r="DR250" s="6"/>
      <c r="DS250" s="6"/>
      <c r="DT250" s="6"/>
      <c r="DU250" s="6"/>
      <c r="DV250" s="6"/>
      <c r="DW250" s="6"/>
      <c r="DX250" s="6"/>
      <c r="DY250" s="6"/>
      <c r="DZ250" s="6"/>
      <c r="EA250" s="6"/>
      <c r="EB250" s="6"/>
      <c r="EC250" s="6"/>
      <c r="ED250" s="6"/>
      <c r="EE250" s="6"/>
      <c r="EF250" s="6"/>
      <c r="EG250" s="6"/>
      <c r="EH250" s="6"/>
      <c r="EI250" s="6"/>
      <c r="EJ250" s="6"/>
      <c r="EK250" s="6"/>
      <c r="EL250" s="6"/>
      <c r="EM250" s="6"/>
      <c r="EN250" s="8"/>
      <c r="EO250" s="6"/>
    </row>
    <row r="251" spans="1:145"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8"/>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c r="DF251" s="6"/>
      <c r="DG251" s="6"/>
      <c r="DH251" s="6"/>
      <c r="DI251" s="8"/>
      <c r="DJ251" s="6"/>
      <c r="DK251" s="6"/>
      <c r="DL251" s="6"/>
      <c r="DM251" s="6"/>
      <c r="DN251" s="6"/>
      <c r="DO251" s="6"/>
      <c r="DP251" s="6"/>
      <c r="DQ251" s="6"/>
      <c r="DR251" s="6"/>
      <c r="DS251" s="6"/>
      <c r="DT251" s="6"/>
      <c r="DU251" s="6"/>
      <c r="DV251" s="6"/>
      <c r="DW251" s="6"/>
      <c r="DX251" s="6"/>
      <c r="DY251" s="6"/>
      <c r="DZ251" s="6"/>
      <c r="EA251" s="6"/>
      <c r="EB251" s="6"/>
      <c r="EC251" s="6"/>
      <c r="ED251" s="6"/>
      <c r="EE251" s="6"/>
      <c r="EF251" s="6"/>
      <c r="EG251" s="6"/>
      <c r="EH251" s="6"/>
      <c r="EI251" s="6"/>
      <c r="EJ251" s="6"/>
      <c r="EK251" s="6"/>
      <c r="EL251" s="6"/>
      <c r="EM251" s="6"/>
      <c r="EN251" s="8"/>
      <c r="EO251" s="6"/>
    </row>
    <row r="252" spans="1:145"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8"/>
      <c r="CF252" s="6"/>
      <c r="CG252" s="6"/>
      <c r="CH252" s="6"/>
      <c r="CI252" s="6"/>
      <c r="CJ252" s="6"/>
      <c r="CK252" s="6"/>
      <c r="CL252" s="6"/>
      <c r="CM252" s="6"/>
      <c r="CN252" s="6"/>
      <c r="CO252" s="6"/>
      <c r="CP252" s="6"/>
      <c r="CQ252" s="6"/>
      <c r="CR252" s="6"/>
      <c r="CS252" s="6"/>
      <c r="CT252" s="6"/>
      <c r="CU252" s="6"/>
      <c r="CV252" s="6"/>
      <c r="CW252" s="6"/>
      <c r="CX252" s="6"/>
      <c r="CY252" s="6"/>
      <c r="CZ252" s="6"/>
      <c r="DA252" s="6"/>
      <c r="DB252" s="6"/>
      <c r="DC252" s="6"/>
      <c r="DD252" s="6"/>
      <c r="DE252" s="6"/>
      <c r="DF252" s="6"/>
      <c r="DG252" s="6"/>
      <c r="DH252" s="6"/>
      <c r="DI252" s="8"/>
      <c r="DJ252" s="6"/>
      <c r="DK252" s="6"/>
      <c r="DL252" s="6"/>
      <c r="DM252" s="6"/>
      <c r="DN252" s="6"/>
      <c r="DO252" s="6"/>
      <c r="DP252" s="6"/>
      <c r="DQ252" s="6"/>
      <c r="DR252" s="6"/>
      <c r="DS252" s="6"/>
      <c r="DT252" s="6"/>
      <c r="DU252" s="6"/>
      <c r="DV252" s="6"/>
      <c r="DW252" s="6"/>
      <c r="DX252" s="6"/>
      <c r="DY252" s="6"/>
      <c r="DZ252" s="6"/>
      <c r="EA252" s="6"/>
      <c r="EB252" s="6"/>
      <c r="EC252" s="6"/>
      <c r="ED252" s="6"/>
      <c r="EE252" s="6"/>
      <c r="EF252" s="6"/>
      <c r="EG252" s="6"/>
      <c r="EH252" s="6"/>
      <c r="EI252" s="6"/>
      <c r="EJ252" s="6"/>
      <c r="EK252" s="6"/>
      <c r="EL252" s="6"/>
      <c r="EM252" s="6"/>
      <c r="EN252" s="8"/>
      <c r="EO252" s="6"/>
    </row>
    <row r="253" spans="1:145"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8"/>
      <c r="CF253" s="6"/>
      <c r="CG253" s="6"/>
      <c r="CH253" s="6"/>
      <c r="CI253" s="6"/>
      <c r="CJ253" s="6"/>
      <c r="CK253" s="6"/>
      <c r="CL253" s="6"/>
      <c r="CM253" s="6"/>
      <c r="CN253" s="6"/>
      <c r="CO253" s="6"/>
      <c r="CP253" s="6"/>
      <c r="CQ253" s="6"/>
      <c r="CR253" s="6"/>
      <c r="CS253" s="6"/>
      <c r="CT253" s="6"/>
      <c r="CU253" s="6"/>
      <c r="CV253" s="6"/>
      <c r="CW253" s="6"/>
      <c r="CX253" s="6"/>
      <c r="CY253" s="6"/>
      <c r="CZ253" s="6"/>
      <c r="DA253" s="6"/>
      <c r="DB253" s="6"/>
      <c r="DC253" s="6"/>
      <c r="DD253" s="6"/>
      <c r="DE253" s="6"/>
      <c r="DF253" s="6"/>
      <c r="DG253" s="6"/>
      <c r="DH253" s="6"/>
      <c r="DI253" s="8"/>
      <c r="DJ253" s="6"/>
      <c r="DK253" s="6"/>
      <c r="DL253" s="6"/>
      <c r="DM253" s="6"/>
      <c r="DN253" s="6"/>
      <c r="DO253" s="6"/>
      <c r="DP253" s="6"/>
      <c r="DQ253" s="6"/>
      <c r="DR253" s="6"/>
      <c r="DS253" s="6"/>
      <c r="DT253" s="6"/>
      <c r="DU253" s="6"/>
      <c r="DV253" s="6"/>
      <c r="DW253" s="6"/>
      <c r="DX253" s="6"/>
      <c r="DY253" s="6"/>
      <c r="DZ253" s="6"/>
      <c r="EA253" s="6"/>
      <c r="EB253" s="6"/>
      <c r="EC253" s="6"/>
      <c r="ED253" s="6"/>
      <c r="EE253" s="6"/>
      <c r="EF253" s="6"/>
      <c r="EG253" s="6"/>
      <c r="EH253" s="6"/>
      <c r="EI253" s="6"/>
      <c r="EJ253" s="6"/>
      <c r="EK253" s="6"/>
      <c r="EL253" s="6"/>
      <c r="EM253" s="6"/>
      <c r="EN253" s="8"/>
      <c r="EO253" s="6"/>
    </row>
    <row r="254" spans="1:145"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8"/>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8"/>
      <c r="DJ254" s="6"/>
      <c r="DK254" s="6"/>
      <c r="DL254" s="6"/>
      <c r="DM254" s="6"/>
      <c r="DN254" s="6"/>
      <c r="DO254" s="6"/>
      <c r="DP254" s="6"/>
      <c r="DQ254" s="6"/>
      <c r="DR254" s="6"/>
      <c r="DS254" s="6"/>
      <c r="DT254" s="6"/>
      <c r="DU254" s="6"/>
      <c r="DV254" s="6"/>
      <c r="DW254" s="6"/>
      <c r="DX254" s="6"/>
      <c r="DY254" s="6"/>
      <c r="DZ254" s="6"/>
      <c r="EA254" s="6"/>
      <c r="EB254" s="6"/>
      <c r="EC254" s="6"/>
      <c r="ED254" s="6"/>
      <c r="EE254" s="6"/>
      <c r="EF254" s="6"/>
      <c r="EG254" s="6"/>
      <c r="EH254" s="6"/>
      <c r="EI254" s="6"/>
      <c r="EJ254" s="6"/>
      <c r="EK254" s="6"/>
      <c r="EL254" s="6"/>
      <c r="EM254" s="6"/>
      <c r="EN254" s="8"/>
      <c r="EO254" s="6"/>
    </row>
    <row r="255" spans="1:14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8"/>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8"/>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6"/>
      <c r="EK255" s="6"/>
      <c r="EL255" s="6"/>
      <c r="EM255" s="6"/>
      <c r="EN255" s="8"/>
      <c r="EO255" s="6"/>
    </row>
    <row r="256" spans="1:145"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8"/>
      <c r="CF256" s="6"/>
      <c r="CG256" s="6"/>
      <c r="CH256" s="6"/>
      <c r="CI256" s="6"/>
      <c r="CJ256" s="6"/>
      <c r="CK256" s="6"/>
      <c r="CL256" s="6"/>
      <c r="CM256" s="6"/>
      <c r="CN256" s="6"/>
      <c r="CO256" s="6"/>
      <c r="CP256" s="6"/>
      <c r="CQ256" s="6"/>
      <c r="CR256" s="6"/>
      <c r="CS256" s="6"/>
      <c r="CT256" s="6"/>
      <c r="CU256" s="6"/>
      <c r="CV256" s="6"/>
      <c r="CW256" s="6"/>
      <c r="CX256" s="6"/>
      <c r="CY256" s="6"/>
      <c r="CZ256" s="6"/>
      <c r="DA256" s="6"/>
      <c r="DB256" s="6"/>
      <c r="DC256" s="6"/>
      <c r="DD256" s="6"/>
      <c r="DE256" s="6"/>
      <c r="DF256" s="6"/>
      <c r="DG256" s="6"/>
      <c r="DH256" s="6"/>
      <c r="DI256" s="8"/>
      <c r="DJ256" s="6"/>
      <c r="DK256" s="6"/>
      <c r="DL256" s="6"/>
      <c r="DM256" s="6"/>
      <c r="DN256" s="6"/>
      <c r="DO256" s="6"/>
      <c r="DP256" s="6"/>
      <c r="DQ256" s="6"/>
      <c r="DR256" s="6"/>
      <c r="DS256" s="6"/>
      <c r="DT256" s="6"/>
      <c r="DU256" s="6"/>
      <c r="DV256" s="6"/>
      <c r="DW256" s="6"/>
      <c r="DX256" s="6"/>
      <c r="DY256" s="6"/>
      <c r="DZ256" s="6"/>
      <c r="EA256" s="6"/>
      <c r="EB256" s="6"/>
      <c r="EC256" s="6"/>
      <c r="ED256" s="6"/>
      <c r="EE256" s="6"/>
      <c r="EF256" s="6"/>
      <c r="EG256" s="6"/>
      <c r="EH256" s="6"/>
      <c r="EI256" s="6"/>
      <c r="EJ256" s="6"/>
      <c r="EK256" s="6"/>
      <c r="EL256" s="6"/>
      <c r="EM256" s="6"/>
      <c r="EN256" s="8"/>
      <c r="EO256" s="6"/>
    </row>
    <row r="257" spans="1:145"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8"/>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8"/>
      <c r="DJ257" s="6"/>
      <c r="DK257" s="6"/>
      <c r="DL257" s="6"/>
      <c r="DM257" s="6"/>
      <c r="DN257" s="6"/>
      <c r="DO257" s="6"/>
      <c r="DP257" s="6"/>
      <c r="DQ257" s="6"/>
      <c r="DR257" s="6"/>
      <c r="DS257" s="6"/>
      <c r="DT257" s="6"/>
      <c r="DU257" s="6"/>
      <c r="DV257" s="6"/>
      <c r="DW257" s="6"/>
      <c r="DX257" s="6"/>
      <c r="DY257" s="6"/>
      <c r="DZ257" s="6"/>
      <c r="EA257" s="6"/>
      <c r="EB257" s="6"/>
      <c r="EC257" s="6"/>
      <c r="ED257" s="6"/>
      <c r="EE257" s="6"/>
      <c r="EF257" s="6"/>
      <c r="EG257" s="6"/>
      <c r="EH257" s="6"/>
      <c r="EI257" s="6"/>
      <c r="EJ257" s="6"/>
      <c r="EK257" s="6"/>
      <c r="EL257" s="6"/>
      <c r="EM257" s="6"/>
      <c r="EN257" s="8"/>
      <c r="EO257" s="6"/>
    </row>
    <row r="258" spans="1:145"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8"/>
      <c r="CF258" s="6"/>
      <c r="CG258" s="6"/>
      <c r="CH258" s="6"/>
      <c r="CI258" s="6"/>
      <c r="CJ258" s="6"/>
      <c r="CK258" s="6"/>
      <c r="CL258" s="6"/>
      <c r="CM258" s="6"/>
      <c r="CN258" s="6"/>
      <c r="CO258" s="6"/>
      <c r="CP258" s="6"/>
      <c r="CQ258" s="6"/>
      <c r="CR258" s="6"/>
      <c r="CS258" s="6"/>
      <c r="CT258" s="6"/>
      <c r="CU258" s="6"/>
      <c r="CV258" s="6"/>
      <c r="CW258" s="6"/>
      <c r="CX258" s="6"/>
      <c r="CY258" s="6"/>
      <c r="CZ258" s="6"/>
      <c r="DA258" s="6"/>
      <c r="DB258" s="6"/>
      <c r="DC258" s="6"/>
      <c r="DD258" s="6"/>
      <c r="DE258" s="6"/>
      <c r="DF258" s="6"/>
      <c r="DG258" s="6"/>
      <c r="DH258" s="6"/>
      <c r="DI258" s="8"/>
      <c r="DJ258" s="6"/>
      <c r="DK258" s="6"/>
      <c r="DL258" s="6"/>
      <c r="DM258" s="6"/>
      <c r="DN258" s="6"/>
      <c r="DO258" s="6"/>
      <c r="DP258" s="6"/>
      <c r="DQ258" s="6"/>
      <c r="DR258" s="6"/>
      <c r="DS258" s="6"/>
      <c r="DT258" s="6"/>
      <c r="DU258" s="6"/>
      <c r="DV258" s="6"/>
      <c r="DW258" s="6"/>
      <c r="DX258" s="6"/>
      <c r="DY258" s="6"/>
      <c r="DZ258" s="6"/>
      <c r="EA258" s="6"/>
      <c r="EB258" s="6"/>
      <c r="EC258" s="6"/>
      <c r="ED258" s="6"/>
      <c r="EE258" s="6"/>
      <c r="EF258" s="6"/>
      <c r="EG258" s="6"/>
      <c r="EH258" s="6"/>
      <c r="EI258" s="6"/>
      <c r="EJ258" s="6"/>
      <c r="EK258" s="6"/>
      <c r="EL258" s="6"/>
      <c r="EM258" s="6"/>
      <c r="EN258" s="8"/>
      <c r="EO258" s="6"/>
    </row>
    <row r="259" spans="1:145"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8"/>
      <c r="CF259" s="6"/>
      <c r="CG259" s="6"/>
      <c r="CH259" s="6"/>
      <c r="CI259" s="6"/>
      <c r="CJ259" s="6"/>
      <c r="CK259" s="6"/>
      <c r="CL259" s="6"/>
      <c r="CM259" s="6"/>
      <c r="CN259" s="6"/>
      <c r="CO259" s="6"/>
      <c r="CP259" s="6"/>
      <c r="CQ259" s="6"/>
      <c r="CR259" s="6"/>
      <c r="CS259" s="6"/>
      <c r="CT259" s="6"/>
      <c r="CU259" s="6"/>
      <c r="CV259" s="6"/>
      <c r="CW259" s="6"/>
      <c r="CX259" s="6"/>
      <c r="CY259" s="6"/>
      <c r="CZ259" s="6"/>
      <c r="DA259" s="6"/>
      <c r="DB259" s="6"/>
      <c r="DC259" s="6"/>
      <c r="DD259" s="6"/>
      <c r="DE259" s="6"/>
      <c r="DF259" s="6"/>
      <c r="DG259" s="6"/>
      <c r="DH259" s="6"/>
      <c r="DI259" s="8"/>
      <c r="DJ259" s="6"/>
      <c r="DK259" s="6"/>
      <c r="DL259" s="6"/>
      <c r="DM259" s="6"/>
      <c r="DN259" s="6"/>
      <c r="DO259" s="6"/>
      <c r="DP259" s="6"/>
      <c r="DQ259" s="6"/>
      <c r="DR259" s="6"/>
      <c r="DS259" s="6"/>
      <c r="DT259" s="6"/>
      <c r="DU259" s="6"/>
      <c r="DV259" s="6"/>
      <c r="DW259" s="6"/>
      <c r="DX259" s="6"/>
      <c r="DY259" s="6"/>
      <c r="DZ259" s="6"/>
      <c r="EA259" s="6"/>
      <c r="EB259" s="6"/>
      <c r="EC259" s="6"/>
      <c r="ED259" s="6"/>
      <c r="EE259" s="6"/>
      <c r="EF259" s="6"/>
      <c r="EG259" s="6"/>
      <c r="EH259" s="6"/>
      <c r="EI259" s="6"/>
      <c r="EJ259" s="6"/>
      <c r="EK259" s="6"/>
      <c r="EL259" s="6"/>
      <c r="EM259" s="6"/>
      <c r="EN259" s="8"/>
      <c r="EO259" s="6"/>
    </row>
    <row r="260" spans="1:145"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8"/>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8"/>
      <c r="DJ260" s="6"/>
      <c r="DK260" s="6"/>
      <c r="DL260" s="6"/>
      <c r="DM260" s="6"/>
      <c r="DN260" s="6"/>
      <c r="DO260" s="6"/>
      <c r="DP260" s="6"/>
      <c r="DQ260" s="6"/>
      <c r="DR260" s="6"/>
      <c r="DS260" s="6"/>
      <c r="DT260" s="6"/>
      <c r="DU260" s="6"/>
      <c r="DV260" s="6"/>
      <c r="DW260" s="6"/>
      <c r="DX260" s="6"/>
      <c r="DY260" s="6"/>
      <c r="DZ260" s="6"/>
      <c r="EA260" s="6"/>
      <c r="EB260" s="6"/>
      <c r="EC260" s="6"/>
      <c r="ED260" s="6"/>
      <c r="EE260" s="6"/>
      <c r="EF260" s="6"/>
      <c r="EG260" s="6"/>
      <c r="EH260" s="6"/>
      <c r="EI260" s="6"/>
      <c r="EJ260" s="6"/>
      <c r="EK260" s="6"/>
      <c r="EL260" s="6"/>
      <c r="EM260" s="6"/>
      <c r="EN260" s="8"/>
      <c r="EO260" s="6"/>
    </row>
    <row r="261" spans="1:145"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8"/>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8"/>
      <c r="DJ261" s="6"/>
      <c r="DK261" s="6"/>
      <c r="DL261" s="6"/>
      <c r="DM261" s="6"/>
      <c r="DN261" s="6"/>
      <c r="DO261" s="6"/>
      <c r="DP261" s="6"/>
      <c r="DQ261" s="6"/>
      <c r="DR261" s="6"/>
      <c r="DS261" s="6"/>
      <c r="DT261" s="6"/>
      <c r="DU261" s="6"/>
      <c r="DV261" s="6"/>
      <c r="DW261" s="6"/>
      <c r="DX261" s="6"/>
      <c r="DY261" s="6"/>
      <c r="DZ261" s="6"/>
      <c r="EA261" s="6"/>
      <c r="EB261" s="6"/>
      <c r="EC261" s="6"/>
      <c r="ED261" s="6"/>
      <c r="EE261" s="6"/>
      <c r="EF261" s="6"/>
      <c r="EG261" s="6"/>
      <c r="EH261" s="6"/>
      <c r="EI261" s="6"/>
      <c r="EJ261" s="6"/>
      <c r="EK261" s="6"/>
      <c r="EL261" s="6"/>
      <c r="EM261" s="6"/>
      <c r="EN261" s="8"/>
      <c r="EO261" s="6"/>
    </row>
    <row r="262" spans="1:145"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8"/>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c r="DF262" s="6"/>
      <c r="DG262" s="6"/>
      <c r="DH262" s="6"/>
      <c r="DI262" s="8"/>
      <c r="DJ262" s="6"/>
      <c r="DK262" s="6"/>
      <c r="DL262" s="6"/>
      <c r="DM262" s="6"/>
      <c r="DN262" s="6"/>
      <c r="DO262" s="6"/>
      <c r="DP262" s="6"/>
      <c r="DQ262" s="6"/>
      <c r="DR262" s="6"/>
      <c r="DS262" s="6"/>
      <c r="DT262" s="6"/>
      <c r="DU262" s="6"/>
      <c r="DV262" s="6"/>
      <c r="DW262" s="6"/>
      <c r="DX262" s="6"/>
      <c r="DY262" s="6"/>
      <c r="DZ262" s="6"/>
      <c r="EA262" s="6"/>
      <c r="EB262" s="6"/>
      <c r="EC262" s="6"/>
      <c r="ED262" s="6"/>
      <c r="EE262" s="6"/>
      <c r="EF262" s="6"/>
      <c r="EG262" s="6"/>
      <c r="EH262" s="6"/>
      <c r="EI262" s="6"/>
      <c r="EJ262" s="6"/>
      <c r="EK262" s="6"/>
      <c r="EL262" s="6"/>
      <c r="EM262" s="6"/>
      <c r="EN262" s="8"/>
      <c r="EO262" s="6"/>
    </row>
    <row r="263" spans="1:145"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8"/>
      <c r="CF263" s="6"/>
      <c r="CG263" s="6"/>
      <c r="CH263" s="6"/>
      <c r="CI263" s="6"/>
      <c r="CJ263" s="6"/>
      <c r="CK263" s="6"/>
      <c r="CL263" s="6"/>
      <c r="CM263" s="6"/>
      <c r="CN263" s="6"/>
      <c r="CO263" s="6"/>
      <c r="CP263" s="6"/>
      <c r="CQ263" s="6"/>
      <c r="CR263" s="6"/>
      <c r="CS263" s="6"/>
      <c r="CT263" s="6"/>
      <c r="CU263" s="6"/>
      <c r="CV263" s="6"/>
      <c r="CW263" s="6"/>
      <c r="CX263" s="6"/>
      <c r="CY263" s="6"/>
      <c r="CZ263" s="6"/>
      <c r="DA263" s="6"/>
      <c r="DB263" s="6"/>
      <c r="DC263" s="6"/>
      <c r="DD263" s="6"/>
      <c r="DE263" s="6"/>
      <c r="DF263" s="6"/>
      <c r="DG263" s="6"/>
      <c r="DH263" s="6"/>
      <c r="DI263" s="8"/>
      <c r="DJ263" s="6"/>
      <c r="DK263" s="6"/>
      <c r="DL263" s="6"/>
      <c r="DM263" s="6"/>
      <c r="DN263" s="6"/>
      <c r="DO263" s="6"/>
      <c r="DP263" s="6"/>
      <c r="DQ263" s="6"/>
      <c r="DR263" s="6"/>
      <c r="DS263" s="6"/>
      <c r="DT263" s="6"/>
      <c r="DU263" s="6"/>
      <c r="DV263" s="6"/>
      <c r="DW263" s="6"/>
      <c r="DX263" s="6"/>
      <c r="DY263" s="6"/>
      <c r="DZ263" s="6"/>
      <c r="EA263" s="6"/>
      <c r="EB263" s="6"/>
      <c r="EC263" s="6"/>
      <c r="ED263" s="6"/>
      <c r="EE263" s="6"/>
      <c r="EF263" s="6"/>
      <c r="EG263" s="6"/>
      <c r="EH263" s="6"/>
      <c r="EI263" s="6"/>
      <c r="EJ263" s="6"/>
      <c r="EK263" s="6"/>
      <c r="EL263" s="6"/>
      <c r="EM263" s="6"/>
      <c r="EN263" s="8"/>
      <c r="EO263" s="6"/>
    </row>
    <row r="264" spans="1:145"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8"/>
      <c r="CF264" s="6"/>
      <c r="CG264" s="6"/>
      <c r="CH264" s="6"/>
      <c r="CI264" s="6"/>
      <c r="CJ264" s="6"/>
      <c r="CK264" s="6"/>
      <c r="CL264" s="6"/>
      <c r="CM264" s="6"/>
      <c r="CN264" s="6"/>
      <c r="CO264" s="6"/>
      <c r="CP264" s="6"/>
      <c r="CQ264" s="6"/>
      <c r="CR264" s="6"/>
      <c r="CS264" s="6"/>
      <c r="CT264" s="6"/>
      <c r="CU264" s="6"/>
      <c r="CV264" s="6"/>
      <c r="CW264" s="6"/>
      <c r="CX264" s="6"/>
      <c r="CY264" s="6"/>
      <c r="CZ264" s="6"/>
      <c r="DA264" s="6"/>
      <c r="DB264" s="6"/>
      <c r="DC264" s="6"/>
      <c r="DD264" s="6"/>
      <c r="DE264" s="6"/>
      <c r="DF264" s="6"/>
      <c r="DG264" s="6"/>
      <c r="DH264" s="6"/>
      <c r="DI264" s="8"/>
      <c r="DJ264" s="6"/>
      <c r="DK264" s="6"/>
      <c r="DL264" s="6"/>
      <c r="DM264" s="6"/>
      <c r="DN264" s="6"/>
      <c r="DO264" s="6"/>
      <c r="DP264" s="6"/>
      <c r="DQ264" s="6"/>
      <c r="DR264" s="6"/>
      <c r="DS264" s="6"/>
      <c r="DT264" s="6"/>
      <c r="DU264" s="6"/>
      <c r="DV264" s="6"/>
      <c r="DW264" s="6"/>
      <c r="DX264" s="6"/>
      <c r="DY264" s="6"/>
      <c r="DZ264" s="6"/>
      <c r="EA264" s="6"/>
      <c r="EB264" s="6"/>
      <c r="EC264" s="6"/>
      <c r="ED264" s="6"/>
      <c r="EE264" s="6"/>
      <c r="EF264" s="6"/>
      <c r="EG264" s="6"/>
      <c r="EH264" s="6"/>
      <c r="EI264" s="6"/>
      <c r="EJ264" s="6"/>
      <c r="EK264" s="6"/>
      <c r="EL264" s="6"/>
      <c r="EM264" s="6"/>
      <c r="EN264" s="8"/>
      <c r="EO264" s="6"/>
    </row>
    <row r="265" spans="1:14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8"/>
      <c r="CF265" s="6"/>
      <c r="CG265" s="6"/>
      <c r="CH265" s="6"/>
      <c r="CI265" s="6"/>
      <c r="CJ265" s="6"/>
      <c r="CK265" s="6"/>
      <c r="CL265" s="6"/>
      <c r="CM265" s="6"/>
      <c r="CN265" s="6"/>
      <c r="CO265" s="6"/>
      <c r="CP265" s="6"/>
      <c r="CQ265" s="6"/>
      <c r="CR265" s="6"/>
      <c r="CS265" s="6"/>
      <c r="CT265" s="6"/>
      <c r="CU265" s="6"/>
      <c r="CV265" s="6"/>
      <c r="CW265" s="6"/>
      <c r="CX265" s="6"/>
      <c r="CY265" s="6"/>
      <c r="CZ265" s="6"/>
      <c r="DA265" s="6"/>
      <c r="DB265" s="6"/>
      <c r="DC265" s="6"/>
      <c r="DD265" s="6"/>
      <c r="DE265" s="6"/>
      <c r="DF265" s="6"/>
      <c r="DG265" s="6"/>
      <c r="DH265" s="6"/>
      <c r="DI265" s="8"/>
      <c r="DJ265" s="6"/>
      <c r="DK265" s="6"/>
      <c r="DL265" s="6"/>
      <c r="DM265" s="6"/>
      <c r="DN265" s="6"/>
      <c r="DO265" s="6"/>
      <c r="DP265" s="6"/>
      <c r="DQ265" s="6"/>
      <c r="DR265" s="6"/>
      <c r="DS265" s="6"/>
      <c r="DT265" s="6"/>
      <c r="DU265" s="6"/>
      <c r="DV265" s="6"/>
      <c r="DW265" s="6"/>
      <c r="DX265" s="6"/>
      <c r="DY265" s="6"/>
      <c r="DZ265" s="6"/>
      <c r="EA265" s="6"/>
      <c r="EB265" s="6"/>
      <c r="EC265" s="6"/>
      <c r="ED265" s="6"/>
      <c r="EE265" s="6"/>
      <c r="EF265" s="6"/>
      <c r="EG265" s="6"/>
      <c r="EH265" s="6"/>
      <c r="EI265" s="6"/>
      <c r="EJ265" s="6"/>
      <c r="EK265" s="6"/>
      <c r="EL265" s="6"/>
      <c r="EM265" s="6"/>
      <c r="EN265" s="8"/>
      <c r="EO265" s="6"/>
    </row>
    <row r="266" spans="1:145"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8"/>
      <c r="CF266" s="6"/>
      <c r="CG266" s="6"/>
      <c r="CH266" s="6"/>
      <c r="CI266" s="6"/>
      <c r="CJ266" s="6"/>
      <c r="CK266" s="6"/>
      <c r="CL266" s="6"/>
      <c r="CM266" s="6"/>
      <c r="CN266" s="6"/>
      <c r="CO266" s="6"/>
      <c r="CP266" s="6"/>
      <c r="CQ266" s="6"/>
      <c r="CR266" s="6"/>
      <c r="CS266" s="6"/>
      <c r="CT266" s="6"/>
      <c r="CU266" s="6"/>
      <c r="CV266" s="6"/>
      <c r="CW266" s="6"/>
      <c r="CX266" s="6"/>
      <c r="CY266" s="6"/>
      <c r="CZ266" s="6"/>
      <c r="DA266" s="6"/>
      <c r="DB266" s="6"/>
      <c r="DC266" s="6"/>
      <c r="DD266" s="6"/>
      <c r="DE266" s="6"/>
      <c r="DF266" s="6"/>
      <c r="DG266" s="6"/>
      <c r="DH266" s="6"/>
      <c r="DI266" s="8"/>
      <c r="DJ266" s="6"/>
      <c r="DK266" s="6"/>
      <c r="DL266" s="6"/>
      <c r="DM266" s="6"/>
      <c r="DN266" s="6"/>
      <c r="DO266" s="6"/>
      <c r="DP266" s="6"/>
      <c r="DQ266" s="6"/>
      <c r="DR266" s="6"/>
      <c r="DS266" s="6"/>
      <c r="DT266" s="6"/>
      <c r="DU266" s="6"/>
      <c r="DV266" s="6"/>
      <c r="DW266" s="6"/>
      <c r="DX266" s="6"/>
      <c r="DY266" s="6"/>
      <c r="DZ266" s="6"/>
      <c r="EA266" s="6"/>
      <c r="EB266" s="6"/>
      <c r="EC266" s="6"/>
      <c r="ED266" s="6"/>
      <c r="EE266" s="6"/>
      <c r="EF266" s="6"/>
      <c r="EG266" s="6"/>
      <c r="EH266" s="6"/>
      <c r="EI266" s="6"/>
      <c r="EJ266" s="6"/>
      <c r="EK266" s="6"/>
      <c r="EL266" s="6"/>
      <c r="EM266" s="6"/>
      <c r="EN266" s="8"/>
      <c r="EO266" s="6"/>
    </row>
    <row r="267" spans="1:145"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8"/>
      <c r="CF267" s="6"/>
      <c r="CG267" s="6"/>
      <c r="CH267" s="6"/>
      <c r="CI267" s="6"/>
      <c r="CJ267" s="6"/>
      <c r="CK267" s="6"/>
      <c r="CL267" s="6"/>
      <c r="CM267" s="6"/>
      <c r="CN267" s="6"/>
      <c r="CO267" s="6"/>
      <c r="CP267" s="6"/>
      <c r="CQ267" s="6"/>
      <c r="CR267" s="6"/>
      <c r="CS267" s="6"/>
      <c r="CT267" s="6"/>
      <c r="CU267" s="6"/>
      <c r="CV267" s="6"/>
      <c r="CW267" s="6"/>
      <c r="CX267" s="6"/>
      <c r="CY267" s="6"/>
      <c r="CZ267" s="6"/>
      <c r="DA267" s="6"/>
      <c r="DB267" s="6"/>
      <c r="DC267" s="6"/>
      <c r="DD267" s="6"/>
      <c r="DE267" s="6"/>
      <c r="DF267" s="6"/>
      <c r="DG267" s="6"/>
      <c r="DH267" s="6"/>
      <c r="DI267" s="8"/>
      <c r="DJ267" s="6"/>
      <c r="DK267" s="6"/>
      <c r="DL267" s="6"/>
      <c r="DM267" s="6"/>
      <c r="DN267" s="6"/>
      <c r="DO267" s="6"/>
      <c r="DP267" s="6"/>
      <c r="DQ267" s="6"/>
      <c r="DR267" s="6"/>
      <c r="DS267" s="6"/>
      <c r="DT267" s="6"/>
      <c r="DU267" s="6"/>
      <c r="DV267" s="6"/>
      <c r="DW267" s="6"/>
      <c r="DX267" s="6"/>
      <c r="DY267" s="6"/>
      <c r="DZ267" s="6"/>
      <c r="EA267" s="6"/>
      <c r="EB267" s="6"/>
      <c r="EC267" s="6"/>
      <c r="ED267" s="6"/>
      <c r="EE267" s="6"/>
      <c r="EF267" s="6"/>
      <c r="EG267" s="6"/>
      <c r="EH267" s="6"/>
      <c r="EI267" s="6"/>
      <c r="EJ267" s="6"/>
      <c r="EK267" s="6"/>
      <c r="EL267" s="6"/>
      <c r="EM267" s="6"/>
      <c r="EN267" s="8"/>
      <c r="EO267" s="6"/>
    </row>
    <row r="268" spans="1:145"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8"/>
      <c r="CF268" s="6"/>
      <c r="CG268" s="6"/>
      <c r="CH268" s="6"/>
      <c r="CI268" s="6"/>
      <c r="CJ268" s="6"/>
      <c r="CK268" s="6"/>
      <c r="CL268" s="6"/>
      <c r="CM268" s="6"/>
      <c r="CN268" s="6"/>
      <c r="CO268" s="6"/>
      <c r="CP268" s="6"/>
      <c r="CQ268" s="6"/>
      <c r="CR268" s="6"/>
      <c r="CS268" s="6"/>
      <c r="CT268" s="6"/>
      <c r="CU268" s="6"/>
      <c r="CV268" s="6"/>
      <c r="CW268" s="6"/>
      <c r="CX268" s="6"/>
      <c r="CY268" s="6"/>
      <c r="CZ268" s="6"/>
      <c r="DA268" s="6"/>
      <c r="DB268" s="6"/>
      <c r="DC268" s="6"/>
      <c r="DD268" s="6"/>
      <c r="DE268" s="6"/>
      <c r="DF268" s="6"/>
      <c r="DG268" s="6"/>
      <c r="DH268" s="6"/>
      <c r="DI268" s="8"/>
      <c r="DJ268" s="6"/>
      <c r="DK268" s="6"/>
      <c r="DL268" s="6"/>
      <c r="DM268" s="6"/>
      <c r="DN268" s="6"/>
      <c r="DO268" s="6"/>
      <c r="DP268" s="6"/>
      <c r="DQ268" s="6"/>
      <c r="DR268" s="6"/>
      <c r="DS268" s="6"/>
      <c r="DT268" s="6"/>
      <c r="DU268" s="6"/>
      <c r="DV268" s="6"/>
      <c r="DW268" s="6"/>
      <c r="DX268" s="6"/>
      <c r="DY268" s="6"/>
      <c r="DZ268" s="6"/>
      <c r="EA268" s="6"/>
      <c r="EB268" s="6"/>
      <c r="EC268" s="6"/>
      <c r="ED268" s="6"/>
      <c r="EE268" s="6"/>
      <c r="EF268" s="6"/>
      <c r="EG268" s="6"/>
      <c r="EH268" s="6"/>
      <c r="EI268" s="6"/>
      <c r="EJ268" s="6"/>
      <c r="EK268" s="6"/>
      <c r="EL268" s="6"/>
      <c r="EM268" s="6"/>
      <c r="EN268" s="8"/>
      <c r="EO268" s="6"/>
    </row>
    <row r="269" spans="1:145"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8"/>
      <c r="CF269" s="6"/>
      <c r="CG269" s="6"/>
      <c r="CH269" s="6"/>
      <c r="CI269" s="6"/>
      <c r="CJ269" s="6"/>
      <c r="CK269" s="6"/>
      <c r="CL269" s="6"/>
      <c r="CM269" s="6"/>
      <c r="CN269" s="6"/>
      <c r="CO269" s="6"/>
      <c r="CP269" s="6"/>
      <c r="CQ269" s="6"/>
      <c r="CR269" s="6"/>
      <c r="CS269" s="6"/>
      <c r="CT269" s="6"/>
      <c r="CU269" s="6"/>
      <c r="CV269" s="6"/>
      <c r="CW269" s="6"/>
      <c r="CX269" s="6"/>
      <c r="CY269" s="6"/>
      <c r="CZ269" s="6"/>
      <c r="DA269" s="6"/>
      <c r="DB269" s="6"/>
      <c r="DC269" s="6"/>
      <c r="DD269" s="6"/>
      <c r="DE269" s="6"/>
      <c r="DF269" s="6"/>
      <c r="DG269" s="6"/>
      <c r="DH269" s="6"/>
      <c r="DI269" s="8"/>
      <c r="DJ269" s="6"/>
      <c r="DK269" s="6"/>
      <c r="DL269" s="6"/>
      <c r="DM269" s="6"/>
      <c r="DN269" s="6"/>
      <c r="DO269" s="6"/>
      <c r="DP269" s="6"/>
      <c r="DQ269" s="6"/>
      <c r="DR269" s="6"/>
      <c r="DS269" s="6"/>
      <c r="DT269" s="6"/>
      <c r="DU269" s="6"/>
      <c r="DV269" s="6"/>
      <c r="DW269" s="6"/>
      <c r="DX269" s="6"/>
      <c r="DY269" s="6"/>
      <c r="DZ269" s="6"/>
      <c r="EA269" s="6"/>
      <c r="EB269" s="6"/>
      <c r="EC269" s="6"/>
      <c r="ED269" s="6"/>
      <c r="EE269" s="6"/>
      <c r="EF269" s="6"/>
      <c r="EG269" s="6"/>
      <c r="EH269" s="6"/>
      <c r="EI269" s="6"/>
      <c r="EJ269" s="6"/>
      <c r="EK269" s="6"/>
      <c r="EL269" s="6"/>
      <c r="EM269" s="6"/>
      <c r="EN269" s="8"/>
      <c r="EO269" s="6"/>
    </row>
    <row r="270" spans="1:145"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8"/>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c r="DF270" s="6"/>
      <c r="DG270" s="6"/>
      <c r="DH270" s="6"/>
      <c r="DI270" s="8"/>
      <c r="DJ270" s="6"/>
      <c r="DK270" s="6"/>
      <c r="DL270" s="6"/>
      <c r="DM270" s="6"/>
      <c r="DN270" s="6"/>
      <c r="DO270" s="6"/>
      <c r="DP270" s="6"/>
      <c r="DQ270" s="6"/>
      <c r="DR270" s="6"/>
      <c r="DS270" s="6"/>
      <c r="DT270" s="6"/>
      <c r="DU270" s="6"/>
      <c r="DV270" s="6"/>
      <c r="DW270" s="6"/>
      <c r="DX270" s="6"/>
      <c r="DY270" s="6"/>
      <c r="DZ270" s="6"/>
      <c r="EA270" s="6"/>
      <c r="EB270" s="6"/>
      <c r="EC270" s="6"/>
      <c r="ED270" s="6"/>
      <c r="EE270" s="6"/>
      <c r="EF270" s="6"/>
      <c r="EG270" s="6"/>
      <c r="EH270" s="6"/>
      <c r="EI270" s="6"/>
      <c r="EJ270" s="6"/>
      <c r="EK270" s="6"/>
      <c r="EL270" s="6"/>
      <c r="EM270" s="6"/>
      <c r="EN270" s="8"/>
      <c r="EO270" s="6"/>
    </row>
    <row r="271" spans="1:145"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8"/>
      <c r="CF271" s="6"/>
      <c r="CG271" s="6"/>
      <c r="CH271" s="6"/>
      <c r="CI271" s="6"/>
      <c r="CJ271" s="6"/>
      <c r="CK271" s="6"/>
      <c r="CL271" s="6"/>
      <c r="CM271" s="6"/>
      <c r="CN271" s="6"/>
      <c r="CO271" s="6"/>
      <c r="CP271" s="6"/>
      <c r="CQ271" s="6"/>
      <c r="CR271" s="6"/>
      <c r="CS271" s="6"/>
      <c r="CT271" s="6"/>
      <c r="CU271" s="6"/>
      <c r="CV271" s="6"/>
      <c r="CW271" s="6"/>
      <c r="CX271" s="6"/>
      <c r="CY271" s="6"/>
      <c r="CZ271" s="6"/>
      <c r="DA271" s="6"/>
      <c r="DB271" s="6"/>
      <c r="DC271" s="6"/>
      <c r="DD271" s="6"/>
      <c r="DE271" s="6"/>
      <c r="DF271" s="6"/>
      <c r="DG271" s="6"/>
      <c r="DH271" s="6"/>
      <c r="DI271" s="8"/>
      <c r="DJ271" s="6"/>
      <c r="DK271" s="6"/>
      <c r="DL271" s="6"/>
      <c r="DM271" s="6"/>
      <c r="DN271" s="6"/>
      <c r="DO271" s="6"/>
      <c r="DP271" s="6"/>
      <c r="DQ271" s="6"/>
      <c r="DR271" s="6"/>
      <c r="DS271" s="6"/>
      <c r="DT271" s="6"/>
      <c r="DU271" s="6"/>
      <c r="DV271" s="6"/>
      <c r="DW271" s="6"/>
      <c r="DX271" s="6"/>
      <c r="DY271" s="6"/>
      <c r="DZ271" s="6"/>
      <c r="EA271" s="6"/>
      <c r="EB271" s="6"/>
      <c r="EC271" s="6"/>
      <c r="ED271" s="6"/>
      <c r="EE271" s="6"/>
      <c r="EF271" s="6"/>
      <c r="EG271" s="6"/>
      <c r="EH271" s="6"/>
      <c r="EI271" s="6"/>
      <c r="EJ271" s="6"/>
      <c r="EK271" s="6"/>
      <c r="EL271" s="6"/>
      <c r="EM271" s="6"/>
      <c r="EN271" s="8"/>
      <c r="EO271" s="6"/>
    </row>
    <row r="272" spans="1:145"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8"/>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c r="DF272" s="6"/>
      <c r="DG272" s="6"/>
      <c r="DH272" s="6"/>
      <c r="DI272" s="8"/>
      <c r="DJ272" s="6"/>
      <c r="DK272" s="6"/>
      <c r="DL272" s="6"/>
      <c r="DM272" s="6"/>
      <c r="DN272" s="6"/>
      <c r="DO272" s="6"/>
      <c r="DP272" s="6"/>
      <c r="DQ272" s="6"/>
      <c r="DR272" s="6"/>
      <c r="DS272" s="6"/>
      <c r="DT272" s="6"/>
      <c r="DU272" s="6"/>
      <c r="DV272" s="6"/>
      <c r="DW272" s="6"/>
      <c r="DX272" s="6"/>
      <c r="DY272" s="6"/>
      <c r="DZ272" s="6"/>
      <c r="EA272" s="6"/>
      <c r="EB272" s="6"/>
      <c r="EC272" s="6"/>
      <c r="ED272" s="6"/>
      <c r="EE272" s="6"/>
      <c r="EF272" s="6"/>
      <c r="EG272" s="6"/>
      <c r="EH272" s="6"/>
      <c r="EI272" s="6"/>
      <c r="EJ272" s="6"/>
      <c r="EK272" s="6"/>
      <c r="EL272" s="6"/>
      <c r="EM272" s="6"/>
      <c r="EN272" s="8"/>
      <c r="EO272" s="6"/>
    </row>
    <row r="273" spans="1:145"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8"/>
      <c r="CF273" s="6"/>
      <c r="CG273" s="6"/>
      <c r="CH273" s="6"/>
      <c r="CI273" s="6"/>
      <c r="CJ273" s="6"/>
      <c r="CK273" s="6"/>
      <c r="CL273" s="6"/>
      <c r="CM273" s="6"/>
      <c r="CN273" s="6"/>
      <c r="CO273" s="6"/>
      <c r="CP273" s="6"/>
      <c r="CQ273" s="6"/>
      <c r="CR273" s="6"/>
      <c r="CS273" s="6"/>
      <c r="CT273" s="6"/>
      <c r="CU273" s="6"/>
      <c r="CV273" s="6"/>
      <c r="CW273" s="6"/>
      <c r="CX273" s="6"/>
      <c r="CY273" s="6"/>
      <c r="CZ273" s="6"/>
      <c r="DA273" s="6"/>
      <c r="DB273" s="6"/>
      <c r="DC273" s="6"/>
      <c r="DD273" s="6"/>
      <c r="DE273" s="6"/>
      <c r="DF273" s="6"/>
      <c r="DG273" s="6"/>
      <c r="DH273" s="6"/>
      <c r="DI273" s="8"/>
      <c r="DJ273" s="6"/>
      <c r="DK273" s="6"/>
      <c r="DL273" s="6"/>
      <c r="DM273" s="6"/>
      <c r="DN273" s="6"/>
      <c r="DO273" s="6"/>
      <c r="DP273" s="6"/>
      <c r="DQ273" s="6"/>
      <c r="DR273" s="6"/>
      <c r="DS273" s="6"/>
      <c r="DT273" s="6"/>
      <c r="DU273" s="6"/>
      <c r="DV273" s="6"/>
      <c r="DW273" s="6"/>
      <c r="DX273" s="6"/>
      <c r="DY273" s="6"/>
      <c r="DZ273" s="6"/>
      <c r="EA273" s="6"/>
      <c r="EB273" s="6"/>
      <c r="EC273" s="6"/>
      <c r="ED273" s="6"/>
      <c r="EE273" s="6"/>
      <c r="EF273" s="6"/>
      <c r="EG273" s="6"/>
      <c r="EH273" s="6"/>
      <c r="EI273" s="6"/>
      <c r="EJ273" s="6"/>
      <c r="EK273" s="6"/>
      <c r="EL273" s="6"/>
      <c r="EM273" s="6"/>
      <c r="EN273" s="8"/>
      <c r="EO273" s="6"/>
    </row>
    <row r="274" spans="1:145"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8"/>
      <c r="CF274" s="6"/>
      <c r="CG274" s="6"/>
      <c r="CH274" s="6"/>
      <c r="CI274" s="6"/>
      <c r="CJ274" s="6"/>
      <c r="CK274" s="6"/>
      <c r="CL274" s="6"/>
      <c r="CM274" s="6"/>
      <c r="CN274" s="6"/>
      <c r="CO274" s="6"/>
      <c r="CP274" s="6"/>
      <c r="CQ274" s="6"/>
      <c r="CR274" s="6"/>
      <c r="CS274" s="6"/>
      <c r="CT274" s="6"/>
      <c r="CU274" s="6"/>
      <c r="CV274" s="6"/>
      <c r="CW274" s="6"/>
      <c r="CX274" s="6"/>
      <c r="CY274" s="6"/>
      <c r="CZ274" s="6"/>
      <c r="DA274" s="6"/>
      <c r="DB274" s="6"/>
      <c r="DC274" s="6"/>
      <c r="DD274" s="6"/>
      <c r="DE274" s="6"/>
      <c r="DF274" s="6"/>
      <c r="DG274" s="6"/>
      <c r="DH274" s="6"/>
      <c r="DI274" s="8"/>
      <c r="DJ274" s="6"/>
      <c r="DK274" s="6"/>
      <c r="DL274" s="6"/>
      <c r="DM274" s="6"/>
      <c r="DN274" s="6"/>
      <c r="DO274" s="6"/>
      <c r="DP274" s="6"/>
      <c r="DQ274" s="6"/>
      <c r="DR274" s="6"/>
      <c r="DS274" s="6"/>
      <c r="DT274" s="6"/>
      <c r="DU274" s="6"/>
      <c r="DV274" s="6"/>
      <c r="DW274" s="6"/>
      <c r="DX274" s="6"/>
      <c r="DY274" s="6"/>
      <c r="DZ274" s="6"/>
      <c r="EA274" s="6"/>
      <c r="EB274" s="6"/>
      <c r="EC274" s="6"/>
      <c r="ED274" s="6"/>
      <c r="EE274" s="6"/>
      <c r="EF274" s="6"/>
      <c r="EG274" s="6"/>
      <c r="EH274" s="6"/>
      <c r="EI274" s="6"/>
      <c r="EJ274" s="6"/>
      <c r="EK274" s="6"/>
      <c r="EL274" s="6"/>
      <c r="EM274" s="6"/>
      <c r="EN274" s="8"/>
      <c r="EO274" s="6"/>
    </row>
    <row r="275" spans="1:14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8"/>
      <c r="CF275" s="6"/>
      <c r="CG275" s="6"/>
      <c r="CH275" s="6"/>
      <c r="CI275" s="6"/>
      <c r="CJ275" s="6"/>
      <c r="CK275" s="6"/>
      <c r="CL275" s="6"/>
      <c r="CM275" s="6"/>
      <c r="CN275" s="6"/>
      <c r="CO275" s="6"/>
      <c r="CP275" s="6"/>
      <c r="CQ275" s="6"/>
      <c r="CR275" s="6"/>
      <c r="CS275" s="6"/>
      <c r="CT275" s="6"/>
      <c r="CU275" s="6"/>
      <c r="CV275" s="6"/>
      <c r="CW275" s="6"/>
      <c r="CX275" s="6"/>
      <c r="CY275" s="6"/>
      <c r="CZ275" s="6"/>
      <c r="DA275" s="6"/>
      <c r="DB275" s="6"/>
      <c r="DC275" s="6"/>
      <c r="DD275" s="6"/>
      <c r="DE275" s="6"/>
      <c r="DF275" s="6"/>
      <c r="DG275" s="6"/>
      <c r="DH275" s="6"/>
      <c r="DI275" s="8"/>
      <c r="DJ275" s="6"/>
      <c r="DK275" s="6"/>
      <c r="DL275" s="6"/>
      <c r="DM275" s="6"/>
      <c r="DN275" s="6"/>
      <c r="DO275" s="6"/>
      <c r="DP275" s="6"/>
      <c r="DQ275" s="6"/>
      <c r="DR275" s="6"/>
      <c r="DS275" s="6"/>
      <c r="DT275" s="6"/>
      <c r="DU275" s="6"/>
      <c r="DV275" s="6"/>
      <c r="DW275" s="6"/>
      <c r="DX275" s="6"/>
      <c r="DY275" s="6"/>
      <c r="DZ275" s="6"/>
      <c r="EA275" s="6"/>
      <c r="EB275" s="6"/>
      <c r="EC275" s="6"/>
      <c r="ED275" s="6"/>
      <c r="EE275" s="6"/>
      <c r="EF275" s="6"/>
      <c r="EG275" s="6"/>
      <c r="EH275" s="6"/>
      <c r="EI275" s="6"/>
      <c r="EJ275" s="6"/>
      <c r="EK275" s="6"/>
      <c r="EL275" s="6"/>
      <c r="EM275" s="6"/>
      <c r="EN275" s="8"/>
      <c r="EO275" s="6"/>
    </row>
    <row r="276" spans="1:145"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8"/>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c r="DF276" s="6"/>
      <c r="DG276" s="6"/>
      <c r="DH276" s="6"/>
      <c r="DI276" s="8"/>
      <c r="DJ276" s="6"/>
      <c r="DK276" s="6"/>
      <c r="DL276" s="6"/>
      <c r="DM276" s="6"/>
      <c r="DN276" s="6"/>
      <c r="DO276" s="6"/>
      <c r="DP276" s="6"/>
      <c r="DQ276" s="6"/>
      <c r="DR276" s="6"/>
      <c r="DS276" s="6"/>
      <c r="DT276" s="6"/>
      <c r="DU276" s="6"/>
      <c r="DV276" s="6"/>
      <c r="DW276" s="6"/>
      <c r="DX276" s="6"/>
      <c r="DY276" s="6"/>
      <c r="DZ276" s="6"/>
      <c r="EA276" s="6"/>
      <c r="EB276" s="6"/>
      <c r="EC276" s="6"/>
      <c r="ED276" s="6"/>
      <c r="EE276" s="6"/>
      <c r="EF276" s="6"/>
      <c r="EG276" s="6"/>
      <c r="EH276" s="6"/>
      <c r="EI276" s="6"/>
      <c r="EJ276" s="6"/>
      <c r="EK276" s="6"/>
      <c r="EL276" s="6"/>
      <c r="EM276" s="6"/>
      <c r="EN276" s="8"/>
      <c r="EO276" s="6"/>
    </row>
    <row r="277" spans="1:145"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8"/>
      <c r="CF277" s="6"/>
      <c r="CG277" s="6"/>
      <c r="CH277" s="6"/>
      <c r="CI277" s="6"/>
      <c r="CJ277" s="6"/>
      <c r="CK277" s="6"/>
      <c r="CL277" s="6"/>
      <c r="CM277" s="6"/>
      <c r="CN277" s="6"/>
      <c r="CO277" s="6"/>
      <c r="CP277" s="6"/>
      <c r="CQ277" s="6"/>
      <c r="CR277" s="6"/>
      <c r="CS277" s="6"/>
      <c r="CT277" s="6"/>
      <c r="CU277" s="6"/>
      <c r="CV277" s="6"/>
      <c r="CW277" s="6"/>
      <c r="CX277" s="6"/>
      <c r="CY277" s="6"/>
      <c r="CZ277" s="6"/>
      <c r="DA277" s="6"/>
      <c r="DB277" s="6"/>
      <c r="DC277" s="6"/>
      <c r="DD277" s="6"/>
      <c r="DE277" s="6"/>
      <c r="DF277" s="6"/>
      <c r="DG277" s="6"/>
      <c r="DH277" s="6"/>
      <c r="DI277" s="8"/>
      <c r="DJ277" s="6"/>
      <c r="DK277" s="6"/>
      <c r="DL277" s="6"/>
      <c r="DM277" s="6"/>
      <c r="DN277" s="6"/>
      <c r="DO277" s="6"/>
      <c r="DP277" s="6"/>
      <c r="DQ277" s="6"/>
      <c r="DR277" s="6"/>
      <c r="DS277" s="6"/>
      <c r="DT277" s="6"/>
      <c r="DU277" s="6"/>
      <c r="DV277" s="6"/>
      <c r="DW277" s="6"/>
      <c r="DX277" s="6"/>
      <c r="DY277" s="6"/>
      <c r="DZ277" s="6"/>
      <c r="EA277" s="6"/>
      <c r="EB277" s="6"/>
      <c r="EC277" s="6"/>
      <c r="ED277" s="6"/>
      <c r="EE277" s="6"/>
      <c r="EF277" s="6"/>
      <c r="EG277" s="6"/>
      <c r="EH277" s="6"/>
      <c r="EI277" s="6"/>
      <c r="EJ277" s="6"/>
      <c r="EK277" s="6"/>
      <c r="EL277" s="6"/>
      <c r="EM277" s="6"/>
      <c r="EN277" s="8"/>
      <c r="EO277" s="6"/>
    </row>
    <row r="278" spans="1:145"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8"/>
      <c r="CF278" s="6"/>
      <c r="CG278" s="6"/>
      <c r="CH278" s="6"/>
      <c r="CI278" s="6"/>
      <c r="CJ278" s="6"/>
      <c r="CK278" s="6"/>
      <c r="CL278" s="6"/>
      <c r="CM278" s="6"/>
      <c r="CN278" s="6"/>
      <c r="CO278" s="6"/>
      <c r="CP278" s="6"/>
      <c r="CQ278" s="6"/>
      <c r="CR278" s="6"/>
      <c r="CS278" s="6"/>
      <c r="CT278" s="6"/>
      <c r="CU278" s="6"/>
      <c r="CV278" s="6"/>
      <c r="CW278" s="6"/>
      <c r="CX278" s="6"/>
      <c r="CY278" s="6"/>
      <c r="CZ278" s="6"/>
      <c r="DA278" s="6"/>
      <c r="DB278" s="6"/>
      <c r="DC278" s="6"/>
      <c r="DD278" s="6"/>
      <c r="DE278" s="6"/>
      <c r="DF278" s="6"/>
      <c r="DG278" s="6"/>
      <c r="DH278" s="6"/>
      <c r="DI278" s="8"/>
      <c r="DJ278" s="6"/>
      <c r="DK278" s="6"/>
      <c r="DL278" s="6"/>
      <c r="DM278" s="6"/>
      <c r="DN278" s="6"/>
      <c r="DO278" s="6"/>
      <c r="DP278" s="6"/>
      <c r="DQ278" s="6"/>
      <c r="DR278" s="6"/>
      <c r="DS278" s="6"/>
      <c r="DT278" s="6"/>
      <c r="DU278" s="6"/>
      <c r="DV278" s="6"/>
      <c r="DW278" s="6"/>
      <c r="DX278" s="6"/>
      <c r="DY278" s="6"/>
      <c r="DZ278" s="6"/>
      <c r="EA278" s="6"/>
      <c r="EB278" s="6"/>
      <c r="EC278" s="6"/>
      <c r="ED278" s="6"/>
      <c r="EE278" s="6"/>
      <c r="EF278" s="6"/>
      <c r="EG278" s="6"/>
      <c r="EH278" s="6"/>
      <c r="EI278" s="6"/>
      <c r="EJ278" s="6"/>
      <c r="EK278" s="6"/>
      <c r="EL278" s="6"/>
      <c r="EM278" s="6"/>
      <c r="EN278" s="8"/>
      <c r="EO278" s="6"/>
    </row>
    <row r="279" spans="1:145"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8"/>
      <c r="CF279" s="6"/>
      <c r="CG279" s="6"/>
      <c r="CH279" s="6"/>
      <c r="CI279" s="6"/>
      <c r="CJ279" s="6"/>
      <c r="CK279" s="6"/>
      <c r="CL279" s="6"/>
      <c r="CM279" s="6"/>
      <c r="CN279" s="6"/>
      <c r="CO279" s="6"/>
      <c r="CP279" s="6"/>
      <c r="CQ279" s="6"/>
      <c r="CR279" s="6"/>
      <c r="CS279" s="6"/>
      <c r="CT279" s="6"/>
      <c r="CU279" s="6"/>
      <c r="CV279" s="6"/>
      <c r="CW279" s="6"/>
      <c r="CX279" s="6"/>
      <c r="CY279" s="6"/>
      <c r="CZ279" s="6"/>
      <c r="DA279" s="6"/>
      <c r="DB279" s="6"/>
      <c r="DC279" s="6"/>
      <c r="DD279" s="6"/>
      <c r="DE279" s="6"/>
      <c r="DF279" s="6"/>
      <c r="DG279" s="6"/>
      <c r="DH279" s="6"/>
      <c r="DI279" s="8"/>
      <c r="DJ279" s="6"/>
      <c r="DK279" s="6"/>
      <c r="DL279" s="6"/>
      <c r="DM279" s="6"/>
      <c r="DN279" s="6"/>
      <c r="DO279" s="6"/>
      <c r="DP279" s="6"/>
      <c r="DQ279" s="6"/>
      <c r="DR279" s="6"/>
      <c r="DS279" s="6"/>
      <c r="DT279" s="6"/>
      <c r="DU279" s="6"/>
      <c r="DV279" s="6"/>
      <c r="DW279" s="6"/>
      <c r="DX279" s="6"/>
      <c r="DY279" s="6"/>
      <c r="DZ279" s="6"/>
      <c r="EA279" s="6"/>
      <c r="EB279" s="6"/>
      <c r="EC279" s="6"/>
      <c r="ED279" s="6"/>
      <c r="EE279" s="6"/>
      <c r="EF279" s="6"/>
      <c r="EG279" s="6"/>
      <c r="EH279" s="6"/>
      <c r="EI279" s="6"/>
      <c r="EJ279" s="6"/>
      <c r="EK279" s="6"/>
      <c r="EL279" s="6"/>
      <c r="EM279" s="6"/>
      <c r="EN279" s="8"/>
      <c r="EO279" s="6"/>
    </row>
    <row r="280" spans="1:145"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8"/>
      <c r="CF280" s="6"/>
      <c r="CG280" s="6"/>
      <c r="CH280" s="6"/>
      <c r="CI280" s="6"/>
      <c r="CJ280" s="6"/>
      <c r="CK280" s="6"/>
      <c r="CL280" s="6"/>
      <c r="CM280" s="6"/>
      <c r="CN280" s="6"/>
      <c r="CO280" s="6"/>
      <c r="CP280" s="6"/>
      <c r="CQ280" s="6"/>
      <c r="CR280" s="6"/>
      <c r="CS280" s="6"/>
      <c r="CT280" s="6"/>
      <c r="CU280" s="6"/>
      <c r="CV280" s="6"/>
      <c r="CW280" s="6"/>
      <c r="CX280" s="6"/>
      <c r="CY280" s="6"/>
      <c r="CZ280" s="6"/>
      <c r="DA280" s="6"/>
      <c r="DB280" s="6"/>
      <c r="DC280" s="6"/>
      <c r="DD280" s="6"/>
      <c r="DE280" s="6"/>
      <c r="DF280" s="6"/>
      <c r="DG280" s="6"/>
      <c r="DH280" s="6"/>
      <c r="DI280" s="8"/>
      <c r="DJ280" s="6"/>
      <c r="DK280" s="6"/>
      <c r="DL280" s="6"/>
      <c r="DM280" s="6"/>
      <c r="DN280" s="6"/>
      <c r="DO280" s="6"/>
      <c r="DP280" s="6"/>
      <c r="DQ280" s="6"/>
      <c r="DR280" s="6"/>
      <c r="DS280" s="6"/>
      <c r="DT280" s="6"/>
      <c r="DU280" s="6"/>
      <c r="DV280" s="6"/>
      <c r="DW280" s="6"/>
      <c r="DX280" s="6"/>
      <c r="DY280" s="6"/>
      <c r="DZ280" s="6"/>
      <c r="EA280" s="6"/>
      <c r="EB280" s="6"/>
      <c r="EC280" s="6"/>
      <c r="ED280" s="6"/>
      <c r="EE280" s="6"/>
      <c r="EF280" s="6"/>
      <c r="EG280" s="6"/>
      <c r="EH280" s="6"/>
      <c r="EI280" s="6"/>
      <c r="EJ280" s="6"/>
      <c r="EK280" s="6"/>
      <c r="EL280" s="6"/>
      <c r="EM280" s="6"/>
      <c r="EN280" s="8"/>
      <c r="EO280" s="6"/>
    </row>
    <row r="281" spans="1:145"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8"/>
      <c r="CF281" s="6"/>
      <c r="CG281" s="6"/>
      <c r="CH281" s="6"/>
      <c r="CI281" s="6"/>
      <c r="CJ281" s="6"/>
      <c r="CK281" s="6"/>
      <c r="CL281" s="6"/>
      <c r="CM281" s="6"/>
      <c r="CN281" s="6"/>
      <c r="CO281" s="6"/>
      <c r="CP281" s="6"/>
      <c r="CQ281" s="6"/>
      <c r="CR281" s="6"/>
      <c r="CS281" s="6"/>
      <c r="CT281" s="6"/>
      <c r="CU281" s="6"/>
      <c r="CV281" s="6"/>
      <c r="CW281" s="6"/>
      <c r="CX281" s="6"/>
      <c r="CY281" s="6"/>
      <c r="CZ281" s="6"/>
      <c r="DA281" s="6"/>
      <c r="DB281" s="6"/>
      <c r="DC281" s="6"/>
      <c r="DD281" s="6"/>
      <c r="DE281" s="6"/>
      <c r="DF281" s="6"/>
      <c r="DG281" s="6"/>
      <c r="DH281" s="6"/>
      <c r="DI281" s="8"/>
      <c r="DJ281" s="6"/>
      <c r="DK281" s="6"/>
      <c r="DL281" s="6"/>
      <c r="DM281" s="6"/>
      <c r="DN281" s="6"/>
      <c r="DO281" s="6"/>
      <c r="DP281" s="6"/>
      <c r="DQ281" s="6"/>
      <c r="DR281" s="6"/>
      <c r="DS281" s="6"/>
      <c r="DT281" s="6"/>
      <c r="DU281" s="6"/>
      <c r="DV281" s="6"/>
      <c r="DW281" s="6"/>
      <c r="DX281" s="6"/>
      <c r="DY281" s="6"/>
      <c r="DZ281" s="6"/>
      <c r="EA281" s="6"/>
      <c r="EB281" s="6"/>
      <c r="EC281" s="6"/>
      <c r="ED281" s="6"/>
      <c r="EE281" s="6"/>
      <c r="EF281" s="6"/>
      <c r="EG281" s="6"/>
      <c r="EH281" s="6"/>
      <c r="EI281" s="6"/>
      <c r="EJ281" s="6"/>
      <c r="EK281" s="6"/>
      <c r="EL281" s="6"/>
      <c r="EM281" s="6"/>
      <c r="EN281" s="8"/>
      <c r="EO281" s="6"/>
    </row>
    <row r="282" spans="1:145"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8"/>
      <c r="CF282" s="6"/>
      <c r="CG282" s="6"/>
      <c r="CH282" s="6"/>
      <c r="CI282" s="6"/>
      <c r="CJ282" s="6"/>
      <c r="CK282" s="6"/>
      <c r="CL282" s="6"/>
      <c r="CM282" s="6"/>
      <c r="CN282" s="6"/>
      <c r="CO282" s="6"/>
      <c r="CP282" s="6"/>
      <c r="CQ282" s="6"/>
      <c r="CR282" s="6"/>
      <c r="CS282" s="6"/>
      <c r="CT282" s="6"/>
      <c r="CU282" s="6"/>
      <c r="CV282" s="6"/>
      <c r="CW282" s="6"/>
      <c r="CX282" s="6"/>
      <c r="CY282" s="6"/>
      <c r="CZ282" s="6"/>
      <c r="DA282" s="6"/>
      <c r="DB282" s="6"/>
      <c r="DC282" s="6"/>
      <c r="DD282" s="6"/>
      <c r="DE282" s="6"/>
      <c r="DF282" s="6"/>
      <c r="DG282" s="6"/>
      <c r="DH282" s="6"/>
      <c r="DI282" s="8"/>
      <c r="DJ282" s="6"/>
      <c r="DK282" s="6"/>
      <c r="DL282" s="6"/>
      <c r="DM282" s="6"/>
      <c r="DN282" s="6"/>
      <c r="DO282" s="6"/>
      <c r="DP282" s="6"/>
      <c r="DQ282" s="6"/>
      <c r="DR282" s="6"/>
      <c r="DS282" s="6"/>
      <c r="DT282" s="6"/>
      <c r="DU282" s="6"/>
      <c r="DV282" s="6"/>
      <c r="DW282" s="6"/>
      <c r="DX282" s="6"/>
      <c r="DY282" s="6"/>
      <c r="DZ282" s="6"/>
      <c r="EA282" s="6"/>
      <c r="EB282" s="6"/>
      <c r="EC282" s="6"/>
      <c r="ED282" s="6"/>
      <c r="EE282" s="6"/>
      <c r="EF282" s="6"/>
      <c r="EG282" s="6"/>
      <c r="EH282" s="6"/>
      <c r="EI282" s="6"/>
      <c r="EJ282" s="6"/>
      <c r="EK282" s="6"/>
      <c r="EL282" s="6"/>
      <c r="EM282" s="6"/>
      <c r="EN282" s="8"/>
      <c r="EO282" s="6"/>
    </row>
    <row r="283" spans="1:145"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8"/>
      <c r="CF283" s="6"/>
      <c r="CG283" s="6"/>
      <c r="CH283" s="6"/>
      <c r="CI283" s="6"/>
      <c r="CJ283" s="6"/>
      <c r="CK283" s="6"/>
      <c r="CL283" s="6"/>
      <c r="CM283" s="6"/>
      <c r="CN283" s="6"/>
      <c r="CO283" s="6"/>
      <c r="CP283" s="6"/>
      <c r="CQ283" s="6"/>
      <c r="CR283" s="6"/>
      <c r="CS283" s="6"/>
      <c r="CT283" s="6"/>
      <c r="CU283" s="6"/>
      <c r="CV283" s="6"/>
      <c r="CW283" s="6"/>
      <c r="CX283" s="6"/>
      <c r="CY283" s="6"/>
      <c r="CZ283" s="6"/>
      <c r="DA283" s="6"/>
      <c r="DB283" s="6"/>
      <c r="DC283" s="6"/>
      <c r="DD283" s="6"/>
      <c r="DE283" s="6"/>
      <c r="DF283" s="6"/>
      <c r="DG283" s="6"/>
      <c r="DH283" s="6"/>
      <c r="DI283" s="8"/>
      <c r="DJ283" s="6"/>
      <c r="DK283" s="6"/>
      <c r="DL283" s="6"/>
      <c r="DM283" s="6"/>
      <c r="DN283" s="6"/>
      <c r="DO283" s="6"/>
      <c r="DP283" s="6"/>
      <c r="DQ283" s="6"/>
      <c r="DR283" s="6"/>
      <c r="DS283" s="6"/>
      <c r="DT283" s="6"/>
      <c r="DU283" s="6"/>
      <c r="DV283" s="6"/>
      <c r="DW283" s="6"/>
      <c r="DX283" s="6"/>
      <c r="DY283" s="6"/>
      <c r="DZ283" s="6"/>
      <c r="EA283" s="6"/>
      <c r="EB283" s="6"/>
      <c r="EC283" s="6"/>
      <c r="ED283" s="6"/>
      <c r="EE283" s="6"/>
      <c r="EF283" s="6"/>
      <c r="EG283" s="6"/>
      <c r="EH283" s="6"/>
      <c r="EI283" s="6"/>
      <c r="EJ283" s="6"/>
      <c r="EK283" s="6"/>
      <c r="EL283" s="6"/>
      <c r="EM283" s="6"/>
      <c r="EN283" s="8"/>
      <c r="EO283" s="6"/>
    </row>
    <row r="284" spans="1:145"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8"/>
      <c r="CF284" s="6"/>
      <c r="CG284" s="6"/>
      <c r="CH284" s="6"/>
      <c r="CI284" s="6"/>
      <c r="CJ284" s="6"/>
      <c r="CK284" s="6"/>
      <c r="CL284" s="6"/>
      <c r="CM284" s="6"/>
      <c r="CN284" s="6"/>
      <c r="CO284" s="6"/>
      <c r="CP284" s="6"/>
      <c r="CQ284" s="6"/>
      <c r="CR284" s="6"/>
      <c r="CS284" s="6"/>
      <c r="CT284" s="6"/>
      <c r="CU284" s="6"/>
      <c r="CV284" s="6"/>
      <c r="CW284" s="6"/>
      <c r="CX284" s="6"/>
      <c r="CY284" s="6"/>
      <c r="CZ284" s="6"/>
      <c r="DA284" s="6"/>
      <c r="DB284" s="6"/>
      <c r="DC284" s="6"/>
      <c r="DD284" s="6"/>
      <c r="DE284" s="6"/>
      <c r="DF284" s="6"/>
      <c r="DG284" s="6"/>
      <c r="DH284" s="6"/>
      <c r="DI284" s="8"/>
      <c r="DJ284" s="6"/>
      <c r="DK284" s="6"/>
      <c r="DL284" s="6"/>
      <c r="DM284" s="6"/>
      <c r="DN284" s="6"/>
      <c r="DO284" s="6"/>
      <c r="DP284" s="6"/>
      <c r="DQ284" s="6"/>
      <c r="DR284" s="6"/>
      <c r="DS284" s="6"/>
      <c r="DT284" s="6"/>
      <c r="DU284" s="6"/>
      <c r="DV284" s="6"/>
      <c r="DW284" s="6"/>
      <c r="DX284" s="6"/>
      <c r="DY284" s="6"/>
      <c r="DZ284" s="6"/>
      <c r="EA284" s="6"/>
      <c r="EB284" s="6"/>
      <c r="EC284" s="6"/>
      <c r="ED284" s="6"/>
      <c r="EE284" s="6"/>
      <c r="EF284" s="6"/>
      <c r="EG284" s="6"/>
      <c r="EH284" s="6"/>
      <c r="EI284" s="6"/>
      <c r="EJ284" s="6"/>
      <c r="EK284" s="6"/>
      <c r="EL284" s="6"/>
      <c r="EM284" s="6"/>
      <c r="EN284" s="8"/>
      <c r="EO284" s="6"/>
    </row>
    <row r="285" spans="1:14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8"/>
      <c r="CF285" s="6"/>
      <c r="CG285" s="6"/>
      <c r="CH285" s="6"/>
      <c r="CI285" s="6"/>
      <c r="CJ285" s="6"/>
      <c r="CK285" s="6"/>
      <c r="CL285" s="6"/>
      <c r="CM285" s="6"/>
      <c r="CN285" s="6"/>
      <c r="CO285" s="6"/>
      <c r="CP285" s="6"/>
      <c r="CQ285" s="6"/>
      <c r="CR285" s="6"/>
      <c r="CS285" s="6"/>
      <c r="CT285" s="6"/>
      <c r="CU285" s="6"/>
      <c r="CV285" s="6"/>
      <c r="CW285" s="6"/>
      <c r="CX285" s="6"/>
      <c r="CY285" s="6"/>
      <c r="CZ285" s="6"/>
      <c r="DA285" s="6"/>
      <c r="DB285" s="6"/>
      <c r="DC285" s="6"/>
      <c r="DD285" s="6"/>
      <c r="DE285" s="6"/>
      <c r="DF285" s="6"/>
      <c r="DG285" s="6"/>
      <c r="DH285" s="6"/>
      <c r="DI285" s="8"/>
      <c r="DJ285" s="6"/>
      <c r="DK285" s="6"/>
      <c r="DL285" s="6"/>
      <c r="DM285" s="6"/>
      <c r="DN285" s="6"/>
      <c r="DO285" s="6"/>
      <c r="DP285" s="6"/>
      <c r="DQ285" s="6"/>
      <c r="DR285" s="6"/>
      <c r="DS285" s="6"/>
      <c r="DT285" s="6"/>
      <c r="DU285" s="6"/>
      <c r="DV285" s="6"/>
      <c r="DW285" s="6"/>
      <c r="DX285" s="6"/>
      <c r="DY285" s="6"/>
      <c r="DZ285" s="6"/>
      <c r="EA285" s="6"/>
      <c r="EB285" s="6"/>
      <c r="EC285" s="6"/>
      <c r="ED285" s="6"/>
      <c r="EE285" s="6"/>
      <c r="EF285" s="6"/>
      <c r="EG285" s="6"/>
      <c r="EH285" s="6"/>
      <c r="EI285" s="6"/>
      <c r="EJ285" s="6"/>
      <c r="EK285" s="6"/>
      <c r="EL285" s="6"/>
      <c r="EM285" s="6"/>
      <c r="EN285" s="8"/>
      <c r="EO285" s="6"/>
    </row>
    <row r="286" spans="1:145"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8"/>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c r="DF286" s="6"/>
      <c r="DG286" s="6"/>
      <c r="DH286" s="6"/>
      <c r="DI286" s="8"/>
      <c r="DJ286" s="6"/>
      <c r="DK286" s="6"/>
      <c r="DL286" s="6"/>
      <c r="DM286" s="6"/>
      <c r="DN286" s="6"/>
      <c r="DO286" s="6"/>
      <c r="DP286" s="6"/>
      <c r="DQ286" s="6"/>
      <c r="DR286" s="6"/>
      <c r="DS286" s="6"/>
      <c r="DT286" s="6"/>
      <c r="DU286" s="6"/>
      <c r="DV286" s="6"/>
      <c r="DW286" s="6"/>
      <c r="DX286" s="6"/>
      <c r="DY286" s="6"/>
      <c r="DZ286" s="6"/>
      <c r="EA286" s="6"/>
      <c r="EB286" s="6"/>
      <c r="EC286" s="6"/>
      <c r="ED286" s="6"/>
      <c r="EE286" s="6"/>
      <c r="EF286" s="6"/>
      <c r="EG286" s="6"/>
      <c r="EH286" s="6"/>
      <c r="EI286" s="6"/>
      <c r="EJ286" s="6"/>
      <c r="EK286" s="6"/>
      <c r="EL286" s="6"/>
      <c r="EM286" s="6"/>
      <c r="EN286" s="8"/>
      <c r="EO286" s="6"/>
    </row>
    <row r="287" spans="1:145"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8"/>
      <c r="CF287" s="6"/>
      <c r="CG287" s="6"/>
      <c r="CH287" s="6"/>
      <c r="CI287" s="6"/>
      <c r="CJ287" s="6"/>
      <c r="CK287" s="6"/>
      <c r="CL287" s="6"/>
      <c r="CM287" s="6"/>
      <c r="CN287" s="6"/>
      <c r="CO287" s="6"/>
      <c r="CP287" s="6"/>
      <c r="CQ287" s="6"/>
      <c r="CR287" s="6"/>
      <c r="CS287" s="6"/>
      <c r="CT287" s="6"/>
      <c r="CU287" s="6"/>
      <c r="CV287" s="6"/>
      <c r="CW287" s="6"/>
      <c r="CX287" s="6"/>
      <c r="CY287" s="6"/>
      <c r="CZ287" s="6"/>
      <c r="DA287" s="6"/>
      <c r="DB287" s="6"/>
      <c r="DC287" s="6"/>
      <c r="DD287" s="6"/>
      <c r="DE287" s="6"/>
      <c r="DF287" s="6"/>
      <c r="DG287" s="6"/>
      <c r="DH287" s="6"/>
      <c r="DI287" s="8"/>
      <c r="DJ287" s="6"/>
      <c r="DK287" s="6"/>
      <c r="DL287" s="6"/>
      <c r="DM287" s="6"/>
      <c r="DN287" s="6"/>
      <c r="DO287" s="6"/>
      <c r="DP287" s="6"/>
      <c r="DQ287" s="6"/>
      <c r="DR287" s="6"/>
      <c r="DS287" s="6"/>
      <c r="DT287" s="6"/>
      <c r="DU287" s="6"/>
      <c r="DV287" s="6"/>
      <c r="DW287" s="6"/>
      <c r="DX287" s="6"/>
      <c r="DY287" s="6"/>
      <c r="DZ287" s="6"/>
      <c r="EA287" s="6"/>
      <c r="EB287" s="6"/>
      <c r="EC287" s="6"/>
      <c r="ED287" s="6"/>
      <c r="EE287" s="6"/>
      <c r="EF287" s="6"/>
      <c r="EG287" s="6"/>
      <c r="EH287" s="6"/>
      <c r="EI287" s="6"/>
      <c r="EJ287" s="6"/>
      <c r="EK287" s="6"/>
      <c r="EL287" s="6"/>
      <c r="EM287" s="6"/>
      <c r="EN287" s="8"/>
      <c r="EO287" s="6"/>
    </row>
    <row r="288" spans="1:145"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8"/>
      <c r="CF288" s="6"/>
      <c r="CG288" s="6"/>
      <c r="CH288" s="6"/>
      <c r="CI288" s="6"/>
      <c r="CJ288" s="6"/>
      <c r="CK288" s="6"/>
      <c r="CL288" s="6"/>
      <c r="CM288" s="6"/>
      <c r="CN288" s="6"/>
      <c r="CO288" s="6"/>
      <c r="CP288" s="6"/>
      <c r="CQ288" s="6"/>
      <c r="CR288" s="6"/>
      <c r="CS288" s="6"/>
      <c r="CT288" s="6"/>
      <c r="CU288" s="6"/>
      <c r="CV288" s="6"/>
      <c r="CW288" s="6"/>
      <c r="CX288" s="6"/>
      <c r="CY288" s="6"/>
      <c r="CZ288" s="6"/>
      <c r="DA288" s="6"/>
      <c r="DB288" s="6"/>
      <c r="DC288" s="6"/>
      <c r="DD288" s="6"/>
      <c r="DE288" s="6"/>
      <c r="DF288" s="6"/>
      <c r="DG288" s="6"/>
      <c r="DH288" s="6"/>
      <c r="DI288" s="8"/>
      <c r="DJ288" s="6"/>
      <c r="DK288" s="6"/>
      <c r="DL288" s="6"/>
      <c r="DM288" s="6"/>
      <c r="DN288" s="6"/>
      <c r="DO288" s="6"/>
      <c r="DP288" s="6"/>
      <c r="DQ288" s="6"/>
      <c r="DR288" s="6"/>
      <c r="DS288" s="6"/>
      <c r="DT288" s="6"/>
      <c r="DU288" s="6"/>
      <c r="DV288" s="6"/>
      <c r="DW288" s="6"/>
      <c r="DX288" s="6"/>
      <c r="DY288" s="6"/>
      <c r="DZ288" s="6"/>
      <c r="EA288" s="6"/>
      <c r="EB288" s="6"/>
      <c r="EC288" s="6"/>
      <c r="ED288" s="6"/>
      <c r="EE288" s="6"/>
      <c r="EF288" s="6"/>
      <c r="EG288" s="6"/>
      <c r="EH288" s="6"/>
      <c r="EI288" s="6"/>
      <c r="EJ288" s="6"/>
      <c r="EK288" s="6"/>
      <c r="EL288" s="6"/>
      <c r="EM288" s="6"/>
      <c r="EN288" s="8"/>
      <c r="EO288" s="6"/>
    </row>
    <row r="289" spans="1:145"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8"/>
      <c r="CF289" s="6"/>
      <c r="CG289" s="6"/>
      <c r="CH289" s="6"/>
      <c r="CI289" s="6"/>
      <c r="CJ289" s="6"/>
      <c r="CK289" s="6"/>
      <c r="CL289" s="6"/>
      <c r="CM289" s="6"/>
      <c r="CN289" s="6"/>
      <c r="CO289" s="6"/>
      <c r="CP289" s="6"/>
      <c r="CQ289" s="6"/>
      <c r="CR289" s="6"/>
      <c r="CS289" s="6"/>
      <c r="CT289" s="6"/>
      <c r="CU289" s="6"/>
      <c r="CV289" s="6"/>
      <c r="CW289" s="6"/>
      <c r="CX289" s="6"/>
      <c r="CY289" s="6"/>
      <c r="CZ289" s="6"/>
      <c r="DA289" s="6"/>
      <c r="DB289" s="6"/>
      <c r="DC289" s="6"/>
      <c r="DD289" s="6"/>
      <c r="DE289" s="6"/>
      <c r="DF289" s="6"/>
      <c r="DG289" s="6"/>
      <c r="DH289" s="6"/>
      <c r="DI289" s="8"/>
      <c r="DJ289" s="6"/>
      <c r="DK289" s="6"/>
      <c r="DL289" s="6"/>
      <c r="DM289" s="6"/>
      <c r="DN289" s="6"/>
      <c r="DO289" s="6"/>
      <c r="DP289" s="6"/>
      <c r="DQ289" s="6"/>
      <c r="DR289" s="6"/>
      <c r="DS289" s="6"/>
      <c r="DT289" s="6"/>
      <c r="DU289" s="6"/>
      <c r="DV289" s="6"/>
      <c r="DW289" s="6"/>
      <c r="DX289" s="6"/>
      <c r="DY289" s="6"/>
      <c r="DZ289" s="6"/>
      <c r="EA289" s="6"/>
      <c r="EB289" s="6"/>
      <c r="EC289" s="6"/>
      <c r="ED289" s="6"/>
      <c r="EE289" s="6"/>
      <c r="EF289" s="6"/>
      <c r="EG289" s="6"/>
      <c r="EH289" s="6"/>
      <c r="EI289" s="6"/>
      <c r="EJ289" s="6"/>
      <c r="EK289" s="6"/>
      <c r="EL289" s="6"/>
      <c r="EM289" s="6"/>
      <c r="EN289" s="8"/>
      <c r="EO289" s="6"/>
    </row>
    <row r="290" spans="1:145"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8"/>
      <c r="CF290" s="6"/>
      <c r="CG290" s="6"/>
      <c r="CH290" s="6"/>
      <c r="CI290" s="6"/>
      <c r="CJ290" s="6"/>
      <c r="CK290" s="6"/>
      <c r="CL290" s="6"/>
      <c r="CM290" s="6"/>
      <c r="CN290" s="6"/>
      <c r="CO290" s="6"/>
      <c r="CP290" s="6"/>
      <c r="CQ290" s="6"/>
      <c r="CR290" s="6"/>
      <c r="CS290" s="6"/>
      <c r="CT290" s="6"/>
      <c r="CU290" s="6"/>
      <c r="CV290" s="6"/>
      <c r="CW290" s="6"/>
      <c r="CX290" s="6"/>
      <c r="CY290" s="6"/>
      <c r="CZ290" s="6"/>
      <c r="DA290" s="6"/>
      <c r="DB290" s="6"/>
      <c r="DC290" s="6"/>
      <c r="DD290" s="6"/>
      <c r="DE290" s="6"/>
      <c r="DF290" s="6"/>
      <c r="DG290" s="6"/>
      <c r="DH290" s="6"/>
      <c r="DI290" s="8"/>
      <c r="DJ290" s="6"/>
      <c r="DK290" s="6"/>
      <c r="DL290" s="6"/>
      <c r="DM290" s="6"/>
      <c r="DN290" s="6"/>
      <c r="DO290" s="6"/>
      <c r="DP290" s="6"/>
      <c r="DQ290" s="6"/>
      <c r="DR290" s="6"/>
      <c r="DS290" s="6"/>
      <c r="DT290" s="6"/>
      <c r="DU290" s="6"/>
      <c r="DV290" s="6"/>
      <c r="DW290" s="6"/>
      <c r="DX290" s="6"/>
      <c r="DY290" s="6"/>
      <c r="DZ290" s="6"/>
      <c r="EA290" s="6"/>
      <c r="EB290" s="6"/>
      <c r="EC290" s="6"/>
      <c r="ED290" s="6"/>
      <c r="EE290" s="6"/>
      <c r="EF290" s="6"/>
      <c r="EG290" s="6"/>
      <c r="EH290" s="6"/>
      <c r="EI290" s="6"/>
      <c r="EJ290" s="6"/>
      <c r="EK290" s="6"/>
      <c r="EL290" s="6"/>
      <c r="EM290" s="6"/>
      <c r="EN290" s="8"/>
      <c r="EO290" s="6"/>
    </row>
    <row r="291" spans="1:145"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8"/>
      <c r="CF291" s="6"/>
      <c r="CG291" s="6"/>
      <c r="CH291" s="6"/>
      <c r="CI291" s="6"/>
      <c r="CJ291" s="6"/>
      <c r="CK291" s="6"/>
      <c r="CL291" s="6"/>
      <c r="CM291" s="6"/>
      <c r="CN291" s="6"/>
      <c r="CO291" s="6"/>
      <c r="CP291" s="6"/>
      <c r="CQ291" s="6"/>
      <c r="CR291" s="6"/>
      <c r="CS291" s="6"/>
      <c r="CT291" s="6"/>
      <c r="CU291" s="6"/>
      <c r="CV291" s="6"/>
      <c r="CW291" s="6"/>
      <c r="CX291" s="6"/>
      <c r="CY291" s="6"/>
      <c r="CZ291" s="6"/>
      <c r="DA291" s="6"/>
      <c r="DB291" s="6"/>
      <c r="DC291" s="6"/>
      <c r="DD291" s="6"/>
      <c r="DE291" s="6"/>
      <c r="DF291" s="6"/>
      <c r="DG291" s="6"/>
      <c r="DH291" s="6"/>
      <c r="DI291" s="8"/>
      <c r="DJ291" s="6"/>
      <c r="DK291" s="6"/>
      <c r="DL291" s="6"/>
      <c r="DM291" s="6"/>
      <c r="DN291" s="6"/>
      <c r="DO291" s="6"/>
      <c r="DP291" s="6"/>
      <c r="DQ291" s="6"/>
      <c r="DR291" s="6"/>
      <c r="DS291" s="6"/>
      <c r="DT291" s="6"/>
      <c r="DU291" s="6"/>
      <c r="DV291" s="6"/>
      <c r="DW291" s="6"/>
      <c r="DX291" s="6"/>
      <c r="DY291" s="6"/>
      <c r="DZ291" s="6"/>
      <c r="EA291" s="6"/>
      <c r="EB291" s="6"/>
      <c r="EC291" s="6"/>
      <c r="ED291" s="6"/>
      <c r="EE291" s="6"/>
      <c r="EF291" s="6"/>
      <c r="EG291" s="6"/>
      <c r="EH291" s="6"/>
      <c r="EI291" s="6"/>
      <c r="EJ291" s="6"/>
      <c r="EK291" s="6"/>
      <c r="EL291" s="6"/>
      <c r="EM291" s="6"/>
      <c r="EN291" s="8"/>
      <c r="EO291" s="6"/>
    </row>
    <row r="292" spans="1:145"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8"/>
      <c r="CF292" s="6"/>
      <c r="CG292" s="6"/>
      <c r="CH292" s="6"/>
      <c r="CI292" s="6"/>
      <c r="CJ292" s="6"/>
      <c r="CK292" s="6"/>
      <c r="CL292" s="6"/>
      <c r="CM292" s="6"/>
      <c r="CN292" s="6"/>
      <c r="CO292" s="6"/>
      <c r="CP292" s="6"/>
      <c r="CQ292" s="6"/>
      <c r="CR292" s="6"/>
      <c r="CS292" s="6"/>
      <c r="CT292" s="6"/>
      <c r="CU292" s="6"/>
      <c r="CV292" s="6"/>
      <c r="CW292" s="6"/>
      <c r="CX292" s="6"/>
      <c r="CY292" s="6"/>
      <c r="CZ292" s="6"/>
      <c r="DA292" s="6"/>
      <c r="DB292" s="6"/>
      <c r="DC292" s="6"/>
      <c r="DD292" s="6"/>
      <c r="DE292" s="6"/>
      <c r="DF292" s="6"/>
      <c r="DG292" s="6"/>
      <c r="DH292" s="6"/>
      <c r="DI292" s="8"/>
      <c r="DJ292" s="6"/>
      <c r="DK292" s="6"/>
      <c r="DL292" s="6"/>
      <c r="DM292" s="6"/>
      <c r="DN292" s="6"/>
      <c r="DO292" s="6"/>
      <c r="DP292" s="6"/>
      <c r="DQ292" s="6"/>
      <c r="DR292" s="6"/>
      <c r="DS292" s="6"/>
      <c r="DT292" s="6"/>
      <c r="DU292" s="6"/>
      <c r="DV292" s="6"/>
      <c r="DW292" s="6"/>
      <c r="DX292" s="6"/>
      <c r="DY292" s="6"/>
      <c r="DZ292" s="6"/>
      <c r="EA292" s="6"/>
      <c r="EB292" s="6"/>
      <c r="EC292" s="6"/>
      <c r="ED292" s="6"/>
      <c r="EE292" s="6"/>
      <c r="EF292" s="6"/>
      <c r="EG292" s="6"/>
      <c r="EH292" s="6"/>
      <c r="EI292" s="6"/>
      <c r="EJ292" s="6"/>
      <c r="EK292" s="6"/>
      <c r="EL292" s="6"/>
      <c r="EM292" s="6"/>
      <c r="EN292" s="8"/>
      <c r="EO292" s="6"/>
    </row>
    <row r="293" spans="1:145"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8"/>
      <c r="CF293" s="6"/>
      <c r="CG293" s="6"/>
      <c r="CH293" s="6"/>
      <c r="CI293" s="6"/>
      <c r="CJ293" s="6"/>
      <c r="CK293" s="6"/>
      <c r="CL293" s="6"/>
      <c r="CM293" s="6"/>
      <c r="CN293" s="6"/>
      <c r="CO293" s="6"/>
      <c r="CP293" s="6"/>
      <c r="CQ293" s="6"/>
      <c r="CR293" s="6"/>
      <c r="CS293" s="6"/>
      <c r="CT293" s="6"/>
      <c r="CU293" s="6"/>
      <c r="CV293" s="6"/>
      <c r="CW293" s="6"/>
      <c r="CX293" s="6"/>
      <c r="CY293" s="6"/>
      <c r="CZ293" s="6"/>
      <c r="DA293" s="6"/>
      <c r="DB293" s="6"/>
      <c r="DC293" s="6"/>
      <c r="DD293" s="6"/>
      <c r="DE293" s="6"/>
      <c r="DF293" s="6"/>
      <c r="DG293" s="6"/>
      <c r="DH293" s="6"/>
      <c r="DI293" s="8"/>
      <c r="DJ293" s="6"/>
      <c r="DK293" s="6"/>
      <c r="DL293" s="6"/>
      <c r="DM293" s="6"/>
      <c r="DN293" s="6"/>
      <c r="DO293" s="6"/>
      <c r="DP293" s="6"/>
      <c r="DQ293" s="6"/>
      <c r="DR293" s="6"/>
      <c r="DS293" s="6"/>
      <c r="DT293" s="6"/>
      <c r="DU293" s="6"/>
      <c r="DV293" s="6"/>
      <c r="DW293" s="6"/>
      <c r="DX293" s="6"/>
      <c r="DY293" s="6"/>
      <c r="DZ293" s="6"/>
      <c r="EA293" s="6"/>
      <c r="EB293" s="6"/>
      <c r="EC293" s="6"/>
      <c r="ED293" s="6"/>
      <c r="EE293" s="6"/>
      <c r="EF293" s="6"/>
      <c r="EG293" s="6"/>
      <c r="EH293" s="6"/>
      <c r="EI293" s="6"/>
      <c r="EJ293" s="6"/>
      <c r="EK293" s="6"/>
      <c r="EL293" s="6"/>
      <c r="EM293" s="6"/>
      <c r="EN293" s="8"/>
      <c r="EO293" s="6"/>
    </row>
    <row r="294" spans="1:145"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8"/>
      <c r="CF294" s="6"/>
      <c r="CG294" s="6"/>
      <c r="CH294" s="6"/>
      <c r="CI294" s="6"/>
      <c r="CJ294" s="6"/>
      <c r="CK294" s="6"/>
      <c r="CL294" s="6"/>
      <c r="CM294" s="6"/>
      <c r="CN294" s="6"/>
      <c r="CO294" s="6"/>
      <c r="CP294" s="6"/>
      <c r="CQ294" s="6"/>
      <c r="CR294" s="6"/>
      <c r="CS294" s="6"/>
      <c r="CT294" s="6"/>
      <c r="CU294" s="6"/>
      <c r="CV294" s="6"/>
      <c r="CW294" s="6"/>
      <c r="CX294" s="6"/>
      <c r="CY294" s="6"/>
      <c r="CZ294" s="6"/>
      <c r="DA294" s="6"/>
      <c r="DB294" s="6"/>
      <c r="DC294" s="6"/>
      <c r="DD294" s="6"/>
      <c r="DE294" s="6"/>
      <c r="DF294" s="6"/>
      <c r="DG294" s="6"/>
      <c r="DH294" s="6"/>
      <c r="DI294" s="8"/>
      <c r="DJ294" s="6"/>
      <c r="DK294" s="6"/>
      <c r="DL294" s="6"/>
      <c r="DM294" s="6"/>
      <c r="DN294" s="6"/>
      <c r="DO294" s="6"/>
      <c r="DP294" s="6"/>
      <c r="DQ294" s="6"/>
      <c r="DR294" s="6"/>
      <c r="DS294" s="6"/>
      <c r="DT294" s="6"/>
      <c r="DU294" s="6"/>
      <c r="DV294" s="6"/>
      <c r="DW294" s="6"/>
      <c r="DX294" s="6"/>
      <c r="DY294" s="6"/>
      <c r="DZ294" s="6"/>
      <c r="EA294" s="6"/>
      <c r="EB294" s="6"/>
      <c r="EC294" s="6"/>
      <c r="ED294" s="6"/>
      <c r="EE294" s="6"/>
      <c r="EF294" s="6"/>
      <c r="EG294" s="6"/>
      <c r="EH294" s="6"/>
      <c r="EI294" s="6"/>
      <c r="EJ294" s="6"/>
      <c r="EK294" s="6"/>
      <c r="EL294" s="6"/>
      <c r="EM294" s="6"/>
      <c r="EN294" s="8"/>
      <c r="EO294" s="6"/>
    </row>
    <row r="295" spans="1:14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8"/>
      <c r="CF295" s="6"/>
      <c r="CG295" s="6"/>
      <c r="CH295" s="6"/>
      <c r="CI295" s="6"/>
      <c r="CJ295" s="6"/>
      <c r="CK295" s="6"/>
      <c r="CL295" s="6"/>
      <c r="CM295" s="6"/>
      <c r="CN295" s="6"/>
      <c r="CO295" s="6"/>
      <c r="CP295" s="6"/>
      <c r="CQ295" s="6"/>
      <c r="CR295" s="6"/>
      <c r="CS295" s="6"/>
      <c r="CT295" s="6"/>
      <c r="CU295" s="6"/>
      <c r="CV295" s="6"/>
      <c r="CW295" s="6"/>
      <c r="CX295" s="6"/>
      <c r="CY295" s="6"/>
      <c r="CZ295" s="6"/>
      <c r="DA295" s="6"/>
      <c r="DB295" s="6"/>
      <c r="DC295" s="6"/>
      <c r="DD295" s="6"/>
      <c r="DE295" s="6"/>
      <c r="DF295" s="6"/>
      <c r="DG295" s="6"/>
      <c r="DH295" s="6"/>
      <c r="DI295" s="8"/>
      <c r="DJ295" s="6"/>
      <c r="DK295" s="6"/>
      <c r="DL295" s="6"/>
      <c r="DM295" s="6"/>
      <c r="DN295" s="6"/>
      <c r="DO295" s="6"/>
      <c r="DP295" s="6"/>
      <c r="DQ295" s="6"/>
      <c r="DR295" s="6"/>
      <c r="DS295" s="6"/>
      <c r="DT295" s="6"/>
      <c r="DU295" s="6"/>
      <c r="DV295" s="6"/>
      <c r="DW295" s="6"/>
      <c r="DX295" s="6"/>
      <c r="DY295" s="6"/>
      <c r="DZ295" s="6"/>
      <c r="EA295" s="6"/>
      <c r="EB295" s="6"/>
      <c r="EC295" s="6"/>
      <c r="ED295" s="6"/>
      <c r="EE295" s="6"/>
      <c r="EF295" s="6"/>
      <c r="EG295" s="6"/>
      <c r="EH295" s="6"/>
      <c r="EI295" s="6"/>
      <c r="EJ295" s="6"/>
      <c r="EK295" s="6"/>
      <c r="EL295" s="6"/>
      <c r="EM295" s="6"/>
      <c r="EN295" s="8"/>
      <c r="EO295" s="6"/>
    </row>
    <row r="296" spans="1:145"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8"/>
      <c r="CF296" s="6"/>
      <c r="CG296" s="6"/>
      <c r="CH296" s="6"/>
      <c r="CI296" s="6"/>
      <c r="CJ296" s="6"/>
      <c r="CK296" s="6"/>
      <c r="CL296" s="6"/>
      <c r="CM296" s="6"/>
      <c r="CN296" s="6"/>
      <c r="CO296" s="6"/>
      <c r="CP296" s="6"/>
      <c r="CQ296" s="6"/>
      <c r="CR296" s="6"/>
      <c r="CS296" s="6"/>
      <c r="CT296" s="6"/>
      <c r="CU296" s="6"/>
      <c r="CV296" s="6"/>
      <c r="CW296" s="6"/>
      <c r="CX296" s="6"/>
      <c r="CY296" s="6"/>
      <c r="CZ296" s="6"/>
      <c r="DA296" s="6"/>
      <c r="DB296" s="6"/>
      <c r="DC296" s="6"/>
      <c r="DD296" s="6"/>
      <c r="DE296" s="6"/>
      <c r="DF296" s="6"/>
      <c r="DG296" s="6"/>
      <c r="DH296" s="6"/>
      <c r="DI296" s="8"/>
      <c r="DJ296" s="6"/>
      <c r="DK296" s="6"/>
      <c r="DL296" s="6"/>
      <c r="DM296" s="6"/>
      <c r="DN296" s="6"/>
      <c r="DO296" s="6"/>
      <c r="DP296" s="6"/>
      <c r="DQ296" s="6"/>
      <c r="DR296" s="6"/>
      <c r="DS296" s="6"/>
      <c r="DT296" s="6"/>
      <c r="DU296" s="6"/>
      <c r="DV296" s="6"/>
      <c r="DW296" s="6"/>
      <c r="DX296" s="6"/>
      <c r="DY296" s="6"/>
      <c r="DZ296" s="6"/>
      <c r="EA296" s="6"/>
      <c r="EB296" s="6"/>
      <c r="EC296" s="6"/>
      <c r="ED296" s="6"/>
      <c r="EE296" s="6"/>
      <c r="EF296" s="6"/>
      <c r="EG296" s="6"/>
      <c r="EH296" s="6"/>
      <c r="EI296" s="6"/>
      <c r="EJ296" s="6"/>
      <c r="EK296" s="6"/>
      <c r="EL296" s="6"/>
      <c r="EM296" s="6"/>
      <c r="EN296" s="8"/>
      <c r="EO296" s="6"/>
    </row>
    <row r="297" spans="1:145"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8"/>
      <c r="CF297" s="6"/>
      <c r="CG297" s="6"/>
      <c r="CH297" s="6"/>
      <c r="CI297" s="6"/>
      <c r="CJ297" s="6"/>
      <c r="CK297" s="6"/>
      <c r="CL297" s="6"/>
      <c r="CM297" s="6"/>
      <c r="CN297" s="6"/>
      <c r="CO297" s="6"/>
      <c r="CP297" s="6"/>
      <c r="CQ297" s="6"/>
      <c r="CR297" s="6"/>
      <c r="CS297" s="6"/>
      <c r="CT297" s="6"/>
      <c r="CU297" s="6"/>
      <c r="CV297" s="6"/>
      <c r="CW297" s="6"/>
      <c r="CX297" s="6"/>
      <c r="CY297" s="6"/>
      <c r="CZ297" s="6"/>
      <c r="DA297" s="6"/>
      <c r="DB297" s="6"/>
      <c r="DC297" s="6"/>
      <c r="DD297" s="6"/>
      <c r="DE297" s="6"/>
      <c r="DF297" s="6"/>
      <c r="DG297" s="6"/>
      <c r="DH297" s="6"/>
      <c r="DI297" s="8"/>
      <c r="DJ297" s="6"/>
      <c r="DK297" s="6"/>
      <c r="DL297" s="6"/>
      <c r="DM297" s="6"/>
      <c r="DN297" s="6"/>
      <c r="DO297" s="6"/>
      <c r="DP297" s="6"/>
      <c r="DQ297" s="6"/>
      <c r="DR297" s="6"/>
      <c r="DS297" s="6"/>
      <c r="DT297" s="6"/>
      <c r="DU297" s="6"/>
      <c r="DV297" s="6"/>
      <c r="DW297" s="6"/>
      <c r="DX297" s="6"/>
      <c r="DY297" s="6"/>
      <c r="DZ297" s="6"/>
      <c r="EA297" s="6"/>
      <c r="EB297" s="6"/>
      <c r="EC297" s="6"/>
      <c r="ED297" s="6"/>
      <c r="EE297" s="6"/>
      <c r="EF297" s="6"/>
      <c r="EG297" s="6"/>
      <c r="EH297" s="6"/>
      <c r="EI297" s="6"/>
      <c r="EJ297" s="6"/>
      <c r="EK297" s="6"/>
      <c r="EL297" s="6"/>
      <c r="EM297" s="6"/>
      <c r="EN297" s="8"/>
      <c r="EO297" s="6"/>
    </row>
    <row r="298" spans="1:145"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8"/>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c r="DF298" s="6"/>
      <c r="DG298" s="6"/>
      <c r="DH298" s="6"/>
      <c r="DI298" s="8"/>
      <c r="DJ298" s="6"/>
      <c r="DK298" s="6"/>
      <c r="DL298" s="6"/>
      <c r="DM298" s="6"/>
      <c r="DN298" s="6"/>
      <c r="DO298" s="6"/>
      <c r="DP298" s="6"/>
      <c r="DQ298" s="6"/>
      <c r="DR298" s="6"/>
      <c r="DS298" s="6"/>
      <c r="DT298" s="6"/>
      <c r="DU298" s="6"/>
      <c r="DV298" s="6"/>
      <c r="DW298" s="6"/>
      <c r="DX298" s="6"/>
      <c r="DY298" s="6"/>
      <c r="DZ298" s="6"/>
      <c r="EA298" s="6"/>
      <c r="EB298" s="6"/>
      <c r="EC298" s="6"/>
      <c r="ED298" s="6"/>
      <c r="EE298" s="6"/>
      <c r="EF298" s="6"/>
      <c r="EG298" s="6"/>
      <c r="EH298" s="6"/>
      <c r="EI298" s="6"/>
      <c r="EJ298" s="6"/>
      <c r="EK298" s="6"/>
      <c r="EL298" s="6"/>
      <c r="EM298" s="6"/>
      <c r="EN298" s="8"/>
      <c r="EO298" s="6"/>
    </row>
    <row r="299" spans="1:145"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8"/>
      <c r="CF299" s="6"/>
      <c r="CG299" s="6"/>
      <c r="CH299" s="6"/>
      <c r="CI299" s="6"/>
      <c r="CJ299" s="6"/>
      <c r="CK299" s="6"/>
      <c r="CL299" s="6"/>
      <c r="CM299" s="6"/>
      <c r="CN299" s="6"/>
      <c r="CO299" s="6"/>
      <c r="CP299" s="6"/>
      <c r="CQ299" s="6"/>
      <c r="CR299" s="6"/>
      <c r="CS299" s="6"/>
      <c r="CT299" s="6"/>
      <c r="CU299" s="6"/>
      <c r="CV299" s="6"/>
      <c r="CW299" s="6"/>
      <c r="CX299" s="6"/>
      <c r="CY299" s="6"/>
      <c r="CZ299" s="6"/>
      <c r="DA299" s="6"/>
      <c r="DB299" s="6"/>
      <c r="DC299" s="6"/>
      <c r="DD299" s="6"/>
      <c r="DE299" s="6"/>
      <c r="DF299" s="6"/>
      <c r="DG299" s="6"/>
      <c r="DH299" s="6"/>
      <c r="DI299" s="8"/>
      <c r="DJ299" s="6"/>
      <c r="DK299" s="6"/>
      <c r="DL299" s="6"/>
      <c r="DM299" s="6"/>
      <c r="DN299" s="6"/>
      <c r="DO299" s="6"/>
      <c r="DP299" s="6"/>
      <c r="DQ299" s="6"/>
      <c r="DR299" s="6"/>
      <c r="DS299" s="6"/>
      <c r="DT299" s="6"/>
      <c r="DU299" s="6"/>
      <c r="DV299" s="6"/>
      <c r="DW299" s="6"/>
      <c r="DX299" s="6"/>
      <c r="DY299" s="6"/>
      <c r="DZ299" s="6"/>
      <c r="EA299" s="6"/>
      <c r="EB299" s="6"/>
      <c r="EC299" s="6"/>
      <c r="ED299" s="6"/>
      <c r="EE299" s="6"/>
      <c r="EF299" s="6"/>
      <c r="EG299" s="6"/>
      <c r="EH299" s="6"/>
      <c r="EI299" s="6"/>
      <c r="EJ299" s="6"/>
      <c r="EK299" s="6"/>
      <c r="EL299" s="6"/>
      <c r="EM299" s="6"/>
      <c r="EN299" s="8"/>
      <c r="EO299" s="6"/>
    </row>
    <row r="300" spans="1:145"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8"/>
      <c r="CF300" s="6"/>
      <c r="CG300" s="6"/>
      <c r="CH300" s="6"/>
      <c r="CI300" s="6"/>
      <c r="CJ300" s="6"/>
      <c r="CK300" s="6"/>
      <c r="CL300" s="6"/>
      <c r="CM300" s="6"/>
      <c r="CN300" s="6"/>
      <c r="CO300" s="6"/>
      <c r="CP300" s="6"/>
      <c r="CQ300" s="6"/>
      <c r="CR300" s="6"/>
      <c r="CS300" s="6"/>
      <c r="CT300" s="6"/>
      <c r="CU300" s="6"/>
      <c r="CV300" s="6"/>
      <c r="CW300" s="6"/>
      <c r="CX300" s="6"/>
      <c r="CY300" s="6"/>
      <c r="CZ300" s="6"/>
      <c r="DA300" s="6"/>
      <c r="DB300" s="6"/>
      <c r="DC300" s="6"/>
      <c r="DD300" s="6"/>
      <c r="DE300" s="6"/>
      <c r="DF300" s="6"/>
      <c r="DG300" s="6"/>
      <c r="DH300" s="6"/>
      <c r="DI300" s="8"/>
      <c r="DJ300" s="6"/>
      <c r="DK300" s="6"/>
      <c r="DL300" s="6"/>
      <c r="DM300" s="6"/>
      <c r="DN300" s="6"/>
      <c r="DO300" s="6"/>
      <c r="DP300" s="6"/>
      <c r="DQ300" s="6"/>
      <c r="DR300" s="6"/>
      <c r="DS300" s="6"/>
      <c r="DT300" s="6"/>
      <c r="DU300" s="6"/>
      <c r="DV300" s="6"/>
      <c r="DW300" s="6"/>
      <c r="DX300" s="6"/>
      <c r="DY300" s="6"/>
      <c r="DZ300" s="6"/>
      <c r="EA300" s="6"/>
      <c r="EB300" s="6"/>
      <c r="EC300" s="6"/>
      <c r="ED300" s="6"/>
      <c r="EE300" s="6"/>
      <c r="EF300" s="6"/>
      <c r="EG300" s="6"/>
      <c r="EH300" s="6"/>
      <c r="EI300" s="6"/>
      <c r="EJ300" s="6"/>
      <c r="EK300" s="6"/>
      <c r="EL300" s="6"/>
      <c r="EM300" s="6"/>
      <c r="EN300" s="8"/>
      <c r="EO300" s="6"/>
    </row>
    <row r="301" spans="1:145"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8"/>
      <c r="CF301" s="6"/>
      <c r="CG301" s="6"/>
      <c r="CH301" s="6"/>
      <c r="CI301" s="6"/>
      <c r="CJ301" s="6"/>
      <c r="CK301" s="6"/>
      <c r="CL301" s="6"/>
      <c r="CM301" s="6"/>
      <c r="CN301" s="6"/>
      <c r="CO301" s="6"/>
      <c r="CP301" s="6"/>
      <c r="CQ301" s="6"/>
      <c r="CR301" s="6"/>
      <c r="CS301" s="6"/>
      <c r="CT301" s="6"/>
      <c r="CU301" s="6"/>
      <c r="CV301" s="6"/>
      <c r="CW301" s="6"/>
      <c r="CX301" s="6"/>
      <c r="CY301" s="6"/>
      <c r="CZ301" s="6"/>
      <c r="DA301" s="6"/>
      <c r="DB301" s="6"/>
      <c r="DC301" s="6"/>
      <c r="DD301" s="6"/>
      <c r="DE301" s="6"/>
      <c r="DF301" s="6"/>
      <c r="DG301" s="6"/>
      <c r="DH301" s="6"/>
      <c r="DI301" s="8"/>
      <c r="DJ301" s="6"/>
      <c r="DK301" s="6"/>
      <c r="DL301" s="6"/>
      <c r="DM301" s="6"/>
      <c r="DN301" s="6"/>
      <c r="DO301" s="6"/>
      <c r="DP301" s="6"/>
      <c r="DQ301" s="6"/>
      <c r="DR301" s="6"/>
      <c r="DS301" s="6"/>
      <c r="DT301" s="6"/>
      <c r="DU301" s="6"/>
      <c r="DV301" s="6"/>
      <c r="DW301" s="6"/>
      <c r="DX301" s="6"/>
      <c r="DY301" s="6"/>
      <c r="DZ301" s="6"/>
      <c r="EA301" s="6"/>
      <c r="EB301" s="6"/>
      <c r="EC301" s="6"/>
      <c r="ED301" s="6"/>
      <c r="EE301" s="6"/>
      <c r="EF301" s="6"/>
      <c r="EG301" s="6"/>
      <c r="EH301" s="6"/>
      <c r="EI301" s="6"/>
      <c r="EJ301" s="6"/>
      <c r="EK301" s="6"/>
      <c r="EL301" s="6"/>
      <c r="EM301" s="6"/>
      <c r="EN301" s="8"/>
      <c r="EO301" s="6"/>
    </row>
    <row r="302" spans="1:145"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8"/>
      <c r="CF302" s="6"/>
      <c r="CG302" s="6"/>
      <c r="CH302" s="6"/>
      <c r="CI302" s="6"/>
      <c r="CJ302" s="6"/>
      <c r="CK302" s="6"/>
      <c r="CL302" s="6"/>
      <c r="CM302" s="6"/>
      <c r="CN302" s="6"/>
      <c r="CO302" s="6"/>
      <c r="CP302" s="6"/>
      <c r="CQ302" s="6"/>
      <c r="CR302" s="6"/>
      <c r="CS302" s="6"/>
      <c r="CT302" s="6"/>
      <c r="CU302" s="6"/>
      <c r="CV302" s="6"/>
      <c r="CW302" s="6"/>
      <c r="CX302" s="6"/>
      <c r="CY302" s="6"/>
      <c r="CZ302" s="6"/>
      <c r="DA302" s="6"/>
      <c r="DB302" s="6"/>
      <c r="DC302" s="6"/>
      <c r="DD302" s="6"/>
      <c r="DE302" s="6"/>
      <c r="DF302" s="6"/>
      <c r="DG302" s="6"/>
      <c r="DH302" s="6"/>
      <c r="DI302" s="8"/>
      <c r="DJ302" s="6"/>
      <c r="DK302" s="6"/>
      <c r="DL302" s="6"/>
      <c r="DM302" s="6"/>
      <c r="DN302" s="6"/>
      <c r="DO302" s="6"/>
      <c r="DP302" s="6"/>
      <c r="DQ302" s="6"/>
      <c r="DR302" s="6"/>
      <c r="DS302" s="6"/>
      <c r="DT302" s="6"/>
      <c r="DU302" s="6"/>
      <c r="DV302" s="6"/>
      <c r="DW302" s="6"/>
      <c r="DX302" s="6"/>
      <c r="DY302" s="6"/>
      <c r="DZ302" s="6"/>
      <c r="EA302" s="6"/>
      <c r="EB302" s="6"/>
      <c r="EC302" s="6"/>
      <c r="ED302" s="6"/>
      <c r="EE302" s="6"/>
      <c r="EF302" s="6"/>
      <c r="EG302" s="6"/>
      <c r="EH302" s="6"/>
      <c r="EI302" s="6"/>
      <c r="EJ302" s="6"/>
      <c r="EK302" s="6"/>
      <c r="EL302" s="6"/>
      <c r="EM302" s="6"/>
      <c r="EN302" s="8"/>
      <c r="EO302" s="6"/>
    </row>
    <row r="303" spans="1:145"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8"/>
      <c r="CF303" s="6"/>
      <c r="CG303" s="6"/>
      <c r="CH303" s="6"/>
      <c r="CI303" s="6"/>
      <c r="CJ303" s="6"/>
      <c r="CK303" s="6"/>
      <c r="CL303" s="6"/>
      <c r="CM303" s="6"/>
      <c r="CN303" s="6"/>
      <c r="CO303" s="6"/>
      <c r="CP303" s="6"/>
      <c r="CQ303" s="6"/>
      <c r="CR303" s="6"/>
      <c r="CS303" s="6"/>
      <c r="CT303" s="6"/>
      <c r="CU303" s="6"/>
      <c r="CV303" s="6"/>
      <c r="CW303" s="6"/>
      <c r="CX303" s="6"/>
      <c r="CY303" s="6"/>
      <c r="CZ303" s="6"/>
      <c r="DA303" s="6"/>
      <c r="DB303" s="6"/>
      <c r="DC303" s="6"/>
      <c r="DD303" s="6"/>
      <c r="DE303" s="6"/>
      <c r="DF303" s="6"/>
      <c r="DG303" s="6"/>
      <c r="DH303" s="6"/>
      <c r="DI303" s="8"/>
      <c r="DJ303" s="6"/>
      <c r="DK303" s="6"/>
      <c r="DL303" s="6"/>
      <c r="DM303" s="6"/>
      <c r="DN303" s="6"/>
      <c r="DO303" s="6"/>
      <c r="DP303" s="6"/>
      <c r="DQ303" s="6"/>
      <c r="DR303" s="6"/>
      <c r="DS303" s="6"/>
      <c r="DT303" s="6"/>
      <c r="DU303" s="6"/>
      <c r="DV303" s="6"/>
      <c r="DW303" s="6"/>
      <c r="DX303" s="6"/>
      <c r="DY303" s="6"/>
      <c r="DZ303" s="6"/>
      <c r="EA303" s="6"/>
      <c r="EB303" s="6"/>
      <c r="EC303" s="6"/>
      <c r="ED303" s="6"/>
      <c r="EE303" s="6"/>
      <c r="EF303" s="6"/>
      <c r="EG303" s="6"/>
      <c r="EH303" s="6"/>
      <c r="EI303" s="6"/>
      <c r="EJ303" s="6"/>
      <c r="EK303" s="6"/>
      <c r="EL303" s="6"/>
      <c r="EM303" s="6"/>
      <c r="EN303" s="8"/>
      <c r="EO303" s="6"/>
    </row>
    <row r="304" spans="1:145"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8"/>
      <c r="CF304" s="6"/>
      <c r="CG304" s="6"/>
      <c r="CH304" s="6"/>
      <c r="CI304" s="6"/>
      <c r="CJ304" s="6"/>
      <c r="CK304" s="6"/>
      <c r="CL304" s="6"/>
      <c r="CM304" s="6"/>
      <c r="CN304" s="6"/>
      <c r="CO304" s="6"/>
      <c r="CP304" s="6"/>
      <c r="CQ304" s="6"/>
      <c r="CR304" s="6"/>
      <c r="CS304" s="6"/>
      <c r="CT304" s="6"/>
      <c r="CU304" s="6"/>
      <c r="CV304" s="6"/>
      <c r="CW304" s="6"/>
      <c r="CX304" s="6"/>
      <c r="CY304" s="6"/>
      <c r="CZ304" s="6"/>
      <c r="DA304" s="6"/>
      <c r="DB304" s="6"/>
      <c r="DC304" s="6"/>
      <c r="DD304" s="6"/>
      <c r="DE304" s="6"/>
      <c r="DF304" s="6"/>
      <c r="DG304" s="6"/>
      <c r="DH304" s="6"/>
      <c r="DI304" s="8"/>
      <c r="DJ304" s="6"/>
      <c r="DK304" s="6"/>
      <c r="DL304" s="6"/>
      <c r="DM304" s="6"/>
      <c r="DN304" s="6"/>
      <c r="DO304" s="6"/>
      <c r="DP304" s="6"/>
      <c r="DQ304" s="6"/>
      <c r="DR304" s="6"/>
      <c r="DS304" s="6"/>
      <c r="DT304" s="6"/>
      <c r="DU304" s="6"/>
      <c r="DV304" s="6"/>
      <c r="DW304" s="6"/>
      <c r="DX304" s="6"/>
      <c r="DY304" s="6"/>
      <c r="DZ304" s="6"/>
      <c r="EA304" s="6"/>
      <c r="EB304" s="6"/>
      <c r="EC304" s="6"/>
      <c r="ED304" s="6"/>
      <c r="EE304" s="6"/>
      <c r="EF304" s="6"/>
      <c r="EG304" s="6"/>
      <c r="EH304" s="6"/>
      <c r="EI304" s="6"/>
      <c r="EJ304" s="6"/>
      <c r="EK304" s="6"/>
      <c r="EL304" s="6"/>
      <c r="EM304" s="6"/>
      <c r="EN304" s="8"/>
      <c r="EO304" s="6"/>
    </row>
    <row r="305" spans="1:14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8"/>
      <c r="CF305" s="6"/>
      <c r="CG305" s="6"/>
      <c r="CH305" s="6"/>
      <c r="CI305" s="6"/>
      <c r="CJ305" s="6"/>
      <c r="CK305" s="6"/>
      <c r="CL305" s="6"/>
      <c r="CM305" s="6"/>
      <c r="CN305" s="6"/>
      <c r="CO305" s="6"/>
      <c r="CP305" s="6"/>
      <c r="CQ305" s="6"/>
      <c r="CR305" s="6"/>
      <c r="CS305" s="6"/>
      <c r="CT305" s="6"/>
      <c r="CU305" s="6"/>
      <c r="CV305" s="6"/>
      <c r="CW305" s="6"/>
      <c r="CX305" s="6"/>
      <c r="CY305" s="6"/>
      <c r="CZ305" s="6"/>
      <c r="DA305" s="6"/>
      <c r="DB305" s="6"/>
      <c r="DC305" s="6"/>
      <c r="DD305" s="6"/>
      <c r="DE305" s="6"/>
      <c r="DF305" s="6"/>
      <c r="DG305" s="6"/>
      <c r="DH305" s="6"/>
      <c r="DI305" s="8"/>
      <c r="DJ305" s="6"/>
      <c r="DK305" s="6"/>
      <c r="DL305" s="6"/>
      <c r="DM305" s="6"/>
      <c r="DN305" s="6"/>
      <c r="DO305" s="6"/>
      <c r="DP305" s="6"/>
      <c r="DQ305" s="6"/>
      <c r="DR305" s="6"/>
      <c r="DS305" s="6"/>
      <c r="DT305" s="6"/>
      <c r="DU305" s="6"/>
      <c r="DV305" s="6"/>
      <c r="DW305" s="6"/>
      <c r="DX305" s="6"/>
      <c r="DY305" s="6"/>
      <c r="DZ305" s="6"/>
      <c r="EA305" s="6"/>
      <c r="EB305" s="6"/>
      <c r="EC305" s="6"/>
      <c r="ED305" s="6"/>
      <c r="EE305" s="6"/>
      <c r="EF305" s="6"/>
      <c r="EG305" s="6"/>
      <c r="EH305" s="6"/>
      <c r="EI305" s="6"/>
      <c r="EJ305" s="6"/>
      <c r="EK305" s="6"/>
      <c r="EL305" s="6"/>
      <c r="EM305" s="6"/>
      <c r="EN305" s="8"/>
      <c r="EO305" s="6"/>
    </row>
    <row r="306" spans="1:145"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8"/>
      <c r="CF306" s="6"/>
      <c r="CG306" s="6"/>
      <c r="CH306" s="6"/>
      <c r="CI306" s="6"/>
      <c r="CJ306" s="6"/>
      <c r="CK306" s="6"/>
      <c r="CL306" s="6"/>
      <c r="CM306" s="6"/>
      <c r="CN306" s="6"/>
      <c r="CO306" s="6"/>
      <c r="CP306" s="6"/>
      <c r="CQ306" s="6"/>
      <c r="CR306" s="6"/>
      <c r="CS306" s="6"/>
      <c r="CT306" s="6"/>
      <c r="CU306" s="6"/>
      <c r="CV306" s="6"/>
      <c r="CW306" s="6"/>
      <c r="CX306" s="6"/>
      <c r="CY306" s="6"/>
      <c r="CZ306" s="6"/>
      <c r="DA306" s="6"/>
      <c r="DB306" s="6"/>
      <c r="DC306" s="6"/>
      <c r="DD306" s="6"/>
      <c r="DE306" s="6"/>
      <c r="DF306" s="6"/>
      <c r="DG306" s="6"/>
      <c r="DH306" s="6"/>
      <c r="DI306" s="8"/>
      <c r="DJ306" s="6"/>
      <c r="DK306" s="6"/>
      <c r="DL306" s="6"/>
      <c r="DM306" s="6"/>
      <c r="DN306" s="6"/>
      <c r="DO306" s="6"/>
      <c r="DP306" s="6"/>
      <c r="DQ306" s="6"/>
      <c r="DR306" s="6"/>
      <c r="DS306" s="6"/>
      <c r="DT306" s="6"/>
      <c r="DU306" s="6"/>
      <c r="DV306" s="6"/>
      <c r="DW306" s="6"/>
      <c r="DX306" s="6"/>
      <c r="DY306" s="6"/>
      <c r="DZ306" s="6"/>
      <c r="EA306" s="6"/>
      <c r="EB306" s="6"/>
      <c r="EC306" s="6"/>
      <c r="ED306" s="6"/>
      <c r="EE306" s="6"/>
      <c r="EF306" s="6"/>
      <c r="EG306" s="6"/>
      <c r="EH306" s="6"/>
      <c r="EI306" s="6"/>
      <c r="EJ306" s="6"/>
      <c r="EK306" s="6"/>
      <c r="EL306" s="6"/>
      <c r="EM306" s="6"/>
      <c r="EN306" s="8"/>
      <c r="EO306" s="6"/>
    </row>
    <row r="307" spans="1:145"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8"/>
      <c r="CF307" s="6"/>
      <c r="CG307" s="6"/>
      <c r="CH307" s="6"/>
      <c r="CI307" s="6"/>
      <c r="CJ307" s="6"/>
      <c r="CK307" s="6"/>
      <c r="CL307" s="6"/>
      <c r="CM307" s="6"/>
      <c r="CN307" s="6"/>
      <c r="CO307" s="6"/>
      <c r="CP307" s="6"/>
      <c r="CQ307" s="6"/>
      <c r="CR307" s="6"/>
      <c r="CS307" s="6"/>
      <c r="CT307" s="6"/>
      <c r="CU307" s="6"/>
      <c r="CV307" s="6"/>
      <c r="CW307" s="6"/>
      <c r="CX307" s="6"/>
      <c r="CY307" s="6"/>
      <c r="CZ307" s="6"/>
      <c r="DA307" s="6"/>
      <c r="DB307" s="6"/>
      <c r="DC307" s="6"/>
      <c r="DD307" s="6"/>
      <c r="DE307" s="6"/>
      <c r="DF307" s="6"/>
      <c r="DG307" s="6"/>
      <c r="DH307" s="6"/>
      <c r="DI307" s="8"/>
      <c r="DJ307" s="6"/>
      <c r="DK307" s="6"/>
      <c r="DL307" s="6"/>
      <c r="DM307" s="6"/>
      <c r="DN307" s="6"/>
      <c r="DO307" s="6"/>
      <c r="DP307" s="6"/>
      <c r="DQ307" s="6"/>
      <c r="DR307" s="6"/>
      <c r="DS307" s="6"/>
      <c r="DT307" s="6"/>
      <c r="DU307" s="6"/>
      <c r="DV307" s="6"/>
      <c r="DW307" s="6"/>
      <c r="DX307" s="6"/>
      <c r="DY307" s="6"/>
      <c r="DZ307" s="6"/>
      <c r="EA307" s="6"/>
      <c r="EB307" s="6"/>
      <c r="EC307" s="6"/>
      <c r="ED307" s="6"/>
      <c r="EE307" s="6"/>
      <c r="EF307" s="6"/>
      <c r="EG307" s="6"/>
      <c r="EH307" s="6"/>
      <c r="EI307" s="6"/>
      <c r="EJ307" s="6"/>
      <c r="EK307" s="6"/>
      <c r="EL307" s="6"/>
      <c r="EM307" s="6"/>
      <c r="EN307" s="8"/>
      <c r="EO307" s="6"/>
    </row>
    <row r="308" spans="1:145"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8"/>
      <c r="CF308" s="6"/>
      <c r="CG308" s="6"/>
      <c r="CH308" s="6"/>
      <c r="CI308" s="6"/>
      <c r="CJ308" s="6"/>
      <c r="CK308" s="6"/>
      <c r="CL308" s="6"/>
      <c r="CM308" s="6"/>
      <c r="CN308" s="6"/>
      <c r="CO308" s="6"/>
      <c r="CP308" s="6"/>
      <c r="CQ308" s="6"/>
      <c r="CR308" s="6"/>
      <c r="CS308" s="6"/>
      <c r="CT308" s="6"/>
      <c r="CU308" s="6"/>
      <c r="CV308" s="6"/>
      <c r="CW308" s="6"/>
      <c r="CX308" s="6"/>
      <c r="CY308" s="6"/>
      <c r="CZ308" s="6"/>
      <c r="DA308" s="6"/>
      <c r="DB308" s="6"/>
      <c r="DC308" s="6"/>
      <c r="DD308" s="6"/>
      <c r="DE308" s="6"/>
      <c r="DF308" s="6"/>
      <c r="DG308" s="6"/>
      <c r="DH308" s="6"/>
      <c r="DI308" s="8"/>
      <c r="DJ308" s="6"/>
      <c r="DK308" s="6"/>
      <c r="DL308" s="6"/>
      <c r="DM308" s="6"/>
      <c r="DN308" s="6"/>
      <c r="DO308" s="6"/>
      <c r="DP308" s="6"/>
      <c r="DQ308" s="6"/>
      <c r="DR308" s="6"/>
      <c r="DS308" s="6"/>
      <c r="DT308" s="6"/>
      <c r="DU308" s="6"/>
      <c r="DV308" s="6"/>
      <c r="DW308" s="6"/>
      <c r="DX308" s="6"/>
      <c r="DY308" s="6"/>
      <c r="DZ308" s="6"/>
      <c r="EA308" s="6"/>
      <c r="EB308" s="6"/>
      <c r="EC308" s="6"/>
      <c r="ED308" s="6"/>
      <c r="EE308" s="6"/>
      <c r="EF308" s="6"/>
      <c r="EG308" s="6"/>
      <c r="EH308" s="6"/>
      <c r="EI308" s="6"/>
      <c r="EJ308" s="6"/>
      <c r="EK308" s="6"/>
      <c r="EL308" s="6"/>
      <c r="EM308" s="6"/>
      <c r="EN308" s="8"/>
      <c r="EO308" s="6"/>
    </row>
    <row r="309" spans="1:145"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8"/>
      <c r="CF309" s="6"/>
      <c r="CG309" s="6"/>
      <c r="CH309" s="6"/>
      <c r="CI309" s="6"/>
      <c r="CJ309" s="6"/>
      <c r="CK309" s="6"/>
      <c r="CL309" s="6"/>
      <c r="CM309" s="6"/>
      <c r="CN309" s="6"/>
      <c r="CO309" s="6"/>
      <c r="CP309" s="6"/>
      <c r="CQ309" s="6"/>
      <c r="CR309" s="6"/>
      <c r="CS309" s="6"/>
      <c r="CT309" s="6"/>
      <c r="CU309" s="6"/>
      <c r="CV309" s="6"/>
      <c r="CW309" s="6"/>
      <c r="CX309" s="6"/>
      <c r="CY309" s="6"/>
      <c r="CZ309" s="6"/>
      <c r="DA309" s="6"/>
      <c r="DB309" s="6"/>
      <c r="DC309" s="6"/>
      <c r="DD309" s="6"/>
      <c r="DE309" s="6"/>
      <c r="DF309" s="6"/>
      <c r="DG309" s="6"/>
      <c r="DH309" s="6"/>
      <c r="DI309" s="8"/>
      <c r="DJ309" s="6"/>
      <c r="DK309" s="6"/>
      <c r="DL309" s="6"/>
      <c r="DM309" s="6"/>
      <c r="DN309" s="6"/>
      <c r="DO309" s="6"/>
      <c r="DP309" s="6"/>
      <c r="DQ309" s="6"/>
      <c r="DR309" s="6"/>
      <c r="DS309" s="6"/>
      <c r="DT309" s="6"/>
      <c r="DU309" s="6"/>
      <c r="DV309" s="6"/>
      <c r="DW309" s="6"/>
      <c r="DX309" s="6"/>
      <c r="DY309" s="6"/>
      <c r="DZ309" s="6"/>
      <c r="EA309" s="6"/>
      <c r="EB309" s="6"/>
      <c r="EC309" s="6"/>
      <c r="ED309" s="6"/>
      <c r="EE309" s="6"/>
      <c r="EF309" s="6"/>
      <c r="EG309" s="6"/>
      <c r="EH309" s="6"/>
      <c r="EI309" s="6"/>
      <c r="EJ309" s="6"/>
      <c r="EK309" s="6"/>
      <c r="EL309" s="6"/>
      <c r="EM309" s="6"/>
      <c r="EN309" s="8"/>
      <c r="EO309" s="6"/>
    </row>
    <row r="310" spans="1:145"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8"/>
      <c r="CF310" s="6"/>
      <c r="CG310" s="6"/>
      <c r="CH310" s="6"/>
      <c r="CI310" s="6"/>
      <c r="CJ310" s="6"/>
      <c r="CK310" s="6"/>
      <c r="CL310" s="6"/>
      <c r="CM310" s="6"/>
      <c r="CN310" s="6"/>
      <c r="CO310" s="6"/>
      <c r="CP310" s="6"/>
      <c r="CQ310" s="6"/>
      <c r="CR310" s="6"/>
      <c r="CS310" s="6"/>
      <c r="CT310" s="6"/>
      <c r="CU310" s="6"/>
      <c r="CV310" s="6"/>
      <c r="CW310" s="6"/>
      <c r="CX310" s="6"/>
      <c r="CY310" s="6"/>
      <c r="CZ310" s="6"/>
      <c r="DA310" s="6"/>
      <c r="DB310" s="6"/>
      <c r="DC310" s="6"/>
      <c r="DD310" s="6"/>
      <c r="DE310" s="6"/>
      <c r="DF310" s="6"/>
      <c r="DG310" s="6"/>
      <c r="DH310" s="6"/>
      <c r="DI310" s="8"/>
      <c r="DJ310" s="6"/>
      <c r="DK310" s="6"/>
      <c r="DL310" s="6"/>
      <c r="DM310" s="6"/>
      <c r="DN310" s="6"/>
      <c r="DO310" s="6"/>
      <c r="DP310" s="6"/>
      <c r="DQ310" s="6"/>
      <c r="DR310" s="6"/>
      <c r="DS310" s="6"/>
      <c r="DT310" s="6"/>
      <c r="DU310" s="6"/>
      <c r="DV310" s="6"/>
      <c r="DW310" s="6"/>
      <c r="DX310" s="6"/>
      <c r="DY310" s="6"/>
      <c r="DZ310" s="6"/>
      <c r="EA310" s="6"/>
      <c r="EB310" s="6"/>
      <c r="EC310" s="6"/>
      <c r="ED310" s="6"/>
      <c r="EE310" s="6"/>
      <c r="EF310" s="6"/>
      <c r="EG310" s="6"/>
      <c r="EH310" s="6"/>
      <c r="EI310" s="6"/>
      <c r="EJ310" s="6"/>
      <c r="EK310" s="6"/>
      <c r="EL310" s="6"/>
      <c r="EM310" s="6"/>
      <c r="EN310" s="8"/>
      <c r="EO310" s="6"/>
    </row>
    <row r="311" spans="1:145"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8"/>
      <c r="CF311" s="6"/>
      <c r="CG311" s="6"/>
      <c r="CH311" s="6"/>
      <c r="CI311" s="6"/>
      <c r="CJ311" s="6"/>
      <c r="CK311" s="6"/>
      <c r="CL311" s="6"/>
      <c r="CM311" s="6"/>
      <c r="CN311" s="6"/>
      <c r="CO311" s="6"/>
      <c r="CP311" s="6"/>
      <c r="CQ311" s="6"/>
      <c r="CR311" s="6"/>
      <c r="CS311" s="6"/>
      <c r="CT311" s="6"/>
      <c r="CU311" s="6"/>
      <c r="CV311" s="6"/>
      <c r="CW311" s="6"/>
      <c r="CX311" s="6"/>
      <c r="CY311" s="6"/>
      <c r="CZ311" s="6"/>
      <c r="DA311" s="6"/>
      <c r="DB311" s="6"/>
      <c r="DC311" s="6"/>
      <c r="DD311" s="6"/>
      <c r="DE311" s="6"/>
      <c r="DF311" s="6"/>
      <c r="DG311" s="6"/>
      <c r="DH311" s="6"/>
      <c r="DI311" s="8"/>
      <c r="DJ311" s="6"/>
      <c r="DK311" s="6"/>
      <c r="DL311" s="6"/>
      <c r="DM311" s="6"/>
      <c r="DN311" s="6"/>
      <c r="DO311" s="6"/>
      <c r="DP311" s="6"/>
      <c r="DQ311" s="6"/>
      <c r="DR311" s="6"/>
      <c r="DS311" s="6"/>
      <c r="DT311" s="6"/>
      <c r="DU311" s="6"/>
      <c r="DV311" s="6"/>
      <c r="DW311" s="6"/>
      <c r="DX311" s="6"/>
      <c r="DY311" s="6"/>
      <c r="DZ311" s="6"/>
      <c r="EA311" s="6"/>
      <c r="EB311" s="6"/>
      <c r="EC311" s="6"/>
      <c r="ED311" s="6"/>
      <c r="EE311" s="6"/>
      <c r="EF311" s="6"/>
      <c r="EG311" s="6"/>
      <c r="EH311" s="6"/>
      <c r="EI311" s="6"/>
      <c r="EJ311" s="6"/>
      <c r="EK311" s="6"/>
      <c r="EL311" s="6"/>
      <c r="EM311" s="6"/>
      <c r="EN311" s="8"/>
      <c r="EO311" s="6"/>
    </row>
    <row r="312" spans="1:145"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8"/>
      <c r="CF312" s="6"/>
      <c r="CG312" s="6"/>
      <c r="CH312" s="6"/>
      <c r="CI312" s="6"/>
      <c r="CJ312" s="6"/>
      <c r="CK312" s="6"/>
      <c r="CL312" s="6"/>
      <c r="CM312" s="6"/>
      <c r="CN312" s="6"/>
      <c r="CO312" s="6"/>
      <c r="CP312" s="6"/>
      <c r="CQ312" s="6"/>
      <c r="CR312" s="6"/>
      <c r="CS312" s="6"/>
      <c r="CT312" s="6"/>
      <c r="CU312" s="6"/>
      <c r="CV312" s="6"/>
      <c r="CW312" s="6"/>
      <c r="CX312" s="6"/>
      <c r="CY312" s="6"/>
      <c r="CZ312" s="6"/>
      <c r="DA312" s="6"/>
      <c r="DB312" s="6"/>
      <c r="DC312" s="6"/>
      <c r="DD312" s="6"/>
      <c r="DE312" s="6"/>
      <c r="DF312" s="6"/>
      <c r="DG312" s="6"/>
      <c r="DH312" s="6"/>
      <c r="DI312" s="8"/>
      <c r="DJ312" s="6"/>
      <c r="DK312" s="6"/>
      <c r="DL312" s="6"/>
      <c r="DM312" s="6"/>
      <c r="DN312" s="6"/>
      <c r="DO312" s="6"/>
      <c r="DP312" s="6"/>
      <c r="DQ312" s="6"/>
      <c r="DR312" s="6"/>
      <c r="DS312" s="6"/>
      <c r="DT312" s="6"/>
      <c r="DU312" s="6"/>
      <c r="DV312" s="6"/>
      <c r="DW312" s="6"/>
      <c r="DX312" s="6"/>
      <c r="DY312" s="6"/>
      <c r="DZ312" s="6"/>
      <c r="EA312" s="6"/>
      <c r="EB312" s="6"/>
      <c r="EC312" s="6"/>
      <c r="ED312" s="6"/>
      <c r="EE312" s="6"/>
      <c r="EF312" s="6"/>
      <c r="EG312" s="6"/>
      <c r="EH312" s="6"/>
      <c r="EI312" s="6"/>
      <c r="EJ312" s="6"/>
      <c r="EK312" s="6"/>
      <c r="EL312" s="6"/>
      <c r="EM312" s="6"/>
      <c r="EN312" s="8"/>
      <c r="EO312" s="6"/>
    </row>
    <row r="313" spans="1:145"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8"/>
      <c r="CF313" s="6"/>
      <c r="CG313" s="6"/>
      <c r="CH313" s="6"/>
      <c r="CI313" s="6"/>
      <c r="CJ313" s="6"/>
      <c r="CK313" s="6"/>
      <c r="CL313" s="6"/>
      <c r="CM313" s="6"/>
      <c r="CN313" s="6"/>
      <c r="CO313" s="6"/>
      <c r="CP313" s="6"/>
      <c r="CQ313" s="6"/>
      <c r="CR313" s="6"/>
      <c r="CS313" s="6"/>
      <c r="CT313" s="6"/>
      <c r="CU313" s="6"/>
      <c r="CV313" s="6"/>
      <c r="CW313" s="6"/>
      <c r="CX313" s="6"/>
      <c r="CY313" s="6"/>
      <c r="CZ313" s="6"/>
      <c r="DA313" s="6"/>
      <c r="DB313" s="6"/>
      <c r="DC313" s="6"/>
      <c r="DD313" s="6"/>
      <c r="DE313" s="6"/>
      <c r="DF313" s="6"/>
      <c r="DG313" s="6"/>
      <c r="DH313" s="6"/>
      <c r="DI313" s="8"/>
      <c r="DJ313" s="6"/>
      <c r="DK313" s="6"/>
      <c r="DL313" s="6"/>
      <c r="DM313" s="6"/>
      <c r="DN313" s="6"/>
      <c r="DO313" s="6"/>
      <c r="DP313" s="6"/>
      <c r="DQ313" s="6"/>
      <c r="DR313" s="6"/>
      <c r="DS313" s="6"/>
      <c r="DT313" s="6"/>
      <c r="DU313" s="6"/>
      <c r="DV313" s="6"/>
      <c r="DW313" s="6"/>
      <c r="DX313" s="6"/>
      <c r="DY313" s="6"/>
      <c r="DZ313" s="6"/>
      <c r="EA313" s="6"/>
      <c r="EB313" s="6"/>
      <c r="EC313" s="6"/>
      <c r="ED313" s="6"/>
      <c r="EE313" s="6"/>
      <c r="EF313" s="6"/>
      <c r="EG313" s="6"/>
      <c r="EH313" s="6"/>
      <c r="EI313" s="6"/>
      <c r="EJ313" s="6"/>
      <c r="EK313" s="6"/>
      <c r="EL313" s="6"/>
      <c r="EM313" s="6"/>
      <c r="EN313" s="8"/>
      <c r="EO313" s="6"/>
    </row>
    <row r="314" spans="1:145"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8"/>
      <c r="CF314" s="6"/>
      <c r="CG314" s="6"/>
      <c r="CH314" s="6"/>
      <c r="CI314" s="6"/>
      <c r="CJ314" s="6"/>
      <c r="CK314" s="6"/>
      <c r="CL314" s="6"/>
      <c r="CM314" s="6"/>
      <c r="CN314" s="6"/>
      <c r="CO314" s="6"/>
      <c r="CP314" s="6"/>
      <c r="CQ314" s="6"/>
      <c r="CR314" s="6"/>
      <c r="CS314" s="6"/>
      <c r="CT314" s="6"/>
      <c r="CU314" s="6"/>
      <c r="CV314" s="6"/>
      <c r="CW314" s="6"/>
      <c r="CX314" s="6"/>
      <c r="CY314" s="6"/>
      <c r="CZ314" s="6"/>
      <c r="DA314" s="6"/>
      <c r="DB314" s="6"/>
      <c r="DC314" s="6"/>
      <c r="DD314" s="6"/>
      <c r="DE314" s="6"/>
      <c r="DF314" s="6"/>
      <c r="DG314" s="6"/>
      <c r="DH314" s="6"/>
      <c r="DI314" s="8"/>
      <c r="DJ314" s="6"/>
      <c r="DK314" s="6"/>
      <c r="DL314" s="6"/>
      <c r="DM314" s="6"/>
      <c r="DN314" s="6"/>
      <c r="DO314" s="6"/>
      <c r="DP314" s="6"/>
      <c r="DQ314" s="6"/>
      <c r="DR314" s="6"/>
      <c r="DS314" s="6"/>
      <c r="DT314" s="6"/>
      <c r="DU314" s="6"/>
      <c r="DV314" s="6"/>
      <c r="DW314" s="6"/>
      <c r="DX314" s="6"/>
      <c r="DY314" s="6"/>
      <c r="DZ314" s="6"/>
      <c r="EA314" s="6"/>
      <c r="EB314" s="6"/>
      <c r="EC314" s="6"/>
      <c r="ED314" s="6"/>
      <c r="EE314" s="6"/>
      <c r="EF314" s="6"/>
      <c r="EG314" s="6"/>
      <c r="EH314" s="6"/>
      <c r="EI314" s="6"/>
      <c r="EJ314" s="6"/>
      <c r="EK314" s="6"/>
      <c r="EL314" s="6"/>
      <c r="EM314" s="6"/>
      <c r="EN314" s="8"/>
      <c r="EO314" s="6"/>
    </row>
    <row r="315" spans="1:14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8"/>
      <c r="CF315" s="6"/>
      <c r="CG315" s="6"/>
      <c r="CH315" s="6"/>
      <c r="CI315" s="6"/>
      <c r="CJ315" s="6"/>
      <c r="CK315" s="6"/>
      <c r="CL315" s="6"/>
      <c r="CM315" s="6"/>
      <c r="CN315" s="6"/>
      <c r="CO315" s="6"/>
      <c r="CP315" s="6"/>
      <c r="CQ315" s="6"/>
      <c r="CR315" s="6"/>
      <c r="CS315" s="6"/>
      <c r="CT315" s="6"/>
      <c r="CU315" s="6"/>
      <c r="CV315" s="6"/>
      <c r="CW315" s="6"/>
      <c r="CX315" s="6"/>
      <c r="CY315" s="6"/>
      <c r="CZ315" s="6"/>
      <c r="DA315" s="6"/>
      <c r="DB315" s="6"/>
      <c r="DC315" s="6"/>
      <c r="DD315" s="6"/>
      <c r="DE315" s="6"/>
      <c r="DF315" s="6"/>
      <c r="DG315" s="6"/>
      <c r="DH315" s="6"/>
      <c r="DI315" s="8"/>
      <c r="DJ315" s="6"/>
      <c r="DK315" s="6"/>
      <c r="DL315" s="6"/>
      <c r="DM315" s="6"/>
      <c r="DN315" s="6"/>
      <c r="DO315" s="6"/>
      <c r="DP315" s="6"/>
      <c r="DQ315" s="6"/>
      <c r="DR315" s="6"/>
      <c r="DS315" s="6"/>
      <c r="DT315" s="6"/>
      <c r="DU315" s="6"/>
      <c r="DV315" s="6"/>
      <c r="DW315" s="6"/>
      <c r="DX315" s="6"/>
      <c r="DY315" s="6"/>
      <c r="DZ315" s="6"/>
      <c r="EA315" s="6"/>
      <c r="EB315" s="6"/>
      <c r="EC315" s="6"/>
      <c r="ED315" s="6"/>
      <c r="EE315" s="6"/>
      <c r="EF315" s="6"/>
      <c r="EG315" s="6"/>
      <c r="EH315" s="6"/>
      <c r="EI315" s="6"/>
      <c r="EJ315" s="6"/>
      <c r="EK315" s="6"/>
      <c r="EL315" s="6"/>
      <c r="EM315" s="6"/>
      <c r="EN315" s="8"/>
      <c r="EO315" s="6"/>
    </row>
    <row r="316" spans="1:145"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8"/>
      <c r="CF316" s="6"/>
      <c r="CG316" s="6"/>
      <c r="CH316" s="6"/>
      <c r="CI316" s="6"/>
      <c r="CJ316" s="6"/>
      <c r="CK316" s="6"/>
      <c r="CL316" s="6"/>
      <c r="CM316" s="6"/>
      <c r="CN316" s="6"/>
      <c r="CO316" s="6"/>
      <c r="CP316" s="6"/>
      <c r="CQ316" s="6"/>
      <c r="CR316" s="6"/>
      <c r="CS316" s="6"/>
      <c r="CT316" s="6"/>
      <c r="CU316" s="6"/>
      <c r="CV316" s="6"/>
      <c r="CW316" s="6"/>
      <c r="CX316" s="6"/>
      <c r="CY316" s="6"/>
      <c r="CZ316" s="6"/>
      <c r="DA316" s="6"/>
      <c r="DB316" s="6"/>
      <c r="DC316" s="6"/>
      <c r="DD316" s="6"/>
      <c r="DE316" s="6"/>
      <c r="DF316" s="6"/>
      <c r="DG316" s="6"/>
      <c r="DH316" s="6"/>
      <c r="DI316" s="8"/>
      <c r="DJ316" s="6"/>
      <c r="DK316" s="6"/>
      <c r="DL316" s="6"/>
      <c r="DM316" s="6"/>
      <c r="DN316" s="6"/>
      <c r="DO316" s="6"/>
      <c r="DP316" s="6"/>
      <c r="DQ316" s="6"/>
      <c r="DR316" s="6"/>
      <c r="DS316" s="6"/>
      <c r="DT316" s="6"/>
      <c r="DU316" s="6"/>
      <c r="DV316" s="6"/>
      <c r="DW316" s="6"/>
      <c r="DX316" s="6"/>
      <c r="DY316" s="6"/>
      <c r="DZ316" s="6"/>
      <c r="EA316" s="6"/>
      <c r="EB316" s="6"/>
      <c r="EC316" s="6"/>
      <c r="ED316" s="6"/>
      <c r="EE316" s="6"/>
      <c r="EF316" s="6"/>
      <c r="EG316" s="6"/>
      <c r="EH316" s="6"/>
      <c r="EI316" s="6"/>
      <c r="EJ316" s="6"/>
      <c r="EK316" s="6"/>
      <c r="EL316" s="6"/>
      <c r="EM316" s="6"/>
      <c r="EN316" s="8"/>
      <c r="EO316" s="6"/>
    </row>
    <row r="317" spans="1:145"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8"/>
      <c r="CF317" s="6"/>
      <c r="CG317" s="6"/>
      <c r="CH317" s="6"/>
      <c r="CI317" s="6"/>
      <c r="CJ317" s="6"/>
      <c r="CK317" s="6"/>
      <c r="CL317" s="6"/>
      <c r="CM317" s="6"/>
      <c r="CN317" s="6"/>
      <c r="CO317" s="6"/>
      <c r="CP317" s="6"/>
      <c r="CQ317" s="6"/>
      <c r="CR317" s="6"/>
      <c r="CS317" s="6"/>
      <c r="CT317" s="6"/>
      <c r="CU317" s="6"/>
      <c r="CV317" s="6"/>
      <c r="CW317" s="6"/>
      <c r="CX317" s="6"/>
      <c r="CY317" s="6"/>
      <c r="CZ317" s="6"/>
      <c r="DA317" s="6"/>
      <c r="DB317" s="6"/>
      <c r="DC317" s="6"/>
      <c r="DD317" s="6"/>
      <c r="DE317" s="6"/>
      <c r="DF317" s="6"/>
      <c r="DG317" s="6"/>
      <c r="DH317" s="6"/>
      <c r="DI317" s="8"/>
      <c r="DJ317" s="6"/>
      <c r="DK317" s="6"/>
      <c r="DL317" s="6"/>
      <c r="DM317" s="6"/>
      <c r="DN317" s="6"/>
      <c r="DO317" s="6"/>
      <c r="DP317" s="6"/>
      <c r="DQ317" s="6"/>
      <c r="DR317" s="6"/>
      <c r="DS317" s="6"/>
      <c r="DT317" s="6"/>
      <c r="DU317" s="6"/>
      <c r="DV317" s="6"/>
      <c r="DW317" s="6"/>
      <c r="DX317" s="6"/>
      <c r="DY317" s="6"/>
      <c r="DZ317" s="6"/>
      <c r="EA317" s="6"/>
      <c r="EB317" s="6"/>
      <c r="EC317" s="6"/>
      <c r="ED317" s="6"/>
      <c r="EE317" s="6"/>
      <c r="EF317" s="6"/>
      <c r="EG317" s="6"/>
      <c r="EH317" s="6"/>
      <c r="EI317" s="6"/>
      <c r="EJ317" s="6"/>
      <c r="EK317" s="6"/>
      <c r="EL317" s="6"/>
      <c r="EM317" s="6"/>
      <c r="EN317" s="8"/>
      <c r="EO317" s="6"/>
    </row>
    <row r="318" spans="1:145"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8"/>
      <c r="CF318" s="6"/>
      <c r="CG318" s="6"/>
      <c r="CH318" s="6"/>
      <c r="CI318" s="6"/>
      <c r="CJ318" s="6"/>
      <c r="CK318" s="6"/>
      <c r="CL318" s="6"/>
      <c r="CM318" s="6"/>
      <c r="CN318" s="6"/>
      <c r="CO318" s="6"/>
      <c r="CP318" s="6"/>
      <c r="CQ318" s="6"/>
      <c r="CR318" s="6"/>
      <c r="CS318" s="6"/>
      <c r="CT318" s="6"/>
      <c r="CU318" s="6"/>
      <c r="CV318" s="6"/>
      <c r="CW318" s="6"/>
      <c r="CX318" s="6"/>
      <c r="CY318" s="6"/>
      <c r="CZ318" s="6"/>
      <c r="DA318" s="6"/>
      <c r="DB318" s="6"/>
      <c r="DC318" s="6"/>
      <c r="DD318" s="6"/>
      <c r="DE318" s="6"/>
      <c r="DF318" s="6"/>
      <c r="DG318" s="6"/>
      <c r="DH318" s="6"/>
      <c r="DI318" s="8"/>
      <c r="DJ318" s="6"/>
      <c r="DK318" s="6"/>
      <c r="DL318" s="6"/>
      <c r="DM318" s="6"/>
      <c r="DN318" s="6"/>
      <c r="DO318" s="6"/>
      <c r="DP318" s="6"/>
      <c r="DQ318" s="6"/>
      <c r="DR318" s="6"/>
      <c r="DS318" s="6"/>
      <c r="DT318" s="6"/>
      <c r="DU318" s="6"/>
      <c r="DV318" s="6"/>
      <c r="DW318" s="6"/>
      <c r="DX318" s="6"/>
      <c r="DY318" s="6"/>
      <c r="DZ318" s="6"/>
      <c r="EA318" s="6"/>
      <c r="EB318" s="6"/>
      <c r="EC318" s="6"/>
      <c r="ED318" s="6"/>
      <c r="EE318" s="6"/>
      <c r="EF318" s="6"/>
      <c r="EG318" s="6"/>
      <c r="EH318" s="6"/>
      <c r="EI318" s="6"/>
      <c r="EJ318" s="6"/>
      <c r="EK318" s="6"/>
      <c r="EL318" s="6"/>
      <c r="EM318" s="6"/>
      <c r="EN318" s="8"/>
      <c r="EO318" s="6"/>
    </row>
    <row r="319" spans="1:145"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8"/>
      <c r="CF319" s="6"/>
      <c r="CG319" s="6"/>
      <c r="CH319" s="6"/>
      <c r="CI319" s="6"/>
      <c r="CJ319" s="6"/>
      <c r="CK319" s="6"/>
      <c r="CL319" s="6"/>
      <c r="CM319" s="6"/>
      <c r="CN319" s="6"/>
      <c r="CO319" s="6"/>
      <c r="CP319" s="6"/>
      <c r="CQ319" s="6"/>
      <c r="CR319" s="6"/>
      <c r="CS319" s="6"/>
      <c r="CT319" s="6"/>
      <c r="CU319" s="6"/>
      <c r="CV319" s="6"/>
      <c r="CW319" s="6"/>
      <c r="CX319" s="6"/>
      <c r="CY319" s="6"/>
      <c r="CZ319" s="6"/>
      <c r="DA319" s="6"/>
      <c r="DB319" s="6"/>
      <c r="DC319" s="6"/>
      <c r="DD319" s="6"/>
      <c r="DE319" s="6"/>
      <c r="DF319" s="6"/>
      <c r="DG319" s="6"/>
      <c r="DH319" s="6"/>
      <c r="DI319" s="8"/>
      <c r="DJ319" s="6"/>
      <c r="DK319" s="6"/>
      <c r="DL319" s="6"/>
      <c r="DM319" s="6"/>
      <c r="DN319" s="6"/>
      <c r="DO319" s="6"/>
      <c r="DP319" s="6"/>
      <c r="DQ319" s="6"/>
      <c r="DR319" s="6"/>
      <c r="DS319" s="6"/>
      <c r="DT319" s="6"/>
      <c r="DU319" s="6"/>
      <c r="DV319" s="6"/>
      <c r="DW319" s="6"/>
      <c r="DX319" s="6"/>
      <c r="DY319" s="6"/>
      <c r="DZ319" s="6"/>
      <c r="EA319" s="6"/>
      <c r="EB319" s="6"/>
      <c r="EC319" s="6"/>
      <c r="ED319" s="6"/>
      <c r="EE319" s="6"/>
      <c r="EF319" s="6"/>
      <c r="EG319" s="6"/>
      <c r="EH319" s="6"/>
      <c r="EI319" s="6"/>
      <c r="EJ319" s="6"/>
      <c r="EK319" s="6"/>
      <c r="EL319" s="6"/>
      <c r="EM319" s="6"/>
      <c r="EN319" s="8"/>
      <c r="EO319" s="6"/>
    </row>
    <row r="320" spans="1:145"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8"/>
      <c r="CF320" s="6"/>
      <c r="CG320" s="6"/>
      <c r="CH320" s="6"/>
      <c r="CI320" s="6"/>
      <c r="CJ320" s="6"/>
      <c r="CK320" s="6"/>
      <c r="CL320" s="6"/>
      <c r="CM320" s="6"/>
      <c r="CN320" s="6"/>
      <c r="CO320" s="6"/>
      <c r="CP320" s="6"/>
      <c r="CQ320" s="6"/>
      <c r="CR320" s="6"/>
      <c r="CS320" s="6"/>
      <c r="CT320" s="6"/>
      <c r="CU320" s="6"/>
      <c r="CV320" s="6"/>
      <c r="CW320" s="6"/>
      <c r="CX320" s="6"/>
      <c r="CY320" s="6"/>
      <c r="CZ320" s="6"/>
      <c r="DA320" s="6"/>
      <c r="DB320" s="6"/>
      <c r="DC320" s="6"/>
      <c r="DD320" s="6"/>
      <c r="DE320" s="6"/>
      <c r="DF320" s="6"/>
      <c r="DG320" s="6"/>
      <c r="DH320" s="6"/>
      <c r="DI320" s="8"/>
      <c r="DJ320" s="6"/>
      <c r="DK320" s="6"/>
      <c r="DL320" s="6"/>
      <c r="DM320" s="6"/>
      <c r="DN320" s="6"/>
      <c r="DO320" s="6"/>
      <c r="DP320" s="6"/>
      <c r="DQ320" s="6"/>
      <c r="DR320" s="6"/>
      <c r="DS320" s="6"/>
      <c r="DT320" s="6"/>
      <c r="DU320" s="6"/>
      <c r="DV320" s="6"/>
      <c r="DW320" s="6"/>
      <c r="DX320" s="6"/>
      <c r="DY320" s="6"/>
      <c r="DZ320" s="6"/>
      <c r="EA320" s="6"/>
      <c r="EB320" s="6"/>
      <c r="EC320" s="6"/>
      <c r="ED320" s="6"/>
      <c r="EE320" s="6"/>
      <c r="EF320" s="6"/>
      <c r="EG320" s="6"/>
      <c r="EH320" s="6"/>
      <c r="EI320" s="6"/>
      <c r="EJ320" s="6"/>
      <c r="EK320" s="6"/>
      <c r="EL320" s="6"/>
      <c r="EM320" s="6"/>
      <c r="EN320" s="8"/>
      <c r="EO320" s="6"/>
    </row>
    <row r="321" spans="1:145"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8"/>
      <c r="CF321" s="6"/>
      <c r="CG321" s="6"/>
      <c r="CH321" s="6"/>
      <c r="CI321" s="6"/>
      <c r="CJ321" s="6"/>
      <c r="CK321" s="6"/>
      <c r="CL321" s="6"/>
      <c r="CM321" s="6"/>
      <c r="CN321" s="6"/>
      <c r="CO321" s="6"/>
      <c r="CP321" s="6"/>
      <c r="CQ321" s="6"/>
      <c r="CR321" s="6"/>
      <c r="CS321" s="6"/>
      <c r="CT321" s="6"/>
      <c r="CU321" s="6"/>
      <c r="CV321" s="6"/>
      <c r="CW321" s="6"/>
      <c r="CX321" s="6"/>
      <c r="CY321" s="6"/>
      <c r="CZ321" s="6"/>
      <c r="DA321" s="6"/>
      <c r="DB321" s="6"/>
      <c r="DC321" s="6"/>
      <c r="DD321" s="6"/>
      <c r="DE321" s="6"/>
      <c r="DF321" s="6"/>
      <c r="DG321" s="6"/>
      <c r="DH321" s="6"/>
      <c r="DI321" s="8"/>
      <c r="DJ321" s="6"/>
      <c r="DK321" s="6"/>
      <c r="DL321" s="6"/>
      <c r="DM321" s="6"/>
      <c r="DN321" s="6"/>
      <c r="DO321" s="6"/>
      <c r="DP321" s="6"/>
      <c r="DQ321" s="6"/>
      <c r="DR321" s="6"/>
      <c r="DS321" s="6"/>
      <c r="DT321" s="6"/>
      <c r="DU321" s="6"/>
      <c r="DV321" s="6"/>
      <c r="DW321" s="6"/>
      <c r="DX321" s="6"/>
      <c r="DY321" s="6"/>
      <c r="DZ321" s="6"/>
      <c r="EA321" s="6"/>
      <c r="EB321" s="6"/>
      <c r="EC321" s="6"/>
      <c r="ED321" s="6"/>
      <c r="EE321" s="6"/>
      <c r="EF321" s="6"/>
      <c r="EG321" s="6"/>
      <c r="EH321" s="6"/>
      <c r="EI321" s="6"/>
      <c r="EJ321" s="6"/>
      <c r="EK321" s="6"/>
      <c r="EL321" s="6"/>
      <c r="EM321" s="6"/>
      <c r="EN321" s="8"/>
      <c r="EO321" s="6"/>
    </row>
    <row r="322" spans="1:145"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8"/>
      <c r="CF322" s="6"/>
      <c r="CG322" s="6"/>
      <c r="CH322" s="6"/>
      <c r="CI322" s="6"/>
      <c r="CJ322" s="6"/>
      <c r="CK322" s="6"/>
      <c r="CL322" s="6"/>
      <c r="CM322" s="6"/>
      <c r="CN322" s="6"/>
      <c r="CO322" s="6"/>
      <c r="CP322" s="6"/>
      <c r="CQ322" s="6"/>
      <c r="CR322" s="6"/>
      <c r="CS322" s="6"/>
      <c r="CT322" s="6"/>
      <c r="CU322" s="6"/>
      <c r="CV322" s="6"/>
      <c r="CW322" s="6"/>
      <c r="CX322" s="6"/>
      <c r="CY322" s="6"/>
      <c r="CZ322" s="6"/>
      <c r="DA322" s="6"/>
      <c r="DB322" s="6"/>
      <c r="DC322" s="6"/>
      <c r="DD322" s="6"/>
      <c r="DE322" s="6"/>
      <c r="DF322" s="6"/>
      <c r="DG322" s="6"/>
      <c r="DH322" s="6"/>
      <c r="DI322" s="8"/>
      <c r="DJ322" s="6"/>
      <c r="DK322" s="6"/>
      <c r="DL322" s="6"/>
      <c r="DM322" s="6"/>
      <c r="DN322" s="6"/>
      <c r="DO322" s="6"/>
      <c r="DP322" s="6"/>
      <c r="DQ322" s="6"/>
      <c r="DR322" s="6"/>
      <c r="DS322" s="6"/>
      <c r="DT322" s="6"/>
      <c r="DU322" s="6"/>
      <c r="DV322" s="6"/>
      <c r="DW322" s="6"/>
      <c r="DX322" s="6"/>
      <c r="DY322" s="6"/>
      <c r="DZ322" s="6"/>
      <c r="EA322" s="6"/>
      <c r="EB322" s="6"/>
      <c r="EC322" s="6"/>
      <c r="ED322" s="6"/>
      <c r="EE322" s="6"/>
      <c r="EF322" s="6"/>
      <c r="EG322" s="6"/>
      <c r="EH322" s="6"/>
      <c r="EI322" s="6"/>
      <c r="EJ322" s="6"/>
      <c r="EK322" s="6"/>
      <c r="EL322" s="6"/>
      <c r="EM322" s="6"/>
      <c r="EN322" s="8"/>
      <c r="EO322" s="6"/>
    </row>
    <row r="323" spans="1:145"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8"/>
      <c r="CF323" s="6"/>
      <c r="CG323" s="6"/>
      <c r="CH323" s="6"/>
      <c r="CI323" s="6"/>
      <c r="CJ323" s="6"/>
      <c r="CK323" s="6"/>
      <c r="CL323" s="6"/>
      <c r="CM323" s="6"/>
      <c r="CN323" s="6"/>
      <c r="CO323" s="6"/>
      <c r="CP323" s="6"/>
      <c r="CQ323" s="6"/>
      <c r="CR323" s="6"/>
      <c r="CS323" s="6"/>
      <c r="CT323" s="6"/>
      <c r="CU323" s="6"/>
      <c r="CV323" s="6"/>
      <c r="CW323" s="6"/>
      <c r="CX323" s="6"/>
      <c r="CY323" s="6"/>
      <c r="CZ323" s="6"/>
      <c r="DA323" s="6"/>
      <c r="DB323" s="6"/>
      <c r="DC323" s="6"/>
      <c r="DD323" s="6"/>
      <c r="DE323" s="6"/>
      <c r="DF323" s="6"/>
      <c r="DG323" s="6"/>
      <c r="DH323" s="6"/>
      <c r="DI323" s="8"/>
      <c r="DJ323" s="6"/>
      <c r="DK323" s="6"/>
      <c r="DL323" s="6"/>
      <c r="DM323" s="6"/>
      <c r="DN323" s="6"/>
      <c r="DO323" s="6"/>
      <c r="DP323" s="6"/>
      <c r="DQ323" s="6"/>
      <c r="DR323" s="6"/>
      <c r="DS323" s="6"/>
      <c r="DT323" s="6"/>
      <c r="DU323" s="6"/>
      <c r="DV323" s="6"/>
      <c r="DW323" s="6"/>
      <c r="DX323" s="6"/>
      <c r="DY323" s="6"/>
      <c r="DZ323" s="6"/>
      <c r="EA323" s="6"/>
      <c r="EB323" s="6"/>
      <c r="EC323" s="6"/>
      <c r="ED323" s="6"/>
      <c r="EE323" s="6"/>
      <c r="EF323" s="6"/>
      <c r="EG323" s="6"/>
      <c r="EH323" s="6"/>
      <c r="EI323" s="6"/>
      <c r="EJ323" s="6"/>
      <c r="EK323" s="6"/>
      <c r="EL323" s="6"/>
      <c r="EM323" s="6"/>
      <c r="EN323" s="8"/>
      <c r="EO323" s="6"/>
    </row>
    <row r="324" spans="1:145"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8"/>
      <c r="CF324" s="6"/>
      <c r="CG324" s="6"/>
      <c r="CH324" s="6"/>
      <c r="CI324" s="6"/>
      <c r="CJ324" s="6"/>
      <c r="CK324" s="6"/>
      <c r="CL324" s="6"/>
      <c r="CM324" s="6"/>
      <c r="CN324" s="6"/>
      <c r="CO324" s="6"/>
      <c r="CP324" s="6"/>
      <c r="CQ324" s="6"/>
      <c r="CR324" s="6"/>
      <c r="CS324" s="6"/>
      <c r="CT324" s="6"/>
      <c r="CU324" s="6"/>
      <c r="CV324" s="6"/>
      <c r="CW324" s="6"/>
      <c r="CX324" s="6"/>
      <c r="CY324" s="6"/>
      <c r="CZ324" s="6"/>
      <c r="DA324" s="6"/>
      <c r="DB324" s="6"/>
      <c r="DC324" s="6"/>
      <c r="DD324" s="6"/>
      <c r="DE324" s="6"/>
      <c r="DF324" s="6"/>
      <c r="DG324" s="6"/>
      <c r="DH324" s="6"/>
      <c r="DI324" s="8"/>
      <c r="DJ324" s="6"/>
      <c r="DK324" s="6"/>
      <c r="DL324" s="6"/>
      <c r="DM324" s="6"/>
      <c r="DN324" s="6"/>
      <c r="DO324" s="6"/>
      <c r="DP324" s="6"/>
      <c r="DQ324" s="6"/>
      <c r="DR324" s="6"/>
      <c r="DS324" s="6"/>
      <c r="DT324" s="6"/>
      <c r="DU324" s="6"/>
      <c r="DV324" s="6"/>
      <c r="DW324" s="6"/>
      <c r="DX324" s="6"/>
      <c r="DY324" s="6"/>
      <c r="DZ324" s="6"/>
      <c r="EA324" s="6"/>
      <c r="EB324" s="6"/>
      <c r="EC324" s="6"/>
      <c r="ED324" s="6"/>
      <c r="EE324" s="6"/>
      <c r="EF324" s="6"/>
      <c r="EG324" s="6"/>
      <c r="EH324" s="6"/>
      <c r="EI324" s="6"/>
      <c r="EJ324" s="6"/>
      <c r="EK324" s="6"/>
      <c r="EL324" s="6"/>
      <c r="EM324" s="6"/>
      <c r="EN324" s="8"/>
      <c r="EO324" s="6"/>
    </row>
    <row r="325" spans="1:14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8"/>
      <c r="CF325" s="6"/>
      <c r="CG325" s="6"/>
      <c r="CH325" s="6"/>
      <c r="CI325" s="6"/>
      <c r="CJ325" s="6"/>
      <c r="CK325" s="6"/>
      <c r="CL325" s="6"/>
      <c r="CM325" s="6"/>
      <c r="CN325" s="6"/>
      <c r="CO325" s="6"/>
      <c r="CP325" s="6"/>
      <c r="CQ325" s="6"/>
      <c r="CR325" s="6"/>
      <c r="CS325" s="6"/>
      <c r="CT325" s="6"/>
      <c r="CU325" s="6"/>
      <c r="CV325" s="6"/>
      <c r="CW325" s="6"/>
      <c r="CX325" s="6"/>
      <c r="CY325" s="6"/>
      <c r="CZ325" s="6"/>
      <c r="DA325" s="6"/>
      <c r="DB325" s="6"/>
      <c r="DC325" s="6"/>
      <c r="DD325" s="6"/>
      <c r="DE325" s="6"/>
      <c r="DF325" s="6"/>
      <c r="DG325" s="6"/>
      <c r="DH325" s="6"/>
      <c r="DI325" s="8"/>
      <c r="DJ325" s="6"/>
      <c r="DK325" s="6"/>
      <c r="DL325" s="6"/>
      <c r="DM325" s="6"/>
      <c r="DN325" s="6"/>
      <c r="DO325" s="6"/>
      <c r="DP325" s="6"/>
      <c r="DQ325" s="6"/>
      <c r="DR325" s="6"/>
      <c r="DS325" s="6"/>
      <c r="DT325" s="6"/>
      <c r="DU325" s="6"/>
      <c r="DV325" s="6"/>
      <c r="DW325" s="6"/>
      <c r="DX325" s="6"/>
      <c r="DY325" s="6"/>
      <c r="DZ325" s="6"/>
      <c r="EA325" s="6"/>
      <c r="EB325" s="6"/>
      <c r="EC325" s="6"/>
      <c r="ED325" s="6"/>
      <c r="EE325" s="6"/>
      <c r="EF325" s="6"/>
      <c r="EG325" s="6"/>
      <c r="EH325" s="6"/>
      <c r="EI325" s="6"/>
      <c r="EJ325" s="6"/>
      <c r="EK325" s="6"/>
      <c r="EL325" s="6"/>
      <c r="EM325" s="6"/>
      <c r="EN325" s="8"/>
      <c r="EO325" s="6"/>
    </row>
    <row r="326" spans="1:145"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8"/>
      <c r="CF326" s="6"/>
      <c r="CG326" s="6"/>
      <c r="CH326" s="6"/>
      <c r="CI326" s="6"/>
      <c r="CJ326" s="6"/>
      <c r="CK326" s="6"/>
      <c r="CL326" s="6"/>
      <c r="CM326" s="6"/>
      <c r="CN326" s="6"/>
      <c r="CO326" s="6"/>
      <c r="CP326" s="6"/>
      <c r="CQ326" s="6"/>
      <c r="CR326" s="6"/>
      <c r="CS326" s="6"/>
      <c r="CT326" s="6"/>
      <c r="CU326" s="6"/>
      <c r="CV326" s="6"/>
      <c r="CW326" s="6"/>
      <c r="CX326" s="6"/>
      <c r="CY326" s="6"/>
      <c r="CZ326" s="6"/>
      <c r="DA326" s="6"/>
      <c r="DB326" s="6"/>
      <c r="DC326" s="6"/>
      <c r="DD326" s="6"/>
      <c r="DE326" s="6"/>
      <c r="DF326" s="6"/>
      <c r="DG326" s="6"/>
      <c r="DH326" s="6"/>
      <c r="DI326" s="8"/>
      <c r="DJ326" s="6"/>
      <c r="DK326" s="6"/>
      <c r="DL326" s="6"/>
      <c r="DM326" s="6"/>
      <c r="DN326" s="6"/>
      <c r="DO326" s="6"/>
      <c r="DP326" s="6"/>
      <c r="DQ326" s="6"/>
      <c r="DR326" s="6"/>
      <c r="DS326" s="6"/>
      <c r="DT326" s="6"/>
      <c r="DU326" s="6"/>
      <c r="DV326" s="6"/>
      <c r="DW326" s="6"/>
      <c r="DX326" s="6"/>
      <c r="DY326" s="6"/>
      <c r="DZ326" s="6"/>
      <c r="EA326" s="6"/>
      <c r="EB326" s="6"/>
      <c r="EC326" s="6"/>
      <c r="ED326" s="6"/>
      <c r="EE326" s="6"/>
      <c r="EF326" s="6"/>
      <c r="EG326" s="6"/>
      <c r="EH326" s="6"/>
      <c r="EI326" s="6"/>
      <c r="EJ326" s="6"/>
      <c r="EK326" s="6"/>
      <c r="EL326" s="6"/>
      <c r="EM326" s="6"/>
      <c r="EN326" s="8"/>
      <c r="EO326" s="6"/>
    </row>
    <row r="327" spans="1:145"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8"/>
      <c r="CF327" s="6"/>
      <c r="CG327" s="6"/>
      <c r="CH327" s="6"/>
      <c r="CI327" s="6"/>
      <c r="CJ327" s="6"/>
      <c r="CK327" s="6"/>
      <c r="CL327" s="6"/>
      <c r="CM327" s="6"/>
      <c r="CN327" s="6"/>
      <c r="CO327" s="6"/>
      <c r="CP327" s="6"/>
      <c r="CQ327" s="6"/>
      <c r="CR327" s="6"/>
      <c r="CS327" s="6"/>
      <c r="CT327" s="6"/>
      <c r="CU327" s="6"/>
      <c r="CV327" s="6"/>
      <c r="CW327" s="6"/>
      <c r="CX327" s="6"/>
      <c r="CY327" s="6"/>
      <c r="CZ327" s="6"/>
      <c r="DA327" s="6"/>
      <c r="DB327" s="6"/>
      <c r="DC327" s="6"/>
      <c r="DD327" s="6"/>
      <c r="DE327" s="6"/>
      <c r="DF327" s="6"/>
      <c r="DG327" s="6"/>
      <c r="DH327" s="6"/>
      <c r="DI327" s="8"/>
      <c r="DJ327" s="6"/>
      <c r="DK327" s="6"/>
      <c r="DL327" s="6"/>
      <c r="DM327" s="6"/>
      <c r="DN327" s="6"/>
      <c r="DO327" s="6"/>
      <c r="DP327" s="6"/>
      <c r="DQ327" s="6"/>
      <c r="DR327" s="6"/>
      <c r="DS327" s="6"/>
      <c r="DT327" s="6"/>
      <c r="DU327" s="6"/>
      <c r="DV327" s="6"/>
      <c r="DW327" s="6"/>
      <c r="DX327" s="6"/>
      <c r="DY327" s="6"/>
      <c r="DZ327" s="6"/>
      <c r="EA327" s="6"/>
      <c r="EB327" s="6"/>
      <c r="EC327" s="6"/>
      <c r="ED327" s="6"/>
      <c r="EE327" s="6"/>
      <c r="EF327" s="6"/>
      <c r="EG327" s="6"/>
      <c r="EH327" s="6"/>
      <c r="EI327" s="6"/>
      <c r="EJ327" s="6"/>
      <c r="EK327" s="6"/>
      <c r="EL327" s="6"/>
      <c r="EM327" s="6"/>
      <c r="EN327" s="8"/>
      <c r="EO327" s="6"/>
    </row>
    <row r="328" spans="1:145"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8"/>
      <c r="CF328" s="6"/>
      <c r="CG328" s="6"/>
      <c r="CH328" s="6"/>
      <c r="CI328" s="6"/>
      <c r="CJ328" s="6"/>
      <c r="CK328" s="6"/>
      <c r="CL328" s="6"/>
      <c r="CM328" s="6"/>
      <c r="CN328" s="6"/>
      <c r="CO328" s="6"/>
      <c r="CP328" s="6"/>
      <c r="CQ328" s="6"/>
      <c r="CR328" s="6"/>
      <c r="CS328" s="6"/>
      <c r="CT328" s="6"/>
      <c r="CU328" s="6"/>
      <c r="CV328" s="6"/>
      <c r="CW328" s="6"/>
      <c r="CX328" s="6"/>
      <c r="CY328" s="6"/>
      <c r="CZ328" s="6"/>
      <c r="DA328" s="6"/>
      <c r="DB328" s="6"/>
      <c r="DC328" s="6"/>
      <c r="DD328" s="6"/>
      <c r="DE328" s="6"/>
      <c r="DF328" s="6"/>
      <c r="DG328" s="6"/>
      <c r="DH328" s="6"/>
      <c r="DI328" s="8"/>
      <c r="DJ328" s="6"/>
      <c r="DK328" s="6"/>
      <c r="DL328" s="6"/>
      <c r="DM328" s="6"/>
      <c r="DN328" s="6"/>
      <c r="DO328" s="6"/>
      <c r="DP328" s="6"/>
      <c r="DQ328" s="6"/>
      <c r="DR328" s="6"/>
      <c r="DS328" s="6"/>
      <c r="DT328" s="6"/>
      <c r="DU328" s="6"/>
      <c r="DV328" s="6"/>
      <c r="DW328" s="6"/>
      <c r="DX328" s="6"/>
      <c r="DY328" s="6"/>
      <c r="DZ328" s="6"/>
      <c r="EA328" s="6"/>
      <c r="EB328" s="6"/>
      <c r="EC328" s="6"/>
      <c r="ED328" s="6"/>
      <c r="EE328" s="6"/>
      <c r="EF328" s="6"/>
      <c r="EG328" s="6"/>
      <c r="EH328" s="6"/>
      <c r="EI328" s="6"/>
      <c r="EJ328" s="6"/>
      <c r="EK328" s="6"/>
      <c r="EL328" s="6"/>
      <c r="EM328" s="6"/>
      <c r="EN328" s="8"/>
      <c r="EO328" s="6"/>
    </row>
    <row r="329" spans="1:145"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8"/>
      <c r="CF329" s="6"/>
      <c r="CG329" s="6"/>
      <c r="CH329" s="6"/>
      <c r="CI329" s="6"/>
      <c r="CJ329" s="6"/>
      <c r="CK329" s="6"/>
      <c r="CL329" s="6"/>
      <c r="CM329" s="6"/>
      <c r="CN329" s="6"/>
      <c r="CO329" s="6"/>
      <c r="CP329" s="6"/>
      <c r="CQ329" s="6"/>
      <c r="CR329" s="6"/>
      <c r="CS329" s="6"/>
      <c r="CT329" s="6"/>
      <c r="CU329" s="6"/>
      <c r="CV329" s="6"/>
      <c r="CW329" s="6"/>
      <c r="CX329" s="6"/>
      <c r="CY329" s="6"/>
      <c r="CZ329" s="6"/>
      <c r="DA329" s="6"/>
      <c r="DB329" s="6"/>
      <c r="DC329" s="6"/>
      <c r="DD329" s="6"/>
      <c r="DE329" s="6"/>
      <c r="DF329" s="6"/>
      <c r="DG329" s="6"/>
      <c r="DH329" s="6"/>
      <c r="DI329" s="8"/>
      <c r="DJ329" s="6"/>
      <c r="DK329" s="6"/>
      <c r="DL329" s="6"/>
      <c r="DM329" s="6"/>
      <c r="DN329" s="6"/>
      <c r="DO329" s="6"/>
      <c r="DP329" s="6"/>
      <c r="DQ329" s="6"/>
      <c r="DR329" s="6"/>
      <c r="DS329" s="6"/>
      <c r="DT329" s="6"/>
      <c r="DU329" s="6"/>
      <c r="DV329" s="6"/>
      <c r="DW329" s="6"/>
      <c r="DX329" s="6"/>
      <c r="DY329" s="6"/>
      <c r="DZ329" s="6"/>
      <c r="EA329" s="6"/>
      <c r="EB329" s="6"/>
      <c r="EC329" s="6"/>
      <c r="ED329" s="6"/>
      <c r="EE329" s="6"/>
      <c r="EF329" s="6"/>
      <c r="EG329" s="6"/>
      <c r="EH329" s="6"/>
      <c r="EI329" s="6"/>
      <c r="EJ329" s="6"/>
      <c r="EK329" s="6"/>
      <c r="EL329" s="6"/>
      <c r="EM329" s="6"/>
      <c r="EN329" s="8"/>
      <c r="EO329" s="6"/>
    </row>
    <row r="330" spans="1:145"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8"/>
      <c r="CF330" s="6"/>
      <c r="CG330" s="6"/>
      <c r="CH330" s="6"/>
      <c r="CI330" s="6"/>
      <c r="CJ330" s="6"/>
      <c r="CK330" s="6"/>
      <c r="CL330" s="6"/>
      <c r="CM330" s="6"/>
      <c r="CN330" s="6"/>
      <c r="CO330" s="6"/>
      <c r="CP330" s="6"/>
      <c r="CQ330" s="6"/>
      <c r="CR330" s="6"/>
      <c r="CS330" s="6"/>
      <c r="CT330" s="6"/>
      <c r="CU330" s="6"/>
      <c r="CV330" s="6"/>
      <c r="CW330" s="6"/>
      <c r="CX330" s="6"/>
      <c r="CY330" s="6"/>
      <c r="CZ330" s="6"/>
      <c r="DA330" s="6"/>
      <c r="DB330" s="6"/>
      <c r="DC330" s="6"/>
      <c r="DD330" s="6"/>
      <c r="DE330" s="6"/>
      <c r="DF330" s="6"/>
      <c r="DG330" s="6"/>
      <c r="DH330" s="6"/>
      <c r="DI330" s="8"/>
      <c r="DJ330" s="6"/>
      <c r="DK330" s="6"/>
      <c r="DL330" s="6"/>
      <c r="DM330" s="6"/>
      <c r="DN330" s="6"/>
      <c r="DO330" s="6"/>
      <c r="DP330" s="6"/>
      <c r="DQ330" s="6"/>
      <c r="DR330" s="6"/>
      <c r="DS330" s="6"/>
      <c r="DT330" s="6"/>
      <c r="DU330" s="6"/>
      <c r="DV330" s="6"/>
      <c r="DW330" s="6"/>
      <c r="DX330" s="6"/>
      <c r="DY330" s="6"/>
      <c r="DZ330" s="6"/>
      <c r="EA330" s="6"/>
      <c r="EB330" s="6"/>
      <c r="EC330" s="6"/>
      <c r="ED330" s="6"/>
      <c r="EE330" s="6"/>
      <c r="EF330" s="6"/>
      <c r="EG330" s="6"/>
      <c r="EH330" s="6"/>
      <c r="EI330" s="6"/>
      <c r="EJ330" s="6"/>
      <c r="EK330" s="6"/>
      <c r="EL330" s="6"/>
      <c r="EM330" s="6"/>
      <c r="EN330" s="8"/>
      <c r="EO330" s="6"/>
    </row>
    <row r="331" spans="1:145"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8"/>
      <c r="CF331" s="6"/>
      <c r="CG331" s="6"/>
      <c r="CH331" s="6"/>
      <c r="CI331" s="6"/>
      <c r="CJ331" s="6"/>
      <c r="CK331" s="6"/>
      <c r="CL331" s="6"/>
      <c r="CM331" s="6"/>
      <c r="CN331" s="6"/>
      <c r="CO331" s="6"/>
      <c r="CP331" s="6"/>
      <c r="CQ331" s="6"/>
      <c r="CR331" s="6"/>
      <c r="CS331" s="6"/>
      <c r="CT331" s="6"/>
      <c r="CU331" s="6"/>
      <c r="CV331" s="6"/>
      <c r="CW331" s="6"/>
      <c r="CX331" s="6"/>
      <c r="CY331" s="6"/>
      <c r="CZ331" s="6"/>
      <c r="DA331" s="6"/>
      <c r="DB331" s="6"/>
      <c r="DC331" s="6"/>
      <c r="DD331" s="6"/>
      <c r="DE331" s="6"/>
      <c r="DF331" s="6"/>
      <c r="DG331" s="6"/>
      <c r="DH331" s="6"/>
      <c r="DI331" s="8"/>
      <c r="DJ331" s="6"/>
      <c r="DK331" s="6"/>
      <c r="DL331" s="6"/>
      <c r="DM331" s="6"/>
      <c r="DN331" s="6"/>
      <c r="DO331" s="6"/>
      <c r="DP331" s="6"/>
      <c r="DQ331" s="6"/>
      <c r="DR331" s="6"/>
      <c r="DS331" s="6"/>
      <c r="DT331" s="6"/>
      <c r="DU331" s="6"/>
      <c r="DV331" s="6"/>
      <c r="DW331" s="6"/>
      <c r="DX331" s="6"/>
      <c r="DY331" s="6"/>
      <c r="DZ331" s="6"/>
      <c r="EA331" s="6"/>
      <c r="EB331" s="6"/>
      <c r="EC331" s="6"/>
      <c r="ED331" s="6"/>
      <c r="EE331" s="6"/>
      <c r="EF331" s="6"/>
      <c r="EG331" s="6"/>
      <c r="EH331" s="6"/>
      <c r="EI331" s="6"/>
      <c r="EJ331" s="6"/>
      <c r="EK331" s="6"/>
      <c r="EL331" s="6"/>
      <c r="EM331" s="6"/>
      <c r="EN331" s="8"/>
      <c r="EO331" s="6"/>
    </row>
    <row r="332" spans="1:145"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8"/>
      <c r="CF332" s="6"/>
      <c r="CG332" s="6"/>
      <c r="CH332" s="6"/>
      <c r="CI332" s="6"/>
      <c r="CJ332" s="6"/>
      <c r="CK332" s="6"/>
      <c r="CL332" s="6"/>
      <c r="CM332" s="6"/>
      <c r="CN332" s="6"/>
      <c r="CO332" s="6"/>
      <c r="CP332" s="6"/>
      <c r="CQ332" s="6"/>
      <c r="CR332" s="6"/>
      <c r="CS332" s="6"/>
      <c r="CT332" s="6"/>
      <c r="CU332" s="6"/>
      <c r="CV332" s="6"/>
      <c r="CW332" s="6"/>
      <c r="CX332" s="6"/>
      <c r="CY332" s="6"/>
      <c r="CZ332" s="6"/>
      <c r="DA332" s="6"/>
      <c r="DB332" s="6"/>
      <c r="DC332" s="6"/>
      <c r="DD332" s="6"/>
      <c r="DE332" s="6"/>
      <c r="DF332" s="6"/>
      <c r="DG332" s="6"/>
      <c r="DH332" s="6"/>
      <c r="DI332" s="8"/>
      <c r="DJ332" s="6"/>
      <c r="DK332" s="6"/>
      <c r="DL332" s="6"/>
      <c r="DM332" s="6"/>
      <c r="DN332" s="6"/>
      <c r="DO332" s="6"/>
      <c r="DP332" s="6"/>
      <c r="DQ332" s="6"/>
      <c r="DR332" s="6"/>
      <c r="DS332" s="6"/>
      <c r="DT332" s="6"/>
      <c r="DU332" s="6"/>
      <c r="DV332" s="6"/>
      <c r="DW332" s="6"/>
      <c r="DX332" s="6"/>
      <c r="DY332" s="6"/>
      <c r="DZ332" s="6"/>
      <c r="EA332" s="6"/>
      <c r="EB332" s="6"/>
      <c r="EC332" s="6"/>
      <c r="ED332" s="6"/>
      <c r="EE332" s="6"/>
      <c r="EF332" s="6"/>
      <c r="EG332" s="6"/>
      <c r="EH332" s="6"/>
      <c r="EI332" s="6"/>
      <c r="EJ332" s="6"/>
      <c r="EK332" s="6"/>
      <c r="EL332" s="6"/>
      <c r="EM332" s="6"/>
      <c r="EN332" s="8"/>
      <c r="EO332" s="6"/>
    </row>
    <row r="333" spans="1:145"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8"/>
      <c r="CF333" s="6"/>
      <c r="CG333" s="6"/>
      <c r="CH333" s="6"/>
      <c r="CI333" s="6"/>
      <c r="CJ333" s="6"/>
      <c r="CK333" s="6"/>
      <c r="CL333" s="6"/>
      <c r="CM333" s="6"/>
      <c r="CN333" s="6"/>
      <c r="CO333" s="6"/>
      <c r="CP333" s="6"/>
      <c r="CQ333" s="6"/>
      <c r="CR333" s="6"/>
      <c r="CS333" s="6"/>
      <c r="CT333" s="6"/>
      <c r="CU333" s="6"/>
      <c r="CV333" s="6"/>
      <c r="CW333" s="6"/>
      <c r="CX333" s="6"/>
      <c r="CY333" s="6"/>
      <c r="CZ333" s="6"/>
      <c r="DA333" s="6"/>
      <c r="DB333" s="6"/>
      <c r="DC333" s="6"/>
      <c r="DD333" s="6"/>
      <c r="DE333" s="6"/>
      <c r="DF333" s="6"/>
      <c r="DG333" s="6"/>
      <c r="DH333" s="6"/>
      <c r="DI333" s="8"/>
      <c r="DJ333" s="6"/>
      <c r="DK333" s="6"/>
      <c r="DL333" s="6"/>
      <c r="DM333" s="6"/>
      <c r="DN333" s="6"/>
      <c r="DO333" s="6"/>
      <c r="DP333" s="6"/>
      <c r="DQ333" s="6"/>
      <c r="DR333" s="6"/>
      <c r="DS333" s="6"/>
      <c r="DT333" s="6"/>
      <c r="DU333" s="6"/>
      <c r="DV333" s="6"/>
      <c r="DW333" s="6"/>
      <c r="DX333" s="6"/>
      <c r="DY333" s="6"/>
      <c r="DZ333" s="6"/>
      <c r="EA333" s="6"/>
      <c r="EB333" s="6"/>
      <c r="EC333" s="6"/>
      <c r="ED333" s="6"/>
      <c r="EE333" s="6"/>
      <c r="EF333" s="6"/>
      <c r="EG333" s="6"/>
      <c r="EH333" s="6"/>
      <c r="EI333" s="6"/>
      <c r="EJ333" s="6"/>
      <c r="EK333" s="6"/>
      <c r="EL333" s="6"/>
      <c r="EM333" s="6"/>
      <c r="EN333" s="8"/>
      <c r="EO333" s="6"/>
    </row>
    <row r="334" spans="1:145"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8"/>
      <c r="CF334" s="6"/>
      <c r="CG334" s="6"/>
      <c r="CH334" s="6"/>
      <c r="CI334" s="6"/>
      <c r="CJ334" s="6"/>
      <c r="CK334" s="6"/>
      <c r="CL334" s="6"/>
      <c r="CM334" s="6"/>
      <c r="CN334" s="6"/>
      <c r="CO334" s="6"/>
      <c r="CP334" s="6"/>
      <c r="CQ334" s="6"/>
      <c r="CR334" s="6"/>
      <c r="CS334" s="6"/>
      <c r="CT334" s="6"/>
      <c r="CU334" s="6"/>
      <c r="CV334" s="6"/>
      <c r="CW334" s="6"/>
      <c r="CX334" s="6"/>
      <c r="CY334" s="6"/>
      <c r="CZ334" s="6"/>
      <c r="DA334" s="6"/>
      <c r="DB334" s="6"/>
      <c r="DC334" s="6"/>
      <c r="DD334" s="6"/>
      <c r="DE334" s="6"/>
      <c r="DF334" s="6"/>
      <c r="DG334" s="6"/>
      <c r="DH334" s="6"/>
      <c r="DI334" s="8"/>
      <c r="DJ334" s="6"/>
      <c r="DK334" s="6"/>
      <c r="DL334" s="6"/>
      <c r="DM334" s="6"/>
      <c r="DN334" s="6"/>
      <c r="DO334" s="6"/>
      <c r="DP334" s="6"/>
      <c r="DQ334" s="6"/>
      <c r="DR334" s="6"/>
      <c r="DS334" s="6"/>
      <c r="DT334" s="6"/>
      <c r="DU334" s="6"/>
      <c r="DV334" s="6"/>
      <c r="DW334" s="6"/>
      <c r="DX334" s="6"/>
      <c r="DY334" s="6"/>
      <c r="DZ334" s="6"/>
      <c r="EA334" s="6"/>
      <c r="EB334" s="6"/>
      <c r="EC334" s="6"/>
      <c r="ED334" s="6"/>
      <c r="EE334" s="6"/>
      <c r="EF334" s="6"/>
      <c r="EG334" s="6"/>
      <c r="EH334" s="6"/>
      <c r="EI334" s="6"/>
      <c r="EJ334" s="6"/>
      <c r="EK334" s="6"/>
      <c r="EL334" s="6"/>
      <c r="EM334" s="6"/>
      <c r="EN334" s="8"/>
      <c r="EO334" s="6"/>
    </row>
    <row r="335" spans="1:14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8"/>
      <c r="CF335" s="6"/>
      <c r="CG335" s="6"/>
      <c r="CH335" s="6"/>
      <c r="CI335" s="6"/>
      <c r="CJ335" s="6"/>
      <c r="CK335" s="6"/>
      <c r="CL335" s="6"/>
      <c r="CM335" s="6"/>
      <c r="CN335" s="6"/>
      <c r="CO335" s="6"/>
      <c r="CP335" s="6"/>
      <c r="CQ335" s="6"/>
      <c r="CR335" s="6"/>
      <c r="CS335" s="6"/>
      <c r="CT335" s="6"/>
      <c r="CU335" s="6"/>
      <c r="CV335" s="6"/>
      <c r="CW335" s="6"/>
      <c r="CX335" s="6"/>
      <c r="CY335" s="6"/>
      <c r="CZ335" s="6"/>
      <c r="DA335" s="6"/>
      <c r="DB335" s="6"/>
      <c r="DC335" s="6"/>
      <c r="DD335" s="6"/>
      <c r="DE335" s="6"/>
      <c r="DF335" s="6"/>
      <c r="DG335" s="6"/>
      <c r="DH335" s="6"/>
      <c r="DI335" s="8"/>
      <c r="DJ335" s="6"/>
      <c r="DK335" s="6"/>
      <c r="DL335" s="6"/>
      <c r="DM335" s="6"/>
      <c r="DN335" s="6"/>
      <c r="DO335" s="6"/>
      <c r="DP335" s="6"/>
      <c r="DQ335" s="6"/>
      <c r="DR335" s="6"/>
      <c r="DS335" s="6"/>
      <c r="DT335" s="6"/>
      <c r="DU335" s="6"/>
      <c r="DV335" s="6"/>
      <c r="DW335" s="6"/>
      <c r="DX335" s="6"/>
      <c r="DY335" s="6"/>
      <c r="DZ335" s="6"/>
      <c r="EA335" s="6"/>
      <c r="EB335" s="6"/>
      <c r="EC335" s="6"/>
      <c r="ED335" s="6"/>
      <c r="EE335" s="6"/>
      <c r="EF335" s="6"/>
      <c r="EG335" s="6"/>
      <c r="EH335" s="6"/>
      <c r="EI335" s="6"/>
      <c r="EJ335" s="6"/>
      <c r="EK335" s="6"/>
      <c r="EL335" s="6"/>
      <c r="EM335" s="6"/>
      <c r="EN335" s="8"/>
      <c r="EO335" s="6"/>
    </row>
    <row r="336" spans="1:145"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8"/>
      <c r="CF336" s="6"/>
      <c r="CG336" s="6"/>
      <c r="CH336" s="6"/>
      <c r="CI336" s="6"/>
      <c r="CJ336" s="6"/>
      <c r="CK336" s="6"/>
      <c r="CL336" s="6"/>
      <c r="CM336" s="6"/>
      <c r="CN336" s="6"/>
      <c r="CO336" s="6"/>
      <c r="CP336" s="6"/>
      <c r="CQ336" s="6"/>
      <c r="CR336" s="6"/>
      <c r="CS336" s="6"/>
      <c r="CT336" s="6"/>
      <c r="CU336" s="6"/>
      <c r="CV336" s="6"/>
      <c r="CW336" s="6"/>
      <c r="CX336" s="6"/>
      <c r="CY336" s="6"/>
      <c r="CZ336" s="6"/>
      <c r="DA336" s="6"/>
      <c r="DB336" s="6"/>
      <c r="DC336" s="6"/>
      <c r="DD336" s="6"/>
      <c r="DE336" s="6"/>
      <c r="DF336" s="6"/>
      <c r="DG336" s="6"/>
      <c r="DH336" s="6"/>
      <c r="DI336" s="8"/>
      <c r="DJ336" s="6"/>
      <c r="DK336" s="6"/>
      <c r="DL336" s="6"/>
      <c r="DM336" s="6"/>
      <c r="DN336" s="6"/>
      <c r="DO336" s="6"/>
      <c r="DP336" s="6"/>
      <c r="DQ336" s="6"/>
      <c r="DR336" s="6"/>
      <c r="DS336" s="6"/>
      <c r="DT336" s="6"/>
      <c r="DU336" s="6"/>
      <c r="DV336" s="6"/>
      <c r="DW336" s="6"/>
      <c r="DX336" s="6"/>
      <c r="DY336" s="6"/>
      <c r="DZ336" s="6"/>
      <c r="EA336" s="6"/>
      <c r="EB336" s="6"/>
      <c r="EC336" s="6"/>
      <c r="ED336" s="6"/>
      <c r="EE336" s="6"/>
      <c r="EF336" s="6"/>
      <c r="EG336" s="6"/>
      <c r="EH336" s="6"/>
      <c r="EI336" s="6"/>
      <c r="EJ336" s="6"/>
      <c r="EK336" s="6"/>
      <c r="EL336" s="6"/>
      <c r="EM336" s="6"/>
      <c r="EN336" s="8"/>
      <c r="EO336" s="6"/>
    </row>
    <row r="337" spans="1:145"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8"/>
      <c r="CF337" s="6"/>
      <c r="CG337" s="6"/>
      <c r="CH337" s="6"/>
      <c r="CI337" s="6"/>
      <c r="CJ337" s="6"/>
      <c r="CK337" s="6"/>
      <c r="CL337" s="6"/>
      <c r="CM337" s="6"/>
      <c r="CN337" s="6"/>
      <c r="CO337" s="6"/>
      <c r="CP337" s="6"/>
      <c r="CQ337" s="6"/>
      <c r="CR337" s="6"/>
      <c r="CS337" s="6"/>
      <c r="CT337" s="6"/>
      <c r="CU337" s="6"/>
      <c r="CV337" s="6"/>
      <c r="CW337" s="6"/>
      <c r="CX337" s="6"/>
      <c r="CY337" s="6"/>
      <c r="CZ337" s="6"/>
      <c r="DA337" s="6"/>
      <c r="DB337" s="6"/>
      <c r="DC337" s="6"/>
      <c r="DD337" s="6"/>
      <c r="DE337" s="6"/>
      <c r="DF337" s="6"/>
      <c r="DG337" s="6"/>
      <c r="DH337" s="6"/>
      <c r="DI337" s="8"/>
      <c r="DJ337" s="6"/>
      <c r="DK337" s="6"/>
      <c r="DL337" s="6"/>
      <c r="DM337" s="6"/>
      <c r="DN337" s="6"/>
      <c r="DO337" s="6"/>
      <c r="DP337" s="6"/>
      <c r="DQ337" s="6"/>
      <c r="DR337" s="6"/>
      <c r="DS337" s="6"/>
      <c r="DT337" s="6"/>
      <c r="DU337" s="6"/>
      <c r="DV337" s="6"/>
      <c r="DW337" s="6"/>
      <c r="DX337" s="6"/>
      <c r="DY337" s="6"/>
      <c r="DZ337" s="6"/>
      <c r="EA337" s="6"/>
      <c r="EB337" s="6"/>
      <c r="EC337" s="6"/>
      <c r="ED337" s="6"/>
      <c r="EE337" s="6"/>
      <c r="EF337" s="6"/>
      <c r="EG337" s="6"/>
      <c r="EH337" s="6"/>
      <c r="EI337" s="6"/>
      <c r="EJ337" s="6"/>
      <c r="EK337" s="6"/>
      <c r="EL337" s="6"/>
      <c r="EM337" s="6"/>
      <c r="EN337" s="8"/>
      <c r="EO337" s="6"/>
    </row>
    <row r="338" spans="1:145"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8"/>
      <c r="CF338" s="6"/>
      <c r="CG338" s="6"/>
      <c r="CH338" s="6"/>
      <c r="CI338" s="6"/>
      <c r="CJ338" s="6"/>
      <c r="CK338" s="6"/>
      <c r="CL338" s="6"/>
      <c r="CM338" s="6"/>
      <c r="CN338" s="6"/>
      <c r="CO338" s="6"/>
      <c r="CP338" s="6"/>
      <c r="CQ338" s="6"/>
      <c r="CR338" s="6"/>
      <c r="CS338" s="6"/>
      <c r="CT338" s="6"/>
      <c r="CU338" s="6"/>
      <c r="CV338" s="6"/>
      <c r="CW338" s="6"/>
      <c r="CX338" s="6"/>
      <c r="CY338" s="6"/>
      <c r="CZ338" s="6"/>
      <c r="DA338" s="6"/>
      <c r="DB338" s="6"/>
      <c r="DC338" s="6"/>
      <c r="DD338" s="6"/>
      <c r="DE338" s="6"/>
      <c r="DF338" s="6"/>
      <c r="DG338" s="6"/>
      <c r="DH338" s="6"/>
      <c r="DI338" s="8"/>
      <c r="DJ338" s="6"/>
      <c r="DK338" s="6"/>
      <c r="DL338" s="6"/>
      <c r="DM338" s="6"/>
      <c r="DN338" s="6"/>
      <c r="DO338" s="6"/>
      <c r="DP338" s="6"/>
      <c r="DQ338" s="6"/>
      <c r="DR338" s="6"/>
      <c r="DS338" s="6"/>
      <c r="DT338" s="6"/>
      <c r="DU338" s="6"/>
      <c r="DV338" s="6"/>
      <c r="DW338" s="6"/>
      <c r="DX338" s="6"/>
      <c r="DY338" s="6"/>
      <c r="DZ338" s="6"/>
      <c r="EA338" s="6"/>
      <c r="EB338" s="6"/>
      <c r="EC338" s="6"/>
      <c r="ED338" s="6"/>
      <c r="EE338" s="6"/>
      <c r="EF338" s="6"/>
      <c r="EG338" s="6"/>
      <c r="EH338" s="6"/>
      <c r="EI338" s="6"/>
      <c r="EJ338" s="6"/>
      <c r="EK338" s="6"/>
      <c r="EL338" s="6"/>
      <c r="EM338" s="6"/>
      <c r="EN338" s="8"/>
      <c r="EO338" s="6"/>
    </row>
    <row r="339" spans="1:145"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8"/>
      <c r="CF339" s="6"/>
      <c r="CG339" s="6"/>
      <c r="CH339" s="6"/>
      <c r="CI339" s="6"/>
      <c r="CJ339" s="6"/>
      <c r="CK339" s="6"/>
      <c r="CL339" s="6"/>
      <c r="CM339" s="6"/>
      <c r="CN339" s="6"/>
      <c r="CO339" s="6"/>
      <c r="CP339" s="6"/>
      <c r="CQ339" s="6"/>
      <c r="CR339" s="6"/>
      <c r="CS339" s="6"/>
      <c r="CT339" s="6"/>
      <c r="CU339" s="6"/>
      <c r="CV339" s="6"/>
      <c r="CW339" s="6"/>
      <c r="CX339" s="6"/>
      <c r="CY339" s="6"/>
      <c r="CZ339" s="6"/>
      <c r="DA339" s="6"/>
      <c r="DB339" s="6"/>
      <c r="DC339" s="6"/>
      <c r="DD339" s="6"/>
      <c r="DE339" s="6"/>
      <c r="DF339" s="6"/>
      <c r="DG339" s="6"/>
      <c r="DH339" s="6"/>
      <c r="DI339" s="8"/>
      <c r="DJ339" s="6"/>
      <c r="DK339" s="6"/>
      <c r="DL339" s="6"/>
      <c r="DM339" s="6"/>
      <c r="DN339" s="6"/>
      <c r="DO339" s="6"/>
      <c r="DP339" s="6"/>
      <c r="DQ339" s="6"/>
      <c r="DR339" s="6"/>
      <c r="DS339" s="6"/>
      <c r="DT339" s="6"/>
      <c r="DU339" s="6"/>
      <c r="DV339" s="6"/>
      <c r="DW339" s="6"/>
      <c r="DX339" s="6"/>
      <c r="DY339" s="6"/>
      <c r="DZ339" s="6"/>
      <c r="EA339" s="6"/>
      <c r="EB339" s="6"/>
      <c r="EC339" s="6"/>
      <c r="ED339" s="6"/>
      <c r="EE339" s="6"/>
      <c r="EF339" s="6"/>
      <c r="EG339" s="6"/>
      <c r="EH339" s="6"/>
      <c r="EI339" s="6"/>
      <c r="EJ339" s="6"/>
      <c r="EK339" s="6"/>
      <c r="EL339" s="6"/>
      <c r="EM339" s="6"/>
      <c r="EN339" s="8"/>
      <c r="EO339" s="6"/>
    </row>
    <row r="340" spans="1:145"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8"/>
      <c r="CF340" s="6"/>
      <c r="CG340" s="6"/>
      <c r="CH340" s="6"/>
      <c r="CI340" s="6"/>
      <c r="CJ340" s="6"/>
      <c r="CK340" s="6"/>
      <c r="CL340" s="6"/>
      <c r="CM340" s="6"/>
      <c r="CN340" s="6"/>
      <c r="CO340" s="6"/>
      <c r="CP340" s="6"/>
      <c r="CQ340" s="6"/>
      <c r="CR340" s="6"/>
      <c r="CS340" s="6"/>
      <c r="CT340" s="6"/>
      <c r="CU340" s="6"/>
      <c r="CV340" s="6"/>
      <c r="CW340" s="6"/>
      <c r="CX340" s="6"/>
      <c r="CY340" s="6"/>
      <c r="CZ340" s="6"/>
      <c r="DA340" s="6"/>
      <c r="DB340" s="6"/>
      <c r="DC340" s="6"/>
      <c r="DD340" s="6"/>
      <c r="DE340" s="6"/>
      <c r="DF340" s="6"/>
      <c r="DG340" s="6"/>
      <c r="DH340" s="6"/>
      <c r="DI340" s="8"/>
      <c r="DJ340" s="6"/>
      <c r="DK340" s="6"/>
      <c r="DL340" s="6"/>
      <c r="DM340" s="6"/>
      <c r="DN340" s="6"/>
      <c r="DO340" s="6"/>
      <c r="DP340" s="6"/>
      <c r="DQ340" s="6"/>
      <c r="DR340" s="6"/>
      <c r="DS340" s="6"/>
      <c r="DT340" s="6"/>
      <c r="DU340" s="6"/>
      <c r="DV340" s="6"/>
      <c r="DW340" s="6"/>
      <c r="DX340" s="6"/>
      <c r="DY340" s="6"/>
      <c r="DZ340" s="6"/>
      <c r="EA340" s="6"/>
      <c r="EB340" s="6"/>
      <c r="EC340" s="6"/>
      <c r="ED340" s="6"/>
      <c r="EE340" s="6"/>
      <c r="EF340" s="6"/>
      <c r="EG340" s="6"/>
      <c r="EH340" s="6"/>
      <c r="EI340" s="6"/>
      <c r="EJ340" s="6"/>
      <c r="EK340" s="6"/>
      <c r="EL340" s="6"/>
      <c r="EM340" s="6"/>
      <c r="EN340" s="8"/>
      <c r="EO340" s="6"/>
    </row>
    <row r="341" spans="1:145"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8"/>
      <c r="CF341" s="6"/>
      <c r="CG341" s="6"/>
      <c r="CH341" s="6"/>
      <c r="CI341" s="6"/>
      <c r="CJ341" s="6"/>
      <c r="CK341" s="6"/>
      <c r="CL341" s="6"/>
      <c r="CM341" s="6"/>
      <c r="CN341" s="6"/>
      <c r="CO341" s="6"/>
      <c r="CP341" s="6"/>
      <c r="CQ341" s="6"/>
      <c r="CR341" s="6"/>
      <c r="CS341" s="6"/>
      <c r="CT341" s="6"/>
      <c r="CU341" s="6"/>
      <c r="CV341" s="6"/>
      <c r="CW341" s="6"/>
      <c r="CX341" s="6"/>
      <c r="CY341" s="6"/>
      <c r="CZ341" s="6"/>
      <c r="DA341" s="6"/>
      <c r="DB341" s="6"/>
      <c r="DC341" s="6"/>
      <c r="DD341" s="6"/>
      <c r="DE341" s="6"/>
      <c r="DF341" s="6"/>
      <c r="DG341" s="6"/>
      <c r="DH341" s="6"/>
      <c r="DI341" s="8"/>
      <c r="DJ341" s="6"/>
      <c r="DK341" s="6"/>
      <c r="DL341" s="6"/>
      <c r="DM341" s="6"/>
      <c r="DN341" s="6"/>
      <c r="DO341" s="6"/>
      <c r="DP341" s="6"/>
      <c r="DQ341" s="6"/>
      <c r="DR341" s="6"/>
      <c r="DS341" s="6"/>
      <c r="DT341" s="6"/>
      <c r="DU341" s="6"/>
      <c r="DV341" s="6"/>
      <c r="DW341" s="6"/>
      <c r="DX341" s="6"/>
      <c r="DY341" s="6"/>
      <c r="DZ341" s="6"/>
      <c r="EA341" s="6"/>
      <c r="EB341" s="6"/>
      <c r="EC341" s="6"/>
      <c r="ED341" s="6"/>
      <c r="EE341" s="6"/>
      <c r="EF341" s="6"/>
      <c r="EG341" s="6"/>
      <c r="EH341" s="6"/>
      <c r="EI341" s="6"/>
      <c r="EJ341" s="6"/>
      <c r="EK341" s="6"/>
      <c r="EL341" s="6"/>
      <c r="EM341" s="6"/>
      <c r="EN341" s="8"/>
      <c r="EO341" s="6"/>
    </row>
    <row r="342" spans="1:145"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8"/>
      <c r="CF342" s="6"/>
      <c r="CG342" s="6"/>
      <c r="CH342" s="6"/>
      <c r="CI342" s="6"/>
      <c r="CJ342" s="6"/>
      <c r="CK342" s="6"/>
      <c r="CL342" s="6"/>
      <c r="CM342" s="6"/>
      <c r="CN342" s="6"/>
      <c r="CO342" s="6"/>
      <c r="CP342" s="6"/>
      <c r="CQ342" s="6"/>
      <c r="CR342" s="6"/>
      <c r="CS342" s="6"/>
      <c r="CT342" s="6"/>
      <c r="CU342" s="6"/>
      <c r="CV342" s="6"/>
      <c r="CW342" s="6"/>
      <c r="CX342" s="6"/>
      <c r="CY342" s="6"/>
      <c r="CZ342" s="6"/>
      <c r="DA342" s="6"/>
      <c r="DB342" s="6"/>
      <c r="DC342" s="6"/>
      <c r="DD342" s="6"/>
      <c r="DE342" s="6"/>
      <c r="DF342" s="6"/>
      <c r="DG342" s="6"/>
      <c r="DH342" s="6"/>
      <c r="DI342" s="8"/>
      <c r="DJ342" s="6"/>
      <c r="DK342" s="6"/>
      <c r="DL342" s="6"/>
      <c r="DM342" s="6"/>
      <c r="DN342" s="6"/>
      <c r="DO342" s="6"/>
      <c r="DP342" s="6"/>
      <c r="DQ342" s="6"/>
      <c r="DR342" s="6"/>
      <c r="DS342" s="6"/>
      <c r="DT342" s="6"/>
      <c r="DU342" s="6"/>
      <c r="DV342" s="6"/>
      <c r="DW342" s="6"/>
      <c r="DX342" s="6"/>
      <c r="DY342" s="6"/>
      <c r="DZ342" s="6"/>
      <c r="EA342" s="6"/>
      <c r="EB342" s="6"/>
      <c r="EC342" s="6"/>
      <c r="ED342" s="6"/>
      <c r="EE342" s="6"/>
      <c r="EF342" s="6"/>
      <c r="EG342" s="6"/>
      <c r="EH342" s="6"/>
      <c r="EI342" s="6"/>
      <c r="EJ342" s="6"/>
      <c r="EK342" s="6"/>
      <c r="EL342" s="6"/>
      <c r="EM342" s="6"/>
      <c r="EN342" s="8"/>
      <c r="EO342" s="6"/>
    </row>
    <row r="343" spans="1:145"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8"/>
      <c r="CF343" s="6"/>
      <c r="CG343" s="6"/>
      <c r="CH343" s="6"/>
      <c r="CI343" s="6"/>
      <c r="CJ343" s="6"/>
      <c r="CK343" s="6"/>
      <c r="CL343" s="6"/>
      <c r="CM343" s="6"/>
      <c r="CN343" s="6"/>
      <c r="CO343" s="6"/>
      <c r="CP343" s="6"/>
      <c r="CQ343" s="6"/>
      <c r="CR343" s="6"/>
      <c r="CS343" s="6"/>
      <c r="CT343" s="6"/>
      <c r="CU343" s="6"/>
      <c r="CV343" s="6"/>
      <c r="CW343" s="6"/>
      <c r="CX343" s="6"/>
      <c r="CY343" s="6"/>
      <c r="CZ343" s="6"/>
      <c r="DA343" s="6"/>
      <c r="DB343" s="6"/>
      <c r="DC343" s="6"/>
      <c r="DD343" s="6"/>
      <c r="DE343" s="6"/>
      <c r="DF343" s="6"/>
      <c r="DG343" s="6"/>
      <c r="DH343" s="6"/>
      <c r="DI343" s="8"/>
      <c r="DJ343" s="6"/>
      <c r="DK343" s="6"/>
      <c r="DL343" s="6"/>
      <c r="DM343" s="6"/>
      <c r="DN343" s="6"/>
      <c r="DO343" s="6"/>
      <c r="DP343" s="6"/>
      <c r="DQ343" s="6"/>
      <c r="DR343" s="6"/>
      <c r="DS343" s="6"/>
      <c r="DT343" s="6"/>
      <c r="DU343" s="6"/>
      <c r="DV343" s="6"/>
      <c r="DW343" s="6"/>
      <c r="DX343" s="6"/>
      <c r="DY343" s="6"/>
      <c r="DZ343" s="6"/>
      <c r="EA343" s="6"/>
      <c r="EB343" s="6"/>
      <c r="EC343" s="6"/>
      <c r="ED343" s="6"/>
      <c r="EE343" s="6"/>
      <c r="EF343" s="6"/>
      <c r="EG343" s="6"/>
      <c r="EH343" s="6"/>
      <c r="EI343" s="6"/>
      <c r="EJ343" s="6"/>
      <c r="EK343" s="6"/>
      <c r="EL343" s="6"/>
      <c r="EM343" s="6"/>
      <c r="EN343" s="8"/>
      <c r="EO343" s="6"/>
    </row>
    <row r="344" spans="1:145"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8"/>
      <c r="CF344" s="6"/>
      <c r="CG344" s="6"/>
      <c r="CH344" s="6"/>
      <c r="CI344" s="6"/>
      <c r="CJ344" s="6"/>
      <c r="CK344" s="6"/>
      <c r="CL344" s="6"/>
      <c r="CM344" s="6"/>
      <c r="CN344" s="6"/>
      <c r="CO344" s="6"/>
      <c r="CP344" s="6"/>
      <c r="CQ344" s="6"/>
      <c r="CR344" s="6"/>
      <c r="CS344" s="6"/>
      <c r="CT344" s="6"/>
      <c r="CU344" s="6"/>
      <c r="CV344" s="6"/>
      <c r="CW344" s="6"/>
      <c r="CX344" s="6"/>
      <c r="CY344" s="6"/>
      <c r="CZ344" s="6"/>
      <c r="DA344" s="6"/>
      <c r="DB344" s="6"/>
      <c r="DC344" s="6"/>
      <c r="DD344" s="6"/>
      <c r="DE344" s="6"/>
      <c r="DF344" s="6"/>
      <c r="DG344" s="6"/>
      <c r="DH344" s="6"/>
      <c r="DI344" s="8"/>
      <c r="DJ344" s="6"/>
      <c r="DK344" s="6"/>
      <c r="DL344" s="6"/>
      <c r="DM344" s="6"/>
      <c r="DN344" s="6"/>
      <c r="DO344" s="6"/>
      <c r="DP344" s="6"/>
      <c r="DQ344" s="6"/>
      <c r="DR344" s="6"/>
      <c r="DS344" s="6"/>
      <c r="DT344" s="6"/>
      <c r="DU344" s="6"/>
      <c r="DV344" s="6"/>
      <c r="DW344" s="6"/>
      <c r="DX344" s="6"/>
      <c r="DY344" s="6"/>
      <c r="DZ344" s="6"/>
      <c r="EA344" s="6"/>
      <c r="EB344" s="6"/>
      <c r="EC344" s="6"/>
      <c r="ED344" s="6"/>
      <c r="EE344" s="6"/>
      <c r="EF344" s="6"/>
      <c r="EG344" s="6"/>
      <c r="EH344" s="6"/>
      <c r="EI344" s="6"/>
      <c r="EJ344" s="6"/>
      <c r="EK344" s="6"/>
      <c r="EL344" s="6"/>
      <c r="EM344" s="6"/>
      <c r="EN344" s="8"/>
      <c r="EO344" s="6"/>
    </row>
    <row r="345" spans="1:1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8"/>
      <c r="CF345" s="6"/>
      <c r="CG345" s="6"/>
      <c r="CH345" s="6"/>
      <c r="CI345" s="6"/>
      <c r="CJ345" s="6"/>
      <c r="CK345" s="6"/>
      <c r="CL345" s="6"/>
      <c r="CM345" s="6"/>
      <c r="CN345" s="6"/>
      <c r="CO345" s="6"/>
      <c r="CP345" s="6"/>
      <c r="CQ345" s="6"/>
      <c r="CR345" s="6"/>
      <c r="CS345" s="6"/>
      <c r="CT345" s="6"/>
      <c r="CU345" s="6"/>
      <c r="CV345" s="6"/>
      <c r="CW345" s="6"/>
      <c r="CX345" s="6"/>
      <c r="CY345" s="6"/>
      <c r="CZ345" s="6"/>
      <c r="DA345" s="6"/>
      <c r="DB345" s="6"/>
      <c r="DC345" s="6"/>
      <c r="DD345" s="6"/>
      <c r="DE345" s="6"/>
      <c r="DF345" s="6"/>
      <c r="DG345" s="6"/>
      <c r="DH345" s="6"/>
      <c r="DI345" s="8"/>
      <c r="DJ345" s="6"/>
      <c r="DK345" s="6"/>
      <c r="DL345" s="6"/>
      <c r="DM345" s="6"/>
      <c r="DN345" s="6"/>
      <c r="DO345" s="6"/>
      <c r="DP345" s="6"/>
      <c r="DQ345" s="6"/>
      <c r="DR345" s="6"/>
      <c r="DS345" s="6"/>
      <c r="DT345" s="6"/>
      <c r="DU345" s="6"/>
      <c r="DV345" s="6"/>
      <c r="DW345" s="6"/>
      <c r="DX345" s="6"/>
      <c r="DY345" s="6"/>
      <c r="DZ345" s="6"/>
      <c r="EA345" s="6"/>
      <c r="EB345" s="6"/>
      <c r="EC345" s="6"/>
      <c r="ED345" s="6"/>
      <c r="EE345" s="6"/>
      <c r="EF345" s="6"/>
      <c r="EG345" s="6"/>
      <c r="EH345" s="6"/>
      <c r="EI345" s="6"/>
      <c r="EJ345" s="6"/>
      <c r="EK345" s="6"/>
      <c r="EL345" s="6"/>
      <c r="EM345" s="6"/>
      <c r="EN345" s="8"/>
      <c r="EO345" s="6"/>
    </row>
    <row r="346" spans="1:145"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8"/>
      <c r="CF346" s="6"/>
      <c r="CG346" s="6"/>
      <c r="CH346" s="6"/>
      <c r="CI346" s="6"/>
      <c r="CJ346" s="6"/>
      <c r="CK346" s="6"/>
      <c r="CL346" s="6"/>
      <c r="CM346" s="6"/>
      <c r="CN346" s="6"/>
      <c r="CO346" s="6"/>
      <c r="CP346" s="6"/>
      <c r="CQ346" s="6"/>
      <c r="CR346" s="6"/>
      <c r="CS346" s="6"/>
      <c r="CT346" s="6"/>
      <c r="CU346" s="6"/>
      <c r="CV346" s="6"/>
      <c r="CW346" s="6"/>
      <c r="CX346" s="6"/>
      <c r="CY346" s="6"/>
      <c r="CZ346" s="6"/>
      <c r="DA346" s="6"/>
      <c r="DB346" s="6"/>
      <c r="DC346" s="6"/>
      <c r="DD346" s="6"/>
      <c r="DE346" s="6"/>
      <c r="DF346" s="6"/>
      <c r="DG346" s="6"/>
      <c r="DH346" s="6"/>
      <c r="DI346" s="8"/>
      <c r="DJ346" s="6"/>
      <c r="DK346" s="6"/>
      <c r="DL346" s="6"/>
      <c r="DM346" s="6"/>
      <c r="DN346" s="6"/>
      <c r="DO346" s="6"/>
      <c r="DP346" s="6"/>
      <c r="DQ346" s="6"/>
      <c r="DR346" s="6"/>
      <c r="DS346" s="6"/>
      <c r="DT346" s="6"/>
      <c r="DU346" s="6"/>
      <c r="DV346" s="6"/>
      <c r="DW346" s="6"/>
      <c r="DX346" s="6"/>
      <c r="DY346" s="6"/>
      <c r="DZ346" s="6"/>
      <c r="EA346" s="6"/>
      <c r="EB346" s="6"/>
      <c r="EC346" s="6"/>
      <c r="ED346" s="6"/>
      <c r="EE346" s="6"/>
      <c r="EF346" s="6"/>
      <c r="EG346" s="6"/>
      <c r="EH346" s="6"/>
      <c r="EI346" s="6"/>
      <c r="EJ346" s="6"/>
      <c r="EK346" s="6"/>
      <c r="EL346" s="6"/>
      <c r="EM346" s="6"/>
      <c r="EN346" s="8"/>
      <c r="EO346" s="6"/>
    </row>
    <row r="347" spans="1:145"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8"/>
      <c r="CF347" s="6"/>
      <c r="CG347" s="6"/>
      <c r="CH347" s="6"/>
      <c r="CI347" s="6"/>
      <c r="CJ347" s="6"/>
      <c r="CK347" s="6"/>
      <c r="CL347" s="6"/>
      <c r="CM347" s="6"/>
      <c r="CN347" s="6"/>
      <c r="CO347" s="6"/>
      <c r="CP347" s="6"/>
      <c r="CQ347" s="6"/>
      <c r="CR347" s="6"/>
      <c r="CS347" s="6"/>
      <c r="CT347" s="6"/>
      <c r="CU347" s="6"/>
      <c r="CV347" s="6"/>
      <c r="CW347" s="6"/>
      <c r="CX347" s="6"/>
      <c r="CY347" s="6"/>
      <c r="CZ347" s="6"/>
      <c r="DA347" s="6"/>
      <c r="DB347" s="6"/>
      <c r="DC347" s="6"/>
      <c r="DD347" s="6"/>
      <c r="DE347" s="6"/>
      <c r="DF347" s="6"/>
      <c r="DG347" s="6"/>
      <c r="DH347" s="6"/>
      <c r="DI347" s="8"/>
      <c r="DJ347" s="6"/>
      <c r="DK347" s="6"/>
      <c r="DL347" s="6"/>
      <c r="DM347" s="6"/>
      <c r="DN347" s="6"/>
      <c r="DO347" s="6"/>
      <c r="DP347" s="6"/>
      <c r="DQ347" s="6"/>
      <c r="DR347" s="6"/>
      <c r="DS347" s="6"/>
      <c r="DT347" s="6"/>
      <c r="DU347" s="6"/>
      <c r="DV347" s="6"/>
      <c r="DW347" s="6"/>
      <c r="DX347" s="6"/>
      <c r="DY347" s="6"/>
      <c r="DZ347" s="6"/>
      <c r="EA347" s="6"/>
      <c r="EB347" s="6"/>
      <c r="EC347" s="6"/>
      <c r="ED347" s="6"/>
      <c r="EE347" s="6"/>
      <c r="EF347" s="6"/>
      <c r="EG347" s="6"/>
      <c r="EH347" s="6"/>
      <c r="EI347" s="6"/>
      <c r="EJ347" s="6"/>
      <c r="EK347" s="6"/>
      <c r="EL347" s="6"/>
      <c r="EM347" s="6"/>
      <c r="EN347" s="8"/>
      <c r="EO347" s="6"/>
    </row>
    <row r="348" spans="1:145"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8"/>
      <c r="CF348" s="6"/>
      <c r="CG348" s="6"/>
      <c r="CH348" s="6"/>
      <c r="CI348" s="6"/>
      <c r="CJ348" s="6"/>
      <c r="CK348" s="6"/>
      <c r="CL348" s="6"/>
      <c r="CM348" s="6"/>
      <c r="CN348" s="6"/>
      <c r="CO348" s="6"/>
      <c r="CP348" s="6"/>
      <c r="CQ348" s="6"/>
      <c r="CR348" s="6"/>
      <c r="CS348" s="6"/>
      <c r="CT348" s="6"/>
      <c r="CU348" s="6"/>
      <c r="CV348" s="6"/>
      <c r="CW348" s="6"/>
      <c r="CX348" s="6"/>
      <c r="CY348" s="6"/>
      <c r="CZ348" s="6"/>
      <c r="DA348" s="6"/>
      <c r="DB348" s="6"/>
      <c r="DC348" s="6"/>
      <c r="DD348" s="6"/>
      <c r="DE348" s="6"/>
      <c r="DF348" s="6"/>
      <c r="DG348" s="6"/>
      <c r="DH348" s="6"/>
      <c r="DI348" s="8"/>
      <c r="DJ348" s="6"/>
      <c r="DK348" s="6"/>
      <c r="DL348" s="6"/>
      <c r="DM348" s="6"/>
      <c r="DN348" s="6"/>
      <c r="DO348" s="6"/>
      <c r="DP348" s="6"/>
      <c r="DQ348" s="6"/>
      <c r="DR348" s="6"/>
      <c r="DS348" s="6"/>
      <c r="DT348" s="6"/>
      <c r="DU348" s="6"/>
      <c r="DV348" s="6"/>
      <c r="DW348" s="6"/>
      <c r="DX348" s="6"/>
      <c r="DY348" s="6"/>
      <c r="DZ348" s="6"/>
      <c r="EA348" s="6"/>
      <c r="EB348" s="6"/>
      <c r="EC348" s="6"/>
      <c r="ED348" s="6"/>
      <c r="EE348" s="6"/>
      <c r="EF348" s="6"/>
      <c r="EG348" s="6"/>
      <c r="EH348" s="6"/>
      <c r="EI348" s="6"/>
      <c r="EJ348" s="6"/>
      <c r="EK348" s="6"/>
      <c r="EL348" s="6"/>
      <c r="EM348" s="6"/>
      <c r="EN348" s="8"/>
      <c r="EO348" s="6"/>
    </row>
    <row r="349" spans="1:145"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8"/>
      <c r="CF349" s="6"/>
      <c r="CG349" s="6"/>
      <c r="CH349" s="6"/>
      <c r="CI349" s="6"/>
      <c r="CJ349" s="6"/>
      <c r="CK349" s="6"/>
      <c r="CL349" s="6"/>
      <c r="CM349" s="6"/>
      <c r="CN349" s="6"/>
      <c r="CO349" s="6"/>
      <c r="CP349" s="6"/>
      <c r="CQ349" s="6"/>
      <c r="CR349" s="6"/>
      <c r="CS349" s="6"/>
      <c r="CT349" s="6"/>
      <c r="CU349" s="6"/>
      <c r="CV349" s="6"/>
      <c r="CW349" s="6"/>
      <c r="CX349" s="6"/>
      <c r="CY349" s="6"/>
      <c r="CZ349" s="6"/>
      <c r="DA349" s="6"/>
      <c r="DB349" s="6"/>
      <c r="DC349" s="6"/>
      <c r="DD349" s="6"/>
      <c r="DE349" s="6"/>
      <c r="DF349" s="6"/>
      <c r="DG349" s="6"/>
      <c r="DH349" s="6"/>
      <c r="DI349" s="8"/>
      <c r="DJ349" s="6"/>
      <c r="DK349" s="6"/>
      <c r="DL349" s="6"/>
      <c r="DM349" s="6"/>
      <c r="DN349" s="6"/>
      <c r="DO349" s="6"/>
      <c r="DP349" s="6"/>
      <c r="DQ349" s="6"/>
      <c r="DR349" s="6"/>
      <c r="DS349" s="6"/>
      <c r="DT349" s="6"/>
      <c r="DU349" s="6"/>
      <c r="DV349" s="6"/>
      <c r="DW349" s="6"/>
      <c r="DX349" s="6"/>
      <c r="DY349" s="6"/>
      <c r="DZ349" s="6"/>
      <c r="EA349" s="6"/>
      <c r="EB349" s="6"/>
      <c r="EC349" s="6"/>
      <c r="ED349" s="6"/>
      <c r="EE349" s="6"/>
      <c r="EF349" s="6"/>
      <c r="EG349" s="6"/>
      <c r="EH349" s="6"/>
      <c r="EI349" s="6"/>
      <c r="EJ349" s="6"/>
      <c r="EK349" s="6"/>
      <c r="EL349" s="6"/>
      <c r="EM349" s="6"/>
      <c r="EN349" s="8"/>
      <c r="EO349" s="6"/>
    </row>
    <row r="350" spans="1:145"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8"/>
      <c r="CF350" s="6"/>
      <c r="CG350" s="6"/>
      <c r="CH350" s="6"/>
      <c r="CI350" s="6"/>
      <c r="CJ350" s="6"/>
      <c r="CK350" s="6"/>
      <c r="CL350" s="6"/>
      <c r="CM350" s="6"/>
      <c r="CN350" s="6"/>
      <c r="CO350" s="6"/>
      <c r="CP350" s="6"/>
      <c r="CQ350" s="6"/>
      <c r="CR350" s="6"/>
      <c r="CS350" s="6"/>
      <c r="CT350" s="6"/>
      <c r="CU350" s="6"/>
      <c r="CV350" s="6"/>
      <c r="CW350" s="6"/>
      <c r="CX350" s="6"/>
      <c r="CY350" s="6"/>
      <c r="CZ350" s="6"/>
      <c r="DA350" s="6"/>
      <c r="DB350" s="6"/>
      <c r="DC350" s="6"/>
      <c r="DD350" s="6"/>
      <c r="DE350" s="6"/>
      <c r="DF350" s="6"/>
      <c r="DG350" s="6"/>
      <c r="DH350" s="6"/>
      <c r="DI350" s="8"/>
      <c r="DJ350" s="6"/>
      <c r="DK350" s="6"/>
      <c r="DL350" s="6"/>
      <c r="DM350" s="6"/>
      <c r="DN350" s="6"/>
      <c r="DO350" s="6"/>
      <c r="DP350" s="6"/>
      <c r="DQ350" s="6"/>
      <c r="DR350" s="6"/>
      <c r="DS350" s="6"/>
      <c r="DT350" s="6"/>
      <c r="DU350" s="6"/>
      <c r="DV350" s="6"/>
      <c r="DW350" s="6"/>
      <c r="DX350" s="6"/>
      <c r="DY350" s="6"/>
      <c r="DZ350" s="6"/>
      <c r="EA350" s="6"/>
      <c r="EB350" s="6"/>
      <c r="EC350" s="6"/>
      <c r="ED350" s="6"/>
      <c r="EE350" s="6"/>
      <c r="EF350" s="6"/>
      <c r="EG350" s="6"/>
      <c r="EH350" s="6"/>
      <c r="EI350" s="6"/>
      <c r="EJ350" s="6"/>
      <c r="EK350" s="6"/>
      <c r="EL350" s="6"/>
      <c r="EM350" s="6"/>
      <c r="EN350" s="8"/>
      <c r="EO350" s="6"/>
    </row>
    <row r="351" spans="1:145"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8"/>
      <c r="CF351" s="6"/>
      <c r="CG351" s="6"/>
      <c r="CH351" s="6"/>
      <c r="CI351" s="6"/>
      <c r="CJ351" s="6"/>
      <c r="CK351" s="6"/>
      <c r="CL351" s="6"/>
      <c r="CM351" s="6"/>
      <c r="CN351" s="6"/>
      <c r="CO351" s="6"/>
      <c r="CP351" s="6"/>
      <c r="CQ351" s="6"/>
      <c r="CR351" s="6"/>
      <c r="CS351" s="6"/>
      <c r="CT351" s="6"/>
      <c r="CU351" s="6"/>
      <c r="CV351" s="6"/>
      <c r="CW351" s="6"/>
      <c r="CX351" s="6"/>
      <c r="CY351" s="6"/>
      <c r="CZ351" s="6"/>
      <c r="DA351" s="6"/>
      <c r="DB351" s="6"/>
      <c r="DC351" s="6"/>
      <c r="DD351" s="6"/>
      <c r="DE351" s="6"/>
      <c r="DF351" s="6"/>
      <c r="DG351" s="6"/>
      <c r="DH351" s="6"/>
      <c r="DI351" s="8"/>
      <c r="DJ351" s="6"/>
      <c r="DK351" s="6"/>
      <c r="DL351" s="6"/>
      <c r="DM351" s="6"/>
      <c r="DN351" s="6"/>
      <c r="DO351" s="6"/>
      <c r="DP351" s="6"/>
      <c r="DQ351" s="6"/>
      <c r="DR351" s="6"/>
      <c r="DS351" s="6"/>
      <c r="DT351" s="6"/>
      <c r="DU351" s="6"/>
      <c r="DV351" s="6"/>
      <c r="DW351" s="6"/>
      <c r="DX351" s="6"/>
      <c r="DY351" s="6"/>
      <c r="DZ351" s="6"/>
      <c r="EA351" s="6"/>
      <c r="EB351" s="6"/>
      <c r="EC351" s="6"/>
      <c r="ED351" s="6"/>
      <c r="EE351" s="6"/>
      <c r="EF351" s="6"/>
      <c r="EG351" s="6"/>
      <c r="EH351" s="6"/>
      <c r="EI351" s="6"/>
      <c r="EJ351" s="6"/>
      <c r="EK351" s="6"/>
      <c r="EL351" s="6"/>
      <c r="EM351" s="6"/>
      <c r="EN351" s="8"/>
      <c r="EO351" s="6"/>
    </row>
    <row r="352" spans="1:145"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8"/>
      <c r="CF352" s="6"/>
      <c r="CG352" s="6"/>
      <c r="CH352" s="6"/>
      <c r="CI352" s="6"/>
      <c r="CJ352" s="6"/>
      <c r="CK352" s="6"/>
      <c r="CL352" s="6"/>
      <c r="CM352" s="6"/>
      <c r="CN352" s="6"/>
      <c r="CO352" s="6"/>
      <c r="CP352" s="6"/>
      <c r="CQ352" s="6"/>
      <c r="CR352" s="6"/>
      <c r="CS352" s="6"/>
      <c r="CT352" s="6"/>
      <c r="CU352" s="6"/>
      <c r="CV352" s="6"/>
      <c r="CW352" s="6"/>
      <c r="CX352" s="6"/>
      <c r="CY352" s="6"/>
      <c r="CZ352" s="6"/>
      <c r="DA352" s="6"/>
      <c r="DB352" s="6"/>
      <c r="DC352" s="6"/>
      <c r="DD352" s="6"/>
      <c r="DE352" s="6"/>
      <c r="DF352" s="6"/>
      <c r="DG352" s="6"/>
      <c r="DH352" s="6"/>
      <c r="DI352" s="8"/>
      <c r="DJ352" s="6"/>
      <c r="DK352" s="6"/>
      <c r="DL352" s="6"/>
      <c r="DM352" s="6"/>
      <c r="DN352" s="6"/>
      <c r="DO352" s="6"/>
      <c r="DP352" s="6"/>
      <c r="DQ352" s="6"/>
      <c r="DR352" s="6"/>
      <c r="DS352" s="6"/>
      <c r="DT352" s="6"/>
      <c r="DU352" s="6"/>
      <c r="DV352" s="6"/>
      <c r="DW352" s="6"/>
      <c r="DX352" s="6"/>
      <c r="DY352" s="6"/>
      <c r="DZ352" s="6"/>
      <c r="EA352" s="6"/>
      <c r="EB352" s="6"/>
      <c r="EC352" s="6"/>
      <c r="ED352" s="6"/>
      <c r="EE352" s="6"/>
      <c r="EF352" s="6"/>
      <c r="EG352" s="6"/>
      <c r="EH352" s="6"/>
      <c r="EI352" s="6"/>
      <c r="EJ352" s="6"/>
      <c r="EK352" s="6"/>
      <c r="EL352" s="6"/>
      <c r="EM352" s="6"/>
      <c r="EN352" s="8"/>
      <c r="EO352" s="6"/>
    </row>
    <row r="353" spans="1:145"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8"/>
      <c r="CF353" s="6"/>
      <c r="CG353" s="6"/>
      <c r="CH353" s="6"/>
      <c r="CI353" s="6"/>
      <c r="CJ353" s="6"/>
      <c r="CK353" s="6"/>
      <c r="CL353" s="6"/>
      <c r="CM353" s="6"/>
      <c r="CN353" s="6"/>
      <c r="CO353" s="6"/>
      <c r="CP353" s="6"/>
      <c r="CQ353" s="6"/>
      <c r="CR353" s="6"/>
      <c r="CS353" s="6"/>
      <c r="CT353" s="6"/>
      <c r="CU353" s="6"/>
      <c r="CV353" s="6"/>
      <c r="CW353" s="6"/>
      <c r="CX353" s="6"/>
      <c r="CY353" s="6"/>
      <c r="CZ353" s="6"/>
      <c r="DA353" s="6"/>
      <c r="DB353" s="6"/>
      <c r="DC353" s="6"/>
      <c r="DD353" s="6"/>
      <c r="DE353" s="6"/>
      <c r="DF353" s="6"/>
      <c r="DG353" s="6"/>
      <c r="DH353" s="6"/>
      <c r="DI353" s="8"/>
      <c r="DJ353" s="6"/>
      <c r="DK353" s="6"/>
      <c r="DL353" s="6"/>
      <c r="DM353" s="6"/>
      <c r="DN353" s="6"/>
      <c r="DO353" s="6"/>
      <c r="DP353" s="6"/>
      <c r="DQ353" s="6"/>
      <c r="DR353" s="6"/>
      <c r="DS353" s="6"/>
      <c r="DT353" s="6"/>
      <c r="DU353" s="6"/>
      <c r="DV353" s="6"/>
      <c r="DW353" s="6"/>
      <c r="DX353" s="6"/>
      <c r="DY353" s="6"/>
      <c r="DZ353" s="6"/>
      <c r="EA353" s="6"/>
      <c r="EB353" s="6"/>
      <c r="EC353" s="6"/>
      <c r="ED353" s="6"/>
      <c r="EE353" s="6"/>
      <c r="EF353" s="6"/>
      <c r="EG353" s="6"/>
      <c r="EH353" s="6"/>
      <c r="EI353" s="6"/>
      <c r="EJ353" s="6"/>
      <c r="EK353" s="6"/>
      <c r="EL353" s="6"/>
      <c r="EM353" s="6"/>
      <c r="EN353" s="8"/>
      <c r="EO353" s="6"/>
    </row>
    <row r="354" spans="1:145"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8"/>
      <c r="CF354" s="6"/>
      <c r="CG354" s="6"/>
      <c r="CH354" s="6"/>
      <c r="CI354" s="6"/>
      <c r="CJ354" s="6"/>
      <c r="CK354" s="6"/>
      <c r="CL354" s="6"/>
      <c r="CM354" s="6"/>
      <c r="CN354" s="6"/>
      <c r="CO354" s="6"/>
      <c r="CP354" s="6"/>
      <c r="CQ354" s="6"/>
      <c r="CR354" s="6"/>
      <c r="CS354" s="6"/>
      <c r="CT354" s="6"/>
      <c r="CU354" s="6"/>
      <c r="CV354" s="6"/>
      <c r="CW354" s="6"/>
      <c r="CX354" s="6"/>
      <c r="CY354" s="6"/>
      <c r="CZ354" s="6"/>
      <c r="DA354" s="6"/>
      <c r="DB354" s="6"/>
      <c r="DC354" s="6"/>
      <c r="DD354" s="6"/>
      <c r="DE354" s="6"/>
      <c r="DF354" s="6"/>
      <c r="DG354" s="6"/>
      <c r="DH354" s="6"/>
      <c r="DI354" s="8"/>
      <c r="DJ354" s="6"/>
      <c r="DK354" s="6"/>
      <c r="DL354" s="6"/>
      <c r="DM354" s="6"/>
      <c r="DN354" s="6"/>
      <c r="DO354" s="6"/>
      <c r="DP354" s="6"/>
      <c r="DQ354" s="6"/>
      <c r="DR354" s="6"/>
      <c r="DS354" s="6"/>
      <c r="DT354" s="6"/>
      <c r="DU354" s="6"/>
      <c r="DV354" s="6"/>
      <c r="DW354" s="6"/>
      <c r="DX354" s="6"/>
      <c r="DY354" s="6"/>
      <c r="DZ354" s="6"/>
      <c r="EA354" s="6"/>
      <c r="EB354" s="6"/>
      <c r="EC354" s="6"/>
      <c r="ED354" s="6"/>
      <c r="EE354" s="6"/>
      <c r="EF354" s="6"/>
      <c r="EG354" s="6"/>
      <c r="EH354" s="6"/>
      <c r="EI354" s="6"/>
      <c r="EJ354" s="6"/>
      <c r="EK354" s="6"/>
      <c r="EL354" s="6"/>
      <c r="EM354" s="6"/>
      <c r="EN354" s="8"/>
      <c r="EO354" s="6"/>
    </row>
    <row r="355" spans="1:14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8"/>
      <c r="CF355" s="6"/>
      <c r="CG355" s="6"/>
      <c r="CH355" s="6"/>
      <c r="CI355" s="6"/>
      <c r="CJ355" s="6"/>
      <c r="CK355" s="6"/>
      <c r="CL355" s="6"/>
      <c r="CM355" s="6"/>
      <c r="CN355" s="6"/>
      <c r="CO355" s="6"/>
      <c r="CP355" s="6"/>
      <c r="CQ355" s="6"/>
      <c r="CR355" s="6"/>
      <c r="CS355" s="6"/>
      <c r="CT355" s="6"/>
      <c r="CU355" s="6"/>
      <c r="CV355" s="6"/>
      <c r="CW355" s="6"/>
      <c r="CX355" s="6"/>
      <c r="CY355" s="6"/>
      <c r="CZ355" s="6"/>
      <c r="DA355" s="6"/>
      <c r="DB355" s="6"/>
      <c r="DC355" s="6"/>
      <c r="DD355" s="6"/>
      <c r="DE355" s="6"/>
      <c r="DF355" s="6"/>
      <c r="DG355" s="6"/>
      <c r="DH355" s="6"/>
      <c r="DI355" s="8"/>
      <c r="DJ355" s="6"/>
      <c r="DK355" s="6"/>
      <c r="DL355" s="6"/>
      <c r="DM355" s="6"/>
      <c r="DN355" s="6"/>
      <c r="DO355" s="6"/>
      <c r="DP355" s="6"/>
      <c r="DQ355" s="6"/>
      <c r="DR355" s="6"/>
      <c r="DS355" s="6"/>
      <c r="DT355" s="6"/>
      <c r="DU355" s="6"/>
      <c r="DV355" s="6"/>
      <c r="DW355" s="6"/>
      <c r="DX355" s="6"/>
      <c r="DY355" s="6"/>
      <c r="DZ355" s="6"/>
      <c r="EA355" s="6"/>
      <c r="EB355" s="6"/>
      <c r="EC355" s="6"/>
      <c r="ED355" s="6"/>
      <c r="EE355" s="6"/>
      <c r="EF355" s="6"/>
      <c r="EG355" s="6"/>
      <c r="EH355" s="6"/>
      <c r="EI355" s="6"/>
      <c r="EJ355" s="6"/>
      <c r="EK355" s="6"/>
      <c r="EL355" s="6"/>
      <c r="EM355" s="6"/>
      <c r="EN355" s="8"/>
      <c r="EO355" s="6"/>
    </row>
    <row r="356" spans="1:145"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8"/>
      <c r="CF356" s="6"/>
      <c r="CG356" s="6"/>
      <c r="CH356" s="6"/>
      <c r="CI356" s="6"/>
      <c r="CJ356" s="6"/>
      <c r="CK356" s="6"/>
      <c r="CL356" s="6"/>
      <c r="CM356" s="6"/>
      <c r="CN356" s="6"/>
      <c r="CO356" s="6"/>
      <c r="CP356" s="6"/>
      <c r="CQ356" s="6"/>
      <c r="CR356" s="6"/>
      <c r="CS356" s="6"/>
      <c r="CT356" s="6"/>
      <c r="CU356" s="6"/>
      <c r="CV356" s="6"/>
      <c r="CW356" s="6"/>
      <c r="CX356" s="6"/>
      <c r="CY356" s="6"/>
      <c r="CZ356" s="6"/>
      <c r="DA356" s="6"/>
      <c r="DB356" s="6"/>
      <c r="DC356" s="6"/>
      <c r="DD356" s="6"/>
      <c r="DE356" s="6"/>
      <c r="DF356" s="6"/>
      <c r="DG356" s="6"/>
      <c r="DH356" s="6"/>
      <c r="DI356" s="8"/>
      <c r="DJ356" s="6"/>
      <c r="DK356" s="6"/>
      <c r="DL356" s="6"/>
      <c r="DM356" s="6"/>
      <c r="DN356" s="6"/>
      <c r="DO356" s="6"/>
      <c r="DP356" s="6"/>
      <c r="DQ356" s="6"/>
      <c r="DR356" s="6"/>
      <c r="DS356" s="6"/>
      <c r="DT356" s="6"/>
      <c r="DU356" s="6"/>
      <c r="DV356" s="6"/>
      <c r="DW356" s="6"/>
      <c r="DX356" s="6"/>
      <c r="DY356" s="6"/>
      <c r="DZ356" s="6"/>
      <c r="EA356" s="6"/>
      <c r="EB356" s="6"/>
      <c r="EC356" s="6"/>
      <c r="ED356" s="6"/>
      <c r="EE356" s="6"/>
      <c r="EF356" s="6"/>
      <c r="EG356" s="6"/>
      <c r="EH356" s="6"/>
      <c r="EI356" s="6"/>
      <c r="EJ356" s="6"/>
      <c r="EK356" s="6"/>
      <c r="EL356" s="6"/>
      <c r="EM356" s="6"/>
      <c r="EN356" s="8"/>
      <c r="EO356" s="6"/>
    </row>
    <row r="357" spans="1:145"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8"/>
      <c r="CF357" s="6"/>
      <c r="CG357" s="6"/>
      <c r="CH357" s="6"/>
      <c r="CI357" s="6"/>
      <c r="CJ357" s="6"/>
      <c r="CK357" s="6"/>
      <c r="CL357" s="6"/>
      <c r="CM357" s="6"/>
      <c r="CN357" s="6"/>
      <c r="CO357" s="6"/>
      <c r="CP357" s="6"/>
      <c r="CQ357" s="6"/>
      <c r="CR357" s="6"/>
      <c r="CS357" s="6"/>
      <c r="CT357" s="6"/>
      <c r="CU357" s="6"/>
      <c r="CV357" s="6"/>
      <c r="CW357" s="6"/>
      <c r="CX357" s="6"/>
      <c r="CY357" s="6"/>
      <c r="CZ357" s="6"/>
      <c r="DA357" s="6"/>
      <c r="DB357" s="6"/>
      <c r="DC357" s="6"/>
      <c r="DD357" s="6"/>
      <c r="DE357" s="6"/>
      <c r="DF357" s="6"/>
      <c r="DG357" s="6"/>
      <c r="DH357" s="6"/>
      <c r="DI357" s="8"/>
      <c r="DJ357" s="6"/>
      <c r="DK357" s="6"/>
      <c r="DL357" s="6"/>
      <c r="DM357" s="6"/>
      <c r="DN357" s="6"/>
      <c r="DO357" s="6"/>
      <c r="DP357" s="6"/>
      <c r="DQ357" s="6"/>
      <c r="DR357" s="6"/>
      <c r="DS357" s="6"/>
      <c r="DT357" s="6"/>
      <c r="DU357" s="6"/>
      <c r="DV357" s="6"/>
      <c r="DW357" s="6"/>
      <c r="DX357" s="6"/>
      <c r="DY357" s="6"/>
      <c r="DZ357" s="6"/>
      <c r="EA357" s="6"/>
      <c r="EB357" s="6"/>
      <c r="EC357" s="6"/>
      <c r="ED357" s="6"/>
      <c r="EE357" s="6"/>
      <c r="EF357" s="6"/>
      <c r="EG357" s="6"/>
      <c r="EH357" s="6"/>
      <c r="EI357" s="6"/>
      <c r="EJ357" s="6"/>
      <c r="EK357" s="6"/>
      <c r="EL357" s="6"/>
      <c r="EM357" s="6"/>
      <c r="EN357" s="8"/>
      <c r="EO357" s="6"/>
    </row>
    <row r="358" spans="1:145"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8"/>
      <c r="CF358" s="6"/>
      <c r="CG358" s="6"/>
      <c r="CH358" s="6"/>
      <c r="CI358" s="6"/>
      <c r="CJ358" s="6"/>
      <c r="CK358" s="6"/>
      <c r="CL358" s="6"/>
      <c r="CM358" s="6"/>
      <c r="CN358" s="6"/>
      <c r="CO358" s="6"/>
      <c r="CP358" s="6"/>
      <c r="CQ358" s="6"/>
      <c r="CR358" s="6"/>
      <c r="CS358" s="6"/>
      <c r="CT358" s="6"/>
      <c r="CU358" s="6"/>
      <c r="CV358" s="6"/>
      <c r="CW358" s="6"/>
      <c r="CX358" s="6"/>
      <c r="CY358" s="6"/>
      <c r="CZ358" s="6"/>
      <c r="DA358" s="6"/>
      <c r="DB358" s="6"/>
      <c r="DC358" s="6"/>
      <c r="DD358" s="6"/>
      <c r="DE358" s="6"/>
      <c r="DF358" s="6"/>
      <c r="DG358" s="6"/>
      <c r="DH358" s="6"/>
      <c r="DI358" s="8"/>
      <c r="DJ358" s="6"/>
      <c r="DK358" s="6"/>
      <c r="DL358" s="6"/>
      <c r="DM358" s="6"/>
      <c r="DN358" s="6"/>
      <c r="DO358" s="6"/>
      <c r="DP358" s="6"/>
      <c r="DQ358" s="6"/>
      <c r="DR358" s="6"/>
      <c r="DS358" s="6"/>
      <c r="DT358" s="6"/>
      <c r="DU358" s="6"/>
      <c r="DV358" s="6"/>
      <c r="DW358" s="6"/>
      <c r="DX358" s="6"/>
      <c r="DY358" s="6"/>
      <c r="DZ358" s="6"/>
      <c r="EA358" s="6"/>
      <c r="EB358" s="6"/>
      <c r="EC358" s="6"/>
      <c r="ED358" s="6"/>
      <c r="EE358" s="6"/>
      <c r="EF358" s="6"/>
      <c r="EG358" s="6"/>
      <c r="EH358" s="6"/>
      <c r="EI358" s="6"/>
      <c r="EJ358" s="6"/>
      <c r="EK358" s="6"/>
      <c r="EL358" s="6"/>
      <c r="EM358" s="6"/>
      <c r="EN358" s="8"/>
      <c r="EO358" s="6"/>
    </row>
    <row r="359" spans="1:145"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8"/>
      <c r="CF359" s="6"/>
      <c r="CG359" s="6"/>
      <c r="CH359" s="6"/>
      <c r="CI359" s="6"/>
      <c r="CJ359" s="6"/>
      <c r="CK359" s="6"/>
      <c r="CL359" s="6"/>
      <c r="CM359" s="6"/>
      <c r="CN359" s="6"/>
      <c r="CO359" s="6"/>
      <c r="CP359" s="6"/>
      <c r="CQ359" s="6"/>
      <c r="CR359" s="6"/>
      <c r="CS359" s="6"/>
      <c r="CT359" s="6"/>
      <c r="CU359" s="6"/>
      <c r="CV359" s="6"/>
      <c r="CW359" s="6"/>
      <c r="CX359" s="6"/>
      <c r="CY359" s="6"/>
      <c r="CZ359" s="6"/>
      <c r="DA359" s="6"/>
      <c r="DB359" s="6"/>
      <c r="DC359" s="6"/>
      <c r="DD359" s="6"/>
      <c r="DE359" s="6"/>
      <c r="DF359" s="6"/>
      <c r="DG359" s="6"/>
      <c r="DH359" s="6"/>
      <c r="DI359" s="8"/>
      <c r="DJ359" s="6"/>
      <c r="DK359" s="6"/>
      <c r="DL359" s="6"/>
      <c r="DM359" s="6"/>
      <c r="DN359" s="6"/>
      <c r="DO359" s="6"/>
      <c r="DP359" s="6"/>
      <c r="DQ359" s="6"/>
      <c r="DR359" s="6"/>
      <c r="DS359" s="6"/>
      <c r="DT359" s="6"/>
      <c r="DU359" s="6"/>
      <c r="DV359" s="6"/>
      <c r="DW359" s="6"/>
      <c r="DX359" s="6"/>
      <c r="DY359" s="6"/>
      <c r="DZ359" s="6"/>
      <c r="EA359" s="6"/>
      <c r="EB359" s="6"/>
      <c r="EC359" s="6"/>
      <c r="ED359" s="6"/>
      <c r="EE359" s="6"/>
      <c r="EF359" s="6"/>
      <c r="EG359" s="6"/>
      <c r="EH359" s="6"/>
      <c r="EI359" s="6"/>
      <c r="EJ359" s="6"/>
      <c r="EK359" s="6"/>
      <c r="EL359" s="6"/>
      <c r="EM359" s="6"/>
      <c r="EN359" s="8"/>
      <c r="EO359" s="6"/>
    </row>
    <row r="360" spans="1:145"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8"/>
      <c r="CF360" s="6"/>
      <c r="CG360" s="6"/>
      <c r="CH360" s="6"/>
      <c r="CI360" s="6"/>
      <c r="CJ360" s="6"/>
      <c r="CK360" s="6"/>
      <c r="CL360" s="6"/>
      <c r="CM360" s="6"/>
      <c r="CN360" s="6"/>
      <c r="CO360" s="6"/>
      <c r="CP360" s="6"/>
      <c r="CQ360" s="6"/>
      <c r="CR360" s="6"/>
      <c r="CS360" s="6"/>
      <c r="CT360" s="6"/>
      <c r="CU360" s="6"/>
      <c r="CV360" s="6"/>
      <c r="CW360" s="6"/>
      <c r="CX360" s="6"/>
      <c r="CY360" s="6"/>
      <c r="CZ360" s="6"/>
      <c r="DA360" s="6"/>
      <c r="DB360" s="6"/>
      <c r="DC360" s="6"/>
      <c r="DD360" s="6"/>
      <c r="DE360" s="6"/>
      <c r="DF360" s="6"/>
      <c r="DG360" s="6"/>
      <c r="DH360" s="6"/>
      <c r="DI360" s="8"/>
      <c r="DJ360" s="6"/>
      <c r="DK360" s="6"/>
      <c r="DL360" s="6"/>
      <c r="DM360" s="6"/>
      <c r="DN360" s="6"/>
      <c r="DO360" s="6"/>
      <c r="DP360" s="6"/>
      <c r="DQ360" s="6"/>
      <c r="DR360" s="6"/>
      <c r="DS360" s="6"/>
      <c r="DT360" s="6"/>
      <c r="DU360" s="6"/>
      <c r="DV360" s="6"/>
      <c r="DW360" s="6"/>
      <c r="DX360" s="6"/>
      <c r="DY360" s="6"/>
      <c r="DZ360" s="6"/>
      <c r="EA360" s="6"/>
      <c r="EB360" s="6"/>
      <c r="EC360" s="6"/>
      <c r="ED360" s="6"/>
      <c r="EE360" s="6"/>
      <c r="EF360" s="6"/>
      <c r="EG360" s="6"/>
      <c r="EH360" s="6"/>
      <c r="EI360" s="6"/>
      <c r="EJ360" s="6"/>
      <c r="EK360" s="6"/>
      <c r="EL360" s="6"/>
      <c r="EM360" s="6"/>
      <c r="EN360" s="8"/>
      <c r="EO360" s="6"/>
    </row>
    <row r="361" spans="1:145"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8"/>
      <c r="CF361" s="6"/>
      <c r="CG361" s="6"/>
      <c r="CH361" s="6"/>
      <c r="CI361" s="6"/>
      <c r="CJ361" s="6"/>
      <c r="CK361" s="6"/>
      <c r="CL361" s="6"/>
      <c r="CM361" s="6"/>
      <c r="CN361" s="6"/>
      <c r="CO361" s="6"/>
      <c r="CP361" s="6"/>
      <c r="CQ361" s="6"/>
      <c r="CR361" s="6"/>
      <c r="CS361" s="6"/>
      <c r="CT361" s="6"/>
      <c r="CU361" s="6"/>
      <c r="CV361" s="6"/>
      <c r="CW361" s="6"/>
      <c r="CX361" s="6"/>
      <c r="CY361" s="6"/>
      <c r="CZ361" s="6"/>
      <c r="DA361" s="6"/>
      <c r="DB361" s="6"/>
      <c r="DC361" s="6"/>
      <c r="DD361" s="6"/>
      <c r="DE361" s="6"/>
      <c r="DF361" s="6"/>
      <c r="DG361" s="6"/>
      <c r="DH361" s="6"/>
      <c r="DI361" s="8"/>
      <c r="DJ361" s="6"/>
      <c r="DK361" s="6"/>
      <c r="DL361" s="6"/>
      <c r="DM361" s="6"/>
      <c r="DN361" s="6"/>
      <c r="DO361" s="6"/>
      <c r="DP361" s="6"/>
      <c r="DQ361" s="6"/>
      <c r="DR361" s="6"/>
      <c r="DS361" s="6"/>
      <c r="DT361" s="6"/>
      <c r="DU361" s="6"/>
      <c r="DV361" s="6"/>
      <c r="DW361" s="6"/>
      <c r="DX361" s="6"/>
      <c r="DY361" s="6"/>
      <c r="DZ361" s="6"/>
      <c r="EA361" s="6"/>
      <c r="EB361" s="6"/>
      <c r="EC361" s="6"/>
      <c r="ED361" s="6"/>
      <c r="EE361" s="6"/>
      <c r="EF361" s="6"/>
      <c r="EG361" s="6"/>
      <c r="EH361" s="6"/>
      <c r="EI361" s="6"/>
      <c r="EJ361" s="6"/>
      <c r="EK361" s="6"/>
      <c r="EL361" s="6"/>
      <c r="EM361" s="6"/>
      <c r="EN361" s="8"/>
      <c r="EO361" s="6"/>
    </row>
    <row r="362" spans="1:145"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8"/>
      <c r="CF362" s="6"/>
      <c r="CG362" s="6"/>
      <c r="CH362" s="6"/>
      <c r="CI362" s="6"/>
      <c r="CJ362" s="6"/>
      <c r="CK362" s="6"/>
      <c r="CL362" s="6"/>
      <c r="CM362" s="6"/>
      <c r="CN362" s="6"/>
      <c r="CO362" s="6"/>
      <c r="CP362" s="6"/>
      <c r="CQ362" s="6"/>
      <c r="CR362" s="6"/>
      <c r="CS362" s="6"/>
      <c r="CT362" s="6"/>
      <c r="CU362" s="6"/>
      <c r="CV362" s="6"/>
      <c r="CW362" s="6"/>
      <c r="CX362" s="6"/>
      <c r="CY362" s="6"/>
      <c r="CZ362" s="6"/>
      <c r="DA362" s="6"/>
      <c r="DB362" s="6"/>
      <c r="DC362" s="6"/>
      <c r="DD362" s="6"/>
      <c r="DE362" s="6"/>
      <c r="DF362" s="6"/>
      <c r="DG362" s="6"/>
      <c r="DH362" s="6"/>
      <c r="DI362" s="8"/>
      <c r="DJ362" s="6"/>
      <c r="DK362" s="6"/>
      <c r="DL362" s="6"/>
      <c r="DM362" s="6"/>
      <c r="DN362" s="6"/>
      <c r="DO362" s="6"/>
      <c r="DP362" s="6"/>
      <c r="DQ362" s="6"/>
      <c r="DR362" s="6"/>
      <c r="DS362" s="6"/>
      <c r="DT362" s="6"/>
      <c r="DU362" s="6"/>
      <c r="DV362" s="6"/>
      <c r="DW362" s="6"/>
      <c r="DX362" s="6"/>
      <c r="DY362" s="6"/>
      <c r="DZ362" s="6"/>
      <c r="EA362" s="6"/>
      <c r="EB362" s="6"/>
      <c r="EC362" s="6"/>
      <c r="ED362" s="6"/>
      <c r="EE362" s="6"/>
      <c r="EF362" s="6"/>
      <c r="EG362" s="6"/>
      <c r="EH362" s="6"/>
      <c r="EI362" s="6"/>
      <c r="EJ362" s="6"/>
      <c r="EK362" s="6"/>
      <c r="EL362" s="6"/>
      <c r="EM362" s="6"/>
      <c r="EN362" s="8"/>
      <c r="EO362" s="6"/>
    </row>
    <row r="363" spans="1:145"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8"/>
      <c r="CF363" s="6"/>
      <c r="CG363" s="6"/>
      <c r="CH363" s="6"/>
      <c r="CI363" s="6"/>
      <c r="CJ363" s="6"/>
      <c r="CK363" s="6"/>
      <c r="CL363" s="6"/>
      <c r="CM363" s="6"/>
      <c r="CN363" s="6"/>
      <c r="CO363" s="6"/>
      <c r="CP363" s="6"/>
      <c r="CQ363" s="6"/>
      <c r="CR363" s="6"/>
      <c r="CS363" s="6"/>
      <c r="CT363" s="6"/>
      <c r="CU363" s="6"/>
      <c r="CV363" s="6"/>
      <c r="CW363" s="6"/>
      <c r="CX363" s="6"/>
      <c r="CY363" s="6"/>
      <c r="CZ363" s="6"/>
      <c r="DA363" s="6"/>
      <c r="DB363" s="6"/>
      <c r="DC363" s="6"/>
      <c r="DD363" s="6"/>
      <c r="DE363" s="6"/>
      <c r="DF363" s="6"/>
      <c r="DG363" s="6"/>
      <c r="DH363" s="6"/>
      <c r="DI363" s="8"/>
      <c r="DJ363" s="6"/>
      <c r="DK363" s="6"/>
      <c r="DL363" s="6"/>
      <c r="DM363" s="6"/>
      <c r="DN363" s="6"/>
      <c r="DO363" s="6"/>
      <c r="DP363" s="6"/>
      <c r="DQ363" s="6"/>
      <c r="DR363" s="6"/>
      <c r="DS363" s="6"/>
      <c r="DT363" s="6"/>
      <c r="DU363" s="6"/>
      <c r="DV363" s="6"/>
      <c r="DW363" s="6"/>
      <c r="DX363" s="6"/>
      <c r="DY363" s="6"/>
      <c r="DZ363" s="6"/>
      <c r="EA363" s="6"/>
      <c r="EB363" s="6"/>
      <c r="EC363" s="6"/>
      <c r="ED363" s="6"/>
      <c r="EE363" s="6"/>
      <c r="EF363" s="6"/>
      <c r="EG363" s="6"/>
      <c r="EH363" s="6"/>
      <c r="EI363" s="6"/>
      <c r="EJ363" s="6"/>
      <c r="EK363" s="6"/>
      <c r="EL363" s="6"/>
      <c r="EM363" s="6"/>
      <c r="EN363" s="8"/>
      <c r="EO363" s="6"/>
    </row>
    <row r="364" spans="1:145"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8"/>
      <c r="CF364" s="6"/>
      <c r="CG364" s="6"/>
      <c r="CH364" s="6"/>
      <c r="CI364" s="6"/>
      <c r="CJ364" s="6"/>
      <c r="CK364" s="6"/>
      <c r="CL364" s="6"/>
      <c r="CM364" s="6"/>
      <c r="CN364" s="6"/>
      <c r="CO364" s="6"/>
      <c r="CP364" s="6"/>
      <c r="CQ364" s="6"/>
      <c r="CR364" s="6"/>
      <c r="CS364" s="6"/>
      <c r="CT364" s="6"/>
      <c r="CU364" s="6"/>
      <c r="CV364" s="6"/>
      <c r="CW364" s="6"/>
      <c r="CX364" s="6"/>
      <c r="CY364" s="6"/>
      <c r="CZ364" s="6"/>
      <c r="DA364" s="6"/>
      <c r="DB364" s="6"/>
      <c r="DC364" s="6"/>
      <c r="DD364" s="6"/>
      <c r="DE364" s="6"/>
      <c r="DF364" s="6"/>
      <c r="DG364" s="6"/>
      <c r="DH364" s="6"/>
      <c r="DI364" s="8"/>
      <c r="DJ364" s="6"/>
      <c r="DK364" s="6"/>
      <c r="DL364" s="6"/>
      <c r="DM364" s="6"/>
      <c r="DN364" s="6"/>
      <c r="DO364" s="6"/>
      <c r="DP364" s="6"/>
      <c r="DQ364" s="6"/>
      <c r="DR364" s="6"/>
      <c r="DS364" s="6"/>
      <c r="DT364" s="6"/>
      <c r="DU364" s="6"/>
      <c r="DV364" s="6"/>
      <c r="DW364" s="6"/>
      <c r="DX364" s="6"/>
      <c r="DY364" s="6"/>
      <c r="DZ364" s="6"/>
      <c r="EA364" s="6"/>
      <c r="EB364" s="6"/>
      <c r="EC364" s="6"/>
      <c r="ED364" s="6"/>
      <c r="EE364" s="6"/>
      <c r="EF364" s="6"/>
      <c r="EG364" s="6"/>
      <c r="EH364" s="6"/>
      <c r="EI364" s="6"/>
      <c r="EJ364" s="6"/>
      <c r="EK364" s="6"/>
      <c r="EL364" s="6"/>
      <c r="EM364" s="6"/>
      <c r="EN364" s="8"/>
      <c r="EO364" s="6"/>
    </row>
    <row r="365" spans="1:14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8"/>
      <c r="CF365" s="6"/>
      <c r="CG365" s="6"/>
      <c r="CH365" s="6"/>
      <c r="CI365" s="6"/>
      <c r="CJ365" s="6"/>
      <c r="CK365" s="6"/>
      <c r="CL365" s="6"/>
      <c r="CM365" s="6"/>
      <c r="CN365" s="6"/>
      <c r="CO365" s="6"/>
      <c r="CP365" s="6"/>
      <c r="CQ365" s="6"/>
      <c r="CR365" s="6"/>
      <c r="CS365" s="6"/>
      <c r="CT365" s="6"/>
      <c r="CU365" s="6"/>
      <c r="CV365" s="6"/>
      <c r="CW365" s="6"/>
      <c r="CX365" s="6"/>
      <c r="CY365" s="6"/>
      <c r="CZ365" s="6"/>
      <c r="DA365" s="6"/>
      <c r="DB365" s="6"/>
      <c r="DC365" s="6"/>
      <c r="DD365" s="6"/>
      <c r="DE365" s="6"/>
      <c r="DF365" s="6"/>
      <c r="DG365" s="6"/>
      <c r="DH365" s="6"/>
      <c r="DI365" s="8"/>
      <c r="DJ365" s="6"/>
      <c r="DK365" s="6"/>
      <c r="DL365" s="6"/>
      <c r="DM365" s="6"/>
      <c r="DN365" s="6"/>
      <c r="DO365" s="6"/>
      <c r="DP365" s="6"/>
      <c r="DQ365" s="6"/>
      <c r="DR365" s="6"/>
      <c r="DS365" s="6"/>
      <c r="DT365" s="6"/>
      <c r="DU365" s="6"/>
      <c r="DV365" s="6"/>
      <c r="DW365" s="6"/>
      <c r="DX365" s="6"/>
      <c r="DY365" s="6"/>
      <c r="DZ365" s="6"/>
      <c r="EA365" s="6"/>
      <c r="EB365" s="6"/>
      <c r="EC365" s="6"/>
      <c r="ED365" s="6"/>
      <c r="EE365" s="6"/>
      <c r="EF365" s="6"/>
      <c r="EG365" s="6"/>
      <c r="EH365" s="6"/>
      <c r="EI365" s="6"/>
      <c r="EJ365" s="6"/>
      <c r="EK365" s="6"/>
      <c r="EL365" s="6"/>
      <c r="EM365" s="6"/>
      <c r="EN365" s="8"/>
      <c r="EO365" s="6"/>
    </row>
    <row r="366" spans="1:145"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8"/>
      <c r="CF366" s="6"/>
      <c r="CG366" s="6"/>
      <c r="CH366" s="6"/>
      <c r="CI366" s="6"/>
      <c r="CJ366" s="6"/>
      <c r="CK366" s="6"/>
      <c r="CL366" s="6"/>
      <c r="CM366" s="6"/>
      <c r="CN366" s="6"/>
      <c r="CO366" s="6"/>
      <c r="CP366" s="6"/>
      <c r="CQ366" s="6"/>
      <c r="CR366" s="6"/>
      <c r="CS366" s="6"/>
      <c r="CT366" s="6"/>
      <c r="CU366" s="6"/>
      <c r="CV366" s="6"/>
      <c r="CW366" s="6"/>
      <c r="CX366" s="6"/>
      <c r="CY366" s="6"/>
      <c r="CZ366" s="6"/>
      <c r="DA366" s="6"/>
      <c r="DB366" s="6"/>
      <c r="DC366" s="6"/>
      <c r="DD366" s="6"/>
      <c r="DE366" s="6"/>
      <c r="DF366" s="6"/>
      <c r="DG366" s="6"/>
      <c r="DH366" s="6"/>
      <c r="DI366" s="8"/>
      <c r="DJ366" s="6"/>
      <c r="DK366" s="6"/>
      <c r="DL366" s="6"/>
      <c r="DM366" s="6"/>
      <c r="DN366" s="6"/>
      <c r="DO366" s="6"/>
      <c r="DP366" s="6"/>
      <c r="DQ366" s="6"/>
      <c r="DR366" s="6"/>
      <c r="DS366" s="6"/>
      <c r="DT366" s="6"/>
      <c r="DU366" s="6"/>
      <c r="DV366" s="6"/>
      <c r="DW366" s="6"/>
      <c r="DX366" s="6"/>
      <c r="DY366" s="6"/>
      <c r="DZ366" s="6"/>
      <c r="EA366" s="6"/>
      <c r="EB366" s="6"/>
      <c r="EC366" s="6"/>
      <c r="ED366" s="6"/>
      <c r="EE366" s="6"/>
      <c r="EF366" s="6"/>
      <c r="EG366" s="6"/>
      <c r="EH366" s="6"/>
      <c r="EI366" s="6"/>
      <c r="EJ366" s="6"/>
      <c r="EK366" s="6"/>
      <c r="EL366" s="6"/>
      <c r="EM366" s="6"/>
      <c r="EN366" s="8"/>
      <c r="EO366" s="6"/>
    </row>
    <row r="367" spans="1:145"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8"/>
      <c r="CF367" s="6"/>
      <c r="CG367" s="6"/>
      <c r="CH367" s="6"/>
      <c r="CI367" s="6"/>
      <c r="CJ367" s="6"/>
      <c r="CK367" s="6"/>
      <c r="CL367" s="6"/>
      <c r="CM367" s="6"/>
      <c r="CN367" s="6"/>
      <c r="CO367" s="6"/>
      <c r="CP367" s="6"/>
      <c r="CQ367" s="6"/>
      <c r="CR367" s="6"/>
      <c r="CS367" s="6"/>
      <c r="CT367" s="6"/>
      <c r="CU367" s="6"/>
      <c r="CV367" s="6"/>
      <c r="CW367" s="6"/>
      <c r="CX367" s="6"/>
      <c r="CY367" s="6"/>
      <c r="CZ367" s="6"/>
      <c r="DA367" s="6"/>
      <c r="DB367" s="6"/>
      <c r="DC367" s="6"/>
      <c r="DD367" s="6"/>
      <c r="DE367" s="6"/>
      <c r="DF367" s="6"/>
      <c r="DG367" s="6"/>
      <c r="DH367" s="6"/>
      <c r="DI367" s="8"/>
      <c r="DJ367" s="6"/>
      <c r="DK367" s="6"/>
      <c r="DL367" s="6"/>
      <c r="DM367" s="6"/>
      <c r="DN367" s="6"/>
      <c r="DO367" s="6"/>
      <c r="DP367" s="6"/>
      <c r="DQ367" s="6"/>
      <c r="DR367" s="6"/>
      <c r="DS367" s="6"/>
      <c r="DT367" s="6"/>
      <c r="DU367" s="6"/>
      <c r="DV367" s="6"/>
      <c r="DW367" s="6"/>
      <c r="DX367" s="6"/>
      <c r="DY367" s="6"/>
      <c r="DZ367" s="6"/>
      <c r="EA367" s="6"/>
      <c r="EB367" s="6"/>
      <c r="EC367" s="6"/>
      <c r="ED367" s="6"/>
      <c r="EE367" s="6"/>
      <c r="EF367" s="6"/>
      <c r="EG367" s="6"/>
      <c r="EH367" s="6"/>
      <c r="EI367" s="6"/>
      <c r="EJ367" s="6"/>
      <c r="EK367" s="6"/>
      <c r="EL367" s="6"/>
      <c r="EM367" s="6"/>
      <c r="EN367" s="8"/>
      <c r="EO367" s="6"/>
    </row>
    <row r="368" spans="1:145"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8"/>
      <c r="CF368" s="6"/>
      <c r="CG368" s="6"/>
      <c r="CH368" s="6"/>
      <c r="CI368" s="6"/>
      <c r="CJ368" s="6"/>
      <c r="CK368" s="6"/>
      <c r="CL368" s="6"/>
      <c r="CM368" s="6"/>
      <c r="CN368" s="6"/>
      <c r="CO368" s="6"/>
      <c r="CP368" s="6"/>
      <c r="CQ368" s="6"/>
      <c r="CR368" s="6"/>
      <c r="CS368" s="6"/>
      <c r="CT368" s="6"/>
      <c r="CU368" s="6"/>
      <c r="CV368" s="6"/>
      <c r="CW368" s="6"/>
      <c r="CX368" s="6"/>
      <c r="CY368" s="6"/>
      <c r="CZ368" s="6"/>
      <c r="DA368" s="6"/>
      <c r="DB368" s="6"/>
      <c r="DC368" s="6"/>
      <c r="DD368" s="6"/>
      <c r="DE368" s="6"/>
      <c r="DF368" s="6"/>
      <c r="DG368" s="6"/>
      <c r="DH368" s="6"/>
      <c r="DI368" s="8"/>
      <c r="DJ368" s="6"/>
      <c r="DK368" s="6"/>
      <c r="DL368" s="6"/>
      <c r="DM368" s="6"/>
      <c r="DN368" s="6"/>
      <c r="DO368" s="6"/>
      <c r="DP368" s="6"/>
      <c r="DQ368" s="6"/>
      <c r="DR368" s="6"/>
      <c r="DS368" s="6"/>
      <c r="DT368" s="6"/>
      <c r="DU368" s="6"/>
      <c r="DV368" s="6"/>
      <c r="DW368" s="6"/>
      <c r="DX368" s="6"/>
      <c r="DY368" s="6"/>
      <c r="DZ368" s="6"/>
      <c r="EA368" s="6"/>
      <c r="EB368" s="6"/>
      <c r="EC368" s="6"/>
      <c r="ED368" s="6"/>
      <c r="EE368" s="6"/>
      <c r="EF368" s="6"/>
      <c r="EG368" s="6"/>
      <c r="EH368" s="6"/>
      <c r="EI368" s="6"/>
      <c r="EJ368" s="6"/>
      <c r="EK368" s="6"/>
      <c r="EL368" s="6"/>
      <c r="EM368" s="6"/>
      <c r="EN368" s="8"/>
      <c r="EO368" s="6"/>
    </row>
    <row r="369" spans="1:145"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8"/>
      <c r="CF369" s="6"/>
      <c r="CG369" s="6"/>
      <c r="CH369" s="6"/>
      <c r="CI369" s="6"/>
      <c r="CJ369" s="6"/>
      <c r="CK369" s="6"/>
      <c r="CL369" s="6"/>
      <c r="CM369" s="6"/>
      <c r="CN369" s="6"/>
      <c r="CO369" s="6"/>
      <c r="CP369" s="6"/>
      <c r="CQ369" s="6"/>
      <c r="CR369" s="6"/>
      <c r="CS369" s="6"/>
      <c r="CT369" s="6"/>
      <c r="CU369" s="6"/>
      <c r="CV369" s="6"/>
      <c r="CW369" s="6"/>
      <c r="CX369" s="6"/>
      <c r="CY369" s="6"/>
      <c r="CZ369" s="6"/>
      <c r="DA369" s="6"/>
      <c r="DB369" s="6"/>
      <c r="DC369" s="6"/>
      <c r="DD369" s="6"/>
      <c r="DE369" s="6"/>
      <c r="DF369" s="6"/>
      <c r="DG369" s="6"/>
      <c r="DH369" s="6"/>
      <c r="DI369" s="8"/>
      <c r="DJ369" s="6"/>
      <c r="DK369" s="6"/>
      <c r="DL369" s="6"/>
      <c r="DM369" s="6"/>
      <c r="DN369" s="6"/>
      <c r="DO369" s="6"/>
      <c r="DP369" s="6"/>
      <c r="DQ369" s="6"/>
      <c r="DR369" s="6"/>
      <c r="DS369" s="6"/>
      <c r="DT369" s="6"/>
      <c r="DU369" s="6"/>
      <c r="DV369" s="6"/>
      <c r="DW369" s="6"/>
      <c r="DX369" s="6"/>
      <c r="DY369" s="6"/>
      <c r="DZ369" s="6"/>
      <c r="EA369" s="6"/>
      <c r="EB369" s="6"/>
      <c r="EC369" s="6"/>
      <c r="ED369" s="6"/>
      <c r="EE369" s="6"/>
      <c r="EF369" s="6"/>
      <c r="EG369" s="6"/>
      <c r="EH369" s="6"/>
      <c r="EI369" s="6"/>
      <c r="EJ369" s="6"/>
      <c r="EK369" s="6"/>
      <c r="EL369" s="6"/>
      <c r="EM369" s="6"/>
      <c r="EN369" s="8"/>
      <c r="EO369" s="6"/>
    </row>
    <row r="370" spans="1:145"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8"/>
      <c r="CF370" s="6"/>
      <c r="CG370" s="6"/>
      <c r="CH370" s="6"/>
      <c r="CI370" s="6"/>
      <c r="CJ370" s="6"/>
      <c r="CK370" s="6"/>
      <c r="CL370" s="6"/>
      <c r="CM370" s="6"/>
      <c r="CN370" s="6"/>
      <c r="CO370" s="6"/>
      <c r="CP370" s="6"/>
      <c r="CQ370" s="6"/>
      <c r="CR370" s="6"/>
      <c r="CS370" s="6"/>
      <c r="CT370" s="6"/>
      <c r="CU370" s="6"/>
      <c r="CV370" s="6"/>
      <c r="CW370" s="6"/>
      <c r="CX370" s="6"/>
      <c r="CY370" s="6"/>
      <c r="CZ370" s="6"/>
      <c r="DA370" s="6"/>
      <c r="DB370" s="6"/>
      <c r="DC370" s="6"/>
      <c r="DD370" s="6"/>
      <c r="DE370" s="6"/>
      <c r="DF370" s="6"/>
      <c r="DG370" s="6"/>
      <c r="DH370" s="6"/>
      <c r="DI370" s="8"/>
      <c r="DJ370" s="6"/>
      <c r="DK370" s="6"/>
      <c r="DL370" s="6"/>
      <c r="DM370" s="6"/>
      <c r="DN370" s="6"/>
      <c r="DO370" s="6"/>
      <c r="DP370" s="6"/>
      <c r="DQ370" s="6"/>
      <c r="DR370" s="6"/>
      <c r="DS370" s="6"/>
      <c r="DT370" s="6"/>
      <c r="DU370" s="6"/>
      <c r="DV370" s="6"/>
      <c r="DW370" s="6"/>
      <c r="DX370" s="6"/>
      <c r="DY370" s="6"/>
      <c r="DZ370" s="6"/>
      <c r="EA370" s="6"/>
      <c r="EB370" s="6"/>
      <c r="EC370" s="6"/>
      <c r="ED370" s="6"/>
      <c r="EE370" s="6"/>
      <c r="EF370" s="6"/>
      <c r="EG370" s="6"/>
      <c r="EH370" s="6"/>
      <c r="EI370" s="6"/>
      <c r="EJ370" s="6"/>
      <c r="EK370" s="6"/>
      <c r="EL370" s="6"/>
      <c r="EM370" s="6"/>
      <c r="EN370" s="8"/>
      <c r="EO370" s="6"/>
    </row>
    <row r="371" spans="1:145"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8"/>
      <c r="CF371" s="6"/>
      <c r="CG371" s="6"/>
      <c r="CH371" s="6"/>
      <c r="CI371" s="6"/>
      <c r="CJ371" s="6"/>
      <c r="CK371" s="6"/>
      <c r="CL371" s="6"/>
      <c r="CM371" s="6"/>
      <c r="CN371" s="6"/>
      <c r="CO371" s="6"/>
      <c r="CP371" s="6"/>
      <c r="CQ371" s="6"/>
      <c r="CR371" s="6"/>
      <c r="CS371" s="6"/>
      <c r="CT371" s="6"/>
      <c r="CU371" s="6"/>
      <c r="CV371" s="6"/>
      <c r="CW371" s="6"/>
      <c r="CX371" s="6"/>
      <c r="CY371" s="6"/>
      <c r="CZ371" s="6"/>
      <c r="DA371" s="6"/>
      <c r="DB371" s="6"/>
      <c r="DC371" s="6"/>
      <c r="DD371" s="6"/>
      <c r="DE371" s="6"/>
      <c r="DF371" s="6"/>
      <c r="DG371" s="6"/>
      <c r="DH371" s="6"/>
      <c r="DI371" s="8"/>
      <c r="DJ371" s="6"/>
      <c r="DK371" s="6"/>
      <c r="DL371" s="6"/>
      <c r="DM371" s="6"/>
      <c r="DN371" s="6"/>
      <c r="DO371" s="6"/>
      <c r="DP371" s="6"/>
      <c r="DQ371" s="6"/>
      <c r="DR371" s="6"/>
      <c r="DS371" s="6"/>
      <c r="DT371" s="6"/>
      <c r="DU371" s="6"/>
      <c r="DV371" s="6"/>
      <c r="DW371" s="6"/>
      <c r="DX371" s="6"/>
      <c r="DY371" s="6"/>
      <c r="DZ371" s="6"/>
      <c r="EA371" s="6"/>
      <c r="EB371" s="6"/>
      <c r="EC371" s="6"/>
      <c r="ED371" s="6"/>
      <c r="EE371" s="6"/>
      <c r="EF371" s="6"/>
      <c r="EG371" s="6"/>
      <c r="EH371" s="6"/>
      <c r="EI371" s="6"/>
      <c r="EJ371" s="6"/>
      <c r="EK371" s="6"/>
      <c r="EL371" s="6"/>
      <c r="EM371" s="6"/>
      <c r="EN371" s="8"/>
      <c r="EO371" s="6"/>
    </row>
    <row r="372" spans="1:145"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8"/>
      <c r="CF372" s="6"/>
      <c r="CG372" s="6"/>
      <c r="CH372" s="6"/>
      <c r="CI372" s="6"/>
      <c r="CJ372" s="6"/>
      <c r="CK372" s="6"/>
      <c r="CL372" s="6"/>
      <c r="CM372" s="6"/>
      <c r="CN372" s="6"/>
      <c r="CO372" s="6"/>
      <c r="CP372" s="6"/>
      <c r="CQ372" s="6"/>
      <c r="CR372" s="6"/>
      <c r="CS372" s="6"/>
      <c r="CT372" s="6"/>
      <c r="CU372" s="6"/>
      <c r="CV372" s="6"/>
      <c r="CW372" s="6"/>
      <c r="CX372" s="6"/>
      <c r="CY372" s="6"/>
      <c r="CZ372" s="6"/>
      <c r="DA372" s="6"/>
      <c r="DB372" s="6"/>
      <c r="DC372" s="6"/>
      <c r="DD372" s="6"/>
      <c r="DE372" s="6"/>
      <c r="DF372" s="6"/>
      <c r="DG372" s="6"/>
      <c r="DH372" s="6"/>
      <c r="DI372" s="8"/>
      <c r="DJ372" s="6"/>
      <c r="DK372" s="6"/>
      <c r="DL372" s="6"/>
      <c r="DM372" s="6"/>
      <c r="DN372" s="6"/>
      <c r="DO372" s="6"/>
      <c r="DP372" s="6"/>
      <c r="DQ372" s="6"/>
      <c r="DR372" s="6"/>
      <c r="DS372" s="6"/>
      <c r="DT372" s="6"/>
      <c r="DU372" s="6"/>
      <c r="DV372" s="6"/>
      <c r="DW372" s="6"/>
      <c r="DX372" s="6"/>
      <c r="DY372" s="6"/>
      <c r="DZ372" s="6"/>
      <c r="EA372" s="6"/>
      <c r="EB372" s="6"/>
      <c r="EC372" s="6"/>
      <c r="ED372" s="6"/>
      <c r="EE372" s="6"/>
      <c r="EF372" s="6"/>
      <c r="EG372" s="6"/>
      <c r="EH372" s="6"/>
      <c r="EI372" s="6"/>
      <c r="EJ372" s="6"/>
      <c r="EK372" s="6"/>
      <c r="EL372" s="6"/>
      <c r="EM372" s="6"/>
      <c r="EN372" s="8"/>
      <c r="EO372" s="6"/>
    </row>
    <row r="373" spans="1:145"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8"/>
      <c r="CF373" s="6"/>
      <c r="CG373" s="6"/>
      <c r="CH373" s="6"/>
      <c r="CI373" s="6"/>
      <c r="CJ373" s="6"/>
      <c r="CK373" s="6"/>
      <c r="CL373" s="6"/>
      <c r="CM373" s="6"/>
      <c r="CN373" s="6"/>
      <c r="CO373" s="6"/>
      <c r="CP373" s="6"/>
      <c r="CQ373" s="6"/>
      <c r="CR373" s="6"/>
      <c r="CS373" s="6"/>
      <c r="CT373" s="6"/>
      <c r="CU373" s="6"/>
      <c r="CV373" s="6"/>
      <c r="CW373" s="6"/>
      <c r="CX373" s="6"/>
      <c r="CY373" s="6"/>
      <c r="CZ373" s="6"/>
      <c r="DA373" s="6"/>
      <c r="DB373" s="6"/>
      <c r="DC373" s="6"/>
      <c r="DD373" s="6"/>
      <c r="DE373" s="6"/>
      <c r="DF373" s="6"/>
      <c r="DG373" s="6"/>
      <c r="DH373" s="6"/>
      <c r="DI373" s="8"/>
      <c r="DJ373" s="6"/>
      <c r="DK373" s="6"/>
      <c r="DL373" s="6"/>
      <c r="DM373" s="6"/>
      <c r="DN373" s="6"/>
      <c r="DO373" s="6"/>
      <c r="DP373" s="6"/>
      <c r="DQ373" s="6"/>
      <c r="DR373" s="6"/>
      <c r="DS373" s="6"/>
      <c r="DT373" s="6"/>
      <c r="DU373" s="6"/>
      <c r="DV373" s="6"/>
      <c r="DW373" s="6"/>
      <c r="DX373" s="6"/>
      <c r="DY373" s="6"/>
      <c r="DZ373" s="6"/>
      <c r="EA373" s="6"/>
      <c r="EB373" s="6"/>
      <c r="EC373" s="6"/>
      <c r="ED373" s="6"/>
      <c r="EE373" s="6"/>
      <c r="EF373" s="6"/>
      <c r="EG373" s="6"/>
      <c r="EH373" s="6"/>
      <c r="EI373" s="6"/>
      <c r="EJ373" s="6"/>
      <c r="EK373" s="6"/>
      <c r="EL373" s="6"/>
      <c r="EM373" s="6"/>
      <c r="EN373" s="8"/>
      <c r="EO373" s="6"/>
    </row>
    <row r="374" spans="1:145"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8"/>
      <c r="CF374" s="6"/>
      <c r="CG374" s="6"/>
      <c r="CH374" s="6"/>
      <c r="CI374" s="6"/>
      <c r="CJ374" s="6"/>
      <c r="CK374" s="6"/>
      <c r="CL374" s="6"/>
      <c r="CM374" s="6"/>
      <c r="CN374" s="6"/>
      <c r="CO374" s="6"/>
      <c r="CP374" s="6"/>
      <c r="CQ374" s="6"/>
      <c r="CR374" s="6"/>
      <c r="CS374" s="6"/>
      <c r="CT374" s="6"/>
      <c r="CU374" s="6"/>
      <c r="CV374" s="6"/>
      <c r="CW374" s="6"/>
      <c r="CX374" s="6"/>
      <c r="CY374" s="6"/>
      <c r="CZ374" s="6"/>
      <c r="DA374" s="6"/>
      <c r="DB374" s="6"/>
      <c r="DC374" s="6"/>
      <c r="DD374" s="6"/>
      <c r="DE374" s="6"/>
      <c r="DF374" s="6"/>
      <c r="DG374" s="6"/>
      <c r="DH374" s="6"/>
      <c r="DI374" s="8"/>
      <c r="DJ374" s="6"/>
      <c r="DK374" s="6"/>
      <c r="DL374" s="6"/>
      <c r="DM374" s="6"/>
      <c r="DN374" s="6"/>
      <c r="DO374" s="6"/>
      <c r="DP374" s="6"/>
      <c r="DQ374" s="6"/>
      <c r="DR374" s="6"/>
      <c r="DS374" s="6"/>
      <c r="DT374" s="6"/>
      <c r="DU374" s="6"/>
      <c r="DV374" s="6"/>
      <c r="DW374" s="6"/>
      <c r="DX374" s="6"/>
      <c r="DY374" s="6"/>
      <c r="DZ374" s="6"/>
      <c r="EA374" s="6"/>
      <c r="EB374" s="6"/>
      <c r="EC374" s="6"/>
      <c r="ED374" s="6"/>
      <c r="EE374" s="6"/>
      <c r="EF374" s="6"/>
      <c r="EG374" s="6"/>
      <c r="EH374" s="6"/>
      <c r="EI374" s="6"/>
      <c r="EJ374" s="6"/>
      <c r="EK374" s="6"/>
      <c r="EL374" s="6"/>
      <c r="EM374" s="6"/>
      <c r="EN374" s="8"/>
      <c r="EO374" s="6"/>
    </row>
    <row r="375" spans="1:14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8"/>
      <c r="CF375" s="6"/>
      <c r="CG375" s="6"/>
      <c r="CH375" s="6"/>
      <c r="CI375" s="6"/>
      <c r="CJ375" s="6"/>
      <c r="CK375" s="6"/>
      <c r="CL375" s="6"/>
      <c r="CM375" s="6"/>
      <c r="CN375" s="6"/>
      <c r="CO375" s="6"/>
      <c r="CP375" s="6"/>
      <c r="CQ375" s="6"/>
      <c r="CR375" s="6"/>
      <c r="CS375" s="6"/>
      <c r="CT375" s="6"/>
      <c r="CU375" s="6"/>
      <c r="CV375" s="6"/>
      <c r="CW375" s="6"/>
      <c r="CX375" s="6"/>
      <c r="CY375" s="6"/>
      <c r="CZ375" s="6"/>
      <c r="DA375" s="6"/>
      <c r="DB375" s="6"/>
      <c r="DC375" s="6"/>
      <c r="DD375" s="6"/>
      <c r="DE375" s="6"/>
      <c r="DF375" s="6"/>
      <c r="DG375" s="6"/>
      <c r="DH375" s="6"/>
      <c r="DI375" s="8"/>
      <c r="DJ375" s="6"/>
      <c r="DK375" s="6"/>
      <c r="DL375" s="6"/>
      <c r="DM375" s="6"/>
      <c r="DN375" s="6"/>
      <c r="DO375" s="6"/>
      <c r="DP375" s="6"/>
      <c r="DQ375" s="6"/>
      <c r="DR375" s="6"/>
      <c r="DS375" s="6"/>
      <c r="DT375" s="6"/>
      <c r="DU375" s="6"/>
      <c r="DV375" s="6"/>
      <c r="DW375" s="6"/>
      <c r="DX375" s="6"/>
      <c r="DY375" s="6"/>
      <c r="DZ375" s="6"/>
      <c r="EA375" s="6"/>
      <c r="EB375" s="6"/>
      <c r="EC375" s="6"/>
      <c r="ED375" s="6"/>
      <c r="EE375" s="6"/>
      <c r="EF375" s="6"/>
      <c r="EG375" s="6"/>
      <c r="EH375" s="6"/>
      <c r="EI375" s="6"/>
      <c r="EJ375" s="6"/>
      <c r="EK375" s="6"/>
      <c r="EL375" s="6"/>
      <c r="EM375" s="6"/>
      <c r="EN375" s="8"/>
      <c r="EO375" s="6"/>
    </row>
    <row r="376" spans="1:145"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8"/>
      <c r="CF376" s="6"/>
      <c r="CG376" s="6"/>
      <c r="CH376" s="6"/>
      <c r="CI376" s="6"/>
      <c r="CJ376" s="6"/>
      <c r="CK376" s="6"/>
      <c r="CL376" s="6"/>
      <c r="CM376" s="6"/>
      <c r="CN376" s="6"/>
      <c r="CO376" s="6"/>
      <c r="CP376" s="6"/>
      <c r="CQ376" s="6"/>
      <c r="CR376" s="6"/>
      <c r="CS376" s="6"/>
      <c r="CT376" s="6"/>
      <c r="CU376" s="6"/>
      <c r="CV376" s="6"/>
      <c r="CW376" s="6"/>
      <c r="CX376" s="6"/>
      <c r="CY376" s="6"/>
      <c r="CZ376" s="6"/>
      <c r="DA376" s="6"/>
      <c r="DB376" s="6"/>
      <c r="DC376" s="6"/>
      <c r="DD376" s="6"/>
      <c r="DE376" s="6"/>
      <c r="DF376" s="6"/>
      <c r="DG376" s="6"/>
      <c r="DH376" s="6"/>
      <c r="DI376" s="8"/>
      <c r="DJ376" s="6"/>
      <c r="DK376" s="6"/>
      <c r="DL376" s="6"/>
      <c r="DM376" s="6"/>
      <c r="DN376" s="6"/>
      <c r="DO376" s="6"/>
      <c r="DP376" s="6"/>
      <c r="DQ376" s="6"/>
      <c r="DR376" s="6"/>
      <c r="DS376" s="6"/>
      <c r="DT376" s="6"/>
      <c r="DU376" s="6"/>
      <c r="DV376" s="6"/>
      <c r="DW376" s="6"/>
      <c r="DX376" s="6"/>
      <c r="DY376" s="6"/>
      <c r="DZ376" s="6"/>
      <c r="EA376" s="6"/>
      <c r="EB376" s="6"/>
      <c r="EC376" s="6"/>
      <c r="ED376" s="6"/>
      <c r="EE376" s="6"/>
      <c r="EF376" s="6"/>
      <c r="EG376" s="6"/>
      <c r="EH376" s="6"/>
      <c r="EI376" s="6"/>
      <c r="EJ376" s="6"/>
      <c r="EK376" s="6"/>
      <c r="EL376" s="6"/>
      <c r="EM376" s="6"/>
      <c r="EN376" s="8"/>
      <c r="EO376" s="6"/>
    </row>
    <row r="377" spans="1:145"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8"/>
      <c r="CF377" s="6"/>
      <c r="CG377" s="6"/>
      <c r="CH377" s="6"/>
      <c r="CI377" s="6"/>
      <c r="CJ377" s="6"/>
      <c r="CK377" s="6"/>
      <c r="CL377" s="6"/>
      <c r="CM377" s="6"/>
      <c r="CN377" s="6"/>
      <c r="CO377" s="6"/>
      <c r="CP377" s="6"/>
      <c r="CQ377" s="6"/>
      <c r="CR377" s="6"/>
      <c r="CS377" s="6"/>
      <c r="CT377" s="6"/>
      <c r="CU377" s="6"/>
      <c r="CV377" s="6"/>
      <c r="CW377" s="6"/>
      <c r="CX377" s="6"/>
      <c r="CY377" s="6"/>
      <c r="CZ377" s="6"/>
      <c r="DA377" s="6"/>
      <c r="DB377" s="6"/>
      <c r="DC377" s="6"/>
      <c r="DD377" s="6"/>
      <c r="DE377" s="6"/>
      <c r="DF377" s="6"/>
      <c r="DG377" s="6"/>
      <c r="DH377" s="6"/>
      <c r="DI377" s="8"/>
      <c r="DJ377" s="6"/>
      <c r="DK377" s="6"/>
      <c r="DL377" s="6"/>
      <c r="DM377" s="6"/>
      <c r="DN377" s="6"/>
      <c r="DO377" s="6"/>
      <c r="DP377" s="6"/>
      <c r="DQ377" s="6"/>
      <c r="DR377" s="6"/>
      <c r="DS377" s="6"/>
      <c r="DT377" s="6"/>
      <c r="DU377" s="6"/>
      <c r="DV377" s="6"/>
      <c r="DW377" s="6"/>
      <c r="DX377" s="6"/>
      <c r="DY377" s="6"/>
      <c r="DZ377" s="6"/>
      <c r="EA377" s="6"/>
      <c r="EB377" s="6"/>
      <c r="EC377" s="6"/>
      <c r="ED377" s="6"/>
      <c r="EE377" s="6"/>
      <c r="EF377" s="6"/>
      <c r="EG377" s="6"/>
      <c r="EH377" s="6"/>
      <c r="EI377" s="6"/>
      <c r="EJ377" s="6"/>
      <c r="EK377" s="6"/>
      <c r="EL377" s="6"/>
      <c r="EM377" s="6"/>
      <c r="EN377" s="8"/>
      <c r="EO377" s="6"/>
    </row>
    <row r="378" spans="1:145"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8"/>
      <c r="CF378" s="6"/>
      <c r="CG378" s="6"/>
      <c r="CH378" s="6"/>
      <c r="CI378" s="6"/>
      <c r="CJ378" s="6"/>
      <c r="CK378" s="6"/>
      <c r="CL378" s="6"/>
      <c r="CM378" s="6"/>
      <c r="CN378" s="6"/>
      <c r="CO378" s="6"/>
      <c r="CP378" s="6"/>
      <c r="CQ378" s="6"/>
      <c r="CR378" s="6"/>
      <c r="CS378" s="6"/>
      <c r="CT378" s="6"/>
      <c r="CU378" s="6"/>
      <c r="CV378" s="6"/>
      <c r="CW378" s="6"/>
      <c r="CX378" s="6"/>
      <c r="CY378" s="6"/>
      <c r="CZ378" s="6"/>
      <c r="DA378" s="6"/>
      <c r="DB378" s="6"/>
      <c r="DC378" s="6"/>
      <c r="DD378" s="6"/>
      <c r="DE378" s="6"/>
      <c r="DF378" s="6"/>
      <c r="DG378" s="6"/>
      <c r="DH378" s="6"/>
      <c r="DI378" s="8"/>
      <c r="DJ378" s="6"/>
      <c r="DK378" s="6"/>
      <c r="DL378" s="6"/>
      <c r="DM378" s="6"/>
      <c r="DN378" s="6"/>
      <c r="DO378" s="6"/>
      <c r="DP378" s="6"/>
      <c r="DQ378" s="6"/>
      <c r="DR378" s="6"/>
      <c r="DS378" s="6"/>
      <c r="DT378" s="6"/>
      <c r="DU378" s="6"/>
      <c r="DV378" s="6"/>
      <c r="DW378" s="6"/>
      <c r="DX378" s="6"/>
      <c r="DY378" s="6"/>
      <c r="DZ378" s="6"/>
      <c r="EA378" s="6"/>
      <c r="EB378" s="6"/>
      <c r="EC378" s="6"/>
      <c r="ED378" s="6"/>
      <c r="EE378" s="6"/>
      <c r="EF378" s="6"/>
      <c r="EG378" s="6"/>
      <c r="EH378" s="6"/>
      <c r="EI378" s="6"/>
      <c r="EJ378" s="6"/>
      <c r="EK378" s="6"/>
      <c r="EL378" s="6"/>
      <c r="EM378" s="6"/>
      <c r="EN378" s="8"/>
      <c r="EO378" s="6"/>
    </row>
    <row r="379" spans="1:145"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8"/>
      <c r="CF379" s="6"/>
      <c r="CG379" s="6"/>
      <c r="CH379" s="6"/>
      <c r="CI379" s="6"/>
      <c r="CJ379" s="6"/>
      <c r="CK379" s="6"/>
      <c r="CL379" s="6"/>
      <c r="CM379" s="6"/>
      <c r="CN379" s="6"/>
      <c r="CO379" s="6"/>
      <c r="CP379" s="6"/>
      <c r="CQ379" s="6"/>
      <c r="CR379" s="6"/>
      <c r="CS379" s="6"/>
      <c r="CT379" s="6"/>
      <c r="CU379" s="6"/>
      <c r="CV379" s="6"/>
      <c r="CW379" s="6"/>
      <c r="CX379" s="6"/>
      <c r="CY379" s="6"/>
      <c r="CZ379" s="6"/>
      <c r="DA379" s="6"/>
      <c r="DB379" s="6"/>
      <c r="DC379" s="6"/>
      <c r="DD379" s="6"/>
      <c r="DE379" s="6"/>
      <c r="DF379" s="6"/>
      <c r="DG379" s="6"/>
      <c r="DH379" s="6"/>
      <c r="DI379" s="8"/>
      <c r="DJ379" s="6"/>
      <c r="DK379" s="6"/>
      <c r="DL379" s="6"/>
      <c r="DM379" s="6"/>
      <c r="DN379" s="6"/>
      <c r="DO379" s="6"/>
      <c r="DP379" s="6"/>
      <c r="DQ379" s="6"/>
      <c r="DR379" s="6"/>
      <c r="DS379" s="6"/>
      <c r="DT379" s="6"/>
      <c r="DU379" s="6"/>
      <c r="DV379" s="6"/>
      <c r="DW379" s="6"/>
      <c r="DX379" s="6"/>
      <c r="DY379" s="6"/>
      <c r="DZ379" s="6"/>
      <c r="EA379" s="6"/>
      <c r="EB379" s="6"/>
      <c r="EC379" s="6"/>
      <c r="ED379" s="6"/>
      <c r="EE379" s="6"/>
      <c r="EF379" s="6"/>
      <c r="EG379" s="6"/>
      <c r="EH379" s="6"/>
      <c r="EI379" s="6"/>
      <c r="EJ379" s="6"/>
      <c r="EK379" s="6"/>
      <c r="EL379" s="6"/>
      <c r="EM379" s="6"/>
      <c r="EN379" s="8"/>
      <c r="EO379" s="6"/>
    </row>
    <row r="380" spans="1:145"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8"/>
      <c r="CF380" s="6"/>
      <c r="CG380" s="6"/>
      <c r="CH380" s="6"/>
      <c r="CI380" s="6"/>
      <c r="CJ380" s="6"/>
      <c r="CK380" s="6"/>
      <c r="CL380" s="6"/>
      <c r="CM380" s="6"/>
      <c r="CN380" s="6"/>
      <c r="CO380" s="6"/>
      <c r="CP380" s="6"/>
      <c r="CQ380" s="6"/>
      <c r="CR380" s="6"/>
      <c r="CS380" s="6"/>
      <c r="CT380" s="6"/>
      <c r="CU380" s="6"/>
      <c r="CV380" s="6"/>
      <c r="CW380" s="6"/>
      <c r="CX380" s="6"/>
      <c r="CY380" s="6"/>
      <c r="CZ380" s="6"/>
      <c r="DA380" s="6"/>
      <c r="DB380" s="6"/>
      <c r="DC380" s="6"/>
      <c r="DD380" s="6"/>
      <c r="DE380" s="6"/>
      <c r="DF380" s="6"/>
      <c r="DG380" s="6"/>
      <c r="DH380" s="6"/>
      <c r="DI380" s="8"/>
      <c r="DJ380" s="6"/>
      <c r="DK380" s="6"/>
      <c r="DL380" s="6"/>
      <c r="DM380" s="6"/>
      <c r="DN380" s="6"/>
      <c r="DO380" s="6"/>
      <c r="DP380" s="6"/>
      <c r="DQ380" s="6"/>
      <c r="DR380" s="6"/>
      <c r="DS380" s="6"/>
      <c r="DT380" s="6"/>
      <c r="DU380" s="6"/>
      <c r="DV380" s="6"/>
      <c r="DW380" s="6"/>
      <c r="DX380" s="6"/>
      <c r="DY380" s="6"/>
      <c r="DZ380" s="6"/>
      <c r="EA380" s="6"/>
      <c r="EB380" s="6"/>
      <c r="EC380" s="6"/>
      <c r="ED380" s="6"/>
      <c r="EE380" s="6"/>
      <c r="EF380" s="6"/>
      <c r="EG380" s="6"/>
      <c r="EH380" s="6"/>
      <c r="EI380" s="6"/>
      <c r="EJ380" s="6"/>
      <c r="EK380" s="6"/>
      <c r="EL380" s="6"/>
      <c r="EM380" s="6"/>
      <c r="EN380" s="8"/>
      <c r="EO380" s="6"/>
    </row>
    <row r="381" spans="1:145"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8"/>
      <c r="CF381" s="6"/>
      <c r="CG381" s="6"/>
      <c r="CH381" s="6"/>
      <c r="CI381" s="6"/>
      <c r="CJ381" s="6"/>
      <c r="CK381" s="6"/>
      <c r="CL381" s="6"/>
      <c r="CM381" s="6"/>
      <c r="CN381" s="6"/>
      <c r="CO381" s="6"/>
      <c r="CP381" s="6"/>
      <c r="CQ381" s="6"/>
      <c r="CR381" s="6"/>
      <c r="CS381" s="6"/>
      <c r="CT381" s="6"/>
      <c r="CU381" s="6"/>
      <c r="CV381" s="6"/>
      <c r="CW381" s="6"/>
      <c r="CX381" s="6"/>
      <c r="CY381" s="6"/>
      <c r="CZ381" s="6"/>
      <c r="DA381" s="6"/>
      <c r="DB381" s="6"/>
      <c r="DC381" s="6"/>
      <c r="DD381" s="6"/>
      <c r="DE381" s="6"/>
      <c r="DF381" s="6"/>
      <c r="DG381" s="6"/>
      <c r="DH381" s="6"/>
      <c r="DI381" s="8"/>
      <c r="DJ381" s="6"/>
      <c r="DK381" s="6"/>
      <c r="DL381" s="6"/>
      <c r="DM381" s="6"/>
      <c r="DN381" s="6"/>
      <c r="DO381" s="6"/>
      <c r="DP381" s="6"/>
      <c r="DQ381" s="6"/>
      <c r="DR381" s="6"/>
      <c r="DS381" s="6"/>
      <c r="DT381" s="6"/>
      <c r="DU381" s="6"/>
      <c r="DV381" s="6"/>
      <c r="DW381" s="6"/>
      <c r="DX381" s="6"/>
      <c r="DY381" s="6"/>
      <c r="DZ381" s="6"/>
      <c r="EA381" s="6"/>
      <c r="EB381" s="6"/>
      <c r="EC381" s="6"/>
      <c r="ED381" s="6"/>
      <c r="EE381" s="6"/>
      <c r="EF381" s="6"/>
      <c r="EG381" s="6"/>
      <c r="EH381" s="6"/>
      <c r="EI381" s="6"/>
      <c r="EJ381" s="6"/>
      <c r="EK381" s="6"/>
      <c r="EL381" s="6"/>
      <c r="EM381" s="6"/>
      <c r="EN381" s="8"/>
      <c r="EO381" s="6"/>
    </row>
    <row r="382" spans="1:145"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8"/>
      <c r="CF382" s="6"/>
      <c r="CG382" s="6"/>
      <c r="CH382" s="6"/>
      <c r="CI382" s="6"/>
      <c r="CJ382" s="6"/>
      <c r="CK382" s="6"/>
      <c r="CL382" s="6"/>
      <c r="CM382" s="6"/>
      <c r="CN382" s="6"/>
      <c r="CO382" s="6"/>
      <c r="CP382" s="6"/>
      <c r="CQ382" s="6"/>
      <c r="CR382" s="6"/>
      <c r="CS382" s="6"/>
      <c r="CT382" s="6"/>
      <c r="CU382" s="6"/>
      <c r="CV382" s="6"/>
      <c r="CW382" s="6"/>
      <c r="CX382" s="6"/>
      <c r="CY382" s="6"/>
      <c r="CZ382" s="6"/>
      <c r="DA382" s="6"/>
      <c r="DB382" s="6"/>
      <c r="DC382" s="6"/>
      <c r="DD382" s="6"/>
      <c r="DE382" s="6"/>
      <c r="DF382" s="6"/>
      <c r="DG382" s="6"/>
      <c r="DH382" s="6"/>
      <c r="DI382" s="8"/>
      <c r="DJ382" s="6"/>
      <c r="DK382" s="6"/>
      <c r="DL382" s="6"/>
      <c r="DM382" s="6"/>
      <c r="DN382" s="6"/>
      <c r="DO382" s="6"/>
      <c r="DP382" s="6"/>
      <c r="DQ382" s="6"/>
      <c r="DR382" s="6"/>
      <c r="DS382" s="6"/>
      <c r="DT382" s="6"/>
      <c r="DU382" s="6"/>
      <c r="DV382" s="6"/>
      <c r="DW382" s="6"/>
      <c r="DX382" s="6"/>
      <c r="DY382" s="6"/>
      <c r="DZ382" s="6"/>
      <c r="EA382" s="6"/>
      <c r="EB382" s="6"/>
      <c r="EC382" s="6"/>
      <c r="ED382" s="6"/>
      <c r="EE382" s="6"/>
      <c r="EF382" s="6"/>
      <c r="EG382" s="6"/>
      <c r="EH382" s="6"/>
      <c r="EI382" s="6"/>
      <c r="EJ382" s="6"/>
      <c r="EK382" s="6"/>
      <c r="EL382" s="6"/>
      <c r="EM382" s="6"/>
      <c r="EN382" s="8"/>
      <c r="EO382" s="6"/>
    </row>
    <row r="383" spans="1:145"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8"/>
      <c r="CF383" s="6"/>
      <c r="CG383" s="6"/>
      <c r="CH383" s="6"/>
      <c r="CI383" s="6"/>
      <c r="CJ383" s="6"/>
      <c r="CK383" s="6"/>
      <c r="CL383" s="6"/>
      <c r="CM383" s="6"/>
      <c r="CN383" s="6"/>
      <c r="CO383" s="6"/>
      <c r="CP383" s="6"/>
      <c r="CQ383" s="6"/>
      <c r="CR383" s="6"/>
      <c r="CS383" s="6"/>
      <c r="CT383" s="6"/>
      <c r="CU383" s="6"/>
      <c r="CV383" s="6"/>
      <c r="CW383" s="6"/>
      <c r="CX383" s="6"/>
      <c r="CY383" s="6"/>
      <c r="CZ383" s="6"/>
      <c r="DA383" s="6"/>
      <c r="DB383" s="6"/>
      <c r="DC383" s="6"/>
      <c r="DD383" s="6"/>
      <c r="DE383" s="6"/>
      <c r="DF383" s="6"/>
      <c r="DG383" s="6"/>
      <c r="DH383" s="6"/>
      <c r="DI383" s="8"/>
      <c r="DJ383" s="6"/>
      <c r="DK383" s="6"/>
      <c r="DL383" s="6"/>
      <c r="DM383" s="6"/>
      <c r="DN383" s="6"/>
      <c r="DO383" s="6"/>
      <c r="DP383" s="6"/>
      <c r="DQ383" s="6"/>
      <c r="DR383" s="6"/>
      <c r="DS383" s="6"/>
      <c r="DT383" s="6"/>
      <c r="DU383" s="6"/>
      <c r="DV383" s="6"/>
      <c r="DW383" s="6"/>
      <c r="DX383" s="6"/>
      <c r="DY383" s="6"/>
      <c r="DZ383" s="6"/>
      <c r="EA383" s="6"/>
      <c r="EB383" s="6"/>
      <c r="EC383" s="6"/>
      <c r="ED383" s="6"/>
      <c r="EE383" s="6"/>
      <c r="EF383" s="6"/>
      <c r="EG383" s="6"/>
      <c r="EH383" s="6"/>
      <c r="EI383" s="6"/>
      <c r="EJ383" s="6"/>
      <c r="EK383" s="6"/>
      <c r="EL383" s="6"/>
      <c r="EM383" s="6"/>
      <c r="EN383" s="8"/>
      <c r="EO383" s="6"/>
    </row>
    <row r="384" spans="1:145"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8"/>
      <c r="CF384" s="6"/>
      <c r="CG384" s="6"/>
      <c r="CH384" s="6"/>
      <c r="CI384" s="6"/>
      <c r="CJ384" s="6"/>
      <c r="CK384" s="6"/>
      <c r="CL384" s="6"/>
      <c r="CM384" s="6"/>
      <c r="CN384" s="6"/>
      <c r="CO384" s="6"/>
      <c r="CP384" s="6"/>
      <c r="CQ384" s="6"/>
      <c r="CR384" s="6"/>
      <c r="CS384" s="6"/>
      <c r="CT384" s="6"/>
      <c r="CU384" s="6"/>
      <c r="CV384" s="6"/>
      <c r="CW384" s="6"/>
      <c r="CX384" s="6"/>
      <c r="CY384" s="6"/>
      <c r="CZ384" s="6"/>
      <c r="DA384" s="6"/>
      <c r="DB384" s="6"/>
      <c r="DC384" s="6"/>
      <c r="DD384" s="6"/>
      <c r="DE384" s="6"/>
      <c r="DF384" s="6"/>
      <c r="DG384" s="6"/>
      <c r="DH384" s="6"/>
      <c r="DI384" s="8"/>
      <c r="DJ384" s="6"/>
      <c r="DK384" s="6"/>
      <c r="DL384" s="6"/>
      <c r="DM384" s="6"/>
      <c r="DN384" s="6"/>
      <c r="DO384" s="6"/>
      <c r="DP384" s="6"/>
      <c r="DQ384" s="6"/>
      <c r="DR384" s="6"/>
      <c r="DS384" s="6"/>
      <c r="DT384" s="6"/>
      <c r="DU384" s="6"/>
      <c r="DV384" s="6"/>
      <c r="DW384" s="6"/>
      <c r="DX384" s="6"/>
      <c r="DY384" s="6"/>
      <c r="DZ384" s="6"/>
      <c r="EA384" s="6"/>
      <c r="EB384" s="6"/>
      <c r="EC384" s="6"/>
      <c r="ED384" s="6"/>
      <c r="EE384" s="6"/>
      <c r="EF384" s="6"/>
      <c r="EG384" s="6"/>
      <c r="EH384" s="6"/>
      <c r="EI384" s="6"/>
      <c r="EJ384" s="6"/>
      <c r="EK384" s="6"/>
      <c r="EL384" s="6"/>
      <c r="EM384" s="6"/>
      <c r="EN384" s="8"/>
      <c r="EO384" s="6"/>
    </row>
    <row r="385" spans="1:14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8"/>
      <c r="CF385" s="6"/>
      <c r="CG385" s="6"/>
      <c r="CH385" s="6"/>
      <c r="CI385" s="6"/>
      <c r="CJ385" s="6"/>
      <c r="CK385" s="6"/>
      <c r="CL385" s="6"/>
      <c r="CM385" s="6"/>
      <c r="CN385" s="6"/>
      <c r="CO385" s="6"/>
      <c r="CP385" s="6"/>
      <c r="CQ385" s="6"/>
      <c r="CR385" s="6"/>
      <c r="CS385" s="6"/>
      <c r="CT385" s="6"/>
      <c r="CU385" s="6"/>
      <c r="CV385" s="6"/>
      <c r="CW385" s="6"/>
      <c r="CX385" s="6"/>
      <c r="CY385" s="6"/>
      <c r="CZ385" s="6"/>
      <c r="DA385" s="6"/>
      <c r="DB385" s="6"/>
      <c r="DC385" s="6"/>
      <c r="DD385" s="6"/>
      <c r="DE385" s="6"/>
      <c r="DF385" s="6"/>
      <c r="DG385" s="6"/>
      <c r="DH385" s="6"/>
      <c r="DI385" s="8"/>
      <c r="DJ385" s="6"/>
      <c r="DK385" s="6"/>
      <c r="DL385" s="6"/>
      <c r="DM385" s="6"/>
      <c r="DN385" s="6"/>
      <c r="DO385" s="6"/>
      <c r="DP385" s="6"/>
      <c r="DQ385" s="6"/>
      <c r="DR385" s="6"/>
      <c r="DS385" s="6"/>
      <c r="DT385" s="6"/>
      <c r="DU385" s="6"/>
      <c r="DV385" s="6"/>
      <c r="DW385" s="6"/>
      <c r="DX385" s="6"/>
      <c r="DY385" s="6"/>
      <c r="DZ385" s="6"/>
      <c r="EA385" s="6"/>
      <c r="EB385" s="6"/>
      <c r="EC385" s="6"/>
      <c r="ED385" s="6"/>
      <c r="EE385" s="6"/>
      <c r="EF385" s="6"/>
      <c r="EG385" s="6"/>
      <c r="EH385" s="6"/>
      <c r="EI385" s="6"/>
      <c r="EJ385" s="6"/>
      <c r="EK385" s="6"/>
      <c r="EL385" s="6"/>
      <c r="EM385" s="6"/>
      <c r="EN385" s="8"/>
      <c r="EO385" s="6"/>
    </row>
    <row r="386" spans="1:145"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8"/>
      <c r="CF386" s="6"/>
      <c r="CG386" s="6"/>
      <c r="CH386" s="6"/>
      <c r="CI386" s="6"/>
      <c r="CJ386" s="6"/>
      <c r="CK386" s="6"/>
      <c r="CL386" s="6"/>
      <c r="CM386" s="6"/>
      <c r="CN386" s="6"/>
      <c r="CO386" s="6"/>
      <c r="CP386" s="6"/>
      <c r="CQ386" s="6"/>
      <c r="CR386" s="6"/>
      <c r="CS386" s="6"/>
      <c r="CT386" s="6"/>
      <c r="CU386" s="6"/>
      <c r="CV386" s="6"/>
      <c r="CW386" s="6"/>
      <c r="CX386" s="6"/>
      <c r="CY386" s="6"/>
      <c r="CZ386" s="6"/>
      <c r="DA386" s="6"/>
      <c r="DB386" s="6"/>
      <c r="DC386" s="6"/>
      <c r="DD386" s="6"/>
      <c r="DE386" s="6"/>
      <c r="DF386" s="6"/>
      <c r="DG386" s="6"/>
      <c r="DH386" s="6"/>
      <c r="DI386" s="8"/>
      <c r="DJ386" s="6"/>
      <c r="DK386" s="6"/>
      <c r="DL386" s="6"/>
      <c r="DM386" s="6"/>
      <c r="DN386" s="6"/>
      <c r="DO386" s="6"/>
      <c r="DP386" s="6"/>
      <c r="DQ386" s="6"/>
      <c r="DR386" s="6"/>
      <c r="DS386" s="6"/>
      <c r="DT386" s="6"/>
      <c r="DU386" s="6"/>
      <c r="DV386" s="6"/>
      <c r="DW386" s="6"/>
      <c r="DX386" s="6"/>
      <c r="DY386" s="6"/>
      <c r="DZ386" s="6"/>
      <c r="EA386" s="6"/>
      <c r="EB386" s="6"/>
      <c r="EC386" s="6"/>
      <c r="ED386" s="6"/>
      <c r="EE386" s="6"/>
      <c r="EF386" s="6"/>
      <c r="EG386" s="6"/>
      <c r="EH386" s="6"/>
      <c r="EI386" s="6"/>
      <c r="EJ386" s="6"/>
      <c r="EK386" s="6"/>
      <c r="EL386" s="6"/>
      <c r="EM386" s="6"/>
      <c r="EN386" s="8"/>
      <c r="EO386" s="6"/>
    </row>
    <row r="387" spans="1:145"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8"/>
      <c r="CF387" s="6"/>
      <c r="CG387" s="6"/>
      <c r="CH387" s="6"/>
      <c r="CI387" s="6"/>
      <c r="CJ387" s="6"/>
      <c r="CK387" s="6"/>
      <c r="CL387" s="6"/>
      <c r="CM387" s="6"/>
      <c r="CN387" s="6"/>
      <c r="CO387" s="6"/>
      <c r="CP387" s="6"/>
      <c r="CQ387" s="6"/>
      <c r="CR387" s="6"/>
      <c r="CS387" s="6"/>
      <c r="CT387" s="6"/>
      <c r="CU387" s="6"/>
      <c r="CV387" s="6"/>
      <c r="CW387" s="6"/>
      <c r="CX387" s="6"/>
      <c r="CY387" s="6"/>
      <c r="CZ387" s="6"/>
      <c r="DA387" s="6"/>
      <c r="DB387" s="6"/>
      <c r="DC387" s="6"/>
      <c r="DD387" s="6"/>
      <c r="DE387" s="6"/>
      <c r="DF387" s="6"/>
      <c r="DG387" s="6"/>
      <c r="DH387" s="6"/>
      <c r="DI387" s="8"/>
      <c r="DJ387" s="6"/>
      <c r="DK387" s="6"/>
      <c r="DL387" s="6"/>
      <c r="DM387" s="6"/>
      <c r="DN387" s="6"/>
      <c r="DO387" s="6"/>
      <c r="DP387" s="6"/>
      <c r="DQ387" s="6"/>
      <c r="DR387" s="6"/>
      <c r="DS387" s="6"/>
      <c r="DT387" s="6"/>
      <c r="DU387" s="6"/>
      <c r="DV387" s="6"/>
      <c r="DW387" s="6"/>
      <c r="DX387" s="6"/>
      <c r="DY387" s="6"/>
      <c r="DZ387" s="6"/>
      <c r="EA387" s="6"/>
      <c r="EB387" s="6"/>
      <c r="EC387" s="6"/>
      <c r="ED387" s="6"/>
      <c r="EE387" s="6"/>
      <c r="EF387" s="6"/>
      <c r="EG387" s="6"/>
      <c r="EH387" s="6"/>
      <c r="EI387" s="6"/>
      <c r="EJ387" s="6"/>
      <c r="EK387" s="6"/>
      <c r="EL387" s="6"/>
      <c r="EM387" s="6"/>
      <c r="EN387" s="8"/>
      <c r="EO387" s="6"/>
    </row>
    <row r="388" spans="1:145"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8"/>
      <c r="CF388" s="6"/>
      <c r="CG388" s="6"/>
      <c r="CH388" s="6"/>
      <c r="CI388" s="6"/>
      <c r="CJ388" s="6"/>
      <c r="CK388" s="6"/>
      <c r="CL388" s="6"/>
      <c r="CM388" s="6"/>
      <c r="CN388" s="6"/>
      <c r="CO388" s="6"/>
      <c r="CP388" s="6"/>
      <c r="CQ388" s="6"/>
      <c r="CR388" s="6"/>
      <c r="CS388" s="6"/>
      <c r="CT388" s="6"/>
      <c r="CU388" s="6"/>
      <c r="CV388" s="6"/>
      <c r="CW388" s="6"/>
      <c r="CX388" s="6"/>
      <c r="CY388" s="6"/>
      <c r="CZ388" s="6"/>
      <c r="DA388" s="6"/>
      <c r="DB388" s="6"/>
      <c r="DC388" s="6"/>
      <c r="DD388" s="6"/>
      <c r="DE388" s="6"/>
      <c r="DF388" s="6"/>
      <c r="DG388" s="6"/>
      <c r="DH388" s="6"/>
      <c r="DI388" s="8"/>
      <c r="DJ388" s="6"/>
      <c r="DK388" s="6"/>
      <c r="DL388" s="6"/>
      <c r="DM388" s="6"/>
      <c r="DN388" s="6"/>
      <c r="DO388" s="6"/>
      <c r="DP388" s="6"/>
      <c r="DQ388" s="6"/>
      <c r="DR388" s="6"/>
      <c r="DS388" s="6"/>
      <c r="DT388" s="6"/>
      <c r="DU388" s="6"/>
      <c r="DV388" s="6"/>
      <c r="DW388" s="6"/>
      <c r="DX388" s="6"/>
      <c r="DY388" s="6"/>
      <c r="DZ388" s="6"/>
      <c r="EA388" s="6"/>
      <c r="EB388" s="6"/>
      <c r="EC388" s="6"/>
      <c r="ED388" s="6"/>
      <c r="EE388" s="6"/>
      <c r="EF388" s="6"/>
      <c r="EG388" s="6"/>
      <c r="EH388" s="6"/>
      <c r="EI388" s="6"/>
      <c r="EJ388" s="6"/>
      <c r="EK388" s="6"/>
      <c r="EL388" s="6"/>
      <c r="EM388" s="6"/>
      <c r="EN388" s="8"/>
      <c r="EO388" s="6"/>
    </row>
    <row r="389" spans="1:145"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8"/>
      <c r="CF389" s="6"/>
      <c r="CG389" s="6"/>
      <c r="CH389" s="6"/>
      <c r="CI389" s="6"/>
      <c r="CJ389" s="6"/>
      <c r="CK389" s="6"/>
      <c r="CL389" s="6"/>
      <c r="CM389" s="6"/>
      <c r="CN389" s="6"/>
      <c r="CO389" s="6"/>
      <c r="CP389" s="6"/>
      <c r="CQ389" s="6"/>
      <c r="CR389" s="6"/>
      <c r="CS389" s="6"/>
      <c r="CT389" s="6"/>
      <c r="CU389" s="6"/>
      <c r="CV389" s="6"/>
      <c r="CW389" s="6"/>
      <c r="CX389" s="6"/>
      <c r="CY389" s="6"/>
      <c r="CZ389" s="6"/>
      <c r="DA389" s="6"/>
      <c r="DB389" s="6"/>
      <c r="DC389" s="6"/>
      <c r="DD389" s="6"/>
      <c r="DE389" s="6"/>
      <c r="DF389" s="6"/>
      <c r="DG389" s="6"/>
      <c r="DH389" s="6"/>
      <c r="DI389" s="8"/>
      <c r="DJ389" s="6"/>
      <c r="DK389" s="6"/>
      <c r="DL389" s="6"/>
      <c r="DM389" s="6"/>
      <c r="DN389" s="6"/>
      <c r="DO389" s="6"/>
      <c r="DP389" s="6"/>
      <c r="DQ389" s="6"/>
      <c r="DR389" s="6"/>
      <c r="DS389" s="6"/>
      <c r="DT389" s="6"/>
      <c r="DU389" s="6"/>
      <c r="DV389" s="6"/>
      <c r="DW389" s="6"/>
      <c r="DX389" s="6"/>
      <c r="DY389" s="6"/>
      <c r="DZ389" s="6"/>
      <c r="EA389" s="6"/>
      <c r="EB389" s="6"/>
      <c r="EC389" s="6"/>
      <c r="ED389" s="6"/>
      <c r="EE389" s="6"/>
      <c r="EF389" s="6"/>
      <c r="EG389" s="6"/>
      <c r="EH389" s="6"/>
      <c r="EI389" s="6"/>
      <c r="EJ389" s="6"/>
      <c r="EK389" s="6"/>
      <c r="EL389" s="6"/>
      <c r="EM389" s="6"/>
      <c r="EN389" s="8"/>
      <c r="EO389" s="6"/>
    </row>
    <row r="390" spans="1:145"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8"/>
      <c r="CF390" s="6"/>
      <c r="CG390" s="6"/>
      <c r="CH390" s="6"/>
      <c r="CI390" s="6"/>
      <c r="CJ390" s="6"/>
      <c r="CK390" s="6"/>
      <c r="CL390" s="6"/>
      <c r="CM390" s="6"/>
      <c r="CN390" s="6"/>
      <c r="CO390" s="6"/>
      <c r="CP390" s="6"/>
      <c r="CQ390" s="6"/>
      <c r="CR390" s="6"/>
      <c r="CS390" s="6"/>
      <c r="CT390" s="6"/>
      <c r="CU390" s="6"/>
      <c r="CV390" s="6"/>
      <c r="CW390" s="6"/>
      <c r="CX390" s="6"/>
      <c r="CY390" s="6"/>
      <c r="CZ390" s="6"/>
      <c r="DA390" s="6"/>
      <c r="DB390" s="6"/>
      <c r="DC390" s="6"/>
      <c r="DD390" s="6"/>
      <c r="DE390" s="6"/>
      <c r="DF390" s="6"/>
      <c r="DG390" s="6"/>
      <c r="DH390" s="6"/>
      <c r="DI390" s="8"/>
      <c r="DJ390" s="6"/>
      <c r="DK390" s="6"/>
      <c r="DL390" s="6"/>
      <c r="DM390" s="6"/>
      <c r="DN390" s="6"/>
      <c r="DO390" s="6"/>
      <c r="DP390" s="6"/>
      <c r="DQ390" s="6"/>
      <c r="DR390" s="6"/>
      <c r="DS390" s="6"/>
      <c r="DT390" s="6"/>
      <c r="DU390" s="6"/>
      <c r="DV390" s="6"/>
      <c r="DW390" s="6"/>
      <c r="DX390" s="6"/>
      <c r="DY390" s="6"/>
      <c r="DZ390" s="6"/>
      <c r="EA390" s="6"/>
      <c r="EB390" s="6"/>
      <c r="EC390" s="6"/>
      <c r="ED390" s="6"/>
      <c r="EE390" s="6"/>
      <c r="EF390" s="6"/>
      <c r="EG390" s="6"/>
      <c r="EH390" s="6"/>
      <c r="EI390" s="6"/>
      <c r="EJ390" s="6"/>
      <c r="EK390" s="6"/>
      <c r="EL390" s="6"/>
      <c r="EM390" s="6"/>
      <c r="EN390" s="8"/>
      <c r="EO390" s="6"/>
    </row>
    <row r="391" spans="1:145"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8"/>
      <c r="CF391" s="6"/>
      <c r="CG391" s="6"/>
      <c r="CH391" s="6"/>
      <c r="CI391" s="6"/>
      <c r="CJ391" s="6"/>
      <c r="CK391" s="6"/>
      <c r="CL391" s="6"/>
      <c r="CM391" s="6"/>
      <c r="CN391" s="6"/>
      <c r="CO391" s="6"/>
      <c r="CP391" s="6"/>
      <c r="CQ391" s="6"/>
      <c r="CR391" s="6"/>
      <c r="CS391" s="6"/>
      <c r="CT391" s="6"/>
      <c r="CU391" s="6"/>
      <c r="CV391" s="6"/>
      <c r="CW391" s="6"/>
      <c r="CX391" s="6"/>
      <c r="CY391" s="6"/>
      <c r="CZ391" s="6"/>
      <c r="DA391" s="6"/>
      <c r="DB391" s="6"/>
      <c r="DC391" s="6"/>
      <c r="DD391" s="6"/>
      <c r="DE391" s="6"/>
      <c r="DF391" s="6"/>
      <c r="DG391" s="6"/>
      <c r="DH391" s="6"/>
      <c r="DI391" s="8"/>
      <c r="DJ391" s="6"/>
      <c r="DK391" s="6"/>
      <c r="DL391" s="6"/>
      <c r="DM391" s="6"/>
      <c r="DN391" s="6"/>
      <c r="DO391" s="6"/>
      <c r="DP391" s="6"/>
      <c r="DQ391" s="6"/>
      <c r="DR391" s="6"/>
      <c r="DS391" s="6"/>
      <c r="DT391" s="6"/>
      <c r="DU391" s="6"/>
      <c r="DV391" s="6"/>
      <c r="DW391" s="6"/>
      <c r="DX391" s="6"/>
      <c r="DY391" s="6"/>
      <c r="DZ391" s="6"/>
      <c r="EA391" s="6"/>
      <c r="EB391" s="6"/>
      <c r="EC391" s="6"/>
      <c r="ED391" s="6"/>
      <c r="EE391" s="6"/>
      <c r="EF391" s="6"/>
      <c r="EG391" s="6"/>
      <c r="EH391" s="6"/>
      <c r="EI391" s="6"/>
      <c r="EJ391" s="6"/>
      <c r="EK391" s="6"/>
      <c r="EL391" s="6"/>
      <c r="EM391" s="6"/>
      <c r="EN391" s="8"/>
      <c r="EO391" s="6"/>
    </row>
    <row r="392" spans="1:145"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8"/>
      <c r="CF392" s="6"/>
      <c r="CG392" s="6"/>
      <c r="CH392" s="6"/>
      <c r="CI392" s="6"/>
      <c r="CJ392" s="6"/>
      <c r="CK392" s="6"/>
      <c r="CL392" s="6"/>
      <c r="CM392" s="6"/>
      <c r="CN392" s="6"/>
      <c r="CO392" s="6"/>
      <c r="CP392" s="6"/>
      <c r="CQ392" s="6"/>
      <c r="CR392" s="6"/>
      <c r="CS392" s="6"/>
      <c r="CT392" s="6"/>
      <c r="CU392" s="6"/>
      <c r="CV392" s="6"/>
      <c r="CW392" s="6"/>
      <c r="CX392" s="6"/>
      <c r="CY392" s="6"/>
      <c r="CZ392" s="6"/>
      <c r="DA392" s="6"/>
      <c r="DB392" s="6"/>
      <c r="DC392" s="6"/>
      <c r="DD392" s="6"/>
      <c r="DE392" s="6"/>
      <c r="DF392" s="6"/>
      <c r="DG392" s="6"/>
      <c r="DH392" s="6"/>
      <c r="DI392" s="8"/>
      <c r="DJ392" s="6"/>
      <c r="DK392" s="6"/>
      <c r="DL392" s="6"/>
      <c r="DM392" s="6"/>
      <c r="DN392" s="6"/>
      <c r="DO392" s="6"/>
      <c r="DP392" s="6"/>
      <c r="DQ392" s="6"/>
      <c r="DR392" s="6"/>
      <c r="DS392" s="6"/>
      <c r="DT392" s="6"/>
      <c r="DU392" s="6"/>
      <c r="DV392" s="6"/>
      <c r="DW392" s="6"/>
      <c r="DX392" s="6"/>
      <c r="DY392" s="6"/>
      <c r="DZ392" s="6"/>
      <c r="EA392" s="6"/>
      <c r="EB392" s="6"/>
      <c r="EC392" s="6"/>
      <c r="ED392" s="6"/>
      <c r="EE392" s="6"/>
      <c r="EF392" s="6"/>
      <c r="EG392" s="6"/>
      <c r="EH392" s="6"/>
      <c r="EI392" s="6"/>
      <c r="EJ392" s="6"/>
      <c r="EK392" s="6"/>
      <c r="EL392" s="6"/>
      <c r="EM392" s="6"/>
      <c r="EN392" s="8"/>
      <c r="EO392" s="6"/>
    </row>
    <row r="393" spans="1:145"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8"/>
      <c r="CF393" s="6"/>
      <c r="CG393" s="6"/>
      <c r="CH393" s="6"/>
      <c r="CI393" s="6"/>
      <c r="CJ393" s="6"/>
      <c r="CK393" s="6"/>
      <c r="CL393" s="6"/>
      <c r="CM393" s="6"/>
      <c r="CN393" s="6"/>
      <c r="CO393" s="6"/>
      <c r="CP393" s="6"/>
      <c r="CQ393" s="6"/>
      <c r="CR393" s="6"/>
      <c r="CS393" s="6"/>
      <c r="CT393" s="6"/>
      <c r="CU393" s="6"/>
      <c r="CV393" s="6"/>
      <c r="CW393" s="6"/>
      <c r="CX393" s="6"/>
      <c r="CY393" s="6"/>
      <c r="CZ393" s="6"/>
      <c r="DA393" s="6"/>
      <c r="DB393" s="6"/>
      <c r="DC393" s="6"/>
      <c r="DD393" s="6"/>
      <c r="DE393" s="6"/>
      <c r="DF393" s="6"/>
      <c r="DG393" s="6"/>
      <c r="DH393" s="6"/>
      <c r="DI393" s="8"/>
      <c r="DJ393" s="6"/>
      <c r="DK393" s="6"/>
      <c r="DL393" s="6"/>
      <c r="DM393" s="6"/>
      <c r="DN393" s="6"/>
      <c r="DO393" s="6"/>
      <c r="DP393" s="6"/>
      <c r="DQ393" s="6"/>
      <c r="DR393" s="6"/>
      <c r="DS393" s="6"/>
      <c r="DT393" s="6"/>
      <c r="DU393" s="6"/>
      <c r="DV393" s="6"/>
      <c r="DW393" s="6"/>
      <c r="DX393" s="6"/>
      <c r="DY393" s="6"/>
      <c r="DZ393" s="6"/>
      <c r="EA393" s="6"/>
      <c r="EB393" s="6"/>
      <c r="EC393" s="6"/>
      <c r="ED393" s="6"/>
      <c r="EE393" s="6"/>
      <c r="EF393" s="6"/>
      <c r="EG393" s="6"/>
      <c r="EH393" s="6"/>
      <c r="EI393" s="6"/>
      <c r="EJ393" s="6"/>
      <c r="EK393" s="6"/>
      <c r="EL393" s="6"/>
      <c r="EM393" s="6"/>
      <c r="EN393" s="8"/>
      <c r="EO393" s="6"/>
    </row>
    <row r="394" spans="1:145"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8"/>
      <c r="CF394" s="6"/>
      <c r="CG394" s="6"/>
      <c r="CH394" s="6"/>
      <c r="CI394" s="6"/>
      <c r="CJ394" s="6"/>
      <c r="CK394" s="6"/>
      <c r="CL394" s="6"/>
      <c r="CM394" s="6"/>
      <c r="CN394" s="6"/>
      <c r="CO394" s="6"/>
      <c r="CP394" s="6"/>
      <c r="CQ394" s="6"/>
      <c r="CR394" s="6"/>
      <c r="CS394" s="6"/>
      <c r="CT394" s="6"/>
      <c r="CU394" s="6"/>
      <c r="CV394" s="6"/>
      <c r="CW394" s="6"/>
      <c r="CX394" s="6"/>
      <c r="CY394" s="6"/>
      <c r="CZ394" s="6"/>
      <c r="DA394" s="6"/>
      <c r="DB394" s="6"/>
      <c r="DC394" s="6"/>
      <c r="DD394" s="6"/>
      <c r="DE394" s="6"/>
      <c r="DF394" s="6"/>
      <c r="DG394" s="6"/>
      <c r="DH394" s="6"/>
      <c r="DI394" s="8"/>
      <c r="DJ394" s="6"/>
      <c r="DK394" s="6"/>
      <c r="DL394" s="6"/>
      <c r="DM394" s="6"/>
      <c r="DN394" s="6"/>
      <c r="DO394" s="6"/>
      <c r="DP394" s="6"/>
      <c r="DQ394" s="6"/>
      <c r="DR394" s="6"/>
      <c r="DS394" s="6"/>
      <c r="DT394" s="6"/>
      <c r="DU394" s="6"/>
      <c r="DV394" s="6"/>
      <c r="DW394" s="6"/>
      <c r="DX394" s="6"/>
      <c r="DY394" s="6"/>
      <c r="DZ394" s="6"/>
      <c r="EA394" s="6"/>
      <c r="EB394" s="6"/>
      <c r="EC394" s="6"/>
      <c r="ED394" s="6"/>
      <c r="EE394" s="6"/>
      <c r="EF394" s="6"/>
      <c r="EG394" s="6"/>
      <c r="EH394" s="6"/>
      <c r="EI394" s="6"/>
      <c r="EJ394" s="6"/>
      <c r="EK394" s="6"/>
      <c r="EL394" s="6"/>
      <c r="EM394" s="6"/>
      <c r="EN394" s="8"/>
      <c r="EO394" s="6"/>
    </row>
    <row r="395" spans="1:14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8"/>
      <c r="CF395" s="6"/>
      <c r="CG395" s="6"/>
      <c r="CH395" s="6"/>
      <c r="CI395" s="6"/>
      <c r="CJ395" s="6"/>
      <c r="CK395" s="6"/>
      <c r="CL395" s="6"/>
      <c r="CM395" s="6"/>
      <c r="CN395" s="6"/>
      <c r="CO395" s="6"/>
      <c r="CP395" s="6"/>
      <c r="CQ395" s="6"/>
      <c r="CR395" s="6"/>
      <c r="CS395" s="6"/>
      <c r="CT395" s="6"/>
      <c r="CU395" s="6"/>
      <c r="CV395" s="6"/>
      <c r="CW395" s="6"/>
      <c r="CX395" s="6"/>
      <c r="CY395" s="6"/>
      <c r="CZ395" s="6"/>
      <c r="DA395" s="6"/>
      <c r="DB395" s="6"/>
      <c r="DC395" s="6"/>
      <c r="DD395" s="6"/>
      <c r="DE395" s="6"/>
      <c r="DF395" s="6"/>
      <c r="DG395" s="6"/>
      <c r="DH395" s="6"/>
      <c r="DI395" s="8"/>
      <c r="DJ395" s="6"/>
      <c r="DK395" s="6"/>
      <c r="DL395" s="6"/>
      <c r="DM395" s="6"/>
      <c r="DN395" s="6"/>
      <c r="DO395" s="6"/>
      <c r="DP395" s="6"/>
      <c r="DQ395" s="6"/>
      <c r="DR395" s="6"/>
      <c r="DS395" s="6"/>
      <c r="DT395" s="6"/>
      <c r="DU395" s="6"/>
      <c r="DV395" s="6"/>
      <c r="DW395" s="6"/>
      <c r="DX395" s="6"/>
      <c r="DY395" s="6"/>
      <c r="DZ395" s="6"/>
      <c r="EA395" s="6"/>
      <c r="EB395" s="6"/>
      <c r="EC395" s="6"/>
      <c r="ED395" s="6"/>
      <c r="EE395" s="6"/>
      <c r="EF395" s="6"/>
      <c r="EG395" s="6"/>
      <c r="EH395" s="6"/>
      <c r="EI395" s="6"/>
      <c r="EJ395" s="6"/>
      <c r="EK395" s="6"/>
      <c r="EL395" s="6"/>
      <c r="EM395" s="6"/>
      <c r="EN395" s="8"/>
      <c r="EO395" s="6"/>
    </row>
    <row r="396" spans="1:145"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8"/>
      <c r="CF396" s="6"/>
      <c r="CG396" s="6"/>
      <c r="CH396" s="6"/>
      <c r="CI396" s="6"/>
      <c r="CJ396" s="6"/>
      <c r="CK396" s="6"/>
      <c r="CL396" s="6"/>
      <c r="CM396" s="6"/>
      <c r="CN396" s="6"/>
      <c r="CO396" s="6"/>
      <c r="CP396" s="6"/>
      <c r="CQ396" s="6"/>
      <c r="CR396" s="6"/>
      <c r="CS396" s="6"/>
      <c r="CT396" s="6"/>
      <c r="CU396" s="6"/>
      <c r="CV396" s="6"/>
      <c r="CW396" s="6"/>
      <c r="CX396" s="6"/>
      <c r="CY396" s="6"/>
      <c r="CZ396" s="6"/>
      <c r="DA396" s="6"/>
      <c r="DB396" s="6"/>
      <c r="DC396" s="6"/>
      <c r="DD396" s="6"/>
      <c r="DE396" s="6"/>
      <c r="DF396" s="6"/>
      <c r="DG396" s="6"/>
      <c r="DH396" s="6"/>
      <c r="DI396" s="8"/>
      <c r="DJ396" s="6"/>
      <c r="DK396" s="6"/>
      <c r="DL396" s="6"/>
      <c r="DM396" s="6"/>
      <c r="DN396" s="6"/>
      <c r="DO396" s="6"/>
      <c r="DP396" s="6"/>
      <c r="DQ396" s="6"/>
      <c r="DR396" s="6"/>
      <c r="DS396" s="6"/>
      <c r="DT396" s="6"/>
      <c r="DU396" s="6"/>
      <c r="DV396" s="6"/>
      <c r="DW396" s="6"/>
      <c r="DX396" s="6"/>
      <c r="DY396" s="6"/>
      <c r="DZ396" s="6"/>
      <c r="EA396" s="6"/>
      <c r="EB396" s="6"/>
      <c r="EC396" s="6"/>
      <c r="ED396" s="6"/>
      <c r="EE396" s="6"/>
      <c r="EF396" s="6"/>
      <c r="EG396" s="6"/>
      <c r="EH396" s="6"/>
      <c r="EI396" s="6"/>
      <c r="EJ396" s="6"/>
      <c r="EK396" s="6"/>
      <c r="EL396" s="6"/>
      <c r="EM396" s="6"/>
      <c r="EN396" s="8"/>
      <c r="EO396" s="6"/>
    </row>
    <row r="397" spans="1:145"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8"/>
      <c r="CF397" s="6"/>
      <c r="CG397" s="6"/>
      <c r="CH397" s="6"/>
      <c r="CI397" s="6"/>
      <c r="CJ397" s="6"/>
      <c r="CK397" s="6"/>
      <c r="CL397" s="6"/>
      <c r="CM397" s="6"/>
      <c r="CN397" s="6"/>
      <c r="CO397" s="6"/>
      <c r="CP397" s="6"/>
      <c r="CQ397" s="6"/>
      <c r="CR397" s="6"/>
      <c r="CS397" s="6"/>
      <c r="CT397" s="6"/>
      <c r="CU397" s="6"/>
      <c r="CV397" s="6"/>
      <c r="CW397" s="6"/>
      <c r="CX397" s="6"/>
      <c r="CY397" s="6"/>
      <c r="CZ397" s="6"/>
      <c r="DA397" s="6"/>
      <c r="DB397" s="6"/>
      <c r="DC397" s="6"/>
      <c r="DD397" s="6"/>
      <c r="DE397" s="6"/>
      <c r="DF397" s="6"/>
      <c r="DG397" s="6"/>
      <c r="DH397" s="6"/>
      <c r="DI397" s="8"/>
      <c r="DJ397" s="6"/>
      <c r="DK397" s="6"/>
      <c r="DL397" s="6"/>
      <c r="DM397" s="6"/>
      <c r="DN397" s="6"/>
      <c r="DO397" s="6"/>
      <c r="DP397" s="6"/>
      <c r="DQ397" s="6"/>
      <c r="DR397" s="6"/>
      <c r="DS397" s="6"/>
      <c r="DT397" s="6"/>
      <c r="DU397" s="6"/>
      <c r="DV397" s="6"/>
      <c r="DW397" s="6"/>
      <c r="DX397" s="6"/>
      <c r="DY397" s="6"/>
      <c r="DZ397" s="6"/>
      <c r="EA397" s="6"/>
      <c r="EB397" s="6"/>
      <c r="EC397" s="6"/>
      <c r="ED397" s="6"/>
      <c r="EE397" s="6"/>
      <c r="EF397" s="6"/>
      <c r="EG397" s="6"/>
      <c r="EH397" s="6"/>
      <c r="EI397" s="6"/>
      <c r="EJ397" s="6"/>
      <c r="EK397" s="6"/>
      <c r="EL397" s="6"/>
      <c r="EM397" s="6"/>
      <c r="EN397" s="8"/>
      <c r="EO397" s="6"/>
    </row>
    <row r="398" spans="1:145"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8"/>
      <c r="CF398" s="6"/>
      <c r="CG398" s="6"/>
      <c r="CH398" s="6"/>
      <c r="CI398" s="6"/>
      <c r="CJ398" s="6"/>
      <c r="CK398" s="6"/>
      <c r="CL398" s="6"/>
      <c r="CM398" s="6"/>
      <c r="CN398" s="6"/>
      <c r="CO398" s="6"/>
      <c r="CP398" s="6"/>
      <c r="CQ398" s="6"/>
      <c r="CR398" s="6"/>
      <c r="CS398" s="6"/>
      <c r="CT398" s="6"/>
      <c r="CU398" s="6"/>
      <c r="CV398" s="6"/>
      <c r="CW398" s="6"/>
      <c r="CX398" s="6"/>
      <c r="CY398" s="6"/>
      <c r="CZ398" s="6"/>
      <c r="DA398" s="6"/>
      <c r="DB398" s="6"/>
      <c r="DC398" s="6"/>
      <c r="DD398" s="6"/>
      <c r="DE398" s="6"/>
      <c r="DF398" s="6"/>
      <c r="DG398" s="6"/>
      <c r="DH398" s="6"/>
      <c r="DI398" s="8"/>
      <c r="DJ398" s="6"/>
      <c r="DK398" s="6"/>
      <c r="DL398" s="6"/>
      <c r="DM398" s="6"/>
      <c r="DN398" s="6"/>
      <c r="DO398" s="6"/>
      <c r="DP398" s="6"/>
      <c r="DQ398" s="6"/>
      <c r="DR398" s="6"/>
      <c r="DS398" s="6"/>
      <c r="DT398" s="6"/>
      <c r="DU398" s="6"/>
      <c r="DV398" s="6"/>
      <c r="DW398" s="6"/>
      <c r="DX398" s="6"/>
      <c r="DY398" s="6"/>
      <c r="DZ398" s="6"/>
      <c r="EA398" s="6"/>
      <c r="EB398" s="6"/>
      <c r="EC398" s="6"/>
      <c r="ED398" s="6"/>
      <c r="EE398" s="6"/>
      <c r="EF398" s="6"/>
      <c r="EG398" s="6"/>
      <c r="EH398" s="6"/>
      <c r="EI398" s="6"/>
      <c r="EJ398" s="6"/>
      <c r="EK398" s="6"/>
      <c r="EL398" s="6"/>
      <c r="EM398" s="6"/>
      <c r="EN398" s="8"/>
      <c r="EO398" s="6"/>
    </row>
    <row r="399" spans="1:145"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8"/>
      <c r="CF399" s="6"/>
      <c r="CG399" s="6"/>
      <c r="CH399" s="6"/>
      <c r="CI399" s="6"/>
      <c r="CJ399" s="6"/>
      <c r="CK399" s="6"/>
      <c r="CL399" s="6"/>
      <c r="CM399" s="6"/>
      <c r="CN399" s="6"/>
      <c r="CO399" s="6"/>
      <c r="CP399" s="6"/>
      <c r="CQ399" s="6"/>
      <c r="CR399" s="6"/>
      <c r="CS399" s="6"/>
      <c r="CT399" s="6"/>
      <c r="CU399" s="6"/>
      <c r="CV399" s="6"/>
      <c r="CW399" s="6"/>
      <c r="CX399" s="6"/>
      <c r="CY399" s="6"/>
      <c r="CZ399" s="6"/>
      <c r="DA399" s="6"/>
      <c r="DB399" s="6"/>
      <c r="DC399" s="6"/>
      <c r="DD399" s="6"/>
      <c r="DE399" s="6"/>
      <c r="DF399" s="6"/>
      <c r="DG399" s="6"/>
      <c r="DH399" s="6"/>
      <c r="DI399" s="8"/>
      <c r="DJ399" s="6"/>
      <c r="DK399" s="6"/>
      <c r="DL399" s="6"/>
      <c r="DM399" s="6"/>
      <c r="DN399" s="6"/>
      <c r="DO399" s="6"/>
      <c r="DP399" s="6"/>
      <c r="DQ399" s="6"/>
      <c r="DR399" s="6"/>
      <c r="DS399" s="6"/>
      <c r="DT399" s="6"/>
      <c r="DU399" s="6"/>
      <c r="DV399" s="6"/>
      <c r="DW399" s="6"/>
      <c r="DX399" s="6"/>
      <c r="DY399" s="6"/>
      <c r="DZ399" s="6"/>
      <c r="EA399" s="6"/>
      <c r="EB399" s="6"/>
      <c r="EC399" s="6"/>
      <c r="ED399" s="6"/>
      <c r="EE399" s="6"/>
      <c r="EF399" s="6"/>
      <c r="EG399" s="6"/>
      <c r="EH399" s="6"/>
      <c r="EI399" s="6"/>
      <c r="EJ399" s="6"/>
      <c r="EK399" s="6"/>
      <c r="EL399" s="6"/>
      <c r="EM399" s="6"/>
      <c r="EN399" s="8"/>
      <c r="EO399" s="6"/>
    </row>
    <row r="400" spans="1:145"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8"/>
      <c r="CF400" s="6"/>
      <c r="CG400" s="6"/>
      <c r="CH400" s="6"/>
      <c r="CI400" s="6"/>
      <c r="CJ400" s="6"/>
      <c r="CK400" s="6"/>
      <c r="CL400" s="6"/>
      <c r="CM400" s="6"/>
      <c r="CN400" s="6"/>
      <c r="CO400" s="6"/>
      <c r="CP400" s="6"/>
      <c r="CQ400" s="6"/>
      <c r="CR400" s="6"/>
      <c r="CS400" s="6"/>
      <c r="CT400" s="6"/>
      <c r="CU400" s="6"/>
      <c r="CV400" s="6"/>
      <c r="CW400" s="6"/>
      <c r="CX400" s="6"/>
      <c r="CY400" s="6"/>
      <c r="CZ400" s="6"/>
      <c r="DA400" s="6"/>
      <c r="DB400" s="6"/>
      <c r="DC400" s="6"/>
      <c r="DD400" s="6"/>
      <c r="DE400" s="6"/>
      <c r="DF400" s="6"/>
      <c r="DG400" s="6"/>
      <c r="DH400" s="6"/>
      <c r="DI400" s="8"/>
      <c r="DJ400" s="6"/>
      <c r="DK400" s="6"/>
      <c r="DL400" s="6"/>
      <c r="DM400" s="6"/>
      <c r="DN400" s="6"/>
      <c r="DO400" s="6"/>
      <c r="DP400" s="6"/>
      <c r="DQ400" s="6"/>
      <c r="DR400" s="6"/>
      <c r="DS400" s="6"/>
      <c r="DT400" s="6"/>
      <c r="DU400" s="6"/>
      <c r="DV400" s="6"/>
      <c r="DW400" s="6"/>
      <c r="DX400" s="6"/>
      <c r="DY400" s="6"/>
      <c r="DZ400" s="6"/>
      <c r="EA400" s="6"/>
      <c r="EB400" s="6"/>
      <c r="EC400" s="6"/>
      <c r="ED400" s="6"/>
      <c r="EE400" s="6"/>
      <c r="EF400" s="6"/>
      <c r="EG400" s="6"/>
      <c r="EH400" s="6"/>
      <c r="EI400" s="6"/>
      <c r="EJ400" s="6"/>
      <c r="EK400" s="6"/>
      <c r="EL400" s="6"/>
      <c r="EM400" s="6"/>
      <c r="EN400" s="8"/>
      <c r="EO400" s="6"/>
    </row>
    <row r="401" spans="1:145"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8"/>
      <c r="CF401" s="6"/>
      <c r="CG401" s="6"/>
      <c r="CH401" s="6"/>
      <c r="CI401" s="6"/>
      <c r="CJ401" s="6"/>
      <c r="CK401" s="6"/>
      <c r="CL401" s="6"/>
      <c r="CM401" s="6"/>
      <c r="CN401" s="6"/>
      <c r="CO401" s="6"/>
      <c r="CP401" s="6"/>
      <c r="CQ401" s="6"/>
      <c r="CR401" s="6"/>
      <c r="CS401" s="6"/>
      <c r="CT401" s="6"/>
      <c r="CU401" s="6"/>
      <c r="CV401" s="6"/>
      <c r="CW401" s="6"/>
      <c r="CX401" s="6"/>
      <c r="CY401" s="6"/>
      <c r="CZ401" s="6"/>
      <c r="DA401" s="6"/>
      <c r="DB401" s="6"/>
      <c r="DC401" s="6"/>
      <c r="DD401" s="6"/>
      <c r="DE401" s="6"/>
      <c r="DF401" s="6"/>
      <c r="DG401" s="6"/>
      <c r="DH401" s="6"/>
      <c r="DI401" s="8"/>
      <c r="DJ401" s="6"/>
      <c r="DK401" s="6"/>
      <c r="DL401" s="6"/>
      <c r="DM401" s="6"/>
      <c r="DN401" s="6"/>
      <c r="DO401" s="6"/>
      <c r="DP401" s="6"/>
      <c r="DQ401" s="6"/>
      <c r="DR401" s="6"/>
      <c r="DS401" s="6"/>
      <c r="DT401" s="6"/>
      <c r="DU401" s="6"/>
      <c r="DV401" s="6"/>
      <c r="DW401" s="6"/>
      <c r="DX401" s="6"/>
      <c r="DY401" s="6"/>
      <c r="DZ401" s="6"/>
      <c r="EA401" s="6"/>
      <c r="EB401" s="6"/>
      <c r="EC401" s="6"/>
      <c r="ED401" s="6"/>
      <c r="EE401" s="6"/>
      <c r="EF401" s="6"/>
      <c r="EG401" s="6"/>
      <c r="EH401" s="6"/>
      <c r="EI401" s="6"/>
      <c r="EJ401" s="6"/>
      <c r="EK401" s="6"/>
      <c r="EL401" s="6"/>
      <c r="EM401" s="6"/>
      <c r="EN401" s="8"/>
      <c r="EO401" s="6"/>
    </row>
    <row r="402" spans="1:145"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8"/>
      <c r="CF402" s="6"/>
      <c r="CG402" s="6"/>
      <c r="CH402" s="6"/>
      <c r="CI402" s="6"/>
      <c r="CJ402" s="6"/>
      <c r="CK402" s="6"/>
      <c r="CL402" s="6"/>
      <c r="CM402" s="6"/>
      <c r="CN402" s="6"/>
      <c r="CO402" s="6"/>
      <c r="CP402" s="6"/>
      <c r="CQ402" s="6"/>
      <c r="CR402" s="6"/>
      <c r="CS402" s="6"/>
      <c r="CT402" s="6"/>
      <c r="CU402" s="6"/>
      <c r="CV402" s="6"/>
      <c r="CW402" s="6"/>
      <c r="CX402" s="6"/>
      <c r="CY402" s="6"/>
      <c r="CZ402" s="6"/>
      <c r="DA402" s="6"/>
      <c r="DB402" s="6"/>
      <c r="DC402" s="6"/>
      <c r="DD402" s="6"/>
      <c r="DE402" s="6"/>
      <c r="DF402" s="6"/>
      <c r="DG402" s="6"/>
      <c r="DH402" s="6"/>
      <c r="DI402" s="8"/>
      <c r="DJ402" s="6"/>
      <c r="DK402" s="6"/>
      <c r="DL402" s="6"/>
      <c r="DM402" s="6"/>
      <c r="DN402" s="6"/>
      <c r="DO402" s="6"/>
      <c r="DP402" s="6"/>
      <c r="DQ402" s="6"/>
      <c r="DR402" s="6"/>
      <c r="DS402" s="6"/>
      <c r="DT402" s="6"/>
      <c r="DU402" s="6"/>
      <c r="DV402" s="6"/>
      <c r="DW402" s="6"/>
      <c r="DX402" s="6"/>
      <c r="DY402" s="6"/>
      <c r="DZ402" s="6"/>
      <c r="EA402" s="6"/>
      <c r="EB402" s="6"/>
      <c r="EC402" s="6"/>
      <c r="ED402" s="6"/>
      <c r="EE402" s="6"/>
      <c r="EF402" s="6"/>
      <c r="EG402" s="6"/>
      <c r="EH402" s="6"/>
      <c r="EI402" s="6"/>
      <c r="EJ402" s="6"/>
      <c r="EK402" s="6"/>
      <c r="EL402" s="6"/>
      <c r="EM402" s="6"/>
      <c r="EN402" s="8"/>
      <c r="EO402" s="6"/>
    </row>
    <row r="403" spans="1:145"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8"/>
      <c r="CF403" s="6"/>
      <c r="CG403" s="6"/>
      <c r="CH403" s="6"/>
      <c r="CI403" s="6"/>
      <c r="CJ403" s="6"/>
      <c r="CK403" s="6"/>
      <c r="CL403" s="6"/>
      <c r="CM403" s="6"/>
      <c r="CN403" s="6"/>
      <c r="CO403" s="6"/>
      <c r="CP403" s="6"/>
      <c r="CQ403" s="6"/>
      <c r="CR403" s="6"/>
      <c r="CS403" s="6"/>
      <c r="CT403" s="6"/>
      <c r="CU403" s="6"/>
      <c r="CV403" s="6"/>
      <c r="CW403" s="6"/>
      <c r="CX403" s="6"/>
      <c r="CY403" s="6"/>
      <c r="CZ403" s="6"/>
      <c r="DA403" s="6"/>
      <c r="DB403" s="6"/>
      <c r="DC403" s="6"/>
      <c r="DD403" s="6"/>
      <c r="DE403" s="6"/>
      <c r="DF403" s="6"/>
      <c r="DG403" s="6"/>
      <c r="DH403" s="6"/>
      <c r="DI403" s="8"/>
      <c r="DJ403" s="6"/>
      <c r="DK403" s="6"/>
      <c r="DL403" s="6"/>
      <c r="DM403" s="6"/>
      <c r="DN403" s="6"/>
      <c r="DO403" s="6"/>
      <c r="DP403" s="6"/>
      <c r="DQ403" s="6"/>
      <c r="DR403" s="6"/>
      <c r="DS403" s="6"/>
      <c r="DT403" s="6"/>
      <c r="DU403" s="6"/>
      <c r="DV403" s="6"/>
      <c r="DW403" s="6"/>
      <c r="DX403" s="6"/>
      <c r="DY403" s="6"/>
      <c r="DZ403" s="6"/>
      <c r="EA403" s="6"/>
      <c r="EB403" s="6"/>
      <c r="EC403" s="6"/>
      <c r="ED403" s="6"/>
      <c r="EE403" s="6"/>
      <c r="EF403" s="6"/>
      <c r="EG403" s="6"/>
      <c r="EH403" s="6"/>
      <c r="EI403" s="6"/>
      <c r="EJ403" s="6"/>
      <c r="EK403" s="6"/>
      <c r="EL403" s="6"/>
      <c r="EM403" s="6"/>
      <c r="EN403" s="8"/>
      <c r="EO403" s="6"/>
    </row>
    <row r="404" spans="1:145"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8"/>
      <c r="CF404" s="6"/>
      <c r="CG404" s="6"/>
      <c r="CH404" s="6"/>
      <c r="CI404" s="6"/>
      <c r="CJ404" s="6"/>
      <c r="CK404" s="6"/>
      <c r="CL404" s="6"/>
      <c r="CM404" s="6"/>
      <c r="CN404" s="6"/>
      <c r="CO404" s="6"/>
      <c r="CP404" s="6"/>
      <c r="CQ404" s="6"/>
      <c r="CR404" s="6"/>
      <c r="CS404" s="6"/>
      <c r="CT404" s="6"/>
      <c r="CU404" s="6"/>
      <c r="CV404" s="6"/>
      <c r="CW404" s="6"/>
      <c r="CX404" s="6"/>
      <c r="CY404" s="6"/>
      <c r="CZ404" s="6"/>
      <c r="DA404" s="6"/>
      <c r="DB404" s="6"/>
      <c r="DC404" s="6"/>
      <c r="DD404" s="6"/>
      <c r="DE404" s="6"/>
      <c r="DF404" s="6"/>
      <c r="DG404" s="6"/>
      <c r="DH404" s="6"/>
      <c r="DI404" s="8"/>
      <c r="DJ404" s="6"/>
      <c r="DK404" s="6"/>
      <c r="DL404" s="6"/>
      <c r="DM404" s="6"/>
      <c r="DN404" s="6"/>
      <c r="DO404" s="6"/>
      <c r="DP404" s="6"/>
      <c r="DQ404" s="6"/>
      <c r="DR404" s="6"/>
      <c r="DS404" s="6"/>
      <c r="DT404" s="6"/>
      <c r="DU404" s="6"/>
      <c r="DV404" s="6"/>
      <c r="DW404" s="6"/>
      <c r="DX404" s="6"/>
      <c r="DY404" s="6"/>
      <c r="DZ404" s="6"/>
      <c r="EA404" s="6"/>
      <c r="EB404" s="6"/>
      <c r="EC404" s="6"/>
      <c r="ED404" s="6"/>
      <c r="EE404" s="6"/>
      <c r="EF404" s="6"/>
      <c r="EG404" s="6"/>
      <c r="EH404" s="6"/>
      <c r="EI404" s="6"/>
      <c r="EJ404" s="6"/>
      <c r="EK404" s="6"/>
      <c r="EL404" s="6"/>
      <c r="EM404" s="6"/>
      <c r="EN404" s="8"/>
      <c r="EO404" s="6"/>
    </row>
    <row r="405" spans="1:14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8"/>
      <c r="CF405" s="6"/>
      <c r="CG405" s="6"/>
      <c r="CH405" s="6"/>
      <c r="CI405" s="6"/>
      <c r="CJ405" s="6"/>
      <c r="CK405" s="6"/>
      <c r="CL405" s="6"/>
      <c r="CM405" s="6"/>
      <c r="CN405" s="6"/>
      <c r="CO405" s="6"/>
      <c r="CP405" s="6"/>
      <c r="CQ405" s="6"/>
      <c r="CR405" s="6"/>
      <c r="CS405" s="6"/>
      <c r="CT405" s="6"/>
      <c r="CU405" s="6"/>
      <c r="CV405" s="6"/>
      <c r="CW405" s="6"/>
      <c r="CX405" s="6"/>
      <c r="CY405" s="6"/>
      <c r="CZ405" s="6"/>
      <c r="DA405" s="6"/>
      <c r="DB405" s="6"/>
      <c r="DC405" s="6"/>
      <c r="DD405" s="6"/>
      <c r="DE405" s="6"/>
      <c r="DF405" s="6"/>
      <c r="DG405" s="6"/>
      <c r="DH405" s="6"/>
      <c r="DI405" s="8"/>
      <c r="DJ405" s="6"/>
      <c r="DK405" s="6"/>
      <c r="DL405" s="6"/>
      <c r="DM405" s="6"/>
      <c r="DN405" s="6"/>
      <c r="DO405" s="6"/>
      <c r="DP405" s="6"/>
      <c r="DQ405" s="6"/>
      <c r="DR405" s="6"/>
      <c r="DS405" s="6"/>
      <c r="DT405" s="6"/>
      <c r="DU405" s="6"/>
      <c r="DV405" s="6"/>
      <c r="DW405" s="6"/>
      <c r="DX405" s="6"/>
      <c r="DY405" s="6"/>
      <c r="DZ405" s="6"/>
      <c r="EA405" s="6"/>
      <c r="EB405" s="6"/>
      <c r="EC405" s="6"/>
      <c r="ED405" s="6"/>
      <c r="EE405" s="6"/>
      <c r="EF405" s="6"/>
      <c r="EG405" s="6"/>
      <c r="EH405" s="6"/>
      <c r="EI405" s="6"/>
      <c r="EJ405" s="6"/>
      <c r="EK405" s="6"/>
      <c r="EL405" s="6"/>
      <c r="EM405" s="6"/>
      <c r="EN405" s="8"/>
      <c r="EO405" s="6"/>
    </row>
    <row r="406" spans="1:145"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8"/>
      <c r="CF406" s="6"/>
      <c r="CG406" s="6"/>
      <c r="CH406" s="6"/>
      <c r="CI406" s="6"/>
      <c r="CJ406" s="6"/>
      <c r="CK406" s="6"/>
      <c r="CL406" s="6"/>
      <c r="CM406" s="6"/>
      <c r="CN406" s="6"/>
      <c r="CO406" s="6"/>
      <c r="CP406" s="6"/>
      <c r="CQ406" s="6"/>
      <c r="CR406" s="6"/>
      <c r="CS406" s="6"/>
      <c r="CT406" s="6"/>
      <c r="CU406" s="6"/>
      <c r="CV406" s="6"/>
      <c r="CW406" s="6"/>
      <c r="CX406" s="6"/>
      <c r="CY406" s="6"/>
      <c r="CZ406" s="6"/>
      <c r="DA406" s="6"/>
      <c r="DB406" s="6"/>
      <c r="DC406" s="6"/>
      <c r="DD406" s="6"/>
      <c r="DE406" s="6"/>
      <c r="DF406" s="6"/>
      <c r="DG406" s="6"/>
      <c r="DH406" s="6"/>
      <c r="DI406" s="8"/>
      <c r="DJ406" s="6"/>
      <c r="DK406" s="6"/>
      <c r="DL406" s="6"/>
      <c r="DM406" s="6"/>
      <c r="DN406" s="6"/>
      <c r="DO406" s="6"/>
      <c r="DP406" s="6"/>
      <c r="DQ406" s="6"/>
      <c r="DR406" s="6"/>
      <c r="DS406" s="6"/>
      <c r="DT406" s="6"/>
      <c r="DU406" s="6"/>
      <c r="DV406" s="6"/>
      <c r="DW406" s="6"/>
      <c r="DX406" s="6"/>
      <c r="DY406" s="6"/>
      <c r="DZ406" s="6"/>
      <c r="EA406" s="6"/>
      <c r="EB406" s="6"/>
      <c r="EC406" s="6"/>
      <c r="ED406" s="6"/>
      <c r="EE406" s="6"/>
      <c r="EF406" s="6"/>
      <c r="EG406" s="6"/>
      <c r="EH406" s="6"/>
      <c r="EI406" s="6"/>
      <c r="EJ406" s="6"/>
      <c r="EK406" s="6"/>
      <c r="EL406" s="6"/>
      <c r="EM406" s="6"/>
      <c r="EN406" s="8"/>
      <c r="EO406" s="6"/>
    </row>
    <row r="407" spans="1:145"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8"/>
      <c r="CF407" s="6"/>
      <c r="CG407" s="6"/>
      <c r="CH407" s="6"/>
      <c r="CI407" s="6"/>
      <c r="CJ407" s="6"/>
      <c r="CK407" s="6"/>
      <c r="CL407" s="6"/>
      <c r="CM407" s="6"/>
      <c r="CN407" s="6"/>
      <c r="CO407" s="6"/>
      <c r="CP407" s="6"/>
      <c r="CQ407" s="6"/>
      <c r="CR407" s="6"/>
      <c r="CS407" s="6"/>
      <c r="CT407" s="6"/>
      <c r="CU407" s="6"/>
      <c r="CV407" s="6"/>
      <c r="CW407" s="6"/>
      <c r="CX407" s="6"/>
      <c r="CY407" s="6"/>
      <c r="CZ407" s="6"/>
      <c r="DA407" s="6"/>
      <c r="DB407" s="6"/>
      <c r="DC407" s="6"/>
      <c r="DD407" s="6"/>
      <c r="DE407" s="6"/>
      <c r="DF407" s="6"/>
      <c r="DG407" s="6"/>
      <c r="DH407" s="6"/>
      <c r="DI407" s="8"/>
      <c r="DJ407" s="6"/>
      <c r="DK407" s="6"/>
      <c r="DL407" s="6"/>
      <c r="DM407" s="6"/>
      <c r="DN407" s="6"/>
      <c r="DO407" s="6"/>
      <c r="DP407" s="6"/>
      <c r="DQ407" s="6"/>
      <c r="DR407" s="6"/>
      <c r="DS407" s="6"/>
      <c r="DT407" s="6"/>
      <c r="DU407" s="6"/>
      <c r="DV407" s="6"/>
      <c r="DW407" s="6"/>
      <c r="DX407" s="6"/>
      <c r="DY407" s="6"/>
      <c r="DZ407" s="6"/>
      <c r="EA407" s="6"/>
      <c r="EB407" s="6"/>
      <c r="EC407" s="6"/>
      <c r="ED407" s="6"/>
      <c r="EE407" s="6"/>
      <c r="EF407" s="6"/>
      <c r="EG407" s="6"/>
      <c r="EH407" s="6"/>
      <c r="EI407" s="6"/>
      <c r="EJ407" s="6"/>
      <c r="EK407" s="6"/>
      <c r="EL407" s="6"/>
      <c r="EM407" s="6"/>
      <c r="EN407" s="8"/>
      <c r="EO407" s="6"/>
    </row>
    <row r="408" spans="1:145"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8"/>
      <c r="CF408" s="6"/>
      <c r="CG408" s="6"/>
      <c r="CH408" s="6"/>
      <c r="CI408" s="6"/>
      <c r="CJ408" s="6"/>
      <c r="CK408" s="6"/>
      <c r="CL408" s="6"/>
      <c r="CM408" s="6"/>
      <c r="CN408" s="6"/>
      <c r="CO408" s="6"/>
      <c r="CP408" s="6"/>
      <c r="CQ408" s="6"/>
      <c r="CR408" s="6"/>
      <c r="CS408" s="6"/>
      <c r="CT408" s="6"/>
      <c r="CU408" s="6"/>
      <c r="CV408" s="6"/>
      <c r="CW408" s="6"/>
      <c r="CX408" s="6"/>
      <c r="CY408" s="6"/>
      <c r="CZ408" s="6"/>
      <c r="DA408" s="6"/>
      <c r="DB408" s="6"/>
      <c r="DC408" s="6"/>
      <c r="DD408" s="6"/>
      <c r="DE408" s="6"/>
      <c r="DF408" s="6"/>
      <c r="DG408" s="6"/>
      <c r="DH408" s="6"/>
      <c r="DI408" s="8"/>
      <c r="DJ408" s="6"/>
      <c r="DK408" s="6"/>
      <c r="DL408" s="6"/>
      <c r="DM408" s="6"/>
      <c r="DN408" s="6"/>
      <c r="DO408" s="6"/>
      <c r="DP408" s="6"/>
      <c r="DQ408" s="6"/>
      <c r="DR408" s="6"/>
      <c r="DS408" s="6"/>
      <c r="DT408" s="6"/>
      <c r="DU408" s="6"/>
      <c r="DV408" s="6"/>
      <c r="DW408" s="6"/>
      <c r="DX408" s="6"/>
      <c r="DY408" s="6"/>
      <c r="DZ408" s="6"/>
      <c r="EA408" s="6"/>
      <c r="EB408" s="6"/>
      <c r="EC408" s="6"/>
      <c r="ED408" s="6"/>
      <c r="EE408" s="6"/>
      <c r="EF408" s="6"/>
      <c r="EG408" s="6"/>
      <c r="EH408" s="6"/>
      <c r="EI408" s="6"/>
      <c r="EJ408" s="6"/>
      <c r="EK408" s="6"/>
      <c r="EL408" s="6"/>
      <c r="EM408" s="6"/>
      <c r="EN408" s="8"/>
      <c r="EO408" s="6"/>
    </row>
    <row r="409" spans="1:145"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8"/>
      <c r="CF409" s="6"/>
      <c r="CG409" s="6"/>
      <c r="CH409" s="6"/>
      <c r="CI409" s="6"/>
      <c r="CJ409" s="6"/>
      <c r="CK409" s="6"/>
      <c r="CL409" s="6"/>
      <c r="CM409" s="6"/>
      <c r="CN409" s="6"/>
      <c r="CO409" s="6"/>
      <c r="CP409" s="6"/>
      <c r="CQ409" s="6"/>
      <c r="CR409" s="6"/>
      <c r="CS409" s="6"/>
      <c r="CT409" s="6"/>
      <c r="CU409" s="6"/>
      <c r="CV409" s="6"/>
      <c r="CW409" s="6"/>
      <c r="CX409" s="6"/>
      <c r="CY409" s="6"/>
      <c r="CZ409" s="6"/>
      <c r="DA409" s="6"/>
      <c r="DB409" s="6"/>
      <c r="DC409" s="6"/>
      <c r="DD409" s="6"/>
      <c r="DE409" s="6"/>
      <c r="DF409" s="6"/>
      <c r="DG409" s="6"/>
      <c r="DH409" s="6"/>
      <c r="DI409" s="8"/>
      <c r="DJ409" s="6"/>
      <c r="DK409" s="6"/>
      <c r="DL409" s="6"/>
      <c r="DM409" s="6"/>
      <c r="DN409" s="6"/>
      <c r="DO409" s="6"/>
      <c r="DP409" s="6"/>
      <c r="DQ409" s="6"/>
      <c r="DR409" s="6"/>
      <c r="DS409" s="6"/>
      <c r="DT409" s="6"/>
      <c r="DU409" s="6"/>
      <c r="DV409" s="6"/>
      <c r="DW409" s="6"/>
      <c r="DX409" s="6"/>
      <c r="DY409" s="6"/>
      <c r="DZ409" s="6"/>
      <c r="EA409" s="6"/>
      <c r="EB409" s="6"/>
      <c r="EC409" s="6"/>
      <c r="ED409" s="6"/>
      <c r="EE409" s="6"/>
      <c r="EF409" s="6"/>
      <c r="EG409" s="6"/>
      <c r="EH409" s="6"/>
      <c r="EI409" s="6"/>
      <c r="EJ409" s="6"/>
      <c r="EK409" s="6"/>
      <c r="EL409" s="6"/>
      <c r="EM409" s="6"/>
      <c r="EN409" s="8"/>
      <c r="EO409" s="6"/>
    </row>
    <row r="410" spans="1:145"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8"/>
      <c r="CF410" s="6"/>
      <c r="CG410" s="6"/>
      <c r="CH410" s="6"/>
      <c r="CI410" s="6"/>
      <c r="CJ410" s="6"/>
      <c r="CK410" s="6"/>
      <c r="CL410" s="6"/>
      <c r="CM410" s="6"/>
      <c r="CN410" s="6"/>
      <c r="CO410" s="6"/>
      <c r="CP410" s="6"/>
      <c r="CQ410" s="6"/>
      <c r="CR410" s="6"/>
      <c r="CS410" s="6"/>
      <c r="CT410" s="6"/>
      <c r="CU410" s="6"/>
      <c r="CV410" s="6"/>
      <c r="CW410" s="6"/>
      <c r="CX410" s="6"/>
      <c r="CY410" s="6"/>
      <c r="CZ410" s="6"/>
      <c r="DA410" s="6"/>
      <c r="DB410" s="6"/>
      <c r="DC410" s="6"/>
      <c r="DD410" s="6"/>
      <c r="DE410" s="6"/>
      <c r="DF410" s="6"/>
      <c r="DG410" s="6"/>
      <c r="DH410" s="6"/>
      <c r="DI410" s="8"/>
      <c r="DJ410" s="6"/>
      <c r="DK410" s="6"/>
      <c r="DL410" s="6"/>
      <c r="DM410" s="6"/>
      <c r="DN410" s="6"/>
      <c r="DO410" s="6"/>
      <c r="DP410" s="6"/>
      <c r="DQ410" s="6"/>
      <c r="DR410" s="6"/>
      <c r="DS410" s="6"/>
      <c r="DT410" s="6"/>
      <c r="DU410" s="6"/>
      <c r="DV410" s="6"/>
      <c r="DW410" s="6"/>
      <c r="DX410" s="6"/>
      <c r="DY410" s="6"/>
      <c r="DZ410" s="6"/>
      <c r="EA410" s="6"/>
      <c r="EB410" s="6"/>
      <c r="EC410" s="6"/>
      <c r="ED410" s="6"/>
      <c r="EE410" s="6"/>
      <c r="EF410" s="6"/>
      <c r="EG410" s="6"/>
      <c r="EH410" s="6"/>
      <c r="EI410" s="6"/>
      <c r="EJ410" s="6"/>
      <c r="EK410" s="6"/>
      <c r="EL410" s="6"/>
      <c r="EM410" s="6"/>
      <c r="EN410" s="8"/>
      <c r="EO410" s="6"/>
    </row>
    <row r="411" spans="1:145"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8"/>
      <c r="CF411" s="6"/>
      <c r="CG411" s="6"/>
      <c r="CH411" s="6"/>
      <c r="CI411" s="6"/>
      <c r="CJ411" s="6"/>
      <c r="CK411" s="6"/>
      <c r="CL411" s="6"/>
      <c r="CM411" s="6"/>
      <c r="CN411" s="6"/>
      <c r="CO411" s="6"/>
      <c r="CP411" s="6"/>
      <c r="CQ411" s="6"/>
      <c r="CR411" s="6"/>
      <c r="CS411" s="6"/>
      <c r="CT411" s="6"/>
      <c r="CU411" s="6"/>
      <c r="CV411" s="6"/>
      <c r="CW411" s="6"/>
      <c r="CX411" s="6"/>
      <c r="CY411" s="6"/>
      <c r="CZ411" s="6"/>
      <c r="DA411" s="6"/>
      <c r="DB411" s="6"/>
      <c r="DC411" s="6"/>
      <c r="DD411" s="6"/>
      <c r="DE411" s="6"/>
      <c r="DF411" s="6"/>
      <c r="DG411" s="6"/>
      <c r="DH411" s="6"/>
      <c r="DI411" s="8"/>
      <c r="DJ411" s="6"/>
      <c r="DK411" s="6"/>
      <c r="DL411" s="6"/>
      <c r="DM411" s="6"/>
      <c r="DN411" s="6"/>
      <c r="DO411" s="6"/>
      <c r="DP411" s="6"/>
      <c r="DQ411" s="6"/>
      <c r="DR411" s="6"/>
      <c r="DS411" s="6"/>
      <c r="DT411" s="6"/>
      <c r="DU411" s="6"/>
      <c r="DV411" s="6"/>
      <c r="DW411" s="6"/>
      <c r="DX411" s="6"/>
      <c r="DY411" s="6"/>
      <c r="DZ411" s="6"/>
      <c r="EA411" s="6"/>
      <c r="EB411" s="6"/>
      <c r="EC411" s="6"/>
      <c r="ED411" s="6"/>
      <c r="EE411" s="6"/>
      <c r="EF411" s="6"/>
      <c r="EG411" s="6"/>
      <c r="EH411" s="6"/>
      <c r="EI411" s="6"/>
      <c r="EJ411" s="6"/>
      <c r="EK411" s="6"/>
      <c r="EL411" s="6"/>
      <c r="EM411" s="6"/>
      <c r="EN411" s="8"/>
      <c r="EO411" s="6"/>
    </row>
    <row r="412" spans="1:145"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8"/>
      <c r="CF412" s="6"/>
      <c r="CG412" s="6"/>
      <c r="CH412" s="6"/>
      <c r="CI412" s="6"/>
      <c r="CJ412" s="6"/>
      <c r="CK412" s="6"/>
      <c r="CL412" s="6"/>
      <c r="CM412" s="6"/>
      <c r="CN412" s="6"/>
      <c r="CO412" s="6"/>
      <c r="CP412" s="6"/>
      <c r="CQ412" s="6"/>
      <c r="CR412" s="6"/>
      <c r="CS412" s="6"/>
      <c r="CT412" s="6"/>
      <c r="CU412" s="6"/>
      <c r="CV412" s="6"/>
      <c r="CW412" s="6"/>
      <c r="CX412" s="6"/>
      <c r="CY412" s="6"/>
      <c r="CZ412" s="6"/>
      <c r="DA412" s="6"/>
      <c r="DB412" s="6"/>
      <c r="DC412" s="6"/>
      <c r="DD412" s="6"/>
      <c r="DE412" s="6"/>
      <c r="DF412" s="6"/>
      <c r="DG412" s="6"/>
      <c r="DH412" s="6"/>
      <c r="DI412" s="8"/>
      <c r="DJ412" s="6"/>
      <c r="DK412" s="6"/>
      <c r="DL412" s="6"/>
      <c r="DM412" s="6"/>
      <c r="DN412" s="6"/>
      <c r="DO412" s="6"/>
      <c r="DP412" s="6"/>
      <c r="DQ412" s="6"/>
      <c r="DR412" s="6"/>
      <c r="DS412" s="6"/>
      <c r="DT412" s="6"/>
      <c r="DU412" s="6"/>
      <c r="DV412" s="6"/>
      <c r="DW412" s="6"/>
      <c r="DX412" s="6"/>
      <c r="DY412" s="6"/>
      <c r="DZ412" s="6"/>
      <c r="EA412" s="6"/>
      <c r="EB412" s="6"/>
      <c r="EC412" s="6"/>
      <c r="ED412" s="6"/>
      <c r="EE412" s="6"/>
      <c r="EF412" s="6"/>
      <c r="EG412" s="6"/>
      <c r="EH412" s="6"/>
      <c r="EI412" s="6"/>
      <c r="EJ412" s="6"/>
      <c r="EK412" s="6"/>
      <c r="EL412" s="6"/>
      <c r="EM412" s="6"/>
      <c r="EN412" s="8"/>
      <c r="EO412" s="6"/>
    </row>
    <row r="413" spans="1:145"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8"/>
      <c r="CF413" s="6"/>
      <c r="CG413" s="6"/>
      <c r="CH413" s="6"/>
      <c r="CI413" s="6"/>
      <c r="CJ413" s="6"/>
      <c r="CK413" s="6"/>
      <c r="CL413" s="6"/>
      <c r="CM413" s="6"/>
      <c r="CN413" s="6"/>
      <c r="CO413" s="6"/>
      <c r="CP413" s="6"/>
      <c r="CQ413" s="6"/>
      <c r="CR413" s="6"/>
      <c r="CS413" s="6"/>
      <c r="CT413" s="6"/>
      <c r="CU413" s="6"/>
      <c r="CV413" s="6"/>
      <c r="CW413" s="6"/>
      <c r="CX413" s="6"/>
      <c r="CY413" s="6"/>
      <c r="CZ413" s="6"/>
      <c r="DA413" s="6"/>
      <c r="DB413" s="6"/>
      <c r="DC413" s="6"/>
      <c r="DD413" s="6"/>
      <c r="DE413" s="6"/>
      <c r="DF413" s="6"/>
      <c r="DG413" s="6"/>
      <c r="DH413" s="6"/>
      <c r="DI413" s="8"/>
      <c r="DJ413" s="6"/>
      <c r="DK413" s="6"/>
      <c r="DL413" s="6"/>
      <c r="DM413" s="6"/>
      <c r="DN413" s="6"/>
      <c r="DO413" s="6"/>
      <c r="DP413" s="6"/>
      <c r="DQ413" s="6"/>
      <c r="DR413" s="6"/>
      <c r="DS413" s="6"/>
      <c r="DT413" s="6"/>
      <c r="DU413" s="6"/>
      <c r="DV413" s="6"/>
      <c r="DW413" s="6"/>
      <c r="DX413" s="6"/>
      <c r="DY413" s="6"/>
      <c r="DZ413" s="6"/>
      <c r="EA413" s="6"/>
      <c r="EB413" s="6"/>
      <c r="EC413" s="6"/>
      <c r="ED413" s="6"/>
      <c r="EE413" s="6"/>
      <c r="EF413" s="6"/>
      <c r="EG413" s="6"/>
      <c r="EH413" s="6"/>
      <c r="EI413" s="6"/>
      <c r="EJ413" s="6"/>
      <c r="EK413" s="6"/>
      <c r="EL413" s="6"/>
      <c r="EM413" s="6"/>
      <c r="EN413" s="8"/>
      <c r="EO413" s="6"/>
    </row>
    <row r="414" spans="1:145"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8"/>
      <c r="CF414" s="6"/>
      <c r="CG414" s="6"/>
      <c r="CH414" s="6"/>
      <c r="CI414" s="6"/>
      <c r="CJ414" s="6"/>
      <c r="CK414" s="6"/>
      <c r="CL414" s="6"/>
      <c r="CM414" s="6"/>
      <c r="CN414" s="6"/>
      <c r="CO414" s="6"/>
      <c r="CP414" s="6"/>
      <c r="CQ414" s="6"/>
      <c r="CR414" s="6"/>
      <c r="CS414" s="6"/>
      <c r="CT414" s="6"/>
      <c r="CU414" s="6"/>
      <c r="CV414" s="6"/>
      <c r="CW414" s="6"/>
      <c r="CX414" s="6"/>
      <c r="CY414" s="6"/>
      <c r="CZ414" s="6"/>
      <c r="DA414" s="6"/>
      <c r="DB414" s="6"/>
      <c r="DC414" s="6"/>
      <c r="DD414" s="6"/>
      <c r="DE414" s="6"/>
      <c r="DF414" s="6"/>
      <c r="DG414" s="6"/>
      <c r="DH414" s="6"/>
      <c r="DI414" s="8"/>
      <c r="DJ414" s="6"/>
      <c r="DK414" s="6"/>
      <c r="DL414" s="6"/>
      <c r="DM414" s="6"/>
      <c r="DN414" s="6"/>
      <c r="DO414" s="6"/>
      <c r="DP414" s="6"/>
      <c r="DQ414" s="6"/>
      <c r="DR414" s="6"/>
      <c r="DS414" s="6"/>
      <c r="DT414" s="6"/>
      <c r="DU414" s="6"/>
      <c r="DV414" s="6"/>
      <c r="DW414" s="6"/>
      <c r="DX414" s="6"/>
      <c r="DY414" s="6"/>
      <c r="DZ414" s="6"/>
      <c r="EA414" s="6"/>
      <c r="EB414" s="6"/>
      <c r="EC414" s="6"/>
      <c r="ED414" s="6"/>
      <c r="EE414" s="6"/>
      <c r="EF414" s="6"/>
      <c r="EG414" s="6"/>
      <c r="EH414" s="6"/>
      <c r="EI414" s="6"/>
      <c r="EJ414" s="6"/>
      <c r="EK414" s="6"/>
      <c r="EL414" s="6"/>
      <c r="EM414" s="6"/>
      <c r="EN414" s="8"/>
      <c r="EO414" s="6"/>
    </row>
    <row r="415" spans="1:14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8"/>
      <c r="CF415" s="6"/>
      <c r="CG415" s="6"/>
      <c r="CH415" s="6"/>
      <c r="CI415" s="6"/>
      <c r="CJ415" s="6"/>
      <c r="CK415" s="6"/>
      <c r="CL415" s="6"/>
      <c r="CM415" s="6"/>
      <c r="CN415" s="6"/>
      <c r="CO415" s="6"/>
      <c r="CP415" s="6"/>
      <c r="CQ415" s="6"/>
      <c r="CR415" s="6"/>
      <c r="CS415" s="6"/>
      <c r="CT415" s="6"/>
      <c r="CU415" s="6"/>
      <c r="CV415" s="6"/>
      <c r="CW415" s="6"/>
      <c r="CX415" s="6"/>
      <c r="CY415" s="6"/>
      <c r="CZ415" s="6"/>
      <c r="DA415" s="6"/>
      <c r="DB415" s="6"/>
      <c r="DC415" s="6"/>
      <c r="DD415" s="6"/>
      <c r="DE415" s="6"/>
      <c r="DF415" s="6"/>
      <c r="DG415" s="6"/>
      <c r="DH415" s="6"/>
      <c r="DI415" s="8"/>
      <c r="DJ415" s="6"/>
      <c r="DK415" s="6"/>
      <c r="DL415" s="6"/>
      <c r="DM415" s="6"/>
      <c r="DN415" s="6"/>
      <c r="DO415" s="6"/>
      <c r="DP415" s="6"/>
      <c r="DQ415" s="6"/>
      <c r="DR415" s="6"/>
      <c r="DS415" s="6"/>
      <c r="DT415" s="6"/>
      <c r="DU415" s="6"/>
      <c r="DV415" s="6"/>
      <c r="DW415" s="6"/>
      <c r="DX415" s="6"/>
      <c r="DY415" s="6"/>
      <c r="DZ415" s="6"/>
      <c r="EA415" s="6"/>
      <c r="EB415" s="6"/>
      <c r="EC415" s="6"/>
      <c r="ED415" s="6"/>
      <c r="EE415" s="6"/>
      <c r="EF415" s="6"/>
      <c r="EG415" s="6"/>
      <c r="EH415" s="6"/>
      <c r="EI415" s="6"/>
      <c r="EJ415" s="6"/>
      <c r="EK415" s="6"/>
      <c r="EL415" s="6"/>
      <c r="EM415" s="6"/>
      <c r="EN415" s="8"/>
      <c r="EO415" s="6"/>
    </row>
    <row r="416" spans="1:145"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8"/>
      <c r="CF416" s="6"/>
      <c r="CG416" s="6"/>
      <c r="CH416" s="6"/>
      <c r="CI416" s="6"/>
      <c r="CJ416" s="6"/>
      <c r="CK416" s="6"/>
      <c r="CL416" s="6"/>
      <c r="CM416" s="6"/>
      <c r="CN416" s="6"/>
      <c r="CO416" s="6"/>
      <c r="CP416" s="6"/>
      <c r="CQ416" s="6"/>
      <c r="CR416" s="6"/>
      <c r="CS416" s="6"/>
      <c r="CT416" s="6"/>
      <c r="CU416" s="6"/>
      <c r="CV416" s="6"/>
      <c r="CW416" s="6"/>
      <c r="CX416" s="6"/>
      <c r="CY416" s="6"/>
      <c r="CZ416" s="6"/>
      <c r="DA416" s="6"/>
      <c r="DB416" s="6"/>
      <c r="DC416" s="6"/>
      <c r="DD416" s="6"/>
      <c r="DE416" s="6"/>
      <c r="DF416" s="6"/>
      <c r="DG416" s="6"/>
      <c r="DH416" s="6"/>
      <c r="DI416" s="8"/>
      <c r="DJ416" s="6"/>
      <c r="DK416" s="6"/>
      <c r="DL416" s="6"/>
      <c r="DM416" s="6"/>
      <c r="DN416" s="6"/>
      <c r="DO416" s="6"/>
      <c r="DP416" s="6"/>
      <c r="DQ416" s="6"/>
      <c r="DR416" s="6"/>
      <c r="DS416" s="6"/>
      <c r="DT416" s="6"/>
      <c r="DU416" s="6"/>
      <c r="DV416" s="6"/>
      <c r="DW416" s="6"/>
      <c r="DX416" s="6"/>
      <c r="DY416" s="6"/>
      <c r="DZ416" s="6"/>
      <c r="EA416" s="6"/>
      <c r="EB416" s="6"/>
      <c r="EC416" s="6"/>
      <c r="ED416" s="6"/>
      <c r="EE416" s="6"/>
      <c r="EF416" s="6"/>
      <c r="EG416" s="6"/>
      <c r="EH416" s="6"/>
      <c r="EI416" s="6"/>
      <c r="EJ416" s="6"/>
      <c r="EK416" s="6"/>
      <c r="EL416" s="6"/>
      <c r="EM416" s="6"/>
      <c r="EN416" s="8"/>
      <c r="EO416" s="6"/>
    </row>
    <row r="417" spans="1:145"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8"/>
      <c r="CF417" s="6"/>
      <c r="CG417" s="6"/>
      <c r="CH417" s="6"/>
      <c r="CI417" s="6"/>
      <c r="CJ417" s="6"/>
      <c r="CK417" s="6"/>
      <c r="CL417" s="6"/>
      <c r="CM417" s="6"/>
      <c r="CN417" s="6"/>
      <c r="CO417" s="6"/>
      <c r="CP417" s="6"/>
      <c r="CQ417" s="6"/>
      <c r="CR417" s="6"/>
      <c r="CS417" s="6"/>
      <c r="CT417" s="6"/>
      <c r="CU417" s="6"/>
      <c r="CV417" s="6"/>
      <c r="CW417" s="6"/>
      <c r="CX417" s="6"/>
      <c r="CY417" s="6"/>
      <c r="CZ417" s="6"/>
      <c r="DA417" s="6"/>
      <c r="DB417" s="6"/>
      <c r="DC417" s="6"/>
      <c r="DD417" s="6"/>
      <c r="DE417" s="6"/>
      <c r="DF417" s="6"/>
      <c r="DG417" s="6"/>
      <c r="DH417" s="6"/>
      <c r="DI417" s="8"/>
      <c r="DJ417" s="6"/>
      <c r="DK417" s="6"/>
      <c r="DL417" s="6"/>
      <c r="DM417" s="6"/>
      <c r="DN417" s="6"/>
      <c r="DO417" s="6"/>
      <c r="DP417" s="6"/>
      <c r="DQ417" s="6"/>
      <c r="DR417" s="6"/>
      <c r="DS417" s="6"/>
      <c r="DT417" s="6"/>
      <c r="DU417" s="6"/>
      <c r="DV417" s="6"/>
      <c r="DW417" s="6"/>
      <c r="DX417" s="6"/>
      <c r="DY417" s="6"/>
      <c r="DZ417" s="6"/>
      <c r="EA417" s="6"/>
      <c r="EB417" s="6"/>
      <c r="EC417" s="6"/>
      <c r="ED417" s="6"/>
      <c r="EE417" s="6"/>
      <c r="EF417" s="6"/>
      <c r="EG417" s="6"/>
      <c r="EH417" s="6"/>
      <c r="EI417" s="6"/>
      <c r="EJ417" s="6"/>
      <c r="EK417" s="6"/>
      <c r="EL417" s="6"/>
      <c r="EM417" s="6"/>
      <c r="EN417" s="8"/>
      <c r="EO417" s="6"/>
    </row>
    <row r="418" spans="1:145"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8"/>
      <c r="CF418" s="6"/>
      <c r="CG418" s="6"/>
      <c r="CH418" s="6"/>
      <c r="CI418" s="6"/>
      <c r="CJ418" s="6"/>
      <c r="CK418" s="6"/>
      <c r="CL418" s="6"/>
      <c r="CM418" s="6"/>
      <c r="CN418" s="6"/>
      <c r="CO418" s="6"/>
      <c r="CP418" s="6"/>
      <c r="CQ418" s="6"/>
      <c r="CR418" s="6"/>
      <c r="CS418" s="6"/>
      <c r="CT418" s="6"/>
      <c r="CU418" s="6"/>
      <c r="CV418" s="6"/>
      <c r="CW418" s="6"/>
      <c r="CX418" s="6"/>
      <c r="CY418" s="6"/>
      <c r="CZ418" s="6"/>
      <c r="DA418" s="6"/>
      <c r="DB418" s="6"/>
      <c r="DC418" s="6"/>
      <c r="DD418" s="6"/>
      <c r="DE418" s="6"/>
      <c r="DF418" s="6"/>
      <c r="DG418" s="6"/>
      <c r="DH418" s="6"/>
      <c r="DI418" s="8"/>
      <c r="DJ418" s="6"/>
      <c r="DK418" s="6"/>
      <c r="DL418" s="6"/>
      <c r="DM418" s="6"/>
      <c r="DN418" s="6"/>
      <c r="DO418" s="6"/>
      <c r="DP418" s="6"/>
      <c r="DQ418" s="6"/>
      <c r="DR418" s="6"/>
      <c r="DS418" s="6"/>
      <c r="DT418" s="6"/>
      <c r="DU418" s="6"/>
      <c r="DV418" s="6"/>
      <c r="DW418" s="6"/>
      <c r="DX418" s="6"/>
      <c r="DY418" s="6"/>
      <c r="DZ418" s="6"/>
      <c r="EA418" s="6"/>
      <c r="EB418" s="6"/>
      <c r="EC418" s="6"/>
      <c r="ED418" s="6"/>
      <c r="EE418" s="6"/>
      <c r="EF418" s="6"/>
      <c r="EG418" s="6"/>
      <c r="EH418" s="6"/>
      <c r="EI418" s="6"/>
      <c r="EJ418" s="6"/>
      <c r="EK418" s="6"/>
      <c r="EL418" s="6"/>
      <c r="EM418" s="6"/>
      <c r="EN418" s="8"/>
      <c r="EO418" s="6"/>
    </row>
    <row r="419" spans="1:145"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8"/>
      <c r="CF419" s="6"/>
      <c r="CG419" s="6"/>
      <c r="CH419" s="6"/>
      <c r="CI419" s="6"/>
      <c r="CJ419" s="6"/>
      <c r="CK419" s="6"/>
      <c r="CL419" s="6"/>
      <c r="CM419" s="6"/>
      <c r="CN419" s="6"/>
      <c r="CO419" s="6"/>
      <c r="CP419" s="6"/>
      <c r="CQ419" s="6"/>
      <c r="CR419" s="6"/>
      <c r="CS419" s="6"/>
      <c r="CT419" s="6"/>
      <c r="CU419" s="6"/>
      <c r="CV419" s="6"/>
      <c r="CW419" s="6"/>
      <c r="CX419" s="6"/>
      <c r="CY419" s="6"/>
      <c r="CZ419" s="6"/>
      <c r="DA419" s="6"/>
      <c r="DB419" s="6"/>
      <c r="DC419" s="6"/>
      <c r="DD419" s="6"/>
      <c r="DE419" s="6"/>
      <c r="DF419" s="6"/>
      <c r="DG419" s="6"/>
      <c r="DH419" s="6"/>
      <c r="DI419" s="8"/>
      <c r="DJ419" s="6"/>
      <c r="DK419" s="6"/>
      <c r="DL419" s="6"/>
      <c r="DM419" s="6"/>
      <c r="DN419" s="6"/>
      <c r="DO419" s="6"/>
      <c r="DP419" s="6"/>
      <c r="DQ419" s="6"/>
      <c r="DR419" s="6"/>
      <c r="DS419" s="6"/>
      <c r="DT419" s="6"/>
      <c r="DU419" s="6"/>
      <c r="DV419" s="6"/>
      <c r="DW419" s="6"/>
      <c r="DX419" s="6"/>
      <c r="DY419" s="6"/>
      <c r="DZ419" s="6"/>
      <c r="EA419" s="6"/>
      <c r="EB419" s="6"/>
      <c r="EC419" s="6"/>
      <c r="ED419" s="6"/>
      <c r="EE419" s="6"/>
      <c r="EF419" s="6"/>
      <c r="EG419" s="6"/>
      <c r="EH419" s="6"/>
      <c r="EI419" s="6"/>
      <c r="EJ419" s="6"/>
      <c r="EK419" s="6"/>
      <c r="EL419" s="6"/>
      <c r="EM419" s="6"/>
      <c r="EN419" s="8"/>
      <c r="EO419" s="6"/>
    </row>
    <row r="420" spans="1:145"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8"/>
      <c r="CF420" s="6"/>
      <c r="CG420" s="6"/>
      <c r="CH420" s="6"/>
      <c r="CI420" s="6"/>
      <c r="CJ420" s="6"/>
      <c r="CK420" s="6"/>
      <c r="CL420" s="6"/>
      <c r="CM420" s="6"/>
      <c r="CN420" s="6"/>
      <c r="CO420" s="6"/>
      <c r="CP420" s="6"/>
      <c r="CQ420" s="6"/>
      <c r="CR420" s="6"/>
      <c r="CS420" s="6"/>
      <c r="CT420" s="6"/>
      <c r="CU420" s="6"/>
      <c r="CV420" s="6"/>
      <c r="CW420" s="6"/>
      <c r="CX420" s="6"/>
      <c r="CY420" s="6"/>
      <c r="CZ420" s="6"/>
      <c r="DA420" s="6"/>
      <c r="DB420" s="6"/>
      <c r="DC420" s="6"/>
      <c r="DD420" s="6"/>
      <c r="DE420" s="6"/>
      <c r="DF420" s="6"/>
      <c r="DG420" s="6"/>
      <c r="DH420" s="6"/>
      <c r="DI420" s="8"/>
      <c r="DJ420" s="6"/>
      <c r="DK420" s="6"/>
      <c r="DL420" s="6"/>
      <c r="DM420" s="6"/>
      <c r="DN420" s="6"/>
      <c r="DO420" s="6"/>
      <c r="DP420" s="6"/>
      <c r="DQ420" s="6"/>
      <c r="DR420" s="6"/>
      <c r="DS420" s="6"/>
      <c r="DT420" s="6"/>
      <c r="DU420" s="6"/>
      <c r="DV420" s="6"/>
      <c r="DW420" s="6"/>
      <c r="DX420" s="6"/>
      <c r="DY420" s="6"/>
      <c r="DZ420" s="6"/>
      <c r="EA420" s="6"/>
      <c r="EB420" s="6"/>
      <c r="EC420" s="6"/>
      <c r="ED420" s="6"/>
      <c r="EE420" s="6"/>
      <c r="EF420" s="6"/>
      <c r="EG420" s="6"/>
      <c r="EH420" s="6"/>
      <c r="EI420" s="6"/>
      <c r="EJ420" s="6"/>
      <c r="EK420" s="6"/>
      <c r="EL420" s="6"/>
      <c r="EM420" s="6"/>
      <c r="EN420" s="8"/>
      <c r="EO420" s="6"/>
    </row>
    <row r="421" spans="1:145"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8"/>
      <c r="CF421" s="6"/>
      <c r="CG421" s="6"/>
      <c r="CH421" s="6"/>
      <c r="CI421" s="6"/>
      <c r="CJ421" s="6"/>
      <c r="CK421" s="6"/>
      <c r="CL421" s="6"/>
      <c r="CM421" s="6"/>
      <c r="CN421" s="6"/>
      <c r="CO421" s="6"/>
      <c r="CP421" s="6"/>
      <c r="CQ421" s="6"/>
      <c r="CR421" s="6"/>
      <c r="CS421" s="6"/>
      <c r="CT421" s="6"/>
      <c r="CU421" s="6"/>
      <c r="CV421" s="6"/>
      <c r="CW421" s="6"/>
      <c r="CX421" s="6"/>
      <c r="CY421" s="6"/>
      <c r="CZ421" s="6"/>
      <c r="DA421" s="6"/>
      <c r="DB421" s="6"/>
      <c r="DC421" s="6"/>
      <c r="DD421" s="6"/>
      <c r="DE421" s="6"/>
      <c r="DF421" s="6"/>
      <c r="DG421" s="6"/>
      <c r="DH421" s="6"/>
      <c r="DI421" s="8"/>
      <c r="DJ421" s="6"/>
      <c r="DK421" s="6"/>
      <c r="DL421" s="6"/>
      <c r="DM421" s="6"/>
      <c r="DN421" s="6"/>
      <c r="DO421" s="6"/>
      <c r="DP421" s="6"/>
      <c r="DQ421" s="6"/>
      <c r="DR421" s="6"/>
      <c r="DS421" s="6"/>
      <c r="DT421" s="6"/>
      <c r="DU421" s="6"/>
      <c r="DV421" s="6"/>
      <c r="DW421" s="6"/>
      <c r="DX421" s="6"/>
      <c r="DY421" s="6"/>
      <c r="DZ421" s="6"/>
      <c r="EA421" s="6"/>
      <c r="EB421" s="6"/>
      <c r="EC421" s="6"/>
      <c r="ED421" s="6"/>
      <c r="EE421" s="6"/>
      <c r="EF421" s="6"/>
      <c r="EG421" s="6"/>
      <c r="EH421" s="6"/>
      <c r="EI421" s="6"/>
      <c r="EJ421" s="6"/>
      <c r="EK421" s="6"/>
      <c r="EL421" s="6"/>
      <c r="EM421" s="6"/>
      <c r="EN421" s="8"/>
      <c r="EO421" s="6"/>
    </row>
    <row r="422" spans="1:145"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8"/>
      <c r="CF422" s="6"/>
      <c r="CG422" s="6"/>
      <c r="CH422" s="6"/>
      <c r="CI422" s="6"/>
      <c r="CJ422" s="6"/>
      <c r="CK422" s="6"/>
      <c r="CL422" s="6"/>
      <c r="CM422" s="6"/>
      <c r="CN422" s="6"/>
      <c r="CO422" s="6"/>
      <c r="CP422" s="6"/>
      <c r="CQ422" s="6"/>
      <c r="CR422" s="6"/>
      <c r="CS422" s="6"/>
      <c r="CT422" s="6"/>
      <c r="CU422" s="6"/>
      <c r="CV422" s="6"/>
      <c r="CW422" s="6"/>
      <c r="CX422" s="6"/>
      <c r="CY422" s="6"/>
      <c r="CZ422" s="6"/>
      <c r="DA422" s="6"/>
      <c r="DB422" s="6"/>
      <c r="DC422" s="6"/>
      <c r="DD422" s="6"/>
      <c r="DE422" s="6"/>
      <c r="DF422" s="6"/>
      <c r="DG422" s="6"/>
      <c r="DH422" s="6"/>
      <c r="DI422" s="8"/>
      <c r="DJ422" s="6"/>
      <c r="DK422" s="6"/>
      <c r="DL422" s="6"/>
      <c r="DM422" s="6"/>
      <c r="DN422" s="6"/>
      <c r="DO422" s="6"/>
      <c r="DP422" s="6"/>
      <c r="DQ422" s="6"/>
      <c r="DR422" s="6"/>
      <c r="DS422" s="6"/>
      <c r="DT422" s="6"/>
      <c r="DU422" s="6"/>
      <c r="DV422" s="6"/>
      <c r="DW422" s="6"/>
      <c r="DX422" s="6"/>
      <c r="DY422" s="6"/>
      <c r="DZ422" s="6"/>
      <c r="EA422" s="6"/>
      <c r="EB422" s="6"/>
      <c r="EC422" s="6"/>
      <c r="ED422" s="6"/>
      <c r="EE422" s="6"/>
      <c r="EF422" s="6"/>
      <c r="EG422" s="6"/>
      <c r="EH422" s="6"/>
      <c r="EI422" s="6"/>
      <c r="EJ422" s="6"/>
      <c r="EK422" s="6"/>
      <c r="EL422" s="6"/>
      <c r="EM422" s="6"/>
      <c r="EN422" s="8"/>
      <c r="EO422" s="6"/>
    </row>
    <row r="423" spans="1:145"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8"/>
      <c r="CF423" s="6"/>
      <c r="CG423" s="6"/>
      <c r="CH423" s="6"/>
      <c r="CI423" s="6"/>
      <c r="CJ423" s="6"/>
      <c r="CK423" s="6"/>
      <c r="CL423" s="6"/>
      <c r="CM423" s="6"/>
      <c r="CN423" s="6"/>
      <c r="CO423" s="6"/>
      <c r="CP423" s="6"/>
      <c r="CQ423" s="6"/>
      <c r="CR423" s="6"/>
      <c r="CS423" s="6"/>
      <c r="CT423" s="6"/>
      <c r="CU423" s="6"/>
      <c r="CV423" s="6"/>
      <c r="CW423" s="6"/>
      <c r="CX423" s="6"/>
      <c r="CY423" s="6"/>
      <c r="CZ423" s="6"/>
      <c r="DA423" s="6"/>
      <c r="DB423" s="6"/>
      <c r="DC423" s="6"/>
      <c r="DD423" s="6"/>
      <c r="DE423" s="6"/>
      <c r="DF423" s="6"/>
      <c r="DG423" s="6"/>
      <c r="DH423" s="6"/>
      <c r="DI423" s="8"/>
      <c r="DJ423" s="6"/>
      <c r="DK423" s="6"/>
      <c r="DL423" s="6"/>
      <c r="DM423" s="6"/>
      <c r="DN423" s="6"/>
      <c r="DO423" s="6"/>
      <c r="DP423" s="6"/>
      <c r="DQ423" s="6"/>
      <c r="DR423" s="6"/>
      <c r="DS423" s="6"/>
      <c r="DT423" s="6"/>
      <c r="DU423" s="6"/>
      <c r="DV423" s="6"/>
      <c r="DW423" s="6"/>
      <c r="DX423" s="6"/>
      <c r="DY423" s="6"/>
      <c r="DZ423" s="6"/>
      <c r="EA423" s="6"/>
      <c r="EB423" s="6"/>
      <c r="EC423" s="6"/>
      <c r="ED423" s="6"/>
      <c r="EE423" s="6"/>
      <c r="EF423" s="6"/>
      <c r="EG423" s="6"/>
      <c r="EH423" s="6"/>
      <c r="EI423" s="6"/>
      <c r="EJ423" s="6"/>
      <c r="EK423" s="6"/>
      <c r="EL423" s="6"/>
      <c r="EM423" s="6"/>
      <c r="EN423" s="8"/>
      <c r="EO423" s="6"/>
    </row>
    <row r="424" spans="1:145"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8"/>
      <c r="CF424" s="6"/>
      <c r="CG424" s="6"/>
      <c r="CH424" s="6"/>
      <c r="CI424" s="6"/>
      <c r="CJ424" s="6"/>
      <c r="CK424" s="6"/>
      <c r="CL424" s="6"/>
      <c r="CM424" s="6"/>
      <c r="CN424" s="6"/>
      <c r="CO424" s="6"/>
      <c r="CP424" s="6"/>
      <c r="CQ424" s="6"/>
      <c r="CR424" s="6"/>
      <c r="CS424" s="6"/>
      <c r="CT424" s="6"/>
      <c r="CU424" s="6"/>
      <c r="CV424" s="6"/>
      <c r="CW424" s="6"/>
      <c r="CX424" s="6"/>
      <c r="CY424" s="6"/>
      <c r="CZ424" s="6"/>
      <c r="DA424" s="6"/>
      <c r="DB424" s="6"/>
      <c r="DC424" s="6"/>
      <c r="DD424" s="6"/>
      <c r="DE424" s="6"/>
      <c r="DF424" s="6"/>
      <c r="DG424" s="6"/>
      <c r="DH424" s="6"/>
      <c r="DI424" s="8"/>
      <c r="DJ424" s="6"/>
      <c r="DK424" s="6"/>
      <c r="DL424" s="6"/>
      <c r="DM424" s="6"/>
      <c r="DN424" s="6"/>
      <c r="DO424" s="6"/>
      <c r="DP424" s="6"/>
      <c r="DQ424" s="6"/>
      <c r="DR424" s="6"/>
      <c r="DS424" s="6"/>
      <c r="DT424" s="6"/>
      <c r="DU424" s="6"/>
      <c r="DV424" s="6"/>
      <c r="DW424" s="6"/>
      <c r="DX424" s="6"/>
      <c r="DY424" s="6"/>
      <c r="DZ424" s="6"/>
      <c r="EA424" s="6"/>
      <c r="EB424" s="6"/>
      <c r="EC424" s="6"/>
      <c r="ED424" s="6"/>
      <c r="EE424" s="6"/>
      <c r="EF424" s="6"/>
      <c r="EG424" s="6"/>
      <c r="EH424" s="6"/>
      <c r="EI424" s="6"/>
      <c r="EJ424" s="6"/>
      <c r="EK424" s="6"/>
      <c r="EL424" s="6"/>
      <c r="EM424" s="6"/>
      <c r="EN424" s="8"/>
      <c r="EO424" s="6"/>
    </row>
    <row r="425" spans="1:14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8"/>
      <c r="CF425" s="6"/>
      <c r="CG425" s="6"/>
      <c r="CH425" s="6"/>
      <c r="CI425" s="6"/>
      <c r="CJ425" s="6"/>
      <c r="CK425" s="6"/>
      <c r="CL425" s="6"/>
      <c r="CM425" s="6"/>
      <c r="CN425" s="6"/>
      <c r="CO425" s="6"/>
      <c r="CP425" s="6"/>
      <c r="CQ425" s="6"/>
      <c r="CR425" s="6"/>
      <c r="CS425" s="6"/>
      <c r="CT425" s="6"/>
      <c r="CU425" s="6"/>
      <c r="CV425" s="6"/>
      <c r="CW425" s="6"/>
      <c r="CX425" s="6"/>
      <c r="CY425" s="6"/>
      <c r="CZ425" s="6"/>
      <c r="DA425" s="6"/>
      <c r="DB425" s="6"/>
      <c r="DC425" s="6"/>
      <c r="DD425" s="6"/>
      <c r="DE425" s="6"/>
      <c r="DF425" s="6"/>
      <c r="DG425" s="6"/>
      <c r="DH425" s="6"/>
      <c r="DI425" s="8"/>
      <c r="DJ425" s="6"/>
      <c r="DK425" s="6"/>
      <c r="DL425" s="6"/>
      <c r="DM425" s="6"/>
      <c r="DN425" s="6"/>
      <c r="DO425" s="6"/>
      <c r="DP425" s="6"/>
      <c r="DQ425" s="6"/>
      <c r="DR425" s="6"/>
      <c r="DS425" s="6"/>
      <c r="DT425" s="6"/>
      <c r="DU425" s="6"/>
      <c r="DV425" s="6"/>
      <c r="DW425" s="6"/>
      <c r="DX425" s="6"/>
      <c r="DY425" s="6"/>
      <c r="DZ425" s="6"/>
      <c r="EA425" s="6"/>
      <c r="EB425" s="6"/>
      <c r="EC425" s="6"/>
      <c r="ED425" s="6"/>
      <c r="EE425" s="6"/>
      <c r="EF425" s="6"/>
      <c r="EG425" s="6"/>
      <c r="EH425" s="6"/>
      <c r="EI425" s="6"/>
      <c r="EJ425" s="6"/>
      <c r="EK425" s="6"/>
      <c r="EL425" s="6"/>
      <c r="EM425" s="6"/>
      <c r="EN425" s="8"/>
      <c r="EO425" s="6"/>
    </row>
    <row r="426" spans="1:145"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8"/>
      <c r="CF426" s="6"/>
      <c r="CG426" s="6"/>
      <c r="CH426" s="6"/>
      <c r="CI426" s="6"/>
      <c r="CJ426" s="6"/>
      <c r="CK426" s="6"/>
      <c r="CL426" s="6"/>
      <c r="CM426" s="6"/>
      <c r="CN426" s="6"/>
      <c r="CO426" s="6"/>
      <c r="CP426" s="6"/>
      <c r="CQ426" s="6"/>
      <c r="CR426" s="6"/>
      <c r="CS426" s="6"/>
      <c r="CT426" s="6"/>
      <c r="CU426" s="6"/>
      <c r="CV426" s="6"/>
      <c r="CW426" s="6"/>
      <c r="CX426" s="6"/>
      <c r="CY426" s="6"/>
      <c r="CZ426" s="6"/>
      <c r="DA426" s="6"/>
      <c r="DB426" s="6"/>
      <c r="DC426" s="6"/>
      <c r="DD426" s="6"/>
      <c r="DE426" s="6"/>
      <c r="DF426" s="6"/>
      <c r="DG426" s="6"/>
      <c r="DH426" s="6"/>
      <c r="DI426" s="8"/>
      <c r="DJ426" s="6"/>
      <c r="DK426" s="6"/>
      <c r="DL426" s="6"/>
      <c r="DM426" s="6"/>
      <c r="DN426" s="6"/>
      <c r="DO426" s="6"/>
      <c r="DP426" s="6"/>
      <c r="DQ426" s="6"/>
      <c r="DR426" s="6"/>
      <c r="DS426" s="6"/>
      <c r="DT426" s="6"/>
      <c r="DU426" s="6"/>
      <c r="DV426" s="6"/>
      <c r="DW426" s="6"/>
      <c r="DX426" s="6"/>
      <c r="DY426" s="6"/>
      <c r="DZ426" s="6"/>
      <c r="EA426" s="6"/>
      <c r="EB426" s="6"/>
      <c r="EC426" s="6"/>
      <c r="ED426" s="6"/>
      <c r="EE426" s="6"/>
      <c r="EF426" s="6"/>
      <c r="EG426" s="6"/>
      <c r="EH426" s="6"/>
      <c r="EI426" s="6"/>
      <c r="EJ426" s="6"/>
      <c r="EK426" s="6"/>
      <c r="EL426" s="6"/>
      <c r="EM426" s="6"/>
      <c r="EN426" s="8"/>
      <c r="EO426" s="6"/>
    </row>
    <row r="427" spans="1:145"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8"/>
      <c r="CF427" s="6"/>
      <c r="CG427" s="6"/>
      <c r="CH427" s="6"/>
      <c r="CI427" s="6"/>
      <c r="CJ427" s="6"/>
      <c r="CK427" s="6"/>
      <c r="CL427" s="6"/>
      <c r="CM427" s="6"/>
      <c r="CN427" s="6"/>
      <c r="CO427" s="6"/>
      <c r="CP427" s="6"/>
      <c r="CQ427" s="6"/>
      <c r="CR427" s="6"/>
      <c r="CS427" s="6"/>
      <c r="CT427" s="6"/>
      <c r="CU427" s="6"/>
      <c r="CV427" s="6"/>
      <c r="CW427" s="6"/>
      <c r="CX427" s="6"/>
      <c r="CY427" s="6"/>
      <c r="CZ427" s="6"/>
      <c r="DA427" s="6"/>
      <c r="DB427" s="6"/>
      <c r="DC427" s="6"/>
      <c r="DD427" s="6"/>
      <c r="DE427" s="6"/>
      <c r="DF427" s="6"/>
      <c r="DG427" s="6"/>
      <c r="DH427" s="6"/>
      <c r="DI427" s="8"/>
      <c r="DJ427" s="6"/>
      <c r="DK427" s="6"/>
      <c r="DL427" s="6"/>
      <c r="DM427" s="6"/>
      <c r="DN427" s="6"/>
      <c r="DO427" s="6"/>
      <c r="DP427" s="6"/>
      <c r="DQ427" s="6"/>
      <c r="DR427" s="6"/>
      <c r="DS427" s="6"/>
      <c r="DT427" s="6"/>
      <c r="DU427" s="6"/>
      <c r="DV427" s="6"/>
      <c r="DW427" s="6"/>
      <c r="DX427" s="6"/>
      <c r="DY427" s="6"/>
      <c r="DZ427" s="6"/>
      <c r="EA427" s="6"/>
      <c r="EB427" s="6"/>
      <c r="EC427" s="6"/>
      <c r="ED427" s="6"/>
      <c r="EE427" s="6"/>
      <c r="EF427" s="6"/>
      <c r="EG427" s="6"/>
      <c r="EH427" s="6"/>
      <c r="EI427" s="6"/>
      <c r="EJ427" s="6"/>
      <c r="EK427" s="6"/>
      <c r="EL427" s="6"/>
      <c r="EM427" s="6"/>
      <c r="EN427" s="8"/>
      <c r="EO427" s="6"/>
    </row>
    <row r="428" spans="1:145"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8"/>
      <c r="CF428" s="6"/>
      <c r="CG428" s="6"/>
      <c r="CH428" s="6"/>
      <c r="CI428" s="6"/>
      <c r="CJ428" s="6"/>
      <c r="CK428" s="6"/>
      <c r="CL428" s="6"/>
      <c r="CM428" s="6"/>
      <c r="CN428" s="6"/>
      <c r="CO428" s="6"/>
      <c r="CP428" s="6"/>
      <c r="CQ428" s="6"/>
      <c r="CR428" s="6"/>
      <c r="CS428" s="6"/>
      <c r="CT428" s="6"/>
      <c r="CU428" s="6"/>
      <c r="CV428" s="6"/>
      <c r="CW428" s="6"/>
      <c r="CX428" s="6"/>
      <c r="CY428" s="6"/>
      <c r="CZ428" s="6"/>
      <c r="DA428" s="6"/>
      <c r="DB428" s="6"/>
      <c r="DC428" s="6"/>
      <c r="DD428" s="6"/>
      <c r="DE428" s="6"/>
      <c r="DF428" s="6"/>
      <c r="DG428" s="6"/>
      <c r="DH428" s="6"/>
      <c r="DI428" s="8"/>
      <c r="DJ428" s="6"/>
      <c r="DK428" s="6"/>
      <c r="DL428" s="6"/>
      <c r="DM428" s="6"/>
      <c r="DN428" s="6"/>
      <c r="DO428" s="6"/>
      <c r="DP428" s="6"/>
      <c r="DQ428" s="6"/>
      <c r="DR428" s="6"/>
      <c r="DS428" s="6"/>
      <c r="DT428" s="6"/>
      <c r="DU428" s="6"/>
      <c r="DV428" s="6"/>
      <c r="DW428" s="6"/>
      <c r="DX428" s="6"/>
      <c r="DY428" s="6"/>
      <c r="DZ428" s="6"/>
      <c r="EA428" s="6"/>
      <c r="EB428" s="6"/>
      <c r="EC428" s="6"/>
      <c r="ED428" s="6"/>
      <c r="EE428" s="6"/>
      <c r="EF428" s="6"/>
      <c r="EG428" s="6"/>
      <c r="EH428" s="6"/>
      <c r="EI428" s="6"/>
      <c r="EJ428" s="6"/>
      <c r="EK428" s="6"/>
      <c r="EL428" s="6"/>
      <c r="EM428" s="6"/>
      <c r="EN428" s="8"/>
      <c r="EO428" s="6"/>
    </row>
    <row r="429" spans="1:145"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8"/>
      <c r="CF429" s="6"/>
      <c r="CG429" s="6"/>
      <c r="CH429" s="6"/>
      <c r="CI429" s="6"/>
      <c r="CJ429" s="6"/>
      <c r="CK429" s="6"/>
      <c r="CL429" s="6"/>
      <c r="CM429" s="6"/>
      <c r="CN429" s="6"/>
      <c r="CO429" s="6"/>
      <c r="CP429" s="6"/>
      <c r="CQ429" s="6"/>
      <c r="CR429" s="6"/>
      <c r="CS429" s="6"/>
      <c r="CT429" s="6"/>
      <c r="CU429" s="6"/>
      <c r="CV429" s="6"/>
      <c r="CW429" s="6"/>
      <c r="CX429" s="6"/>
      <c r="CY429" s="6"/>
      <c r="CZ429" s="6"/>
      <c r="DA429" s="6"/>
      <c r="DB429" s="6"/>
      <c r="DC429" s="6"/>
      <c r="DD429" s="6"/>
      <c r="DE429" s="6"/>
      <c r="DF429" s="6"/>
      <c r="DG429" s="6"/>
      <c r="DH429" s="6"/>
      <c r="DI429" s="8"/>
      <c r="DJ429" s="6"/>
      <c r="DK429" s="6"/>
      <c r="DL429" s="6"/>
      <c r="DM429" s="6"/>
      <c r="DN429" s="6"/>
      <c r="DO429" s="6"/>
      <c r="DP429" s="6"/>
      <c r="DQ429" s="6"/>
      <c r="DR429" s="6"/>
      <c r="DS429" s="6"/>
      <c r="DT429" s="6"/>
      <c r="DU429" s="6"/>
      <c r="DV429" s="6"/>
      <c r="DW429" s="6"/>
      <c r="DX429" s="6"/>
      <c r="DY429" s="6"/>
      <c r="DZ429" s="6"/>
      <c r="EA429" s="6"/>
      <c r="EB429" s="6"/>
      <c r="EC429" s="6"/>
      <c r="ED429" s="6"/>
      <c r="EE429" s="6"/>
      <c r="EF429" s="6"/>
      <c r="EG429" s="6"/>
      <c r="EH429" s="6"/>
      <c r="EI429" s="6"/>
      <c r="EJ429" s="6"/>
      <c r="EK429" s="6"/>
      <c r="EL429" s="6"/>
      <c r="EM429" s="6"/>
      <c r="EN429" s="8"/>
      <c r="EO429" s="6"/>
    </row>
    <row r="430" spans="1:145"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8"/>
      <c r="CF430" s="6"/>
      <c r="CG430" s="6"/>
      <c r="CH430" s="6"/>
      <c r="CI430" s="6"/>
      <c r="CJ430" s="6"/>
      <c r="CK430" s="6"/>
      <c r="CL430" s="6"/>
      <c r="CM430" s="6"/>
      <c r="CN430" s="6"/>
      <c r="CO430" s="6"/>
      <c r="CP430" s="6"/>
      <c r="CQ430" s="6"/>
      <c r="CR430" s="6"/>
      <c r="CS430" s="6"/>
      <c r="CT430" s="6"/>
      <c r="CU430" s="6"/>
      <c r="CV430" s="6"/>
      <c r="CW430" s="6"/>
      <c r="CX430" s="6"/>
      <c r="CY430" s="6"/>
      <c r="CZ430" s="6"/>
      <c r="DA430" s="6"/>
      <c r="DB430" s="6"/>
      <c r="DC430" s="6"/>
      <c r="DD430" s="6"/>
      <c r="DE430" s="6"/>
      <c r="DF430" s="6"/>
      <c r="DG430" s="6"/>
      <c r="DH430" s="6"/>
      <c r="DI430" s="8"/>
      <c r="DJ430" s="6"/>
      <c r="DK430" s="6"/>
      <c r="DL430" s="6"/>
      <c r="DM430" s="6"/>
      <c r="DN430" s="6"/>
      <c r="DO430" s="6"/>
      <c r="DP430" s="6"/>
      <c r="DQ430" s="6"/>
      <c r="DR430" s="6"/>
      <c r="DS430" s="6"/>
      <c r="DT430" s="6"/>
      <c r="DU430" s="6"/>
      <c r="DV430" s="6"/>
      <c r="DW430" s="6"/>
      <c r="DX430" s="6"/>
      <c r="DY430" s="6"/>
      <c r="DZ430" s="6"/>
      <c r="EA430" s="6"/>
      <c r="EB430" s="6"/>
      <c r="EC430" s="6"/>
      <c r="ED430" s="6"/>
      <c r="EE430" s="6"/>
      <c r="EF430" s="6"/>
      <c r="EG430" s="6"/>
      <c r="EH430" s="6"/>
      <c r="EI430" s="6"/>
      <c r="EJ430" s="6"/>
      <c r="EK430" s="6"/>
      <c r="EL430" s="6"/>
      <c r="EM430" s="6"/>
      <c r="EN430" s="8"/>
      <c r="EO430" s="6"/>
    </row>
    <row r="431" spans="1:145"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8"/>
      <c r="CF431" s="6"/>
      <c r="CG431" s="6"/>
      <c r="CH431" s="6"/>
      <c r="CI431" s="6"/>
      <c r="CJ431" s="6"/>
      <c r="CK431" s="6"/>
      <c r="CL431" s="6"/>
      <c r="CM431" s="6"/>
      <c r="CN431" s="6"/>
      <c r="CO431" s="6"/>
      <c r="CP431" s="6"/>
      <c r="CQ431" s="6"/>
      <c r="CR431" s="6"/>
      <c r="CS431" s="6"/>
      <c r="CT431" s="6"/>
      <c r="CU431" s="6"/>
      <c r="CV431" s="6"/>
      <c r="CW431" s="6"/>
      <c r="CX431" s="6"/>
      <c r="CY431" s="6"/>
      <c r="CZ431" s="6"/>
      <c r="DA431" s="6"/>
      <c r="DB431" s="6"/>
      <c r="DC431" s="6"/>
      <c r="DD431" s="6"/>
      <c r="DE431" s="6"/>
      <c r="DF431" s="6"/>
      <c r="DG431" s="6"/>
      <c r="DH431" s="6"/>
      <c r="DI431" s="8"/>
      <c r="DJ431" s="6"/>
      <c r="DK431" s="6"/>
      <c r="DL431" s="6"/>
      <c r="DM431" s="6"/>
      <c r="DN431" s="6"/>
      <c r="DO431" s="6"/>
      <c r="DP431" s="6"/>
      <c r="DQ431" s="6"/>
      <c r="DR431" s="6"/>
      <c r="DS431" s="6"/>
      <c r="DT431" s="6"/>
      <c r="DU431" s="6"/>
      <c r="DV431" s="6"/>
      <c r="DW431" s="6"/>
      <c r="DX431" s="6"/>
      <c r="DY431" s="6"/>
      <c r="DZ431" s="6"/>
      <c r="EA431" s="6"/>
      <c r="EB431" s="6"/>
      <c r="EC431" s="6"/>
      <c r="ED431" s="6"/>
      <c r="EE431" s="6"/>
      <c r="EF431" s="6"/>
      <c r="EG431" s="6"/>
      <c r="EH431" s="6"/>
      <c r="EI431" s="6"/>
      <c r="EJ431" s="6"/>
      <c r="EK431" s="6"/>
      <c r="EL431" s="6"/>
      <c r="EM431" s="6"/>
      <c r="EN431" s="8"/>
      <c r="EO431" s="6"/>
    </row>
    <row r="432" spans="1:145"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8"/>
      <c r="CF432" s="6"/>
      <c r="CG432" s="6"/>
      <c r="CH432" s="6"/>
      <c r="CI432" s="6"/>
      <c r="CJ432" s="6"/>
      <c r="CK432" s="6"/>
      <c r="CL432" s="6"/>
      <c r="CM432" s="6"/>
      <c r="CN432" s="6"/>
      <c r="CO432" s="6"/>
      <c r="CP432" s="6"/>
      <c r="CQ432" s="6"/>
      <c r="CR432" s="6"/>
      <c r="CS432" s="6"/>
      <c r="CT432" s="6"/>
      <c r="CU432" s="6"/>
      <c r="CV432" s="6"/>
      <c r="CW432" s="6"/>
      <c r="CX432" s="6"/>
      <c r="CY432" s="6"/>
      <c r="CZ432" s="6"/>
      <c r="DA432" s="6"/>
      <c r="DB432" s="6"/>
      <c r="DC432" s="6"/>
      <c r="DD432" s="6"/>
      <c r="DE432" s="6"/>
      <c r="DF432" s="6"/>
      <c r="DG432" s="6"/>
      <c r="DH432" s="6"/>
      <c r="DI432" s="8"/>
      <c r="DJ432" s="6"/>
      <c r="DK432" s="6"/>
      <c r="DL432" s="6"/>
      <c r="DM432" s="6"/>
      <c r="DN432" s="6"/>
      <c r="DO432" s="6"/>
      <c r="DP432" s="6"/>
      <c r="DQ432" s="6"/>
      <c r="DR432" s="6"/>
      <c r="DS432" s="6"/>
      <c r="DT432" s="6"/>
      <c r="DU432" s="6"/>
      <c r="DV432" s="6"/>
      <c r="DW432" s="6"/>
      <c r="DX432" s="6"/>
      <c r="DY432" s="6"/>
      <c r="DZ432" s="6"/>
      <c r="EA432" s="6"/>
      <c r="EB432" s="6"/>
      <c r="EC432" s="6"/>
      <c r="ED432" s="6"/>
      <c r="EE432" s="6"/>
      <c r="EF432" s="6"/>
      <c r="EG432" s="6"/>
      <c r="EH432" s="6"/>
      <c r="EI432" s="6"/>
      <c r="EJ432" s="6"/>
      <c r="EK432" s="6"/>
      <c r="EL432" s="6"/>
      <c r="EM432" s="6"/>
      <c r="EN432" s="8"/>
      <c r="EO432" s="6"/>
    </row>
    <row r="433" spans="1:145"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8"/>
      <c r="CF433" s="6"/>
      <c r="CG433" s="6"/>
      <c r="CH433" s="6"/>
      <c r="CI433" s="6"/>
      <c r="CJ433" s="6"/>
      <c r="CK433" s="6"/>
      <c r="CL433" s="6"/>
      <c r="CM433" s="6"/>
      <c r="CN433" s="6"/>
      <c r="CO433" s="6"/>
      <c r="CP433" s="6"/>
      <c r="CQ433" s="6"/>
      <c r="CR433" s="6"/>
      <c r="CS433" s="6"/>
      <c r="CT433" s="6"/>
      <c r="CU433" s="6"/>
      <c r="CV433" s="6"/>
      <c r="CW433" s="6"/>
      <c r="CX433" s="6"/>
      <c r="CY433" s="6"/>
      <c r="CZ433" s="6"/>
      <c r="DA433" s="6"/>
      <c r="DB433" s="6"/>
      <c r="DC433" s="6"/>
      <c r="DD433" s="6"/>
      <c r="DE433" s="6"/>
      <c r="DF433" s="6"/>
      <c r="DG433" s="6"/>
      <c r="DH433" s="6"/>
      <c r="DI433" s="8"/>
      <c r="DJ433" s="6"/>
      <c r="DK433" s="6"/>
      <c r="DL433" s="6"/>
      <c r="DM433" s="6"/>
      <c r="DN433" s="6"/>
      <c r="DO433" s="6"/>
      <c r="DP433" s="6"/>
      <c r="DQ433" s="6"/>
      <c r="DR433" s="6"/>
      <c r="DS433" s="6"/>
      <c r="DT433" s="6"/>
      <c r="DU433" s="6"/>
      <c r="DV433" s="6"/>
      <c r="DW433" s="6"/>
      <c r="DX433" s="6"/>
      <c r="DY433" s="6"/>
      <c r="DZ433" s="6"/>
      <c r="EA433" s="6"/>
      <c r="EB433" s="6"/>
      <c r="EC433" s="6"/>
      <c r="ED433" s="6"/>
      <c r="EE433" s="6"/>
      <c r="EF433" s="6"/>
      <c r="EG433" s="6"/>
      <c r="EH433" s="6"/>
      <c r="EI433" s="6"/>
      <c r="EJ433" s="6"/>
      <c r="EK433" s="6"/>
      <c r="EL433" s="6"/>
      <c r="EM433" s="6"/>
      <c r="EN433" s="8"/>
      <c r="EO433" s="6"/>
    </row>
    <row r="434" spans="1:145"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8"/>
      <c r="CF434" s="6"/>
      <c r="CG434" s="6"/>
      <c r="CH434" s="6"/>
      <c r="CI434" s="6"/>
      <c r="CJ434" s="6"/>
      <c r="CK434" s="6"/>
      <c r="CL434" s="6"/>
      <c r="CM434" s="6"/>
      <c r="CN434" s="6"/>
      <c r="CO434" s="6"/>
      <c r="CP434" s="6"/>
      <c r="CQ434" s="6"/>
      <c r="CR434" s="6"/>
      <c r="CS434" s="6"/>
      <c r="CT434" s="6"/>
      <c r="CU434" s="6"/>
      <c r="CV434" s="6"/>
      <c r="CW434" s="6"/>
      <c r="CX434" s="6"/>
      <c r="CY434" s="6"/>
      <c r="CZ434" s="6"/>
      <c r="DA434" s="6"/>
      <c r="DB434" s="6"/>
      <c r="DC434" s="6"/>
      <c r="DD434" s="6"/>
      <c r="DE434" s="6"/>
      <c r="DF434" s="6"/>
      <c r="DG434" s="6"/>
      <c r="DH434" s="6"/>
      <c r="DI434" s="8"/>
      <c r="DJ434" s="6"/>
      <c r="DK434" s="6"/>
      <c r="DL434" s="6"/>
      <c r="DM434" s="6"/>
      <c r="DN434" s="6"/>
      <c r="DO434" s="6"/>
      <c r="DP434" s="6"/>
      <c r="DQ434" s="6"/>
      <c r="DR434" s="6"/>
      <c r="DS434" s="6"/>
      <c r="DT434" s="6"/>
      <c r="DU434" s="6"/>
      <c r="DV434" s="6"/>
      <c r="DW434" s="6"/>
      <c r="DX434" s="6"/>
      <c r="DY434" s="6"/>
      <c r="DZ434" s="6"/>
      <c r="EA434" s="6"/>
      <c r="EB434" s="6"/>
      <c r="EC434" s="6"/>
      <c r="ED434" s="6"/>
      <c r="EE434" s="6"/>
      <c r="EF434" s="6"/>
      <c r="EG434" s="6"/>
      <c r="EH434" s="6"/>
      <c r="EI434" s="6"/>
      <c r="EJ434" s="6"/>
      <c r="EK434" s="6"/>
      <c r="EL434" s="6"/>
      <c r="EM434" s="6"/>
      <c r="EN434" s="8"/>
      <c r="EO434" s="6"/>
    </row>
    <row r="435" spans="1:14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8"/>
      <c r="CF435" s="6"/>
      <c r="CG435" s="6"/>
      <c r="CH435" s="6"/>
      <c r="CI435" s="6"/>
      <c r="CJ435" s="6"/>
      <c r="CK435" s="6"/>
      <c r="CL435" s="6"/>
      <c r="CM435" s="6"/>
      <c r="CN435" s="6"/>
      <c r="CO435" s="6"/>
      <c r="CP435" s="6"/>
      <c r="CQ435" s="6"/>
      <c r="CR435" s="6"/>
      <c r="CS435" s="6"/>
      <c r="CT435" s="6"/>
      <c r="CU435" s="6"/>
      <c r="CV435" s="6"/>
      <c r="CW435" s="6"/>
      <c r="CX435" s="6"/>
      <c r="CY435" s="6"/>
      <c r="CZ435" s="6"/>
      <c r="DA435" s="6"/>
      <c r="DB435" s="6"/>
      <c r="DC435" s="6"/>
      <c r="DD435" s="6"/>
      <c r="DE435" s="6"/>
      <c r="DF435" s="6"/>
      <c r="DG435" s="6"/>
      <c r="DH435" s="6"/>
      <c r="DI435" s="8"/>
      <c r="DJ435" s="6"/>
      <c r="DK435" s="6"/>
      <c r="DL435" s="6"/>
      <c r="DM435" s="6"/>
      <c r="DN435" s="6"/>
      <c r="DO435" s="6"/>
      <c r="DP435" s="6"/>
      <c r="DQ435" s="6"/>
      <c r="DR435" s="6"/>
      <c r="DS435" s="6"/>
      <c r="DT435" s="6"/>
      <c r="DU435" s="6"/>
      <c r="DV435" s="6"/>
      <c r="DW435" s="6"/>
      <c r="DX435" s="6"/>
      <c r="DY435" s="6"/>
      <c r="DZ435" s="6"/>
      <c r="EA435" s="6"/>
      <c r="EB435" s="6"/>
      <c r="EC435" s="6"/>
      <c r="ED435" s="6"/>
      <c r="EE435" s="6"/>
      <c r="EF435" s="6"/>
      <c r="EG435" s="6"/>
      <c r="EH435" s="6"/>
      <c r="EI435" s="6"/>
      <c r="EJ435" s="6"/>
      <c r="EK435" s="6"/>
      <c r="EL435" s="6"/>
      <c r="EM435" s="6"/>
      <c r="EN435" s="8"/>
      <c r="EO435" s="6"/>
    </row>
    <row r="436" spans="1:145"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8"/>
      <c r="CF436" s="6"/>
      <c r="CG436" s="6"/>
      <c r="CH436" s="6"/>
      <c r="CI436" s="6"/>
      <c r="CJ436" s="6"/>
      <c r="CK436" s="6"/>
      <c r="CL436" s="6"/>
      <c r="CM436" s="6"/>
      <c r="CN436" s="6"/>
      <c r="CO436" s="6"/>
      <c r="CP436" s="6"/>
      <c r="CQ436" s="6"/>
      <c r="CR436" s="6"/>
      <c r="CS436" s="6"/>
      <c r="CT436" s="6"/>
      <c r="CU436" s="6"/>
      <c r="CV436" s="6"/>
      <c r="CW436" s="6"/>
      <c r="CX436" s="6"/>
      <c r="CY436" s="6"/>
      <c r="CZ436" s="6"/>
      <c r="DA436" s="6"/>
      <c r="DB436" s="6"/>
      <c r="DC436" s="6"/>
      <c r="DD436" s="6"/>
      <c r="DE436" s="6"/>
      <c r="DF436" s="6"/>
      <c r="DG436" s="6"/>
      <c r="DH436" s="6"/>
      <c r="DI436" s="8"/>
      <c r="DJ436" s="6"/>
      <c r="DK436" s="6"/>
      <c r="DL436" s="6"/>
      <c r="DM436" s="6"/>
      <c r="DN436" s="6"/>
      <c r="DO436" s="6"/>
      <c r="DP436" s="6"/>
      <c r="DQ436" s="6"/>
      <c r="DR436" s="6"/>
      <c r="DS436" s="6"/>
      <c r="DT436" s="6"/>
      <c r="DU436" s="6"/>
      <c r="DV436" s="6"/>
      <c r="DW436" s="6"/>
      <c r="DX436" s="6"/>
      <c r="DY436" s="6"/>
      <c r="DZ436" s="6"/>
      <c r="EA436" s="6"/>
      <c r="EB436" s="6"/>
      <c r="EC436" s="6"/>
      <c r="ED436" s="6"/>
      <c r="EE436" s="6"/>
      <c r="EF436" s="6"/>
      <c r="EG436" s="6"/>
      <c r="EH436" s="6"/>
      <c r="EI436" s="6"/>
      <c r="EJ436" s="6"/>
      <c r="EK436" s="6"/>
      <c r="EL436" s="6"/>
      <c r="EM436" s="6"/>
      <c r="EN436" s="8"/>
      <c r="EO436" s="6"/>
    </row>
    <row r="437" spans="1:145"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8"/>
      <c r="CF437" s="6"/>
      <c r="CG437" s="6"/>
      <c r="CH437" s="6"/>
      <c r="CI437" s="6"/>
      <c r="CJ437" s="6"/>
      <c r="CK437" s="6"/>
      <c r="CL437" s="6"/>
      <c r="CM437" s="6"/>
      <c r="CN437" s="6"/>
      <c r="CO437" s="6"/>
      <c r="CP437" s="6"/>
      <c r="CQ437" s="6"/>
      <c r="CR437" s="6"/>
      <c r="CS437" s="6"/>
      <c r="CT437" s="6"/>
      <c r="CU437" s="6"/>
      <c r="CV437" s="6"/>
      <c r="CW437" s="6"/>
      <c r="CX437" s="6"/>
      <c r="CY437" s="6"/>
      <c r="CZ437" s="6"/>
      <c r="DA437" s="6"/>
      <c r="DB437" s="6"/>
      <c r="DC437" s="6"/>
      <c r="DD437" s="6"/>
      <c r="DE437" s="6"/>
      <c r="DF437" s="6"/>
      <c r="DG437" s="6"/>
      <c r="DH437" s="6"/>
      <c r="DI437" s="8"/>
      <c r="DJ437" s="6"/>
      <c r="DK437" s="6"/>
      <c r="DL437" s="6"/>
      <c r="DM437" s="6"/>
      <c r="DN437" s="6"/>
      <c r="DO437" s="6"/>
      <c r="DP437" s="6"/>
      <c r="DQ437" s="6"/>
      <c r="DR437" s="6"/>
      <c r="DS437" s="6"/>
      <c r="DT437" s="6"/>
      <c r="DU437" s="6"/>
      <c r="DV437" s="6"/>
      <c r="DW437" s="6"/>
      <c r="DX437" s="6"/>
      <c r="DY437" s="6"/>
      <c r="DZ437" s="6"/>
      <c r="EA437" s="6"/>
      <c r="EB437" s="6"/>
      <c r="EC437" s="6"/>
      <c r="ED437" s="6"/>
      <c r="EE437" s="6"/>
      <c r="EF437" s="6"/>
      <c r="EG437" s="6"/>
      <c r="EH437" s="6"/>
      <c r="EI437" s="6"/>
      <c r="EJ437" s="6"/>
      <c r="EK437" s="6"/>
      <c r="EL437" s="6"/>
      <c r="EM437" s="6"/>
      <c r="EN437" s="8"/>
      <c r="EO437" s="6"/>
    </row>
    <row r="438" spans="1:145"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8"/>
      <c r="CF438" s="6"/>
      <c r="CG438" s="6"/>
      <c r="CH438" s="6"/>
      <c r="CI438" s="6"/>
      <c r="CJ438" s="6"/>
      <c r="CK438" s="6"/>
      <c r="CL438" s="6"/>
      <c r="CM438" s="6"/>
      <c r="CN438" s="6"/>
      <c r="CO438" s="6"/>
      <c r="CP438" s="6"/>
      <c r="CQ438" s="6"/>
      <c r="CR438" s="6"/>
      <c r="CS438" s="6"/>
      <c r="CT438" s="6"/>
      <c r="CU438" s="6"/>
      <c r="CV438" s="6"/>
      <c r="CW438" s="6"/>
      <c r="CX438" s="6"/>
      <c r="CY438" s="6"/>
      <c r="CZ438" s="6"/>
      <c r="DA438" s="6"/>
      <c r="DB438" s="6"/>
      <c r="DC438" s="6"/>
      <c r="DD438" s="6"/>
      <c r="DE438" s="6"/>
      <c r="DF438" s="6"/>
      <c r="DG438" s="6"/>
      <c r="DH438" s="6"/>
      <c r="DI438" s="8"/>
      <c r="DJ438" s="6"/>
      <c r="DK438" s="6"/>
      <c r="DL438" s="6"/>
      <c r="DM438" s="6"/>
      <c r="DN438" s="6"/>
      <c r="DO438" s="6"/>
      <c r="DP438" s="6"/>
      <c r="DQ438" s="6"/>
      <c r="DR438" s="6"/>
      <c r="DS438" s="6"/>
      <c r="DT438" s="6"/>
      <c r="DU438" s="6"/>
      <c r="DV438" s="6"/>
      <c r="DW438" s="6"/>
      <c r="DX438" s="6"/>
      <c r="DY438" s="6"/>
      <c r="DZ438" s="6"/>
      <c r="EA438" s="6"/>
      <c r="EB438" s="6"/>
      <c r="EC438" s="6"/>
      <c r="ED438" s="6"/>
      <c r="EE438" s="6"/>
      <c r="EF438" s="6"/>
      <c r="EG438" s="6"/>
      <c r="EH438" s="6"/>
      <c r="EI438" s="6"/>
      <c r="EJ438" s="6"/>
      <c r="EK438" s="6"/>
      <c r="EL438" s="6"/>
      <c r="EM438" s="6"/>
      <c r="EN438" s="8"/>
      <c r="EO438" s="6"/>
    </row>
    <row r="439" spans="1:145"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8"/>
      <c r="CF439" s="6"/>
      <c r="CG439" s="6"/>
      <c r="CH439" s="6"/>
      <c r="CI439" s="6"/>
      <c r="CJ439" s="6"/>
      <c r="CK439" s="6"/>
      <c r="CL439" s="6"/>
      <c r="CM439" s="6"/>
      <c r="CN439" s="6"/>
      <c r="CO439" s="6"/>
      <c r="CP439" s="6"/>
      <c r="CQ439" s="6"/>
      <c r="CR439" s="6"/>
      <c r="CS439" s="6"/>
      <c r="CT439" s="6"/>
      <c r="CU439" s="6"/>
      <c r="CV439" s="6"/>
      <c r="CW439" s="6"/>
      <c r="CX439" s="6"/>
      <c r="CY439" s="6"/>
      <c r="CZ439" s="6"/>
      <c r="DA439" s="6"/>
      <c r="DB439" s="6"/>
      <c r="DC439" s="6"/>
      <c r="DD439" s="6"/>
      <c r="DE439" s="6"/>
      <c r="DF439" s="6"/>
      <c r="DG439" s="6"/>
      <c r="DH439" s="6"/>
      <c r="DI439" s="8"/>
      <c r="DJ439" s="6"/>
      <c r="DK439" s="6"/>
      <c r="DL439" s="6"/>
      <c r="DM439" s="6"/>
      <c r="DN439" s="6"/>
      <c r="DO439" s="6"/>
      <c r="DP439" s="6"/>
      <c r="DQ439" s="6"/>
      <c r="DR439" s="6"/>
      <c r="DS439" s="6"/>
      <c r="DT439" s="6"/>
      <c r="DU439" s="6"/>
      <c r="DV439" s="6"/>
      <c r="DW439" s="6"/>
      <c r="DX439" s="6"/>
      <c r="DY439" s="6"/>
      <c r="DZ439" s="6"/>
      <c r="EA439" s="6"/>
      <c r="EB439" s="6"/>
      <c r="EC439" s="6"/>
      <c r="ED439" s="6"/>
      <c r="EE439" s="6"/>
      <c r="EF439" s="6"/>
      <c r="EG439" s="6"/>
      <c r="EH439" s="6"/>
      <c r="EI439" s="6"/>
      <c r="EJ439" s="6"/>
      <c r="EK439" s="6"/>
      <c r="EL439" s="6"/>
      <c r="EM439" s="6"/>
      <c r="EN439" s="8"/>
      <c r="EO439" s="6"/>
    </row>
    <row r="440" spans="1:145"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8"/>
      <c r="CF440" s="6"/>
      <c r="CG440" s="6"/>
      <c r="CH440" s="6"/>
      <c r="CI440" s="6"/>
      <c r="CJ440" s="6"/>
      <c r="CK440" s="6"/>
      <c r="CL440" s="6"/>
      <c r="CM440" s="6"/>
      <c r="CN440" s="6"/>
      <c r="CO440" s="6"/>
      <c r="CP440" s="6"/>
      <c r="CQ440" s="6"/>
      <c r="CR440" s="6"/>
      <c r="CS440" s="6"/>
      <c r="CT440" s="6"/>
      <c r="CU440" s="6"/>
      <c r="CV440" s="6"/>
      <c r="CW440" s="6"/>
      <c r="CX440" s="6"/>
      <c r="CY440" s="6"/>
      <c r="CZ440" s="6"/>
      <c r="DA440" s="6"/>
      <c r="DB440" s="6"/>
      <c r="DC440" s="6"/>
      <c r="DD440" s="6"/>
      <c r="DE440" s="6"/>
      <c r="DF440" s="6"/>
      <c r="DG440" s="6"/>
      <c r="DH440" s="6"/>
      <c r="DI440" s="8"/>
      <c r="DJ440" s="6"/>
      <c r="DK440" s="6"/>
      <c r="DL440" s="6"/>
      <c r="DM440" s="6"/>
      <c r="DN440" s="6"/>
      <c r="DO440" s="6"/>
      <c r="DP440" s="6"/>
      <c r="DQ440" s="6"/>
      <c r="DR440" s="6"/>
      <c r="DS440" s="6"/>
      <c r="DT440" s="6"/>
      <c r="DU440" s="6"/>
      <c r="DV440" s="6"/>
      <c r="DW440" s="6"/>
      <c r="DX440" s="6"/>
      <c r="DY440" s="6"/>
      <c r="DZ440" s="6"/>
      <c r="EA440" s="6"/>
      <c r="EB440" s="6"/>
      <c r="EC440" s="6"/>
      <c r="ED440" s="6"/>
      <c r="EE440" s="6"/>
      <c r="EF440" s="6"/>
      <c r="EG440" s="6"/>
      <c r="EH440" s="6"/>
      <c r="EI440" s="6"/>
      <c r="EJ440" s="6"/>
      <c r="EK440" s="6"/>
      <c r="EL440" s="6"/>
      <c r="EM440" s="6"/>
      <c r="EN440" s="8"/>
      <c r="EO440" s="6"/>
    </row>
    <row r="441" spans="1:145"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8"/>
      <c r="CF441" s="6"/>
      <c r="CG441" s="6"/>
      <c r="CH441" s="6"/>
      <c r="CI441" s="6"/>
      <c r="CJ441" s="6"/>
      <c r="CK441" s="6"/>
      <c r="CL441" s="6"/>
      <c r="CM441" s="6"/>
      <c r="CN441" s="6"/>
      <c r="CO441" s="6"/>
      <c r="CP441" s="6"/>
      <c r="CQ441" s="6"/>
      <c r="CR441" s="6"/>
      <c r="CS441" s="6"/>
      <c r="CT441" s="6"/>
      <c r="CU441" s="6"/>
      <c r="CV441" s="6"/>
      <c r="CW441" s="6"/>
      <c r="CX441" s="6"/>
      <c r="CY441" s="6"/>
      <c r="CZ441" s="6"/>
      <c r="DA441" s="6"/>
      <c r="DB441" s="6"/>
      <c r="DC441" s="6"/>
      <c r="DD441" s="6"/>
      <c r="DE441" s="6"/>
      <c r="DF441" s="6"/>
      <c r="DG441" s="6"/>
      <c r="DH441" s="6"/>
      <c r="DI441" s="8"/>
      <c r="DJ441" s="6"/>
      <c r="DK441" s="6"/>
      <c r="DL441" s="6"/>
      <c r="DM441" s="6"/>
      <c r="DN441" s="6"/>
      <c r="DO441" s="6"/>
      <c r="DP441" s="6"/>
      <c r="DQ441" s="6"/>
      <c r="DR441" s="6"/>
      <c r="DS441" s="6"/>
      <c r="DT441" s="6"/>
      <c r="DU441" s="6"/>
      <c r="DV441" s="6"/>
      <c r="DW441" s="6"/>
      <c r="DX441" s="6"/>
      <c r="DY441" s="6"/>
      <c r="DZ441" s="6"/>
      <c r="EA441" s="6"/>
      <c r="EB441" s="6"/>
      <c r="EC441" s="6"/>
      <c r="ED441" s="6"/>
      <c r="EE441" s="6"/>
      <c r="EF441" s="6"/>
      <c r="EG441" s="6"/>
      <c r="EH441" s="6"/>
      <c r="EI441" s="6"/>
      <c r="EJ441" s="6"/>
      <c r="EK441" s="6"/>
      <c r="EL441" s="6"/>
      <c r="EM441" s="6"/>
      <c r="EN441" s="8"/>
      <c r="EO441" s="6"/>
    </row>
    <row r="442" spans="1:145"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8"/>
      <c r="CF442" s="6"/>
      <c r="CG442" s="6"/>
      <c r="CH442" s="6"/>
      <c r="CI442" s="6"/>
      <c r="CJ442" s="6"/>
      <c r="CK442" s="6"/>
      <c r="CL442" s="6"/>
      <c r="CM442" s="6"/>
      <c r="CN442" s="6"/>
      <c r="CO442" s="6"/>
      <c r="CP442" s="6"/>
      <c r="CQ442" s="6"/>
      <c r="CR442" s="6"/>
      <c r="CS442" s="6"/>
      <c r="CT442" s="6"/>
      <c r="CU442" s="6"/>
      <c r="CV442" s="6"/>
      <c r="CW442" s="6"/>
      <c r="CX442" s="6"/>
      <c r="CY442" s="6"/>
      <c r="CZ442" s="6"/>
      <c r="DA442" s="6"/>
      <c r="DB442" s="6"/>
      <c r="DC442" s="6"/>
      <c r="DD442" s="6"/>
      <c r="DE442" s="6"/>
      <c r="DF442" s="6"/>
      <c r="DG442" s="6"/>
      <c r="DH442" s="6"/>
      <c r="DI442" s="8"/>
      <c r="DJ442" s="6"/>
      <c r="DK442" s="6"/>
      <c r="DL442" s="6"/>
      <c r="DM442" s="6"/>
      <c r="DN442" s="6"/>
      <c r="DO442" s="6"/>
      <c r="DP442" s="6"/>
      <c r="DQ442" s="6"/>
      <c r="DR442" s="6"/>
      <c r="DS442" s="6"/>
      <c r="DT442" s="6"/>
      <c r="DU442" s="6"/>
      <c r="DV442" s="6"/>
      <c r="DW442" s="6"/>
      <c r="DX442" s="6"/>
      <c r="DY442" s="6"/>
      <c r="DZ442" s="6"/>
      <c r="EA442" s="6"/>
      <c r="EB442" s="6"/>
      <c r="EC442" s="6"/>
      <c r="ED442" s="6"/>
      <c r="EE442" s="6"/>
      <c r="EF442" s="6"/>
      <c r="EG442" s="6"/>
      <c r="EH442" s="6"/>
      <c r="EI442" s="6"/>
      <c r="EJ442" s="6"/>
      <c r="EK442" s="6"/>
      <c r="EL442" s="6"/>
      <c r="EM442" s="6"/>
      <c r="EN442" s="8"/>
      <c r="EO442" s="6"/>
    </row>
    <row r="443" spans="1:145"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8"/>
      <c r="CF443" s="6"/>
      <c r="CG443" s="6"/>
      <c r="CH443" s="6"/>
      <c r="CI443" s="6"/>
      <c r="CJ443" s="6"/>
      <c r="CK443" s="6"/>
      <c r="CL443" s="6"/>
      <c r="CM443" s="6"/>
      <c r="CN443" s="6"/>
      <c r="CO443" s="6"/>
      <c r="CP443" s="6"/>
      <c r="CQ443" s="6"/>
      <c r="CR443" s="6"/>
      <c r="CS443" s="6"/>
      <c r="CT443" s="6"/>
      <c r="CU443" s="6"/>
      <c r="CV443" s="6"/>
      <c r="CW443" s="6"/>
      <c r="CX443" s="6"/>
      <c r="CY443" s="6"/>
      <c r="CZ443" s="6"/>
      <c r="DA443" s="6"/>
      <c r="DB443" s="6"/>
      <c r="DC443" s="6"/>
      <c r="DD443" s="6"/>
      <c r="DE443" s="6"/>
      <c r="DF443" s="6"/>
      <c r="DG443" s="6"/>
      <c r="DH443" s="6"/>
      <c r="DI443" s="8"/>
      <c r="DJ443" s="6"/>
      <c r="DK443" s="6"/>
      <c r="DL443" s="6"/>
      <c r="DM443" s="6"/>
      <c r="DN443" s="6"/>
      <c r="DO443" s="6"/>
      <c r="DP443" s="6"/>
      <c r="DQ443" s="6"/>
      <c r="DR443" s="6"/>
      <c r="DS443" s="6"/>
      <c r="DT443" s="6"/>
      <c r="DU443" s="6"/>
      <c r="DV443" s="6"/>
      <c r="DW443" s="6"/>
      <c r="DX443" s="6"/>
      <c r="DY443" s="6"/>
      <c r="DZ443" s="6"/>
      <c r="EA443" s="6"/>
      <c r="EB443" s="6"/>
      <c r="EC443" s="6"/>
      <c r="ED443" s="6"/>
      <c r="EE443" s="6"/>
      <c r="EF443" s="6"/>
      <c r="EG443" s="6"/>
      <c r="EH443" s="6"/>
      <c r="EI443" s="6"/>
      <c r="EJ443" s="6"/>
      <c r="EK443" s="6"/>
      <c r="EL443" s="6"/>
      <c r="EM443" s="6"/>
      <c r="EN443" s="8"/>
      <c r="EO443" s="6"/>
    </row>
    <row r="444" spans="1:145"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8"/>
      <c r="CF444" s="6"/>
      <c r="CG444" s="6"/>
      <c r="CH444" s="6"/>
      <c r="CI444" s="6"/>
      <c r="CJ444" s="6"/>
      <c r="CK444" s="6"/>
      <c r="CL444" s="6"/>
      <c r="CM444" s="6"/>
      <c r="CN444" s="6"/>
      <c r="CO444" s="6"/>
      <c r="CP444" s="6"/>
      <c r="CQ444" s="6"/>
      <c r="CR444" s="6"/>
      <c r="CS444" s="6"/>
      <c r="CT444" s="6"/>
      <c r="CU444" s="6"/>
      <c r="CV444" s="6"/>
      <c r="CW444" s="6"/>
      <c r="CX444" s="6"/>
      <c r="CY444" s="6"/>
      <c r="CZ444" s="6"/>
      <c r="DA444" s="6"/>
      <c r="DB444" s="6"/>
      <c r="DC444" s="6"/>
      <c r="DD444" s="6"/>
      <c r="DE444" s="6"/>
      <c r="DF444" s="6"/>
      <c r="DG444" s="6"/>
      <c r="DH444" s="6"/>
      <c r="DI444" s="8"/>
      <c r="DJ444" s="6"/>
      <c r="DK444" s="6"/>
      <c r="DL444" s="6"/>
      <c r="DM444" s="6"/>
      <c r="DN444" s="6"/>
      <c r="DO444" s="6"/>
      <c r="DP444" s="6"/>
      <c r="DQ444" s="6"/>
      <c r="DR444" s="6"/>
      <c r="DS444" s="6"/>
      <c r="DT444" s="6"/>
      <c r="DU444" s="6"/>
      <c r="DV444" s="6"/>
      <c r="DW444" s="6"/>
      <c r="DX444" s="6"/>
      <c r="DY444" s="6"/>
      <c r="DZ444" s="6"/>
      <c r="EA444" s="6"/>
      <c r="EB444" s="6"/>
      <c r="EC444" s="6"/>
      <c r="ED444" s="6"/>
      <c r="EE444" s="6"/>
      <c r="EF444" s="6"/>
      <c r="EG444" s="6"/>
      <c r="EH444" s="6"/>
      <c r="EI444" s="6"/>
      <c r="EJ444" s="6"/>
      <c r="EK444" s="6"/>
      <c r="EL444" s="6"/>
      <c r="EM444" s="6"/>
      <c r="EN444" s="8"/>
      <c r="EO444" s="6"/>
    </row>
    <row r="445" spans="1:1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8"/>
      <c r="CF445" s="6"/>
      <c r="CG445" s="6"/>
      <c r="CH445" s="6"/>
      <c r="CI445" s="6"/>
      <c r="CJ445" s="6"/>
      <c r="CK445" s="6"/>
      <c r="CL445" s="6"/>
      <c r="CM445" s="6"/>
      <c r="CN445" s="6"/>
      <c r="CO445" s="6"/>
      <c r="CP445" s="6"/>
      <c r="CQ445" s="6"/>
      <c r="CR445" s="6"/>
      <c r="CS445" s="6"/>
      <c r="CT445" s="6"/>
      <c r="CU445" s="6"/>
      <c r="CV445" s="6"/>
      <c r="CW445" s="6"/>
      <c r="CX445" s="6"/>
      <c r="CY445" s="6"/>
      <c r="CZ445" s="6"/>
      <c r="DA445" s="6"/>
      <c r="DB445" s="6"/>
      <c r="DC445" s="6"/>
      <c r="DD445" s="6"/>
      <c r="DE445" s="6"/>
      <c r="DF445" s="6"/>
      <c r="DG445" s="6"/>
      <c r="DH445" s="6"/>
      <c r="DI445" s="8"/>
      <c r="DJ445" s="6"/>
      <c r="DK445" s="6"/>
      <c r="DL445" s="6"/>
      <c r="DM445" s="6"/>
      <c r="DN445" s="6"/>
      <c r="DO445" s="6"/>
      <c r="DP445" s="6"/>
      <c r="DQ445" s="6"/>
      <c r="DR445" s="6"/>
      <c r="DS445" s="6"/>
      <c r="DT445" s="6"/>
      <c r="DU445" s="6"/>
      <c r="DV445" s="6"/>
      <c r="DW445" s="6"/>
      <c r="DX445" s="6"/>
      <c r="DY445" s="6"/>
      <c r="DZ445" s="6"/>
      <c r="EA445" s="6"/>
      <c r="EB445" s="6"/>
      <c r="EC445" s="6"/>
      <c r="ED445" s="6"/>
      <c r="EE445" s="6"/>
      <c r="EF445" s="6"/>
      <c r="EG445" s="6"/>
      <c r="EH445" s="6"/>
      <c r="EI445" s="6"/>
      <c r="EJ445" s="6"/>
      <c r="EK445" s="6"/>
      <c r="EL445" s="6"/>
      <c r="EM445" s="6"/>
      <c r="EN445" s="8"/>
      <c r="EO445" s="6"/>
    </row>
    <row r="446" spans="1:145"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8"/>
      <c r="CF446" s="6"/>
      <c r="CG446" s="6"/>
      <c r="CH446" s="6"/>
      <c r="CI446" s="6"/>
      <c r="CJ446" s="6"/>
      <c r="CK446" s="6"/>
      <c r="CL446" s="6"/>
      <c r="CM446" s="6"/>
      <c r="CN446" s="6"/>
      <c r="CO446" s="6"/>
      <c r="CP446" s="6"/>
      <c r="CQ446" s="6"/>
      <c r="CR446" s="6"/>
      <c r="CS446" s="6"/>
      <c r="CT446" s="6"/>
      <c r="CU446" s="6"/>
      <c r="CV446" s="6"/>
      <c r="CW446" s="6"/>
      <c r="CX446" s="6"/>
      <c r="CY446" s="6"/>
      <c r="CZ446" s="6"/>
      <c r="DA446" s="6"/>
      <c r="DB446" s="6"/>
      <c r="DC446" s="6"/>
      <c r="DD446" s="6"/>
      <c r="DE446" s="6"/>
      <c r="DF446" s="6"/>
      <c r="DG446" s="6"/>
      <c r="DH446" s="6"/>
      <c r="DI446" s="8"/>
      <c r="DJ446" s="6"/>
      <c r="DK446" s="6"/>
      <c r="DL446" s="6"/>
      <c r="DM446" s="6"/>
      <c r="DN446" s="6"/>
      <c r="DO446" s="6"/>
      <c r="DP446" s="6"/>
      <c r="DQ446" s="6"/>
      <c r="DR446" s="6"/>
      <c r="DS446" s="6"/>
      <c r="DT446" s="6"/>
      <c r="DU446" s="6"/>
      <c r="DV446" s="6"/>
      <c r="DW446" s="6"/>
      <c r="DX446" s="6"/>
      <c r="DY446" s="6"/>
      <c r="DZ446" s="6"/>
      <c r="EA446" s="6"/>
      <c r="EB446" s="6"/>
      <c r="EC446" s="6"/>
      <c r="ED446" s="6"/>
      <c r="EE446" s="6"/>
      <c r="EF446" s="6"/>
      <c r="EG446" s="6"/>
      <c r="EH446" s="6"/>
      <c r="EI446" s="6"/>
      <c r="EJ446" s="6"/>
      <c r="EK446" s="6"/>
      <c r="EL446" s="6"/>
      <c r="EM446" s="6"/>
      <c r="EN446" s="8"/>
      <c r="EO446" s="6"/>
    </row>
    <row r="447" spans="1:145"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8"/>
      <c r="CF447" s="6"/>
      <c r="CG447" s="6"/>
      <c r="CH447" s="6"/>
      <c r="CI447" s="6"/>
      <c r="CJ447" s="6"/>
      <c r="CK447" s="6"/>
      <c r="CL447" s="6"/>
      <c r="CM447" s="6"/>
      <c r="CN447" s="6"/>
      <c r="CO447" s="6"/>
      <c r="CP447" s="6"/>
      <c r="CQ447" s="6"/>
      <c r="CR447" s="6"/>
      <c r="CS447" s="6"/>
      <c r="CT447" s="6"/>
      <c r="CU447" s="6"/>
      <c r="CV447" s="6"/>
      <c r="CW447" s="6"/>
      <c r="CX447" s="6"/>
      <c r="CY447" s="6"/>
      <c r="CZ447" s="6"/>
      <c r="DA447" s="6"/>
      <c r="DB447" s="6"/>
      <c r="DC447" s="6"/>
      <c r="DD447" s="6"/>
      <c r="DE447" s="6"/>
      <c r="DF447" s="6"/>
      <c r="DG447" s="6"/>
      <c r="DH447" s="6"/>
      <c r="DI447" s="8"/>
      <c r="DJ447" s="6"/>
      <c r="DK447" s="6"/>
      <c r="DL447" s="6"/>
      <c r="DM447" s="6"/>
      <c r="DN447" s="6"/>
      <c r="DO447" s="6"/>
      <c r="DP447" s="6"/>
      <c r="DQ447" s="6"/>
      <c r="DR447" s="6"/>
      <c r="DS447" s="6"/>
      <c r="DT447" s="6"/>
      <c r="DU447" s="6"/>
      <c r="DV447" s="6"/>
      <c r="DW447" s="6"/>
      <c r="DX447" s="6"/>
      <c r="DY447" s="6"/>
      <c r="DZ447" s="6"/>
      <c r="EA447" s="6"/>
      <c r="EB447" s="6"/>
      <c r="EC447" s="6"/>
      <c r="ED447" s="6"/>
      <c r="EE447" s="6"/>
      <c r="EF447" s="6"/>
      <c r="EG447" s="6"/>
      <c r="EH447" s="6"/>
      <c r="EI447" s="6"/>
      <c r="EJ447" s="6"/>
      <c r="EK447" s="6"/>
      <c r="EL447" s="6"/>
      <c r="EM447" s="6"/>
      <c r="EN447" s="8"/>
      <c r="EO447" s="6"/>
    </row>
    <row r="448" spans="1:145"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8"/>
      <c r="CF448" s="6"/>
      <c r="CG448" s="6"/>
      <c r="CH448" s="6"/>
      <c r="CI448" s="6"/>
      <c r="CJ448" s="6"/>
      <c r="CK448" s="6"/>
      <c r="CL448" s="6"/>
      <c r="CM448" s="6"/>
      <c r="CN448" s="6"/>
      <c r="CO448" s="6"/>
      <c r="CP448" s="6"/>
      <c r="CQ448" s="6"/>
      <c r="CR448" s="6"/>
      <c r="CS448" s="6"/>
      <c r="CT448" s="6"/>
      <c r="CU448" s="6"/>
      <c r="CV448" s="6"/>
      <c r="CW448" s="6"/>
      <c r="CX448" s="6"/>
      <c r="CY448" s="6"/>
      <c r="CZ448" s="6"/>
      <c r="DA448" s="6"/>
      <c r="DB448" s="6"/>
      <c r="DC448" s="6"/>
      <c r="DD448" s="6"/>
      <c r="DE448" s="6"/>
      <c r="DF448" s="6"/>
      <c r="DG448" s="6"/>
      <c r="DH448" s="6"/>
      <c r="DI448" s="8"/>
      <c r="DJ448" s="6"/>
      <c r="DK448" s="6"/>
      <c r="DL448" s="6"/>
      <c r="DM448" s="6"/>
      <c r="DN448" s="6"/>
      <c r="DO448" s="6"/>
      <c r="DP448" s="6"/>
      <c r="DQ448" s="6"/>
      <c r="DR448" s="6"/>
      <c r="DS448" s="6"/>
      <c r="DT448" s="6"/>
      <c r="DU448" s="6"/>
      <c r="DV448" s="6"/>
      <c r="DW448" s="6"/>
      <c r="DX448" s="6"/>
      <c r="DY448" s="6"/>
      <c r="DZ448" s="6"/>
      <c r="EA448" s="6"/>
      <c r="EB448" s="6"/>
      <c r="EC448" s="6"/>
      <c r="ED448" s="6"/>
      <c r="EE448" s="6"/>
      <c r="EF448" s="6"/>
      <c r="EG448" s="6"/>
      <c r="EH448" s="6"/>
      <c r="EI448" s="6"/>
      <c r="EJ448" s="6"/>
      <c r="EK448" s="6"/>
      <c r="EL448" s="6"/>
      <c r="EM448" s="6"/>
      <c r="EN448" s="8"/>
      <c r="EO448" s="6"/>
    </row>
    <row r="449" spans="1:145"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8"/>
      <c r="CF449" s="6"/>
      <c r="CG449" s="6"/>
      <c r="CH449" s="6"/>
      <c r="CI449" s="6"/>
      <c r="CJ449" s="6"/>
      <c r="CK449" s="6"/>
      <c r="CL449" s="6"/>
      <c r="CM449" s="6"/>
      <c r="CN449" s="6"/>
      <c r="CO449" s="6"/>
      <c r="CP449" s="6"/>
      <c r="CQ449" s="6"/>
      <c r="CR449" s="6"/>
      <c r="CS449" s="6"/>
      <c r="CT449" s="6"/>
      <c r="CU449" s="6"/>
      <c r="CV449" s="6"/>
      <c r="CW449" s="6"/>
      <c r="CX449" s="6"/>
      <c r="CY449" s="6"/>
      <c r="CZ449" s="6"/>
      <c r="DA449" s="6"/>
      <c r="DB449" s="6"/>
      <c r="DC449" s="6"/>
      <c r="DD449" s="6"/>
      <c r="DE449" s="6"/>
      <c r="DF449" s="6"/>
      <c r="DG449" s="6"/>
      <c r="DH449" s="6"/>
      <c r="DI449" s="8"/>
      <c r="DJ449" s="6"/>
      <c r="DK449" s="6"/>
      <c r="DL449" s="6"/>
      <c r="DM449" s="6"/>
      <c r="DN449" s="6"/>
      <c r="DO449" s="6"/>
      <c r="DP449" s="6"/>
      <c r="DQ449" s="6"/>
      <c r="DR449" s="6"/>
      <c r="DS449" s="6"/>
      <c r="DT449" s="6"/>
      <c r="DU449" s="6"/>
      <c r="DV449" s="6"/>
      <c r="DW449" s="6"/>
      <c r="DX449" s="6"/>
      <c r="DY449" s="6"/>
      <c r="DZ449" s="6"/>
      <c r="EA449" s="6"/>
      <c r="EB449" s="6"/>
      <c r="EC449" s="6"/>
      <c r="ED449" s="6"/>
      <c r="EE449" s="6"/>
      <c r="EF449" s="6"/>
      <c r="EG449" s="6"/>
      <c r="EH449" s="6"/>
      <c r="EI449" s="6"/>
      <c r="EJ449" s="6"/>
      <c r="EK449" s="6"/>
      <c r="EL449" s="6"/>
      <c r="EM449" s="6"/>
      <c r="EN449" s="8"/>
      <c r="EO449" s="6"/>
    </row>
    <row r="450" spans="1:145"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8"/>
      <c r="CF450" s="6"/>
      <c r="CG450" s="6"/>
      <c r="CH450" s="6"/>
      <c r="CI450" s="6"/>
      <c r="CJ450" s="6"/>
      <c r="CK450" s="6"/>
      <c r="CL450" s="6"/>
      <c r="CM450" s="6"/>
      <c r="CN450" s="6"/>
      <c r="CO450" s="6"/>
      <c r="CP450" s="6"/>
      <c r="CQ450" s="6"/>
      <c r="CR450" s="6"/>
      <c r="CS450" s="6"/>
      <c r="CT450" s="6"/>
      <c r="CU450" s="6"/>
      <c r="CV450" s="6"/>
      <c r="CW450" s="6"/>
      <c r="CX450" s="6"/>
      <c r="CY450" s="6"/>
      <c r="CZ450" s="6"/>
      <c r="DA450" s="6"/>
      <c r="DB450" s="6"/>
      <c r="DC450" s="6"/>
      <c r="DD450" s="6"/>
      <c r="DE450" s="6"/>
      <c r="DF450" s="6"/>
      <c r="DG450" s="6"/>
      <c r="DH450" s="6"/>
      <c r="DI450" s="8"/>
      <c r="DJ450" s="6"/>
      <c r="DK450" s="6"/>
      <c r="DL450" s="6"/>
      <c r="DM450" s="6"/>
      <c r="DN450" s="6"/>
      <c r="DO450" s="6"/>
      <c r="DP450" s="6"/>
      <c r="DQ450" s="6"/>
      <c r="DR450" s="6"/>
      <c r="DS450" s="6"/>
      <c r="DT450" s="6"/>
      <c r="DU450" s="6"/>
      <c r="DV450" s="6"/>
      <c r="DW450" s="6"/>
      <c r="DX450" s="6"/>
      <c r="DY450" s="6"/>
      <c r="DZ450" s="6"/>
      <c r="EA450" s="6"/>
      <c r="EB450" s="6"/>
      <c r="EC450" s="6"/>
      <c r="ED450" s="6"/>
      <c r="EE450" s="6"/>
      <c r="EF450" s="6"/>
      <c r="EG450" s="6"/>
      <c r="EH450" s="6"/>
      <c r="EI450" s="6"/>
      <c r="EJ450" s="6"/>
      <c r="EK450" s="6"/>
      <c r="EL450" s="6"/>
      <c r="EM450" s="6"/>
      <c r="EN450" s="8"/>
      <c r="EO450" s="6"/>
    </row>
    <row r="451" spans="1:145"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8"/>
      <c r="CF451" s="6"/>
      <c r="CG451" s="6"/>
      <c r="CH451" s="6"/>
      <c r="CI451" s="6"/>
      <c r="CJ451" s="6"/>
      <c r="CK451" s="6"/>
      <c r="CL451" s="6"/>
      <c r="CM451" s="6"/>
      <c r="CN451" s="6"/>
      <c r="CO451" s="6"/>
      <c r="CP451" s="6"/>
      <c r="CQ451" s="6"/>
      <c r="CR451" s="6"/>
      <c r="CS451" s="6"/>
      <c r="CT451" s="6"/>
      <c r="CU451" s="6"/>
      <c r="CV451" s="6"/>
      <c r="CW451" s="6"/>
      <c r="CX451" s="6"/>
      <c r="CY451" s="6"/>
      <c r="CZ451" s="6"/>
      <c r="DA451" s="6"/>
      <c r="DB451" s="6"/>
      <c r="DC451" s="6"/>
      <c r="DD451" s="6"/>
      <c r="DE451" s="6"/>
      <c r="DF451" s="6"/>
      <c r="DG451" s="6"/>
      <c r="DH451" s="6"/>
      <c r="DI451" s="8"/>
      <c r="DJ451" s="6"/>
      <c r="DK451" s="6"/>
      <c r="DL451" s="6"/>
      <c r="DM451" s="6"/>
      <c r="DN451" s="6"/>
      <c r="DO451" s="6"/>
      <c r="DP451" s="6"/>
      <c r="DQ451" s="6"/>
      <c r="DR451" s="6"/>
      <c r="DS451" s="6"/>
      <c r="DT451" s="6"/>
      <c r="DU451" s="6"/>
      <c r="DV451" s="6"/>
      <c r="DW451" s="6"/>
      <c r="DX451" s="6"/>
      <c r="DY451" s="6"/>
      <c r="DZ451" s="6"/>
      <c r="EA451" s="6"/>
      <c r="EB451" s="6"/>
      <c r="EC451" s="6"/>
      <c r="ED451" s="6"/>
      <c r="EE451" s="6"/>
      <c r="EF451" s="6"/>
      <c r="EG451" s="6"/>
      <c r="EH451" s="6"/>
      <c r="EI451" s="6"/>
      <c r="EJ451" s="6"/>
      <c r="EK451" s="6"/>
      <c r="EL451" s="6"/>
      <c r="EM451" s="6"/>
      <c r="EN451" s="8"/>
      <c r="EO451" s="6"/>
    </row>
    <row r="452" spans="1:145"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8"/>
      <c r="CF452" s="6"/>
      <c r="CG452" s="6"/>
      <c r="CH452" s="6"/>
      <c r="CI452" s="6"/>
      <c r="CJ452" s="6"/>
      <c r="CK452" s="6"/>
      <c r="CL452" s="6"/>
      <c r="CM452" s="6"/>
      <c r="CN452" s="6"/>
      <c r="CO452" s="6"/>
      <c r="CP452" s="6"/>
      <c r="CQ452" s="6"/>
      <c r="CR452" s="6"/>
      <c r="CS452" s="6"/>
      <c r="CT452" s="6"/>
      <c r="CU452" s="6"/>
      <c r="CV452" s="6"/>
      <c r="CW452" s="6"/>
      <c r="CX452" s="6"/>
      <c r="CY452" s="6"/>
      <c r="CZ452" s="6"/>
      <c r="DA452" s="6"/>
      <c r="DB452" s="6"/>
      <c r="DC452" s="6"/>
      <c r="DD452" s="6"/>
      <c r="DE452" s="6"/>
      <c r="DF452" s="6"/>
      <c r="DG452" s="6"/>
      <c r="DH452" s="6"/>
      <c r="DI452" s="8"/>
      <c r="DJ452" s="6"/>
      <c r="DK452" s="6"/>
      <c r="DL452" s="6"/>
      <c r="DM452" s="6"/>
      <c r="DN452" s="6"/>
      <c r="DO452" s="6"/>
      <c r="DP452" s="6"/>
      <c r="DQ452" s="6"/>
      <c r="DR452" s="6"/>
      <c r="DS452" s="6"/>
      <c r="DT452" s="6"/>
      <c r="DU452" s="6"/>
      <c r="DV452" s="6"/>
      <c r="DW452" s="6"/>
      <c r="DX452" s="6"/>
      <c r="DY452" s="6"/>
      <c r="DZ452" s="6"/>
      <c r="EA452" s="6"/>
      <c r="EB452" s="6"/>
      <c r="EC452" s="6"/>
      <c r="ED452" s="6"/>
      <c r="EE452" s="6"/>
      <c r="EF452" s="6"/>
      <c r="EG452" s="6"/>
      <c r="EH452" s="6"/>
      <c r="EI452" s="6"/>
      <c r="EJ452" s="6"/>
      <c r="EK452" s="6"/>
      <c r="EL452" s="6"/>
      <c r="EM452" s="6"/>
      <c r="EN452" s="8"/>
      <c r="EO452" s="6"/>
    </row>
    <row r="453" spans="1:145"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8"/>
      <c r="CF453" s="6"/>
      <c r="CG453" s="6"/>
      <c r="CH453" s="6"/>
      <c r="CI453" s="6"/>
      <c r="CJ453" s="6"/>
      <c r="CK453" s="6"/>
      <c r="CL453" s="6"/>
      <c r="CM453" s="6"/>
      <c r="CN453" s="6"/>
      <c r="CO453" s="6"/>
      <c r="CP453" s="6"/>
      <c r="CQ453" s="6"/>
      <c r="CR453" s="6"/>
      <c r="CS453" s="6"/>
      <c r="CT453" s="6"/>
      <c r="CU453" s="6"/>
      <c r="CV453" s="6"/>
      <c r="CW453" s="6"/>
      <c r="CX453" s="6"/>
      <c r="CY453" s="6"/>
      <c r="CZ453" s="6"/>
      <c r="DA453" s="6"/>
      <c r="DB453" s="6"/>
      <c r="DC453" s="6"/>
      <c r="DD453" s="6"/>
      <c r="DE453" s="6"/>
      <c r="DF453" s="6"/>
      <c r="DG453" s="6"/>
      <c r="DH453" s="6"/>
      <c r="DI453" s="8"/>
      <c r="DJ453" s="6"/>
      <c r="DK453" s="6"/>
      <c r="DL453" s="6"/>
      <c r="DM453" s="6"/>
      <c r="DN453" s="6"/>
      <c r="DO453" s="6"/>
      <c r="DP453" s="6"/>
      <c r="DQ453" s="6"/>
      <c r="DR453" s="6"/>
      <c r="DS453" s="6"/>
      <c r="DT453" s="6"/>
      <c r="DU453" s="6"/>
      <c r="DV453" s="6"/>
      <c r="DW453" s="6"/>
      <c r="DX453" s="6"/>
      <c r="DY453" s="6"/>
      <c r="DZ453" s="6"/>
      <c r="EA453" s="6"/>
      <c r="EB453" s="6"/>
      <c r="EC453" s="6"/>
      <c r="ED453" s="6"/>
      <c r="EE453" s="6"/>
      <c r="EF453" s="6"/>
      <c r="EG453" s="6"/>
      <c r="EH453" s="6"/>
      <c r="EI453" s="6"/>
      <c r="EJ453" s="6"/>
      <c r="EK453" s="6"/>
      <c r="EL453" s="6"/>
      <c r="EM453" s="6"/>
      <c r="EN453" s="8"/>
      <c r="EO453" s="6"/>
    </row>
    <row r="454" spans="1:145"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8"/>
      <c r="CF454" s="6"/>
      <c r="CG454" s="6"/>
      <c r="CH454" s="6"/>
      <c r="CI454" s="6"/>
      <c r="CJ454" s="6"/>
      <c r="CK454" s="6"/>
      <c r="CL454" s="6"/>
      <c r="CM454" s="6"/>
      <c r="CN454" s="6"/>
      <c r="CO454" s="6"/>
      <c r="CP454" s="6"/>
      <c r="CQ454" s="6"/>
      <c r="CR454" s="6"/>
      <c r="CS454" s="6"/>
      <c r="CT454" s="6"/>
      <c r="CU454" s="6"/>
      <c r="CV454" s="6"/>
      <c r="CW454" s="6"/>
      <c r="CX454" s="6"/>
      <c r="CY454" s="6"/>
      <c r="CZ454" s="6"/>
      <c r="DA454" s="6"/>
      <c r="DB454" s="6"/>
      <c r="DC454" s="6"/>
      <c r="DD454" s="6"/>
      <c r="DE454" s="6"/>
      <c r="DF454" s="6"/>
      <c r="DG454" s="6"/>
      <c r="DH454" s="6"/>
      <c r="DI454" s="8"/>
      <c r="DJ454" s="6"/>
      <c r="DK454" s="6"/>
      <c r="DL454" s="6"/>
      <c r="DM454" s="6"/>
      <c r="DN454" s="6"/>
      <c r="DO454" s="6"/>
      <c r="DP454" s="6"/>
      <c r="DQ454" s="6"/>
      <c r="DR454" s="6"/>
      <c r="DS454" s="6"/>
      <c r="DT454" s="6"/>
      <c r="DU454" s="6"/>
      <c r="DV454" s="6"/>
      <c r="DW454" s="6"/>
      <c r="DX454" s="6"/>
      <c r="DY454" s="6"/>
      <c r="DZ454" s="6"/>
      <c r="EA454" s="6"/>
      <c r="EB454" s="6"/>
      <c r="EC454" s="6"/>
      <c r="ED454" s="6"/>
      <c r="EE454" s="6"/>
      <c r="EF454" s="6"/>
      <c r="EG454" s="6"/>
      <c r="EH454" s="6"/>
      <c r="EI454" s="6"/>
      <c r="EJ454" s="6"/>
      <c r="EK454" s="6"/>
      <c r="EL454" s="6"/>
      <c r="EM454" s="6"/>
      <c r="EN454" s="8"/>
      <c r="EO454" s="6"/>
    </row>
    <row r="455" spans="1:14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8"/>
      <c r="CF455" s="6"/>
      <c r="CG455" s="6"/>
      <c r="CH455" s="6"/>
      <c r="CI455" s="6"/>
      <c r="CJ455" s="6"/>
      <c r="CK455" s="6"/>
      <c r="CL455" s="6"/>
      <c r="CM455" s="6"/>
      <c r="CN455" s="6"/>
      <c r="CO455" s="6"/>
      <c r="CP455" s="6"/>
      <c r="CQ455" s="6"/>
      <c r="CR455" s="6"/>
      <c r="CS455" s="6"/>
      <c r="CT455" s="6"/>
      <c r="CU455" s="6"/>
      <c r="CV455" s="6"/>
      <c r="CW455" s="6"/>
      <c r="CX455" s="6"/>
      <c r="CY455" s="6"/>
      <c r="CZ455" s="6"/>
      <c r="DA455" s="6"/>
      <c r="DB455" s="6"/>
      <c r="DC455" s="6"/>
      <c r="DD455" s="6"/>
      <c r="DE455" s="6"/>
      <c r="DF455" s="6"/>
      <c r="DG455" s="6"/>
      <c r="DH455" s="6"/>
      <c r="DI455" s="8"/>
      <c r="DJ455" s="6"/>
      <c r="DK455" s="6"/>
      <c r="DL455" s="6"/>
      <c r="DM455" s="6"/>
      <c r="DN455" s="6"/>
      <c r="DO455" s="6"/>
      <c r="DP455" s="6"/>
      <c r="DQ455" s="6"/>
      <c r="DR455" s="6"/>
      <c r="DS455" s="6"/>
      <c r="DT455" s="6"/>
      <c r="DU455" s="6"/>
      <c r="DV455" s="6"/>
      <c r="DW455" s="6"/>
      <c r="DX455" s="6"/>
      <c r="DY455" s="6"/>
      <c r="DZ455" s="6"/>
      <c r="EA455" s="6"/>
      <c r="EB455" s="6"/>
      <c r="EC455" s="6"/>
      <c r="ED455" s="6"/>
      <c r="EE455" s="6"/>
      <c r="EF455" s="6"/>
      <c r="EG455" s="6"/>
      <c r="EH455" s="6"/>
      <c r="EI455" s="6"/>
      <c r="EJ455" s="6"/>
      <c r="EK455" s="6"/>
      <c r="EL455" s="6"/>
      <c r="EM455" s="6"/>
      <c r="EN455" s="8"/>
      <c r="EO455" s="6"/>
    </row>
    <row r="456" spans="1:145"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8"/>
      <c r="CF456" s="6"/>
      <c r="CG456" s="6"/>
      <c r="CH456" s="6"/>
      <c r="CI456" s="6"/>
      <c r="CJ456" s="6"/>
      <c r="CK456" s="6"/>
      <c r="CL456" s="6"/>
      <c r="CM456" s="6"/>
      <c r="CN456" s="6"/>
      <c r="CO456" s="6"/>
      <c r="CP456" s="6"/>
      <c r="CQ456" s="6"/>
      <c r="CR456" s="6"/>
      <c r="CS456" s="6"/>
      <c r="CT456" s="6"/>
      <c r="CU456" s="6"/>
      <c r="CV456" s="6"/>
      <c r="CW456" s="6"/>
      <c r="CX456" s="6"/>
      <c r="CY456" s="6"/>
      <c r="CZ456" s="6"/>
      <c r="DA456" s="6"/>
      <c r="DB456" s="6"/>
      <c r="DC456" s="6"/>
      <c r="DD456" s="6"/>
      <c r="DE456" s="6"/>
      <c r="DF456" s="6"/>
      <c r="DG456" s="6"/>
      <c r="DH456" s="6"/>
      <c r="DI456" s="8"/>
      <c r="DJ456" s="6"/>
      <c r="DK456" s="6"/>
      <c r="DL456" s="6"/>
      <c r="DM456" s="6"/>
      <c r="DN456" s="6"/>
      <c r="DO456" s="6"/>
      <c r="DP456" s="6"/>
      <c r="DQ456" s="6"/>
      <c r="DR456" s="6"/>
      <c r="DS456" s="6"/>
      <c r="DT456" s="6"/>
      <c r="DU456" s="6"/>
      <c r="DV456" s="6"/>
      <c r="DW456" s="6"/>
      <c r="DX456" s="6"/>
      <c r="DY456" s="6"/>
      <c r="DZ456" s="6"/>
      <c r="EA456" s="6"/>
      <c r="EB456" s="6"/>
      <c r="EC456" s="6"/>
      <c r="ED456" s="6"/>
      <c r="EE456" s="6"/>
      <c r="EF456" s="6"/>
      <c r="EG456" s="6"/>
      <c r="EH456" s="6"/>
      <c r="EI456" s="6"/>
      <c r="EJ456" s="6"/>
      <c r="EK456" s="6"/>
      <c r="EL456" s="6"/>
      <c r="EM456" s="6"/>
      <c r="EN456" s="8"/>
      <c r="EO456" s="6"/>
    </row>
    <row r="457" spans="1:145"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8"/>
      <c r="CF457" s="6"/>
      <c r="CG457" s="6"/>
      <c r="CH457" s="6"/>
      <c r="CI457" s="6"/>
      <c r="CJ457" s="6"/>
      <c r="CK457" s="6"/>
      <c r="CL457" s="6"/>
      <c r="CM457" s="6"/>
      <c r="CN457" s="6"/>
      <c r="CO457" s="6"/>
      <c r="CP457" s="6"/>
      <c r="CQ457" s="6"/>
      <c r="CR457" s="6"/>
      <c r="CS457" s="6"/>
      <c r="CT457" s="6"/>
      <c r="CU457" s="6"/>
      <c r="CV457" s="6"/>
      <c r="CW457" s="6"/>
      <c r="CX457" s="6"/>
      <c r="CY457" s="6"/>
      <c r="CZ457" s="6"/>
      <c r="DA457" s="6"/>
      <c r="DB457" s="6"/>
      <c r="DC457" s="6"/>
      <c r="DD457" s="6"/>
      <c r="DE457" s="6"/>
      <c r="DF457" s="6"/>
      <c r="DG457" s="6"/>
      <c r="DH457" s="6"/>
      <c r="DI457" s="8"/>
      <c r="DJ457" s="6"/>
      <c r="DK457" s="6"/>
      <c r="DL457" s="6"/>
      <c r="DM457" s="6"/>
      <c r="DN457" s="6"/>
      <c r="DO457" s="6"/>
      <c r="DP457" s="6"/>
      <c r="DQ457" s="6"/>
      <c r="DR457" s="6"/>
      <c r="DS457" s="6"/>
      <c r="DT457" s="6"/>
      <c r="DU457" s="6"/>
      <c r="DV457" s="6"/>
      <c r="DW457" s="6"/>
      <c r="DX457" s="6"/>
      <c r="DY457" s="6"/>
      <c r="DZ457" s="6"/>
      <c r="EA457" s="6"/>
      <c r="EB457" s="6"/>
      <c r="EC457" s="6"/>
      <c r="ED457" s="6"/>
      <c r="EE457" s="6"/>
      <c r="EF457" s="6"/>
      <c r="EG457" s="6"/>
      <c r="EH457" s="6"/>
      <c r="EI457" s="6"/>
      <c r="EJ457" s="6"/>
      <c r="EK457" s="6"/>
      <c r="EL457" s="6"/>
      <c r="EM457" s="6"/>
      <c r="EN457" s="8"/>
      <c r="EO457" s="6"/>
    </row>
    <row r="458" spans="1:145"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8"/>
      <c r="CF458" s="6"/>
      <c r="CG458" s="6"/>
      <c r="CH458" s="6"/>
      <c r="CI458" s="6"/>
      <c r="CJ458" s="6"/>
      <c r="CK458" s="6"/>
      <c r="CL458" s="6"/>
      <c r="CM458" s="6"/>
      <c r="CN458" s="6"/>
      <c r="CO458" s="6"/>
      <c r="CP458" s="6"/>
      <c r="CQ458" s="6"/>
      <c r="CR458" s="6"/>
      <c r="CS458" s="6"/>
      <c r="CT458" s="6"/>
      <c r="CU458" s="6"/>
      <c r="CV458" s="6"/>
      <c r="CW458" s="6"/>
      <c r="CX458" s="6"/>
      <c r="CY458" s="6"/>
      <c r="CZ458" s="6"/>
      <c r="DA458" s="6"/>
      <c r="DB458" s="6"/>
      <c r="DC458" s="6"/>
      <c r="DD458" s="6"/>
      <c r="DE458" s="6"/>
      <c r="DF458" s="6"/>
      <c r="DG458" s="6"/>
      <c r="DH458" s="6"/>
      <c r="DI458" s="8"/>
      <c r="DJ458" s="6"/>
      <c r="DK458" s="6"/>
      <c r="DL458" s="6"/>
      <c r="DM458" s="6"/>
      <c r="DN458" s="6"/>
      <c r="DO458" s="6"/>
      <c r="DP458" s="6"/>
      <c r="DQ458" s="6"/>
      <c r="DR458" s="6"/>
      <c r="DS458" s="6"/>
      <c r="DT458" s="6"/>
      <c r="DU458" s="6"/>
      <c r="DV458" s="6"/>
      <c r="DW458" s="6"/>
      <c r="DX458" s="6"/>
      <c r="DY458" s="6"/>
      <c r="DZ458" s="6"/>
      <c r="EA458" s="6"/>
      <c r="EB458" s="6"/>
      <c r="EC458" s="6"/>
      <c r="ED458" s="6"/>
      <c r="EE458" s="6"/>
      <c r="EF458" s="6"/>
      <c r="EG458" s="6"/>
      <c r="EH458" s="6"/>
      <c r="EI458" s="6"/>
      <c r="EJ458" s="6"/>
      <c r="EK458" s="6"/>
      <c r="EL458" s="6"/>
      <c r="EM458" s="6"/>
      <c r="EN458" s="8"/>
      <c r="EO458" s="6"/>
    </row>
    <row r="459" spans="1:145"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8"/>
      <c r="CF459" s="6"/>
      <c r="CG459" s="6"/>
      <c r="CH459" s="6"/>
      <c r="CI459" s="6"/>
      <c r="CJ459" s="6"/>
      <c r="CK459" s="6"/>
      <c r="CL459" s="6"/>
      <c r="CM459" s="6"/>
      <c r="CN459" s="6"/>
      <c r="CO459" s="6"/>
      <c r="CP459" s="6"/>
      <c r="CQ459" s="6"/>
      <c r="CR459" s="6"/>
      <c r="CS459" s="6"/>
      <c r="CT459" s="6"/>
      <c r="CU459" s="6"/>
      <c r="CV459" s="6"/>
      <c r="CW459" s="6"/>
      <c r="CX459" s="6"/>
      <c r="CY459" s="6"/>
      <c r="CZ459" s="6"/>
      <c r="DA459" s="6"/>
      <c r="DB459" s="6"/>
      <c r="DC459" s="6"/>
      <c r="DD459" s="6"/>
      <c r="DE459" s="6"/>
      <c r="DF459" s="6"/>
      <c r="DG459" s="6"/>
      <c r="DH459" s="6"/>
      <c r="DI459" s="8"/>
      <c r="DJ459" s="6"/>
      <c r="DK459" s="6"/>
      <c r="DL459" s="6"/>
      <c r="DM459" s="6"/>
      <c r="DN459" s="6"/>
      <c r="DO459" s="6"/>
      <c r="DP459" s="6"/>
      <c r="DQ459" s="6"/>
      <c r="DR459" s="6"/>
      <c r="DS459" s="6"/>
      <c r="DT459" s="6"/>
      <c r="DU459" s="6"/>
      <c r="DV459" s="6"/>
      <c r="DW459" s="6"/>
      <c r="DX459" s="6"/>
      <c r="DY459" s="6"/>
      <c r="DZ459" s="6"/>
      <c r="EA459" s="6"/>
      <c r="EB459" s="6"/>
      <c r="EC459" s="6"/>
      <c r="ED459" s="6"/>
      <c r="EE459" s="6"/>
      <c r="EF459" s="6"/>
      <c r="EG459" s="6"/>
      <c r="EH459" s="6"/>
      <c r="EI459" s="6"/>
      <c r="EJ459" s="6"/>
      <c r="EK459" s="6"/>
      <c r="EL459" s="6"/>
      <c r="EM459" s="6"/>
      <c r="EN459" s="8"/>
      <c r="EO459" s="6"/>
    </row>
    <row r="460" spans="1:145"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8"/>
      <c r="CF460" s="6"/>
      <c r="CG460" s="6"/>
      <c r="CH460" s="6"/>
      <c r="CI460" s="6"/>
      <c r="CJ460" s="6"/>
      <c r="CK460" s="6"/>
      <c r="CL460" s="6"/>
      <c r="CM460" s="6"/>
      <c r="CN460" s="6"/>
      <c r="CO460" s="6"/>
      <c r="CP460" s="6"/>
      <c r="CQ460" s="6"/>
      <c r="CR460" s="6"/>
      <c r="CS460" s="6"/>
      <c r="CT460" s="6"/>
      <c r="CU460" s="6"/>
      <c r="CV460" s="6"/>
      <c r="CW460" s="6"/>
      <c r="CX460" s="6"/>
      <c r="CY460" s="6"/>
      <c r="CZ460" s="6"/>
      <c r="DA460" s="6"/>
      <c r="DB460" s="6"/>
      <c r="DC460" s="6"/>
      <c r="DD460" s="6"/>
      <c r="DE460" s="6"/>
      <c r="DF460" s="6"/>
      <c r="DG460" s="6"/>
      <c r="DH460" s="6"/>
      <c r="DI460" s="8"/>
      <c r="DJ460" s="6"/>
      <c r="DK460" s="6"/>
      <c r="DL460" s="6"/>
      <c r="DM460" s="6"/>
      <c r="DN460" s="6"/>
      <c r="DO460" s="6"/>
      <c r="DP460" s="6"/>
      <c r="DQ460" s="6"/>
      <c r="DR460" s="6"/>
      <c r="DS460" s="6"/>
      <c r="DT460" s="6"/>
      <c r="DU460" s="6"/>
      <c r="DV460" s="6"/>
      <c r="DW460" s="6"/>
      <c r="DX460" s="6"/>
      <c r="DY460" s="6"/>
      <c r="DZ460" s="6"/>
      <c r="EA460" s="6"/>
      <c r="EB460" s="6"/>
      <c r="EC460" s="6"/>
      <c r="ED460" s="6"/>
      <c r="EE460" s="6"/>
      <c r="EF460" s="6"/>
      <c r="EG460" s="6"/>
      <c r="EH460" s="6"/>
      <c r="EI460" s="6"/>
      <c r="EJ460" s="6"/>
      <c r="EK460" s="6"/>
      <c r="EL460" s="6"/>
      <c r="EM460" s="6"/>
      <c r="EN460" s="8"/>
      <c r="EO460" s="6"/>
    </row>
    <row r="461" spans="1:145"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8"/>
      <c r="CF461" s="6"/>
      <c r="CG461" s="6"/>
      <c r="CH461" s="6"/>
      <c r="CI461" s="6"/>
      <c r="CJ461" s="6"/>
      <c r="CK461" s="6"/>
      <c r="CL461" s="6"/>
      <c r="CM461" s="6"/>
      <c r="CN461" s="6"/>
      <c r="CO461" s="6"/>
      <c r="CP461" s="6"/>
      <c r="CQ461" s="6"/>
      <c r="CR461" s="6"/>
      <c r="CS461" s="6"/>
      <c r="CT461" s="6"/>
      <c r="CU461" s="6"/>
      <c r="CV461" s="6"/>
      <c r="CW461" s="6"/>
      <c r="CX461" s="6"/>
      <c r="CY461" s="6"/>
      <c r="CZ461" s="6"/>
      <c r="DA461" s="6"/>
      <c r="DB461" s="6"/>
      <c r="DC461" s="6"/>
      <c r="DD461" s="6"/>
      <c r="DE461" s="6"/>
      <c r="DF461" s="6"/>
      <c r="DG461" s="6"/>
      <c r="DH461" s="6"/>
      <c r="DI461" s="8"/>
      <c r="DJ461" s="6"/>
      <c r="DK461" s="6"/>
      <c r="DL461" s="6"/>
      <c r="DM461" s="6"/>
      <c r="DN461" s="6"/>
      <c r="DO461" s="6"/>
      <c r="DP461" s="6"/>
      <c r="DQ461" s="6"/>
      <c r="DR461" s="6"/>
      <c r="DS461" s="6"/>
      <c r="DT461" s="6"/>
      <c r="DU461" s="6"/>
      <c r="DV461" s="6"/>
      <c r="DW461" s="6"/>
      <c r="DX461" s="6"/>
      <c r="DY461" s="6"/>
      <c r="DZ461" s="6"/>
      <c r="EA461" s="6"/>
      <c r="EB461" s="6"/>
      <c r="EC461" s="6"/>
      <c r="ED461" s="6"/>
      <c r="EE461" s="6"/>
      <c r="EF461" s="6"/>
      <c r="EG461" s="6"/>
      <c r="EH461" s="6"/>
      <c r="EI461" s="6"/>
      <c r="EJ461" s="6"/>
      <c r="EK461" s="6"/>
      <c r="EL461" s="6"/>
      <c r="EM461" s="6"/>
      <c r="EN461" s="8"/>
      <c r="EO461" s="6"/>
    </row>
    <row r="462" spans="1:145"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8"/>
      <c r="CF462" s="6"/>
      <c r="CG462" s="6"/>
      <c r="CH462" s="6"/>
      <c r="CI462" s="6"/>
      <c r="CJ462" s="6"/>
      <c r="CK462" s="6"/>
      <c r="CL462" s="6"/>
      <c r="CM462" s="6"/>
      <c r="CN462" s="6"/>
      <c r="CO462" s="6"/>
      <c r="CP462" s="6"/>
      <c r="CQ462" s="6"/>
      <c r="CR462" s="6"/>
      <c r="CS462" s="6"/>
      <c r="CT462" s="6"/>
      <c r="CU462" s="6"/>
      <c r="CV462" s="6"/>
      <c r="CW462" s="6"/>
      <c r="CX462" s="6"/>
      <c r="CY462" s="6"/>
      <c r="CZ462" s="6"/>
      <c r="DA462" s="6"/>
      <c r="DB462" s="6"/>
      <c r="DC462" s="6"/>
      <c r="DD462" s="6"/>
      <c r="DE462" s="6"/>
      <c r="DF462" s="6"/>
      <c r="DG462" s="6"/>
      <c r="DH462" s="6"/>
      <c r="DI462" s="8"/>
      <c r="DJ462" s="6"/>
      <c r="DK462" s="6"/>
      <c r="DL462" s="6"/>
      <c r="DM462" s="6"/>
      <c r="DN462" s="6"/>
      <c r="DO462" s="6"/>
      <c r="DP462" s="6"/>
      <c r="DQ462" s="6"/>
      <c r="DR462" s="6"/>
      <c r="DS462" s="6"/>
      <c r="DT462" s="6"/>
      <c r="DU462" s="6"/>
      <c r="DV462" s="6"/>
      <c r="DW462" s="6"/>
      <c r="DX462" s="6"/>
      <c r="DY462" s="6"/>
      <c r="DZ462" s="6"/>
      <c r="EA462" s="6"/>
      <c r="EB462" s="6"/>
      <c r="EC462" s="6"/>
      <c r="ED462" s="6"/>
      <c r="EE462" s="6"/>
      <c r="EF462" s="6"/>
      <c r="EG462" s="6"/>
      <c r="EH462" s="6"/>
      <c r="EI462" s="6"/>
      <c r="EJ462" s="6"/>
      <c r="EK462" s="6"/>
      <c r="EL462" s="6"/>
      <c r="EM462" s="6"/>
      <c r="EN462" s="8"/>
      <c r="EO462" s="6"/>
    </row>
    <row r="463" spans="1:145"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8"/>
      <c r="CF463" s="6"/>
      <c r="CG463" s="6"/>
      <c r="CH463" s="6"/>
      <c r="CI463" s="6"/>
      <c r="CJ463" s="6"/>
      <c r="CK463" s="6"/>
      <c r="CL463" s="6"/>
      <c r="CM463" s="6"/>
      <c r="CN463" s="6"/>
      <c r="CO463" s="6"/>
      <c r="CP463" s="6"/>
      <c r="CQ463" s="6"/>
      <c r="CR463" s="6"/>
      <c r="CS463" s="6"/>
      <c r="CT463" s="6"/>
      <c r="CU463" s="6"/>
      <c r="CV463" s="6"/>
      <c r="CW463" s="6"/>
      <c r="CX463" s="6"/>
      <c r="CY463" s="6"/>
      <c r="CZ463" s="6"/>
      <c r="DA463" s="6"/>
      <c r="DB463" s="6"/>
      <c r="DC463" s="6"/>
      <c r="DD463" s="6"/>
      <c r="DE463" s="6"/>
      <c r="DF463" s="6"/>
      <c r="DG463" s="6"/>
      <c r="DH463" s="6"/>
      <c r="DI463" s="8"/>
      <c r="DJ463" s="6"/>
      <c r="DK463" s="6"/>
      <c r="DL463" s="6"/>
      <c r="DM463" s="6"/>
      <c r="DN463" s="6"/>
      <c r="DO463" s="6"/>
      <c r="DP463" s="6"/>
      <c r="DQ463" s="6"/>
      <c r="DR463" s="6"/>
      <c r="DS463" s="6"/>
      <c r="DT463" s="6"/>
      <c r="DU463" s="6"/>
      <c r="DV463" s="6"/>
      <c r="DW463" s="6"/>
      <c r="DX463" s="6"/>
      <c r="DY463" s="6"/>
      <c r="DZ463" s="6"/>
      <c r="EA463" s="6"/>
      <c r="EB463" s="6"/>
      <c r="EC463" s="6"/>
      <c r="ED463" s="6"/>
      <c r="EE463" s="6"/>
      <c r="EF463" s="6"/>
      <c r="EG463" s="6"/>
      <c r="EH463" s="6"/>
      <c r="EI463" s="6"/>
      <c r="EJ463" s="6"/>
      <c r="EK463" s="6"/>
      <c r="EL463" s="6"/>
      <c r="EM463" s="6"/>
      <c r="EN463" s="8"/>
      <c r="EO463" s="6"/>
    </row>
    <row r="464" spans="1:145"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8"/>
      <c r="CF464" s="6"/>
      <c r="CG464" s="6"/>
      <c r="CH464" s="6"/>
      <c r="CI464" s="6"/>
      <c r="CJ464" s="6"/>
      <c r="CK464" s="6"/>
      <c r="CL464" s="6"/>
      <c r="CM464" s="6"/>
      <c r="CN464" s="6"/>
      <c r="CO464" s="6"/>
      <c r="CP464" s="6"/>
      <c r="CQ464" s="6"/>
      <c r="CR464" s="6"/>
      <c r="CS464" s="6"/>
      <c r="CT464" s="6"/>
      <c r="CU464" s="6"/>
      <c r="CV464" s="6"/>
      <c r="CW464" s="6"/>
      <c r="CX464" s="6"/>
      <c r="CY464" s="6"/>
      <c r="CZ464" s="6"/>
      <c r="DA464" s="6"/>
      <c r="DB464" s="6"/>
      <c r="DC464" s="6"/>
      <c r="DD464" s="6"/>
      <c r="DE464" s="6"/>
      <c r="DF464" s="6"/>
      <c r="DG464" s="6"/>
      <c r="DH464" s="6"/>
      <c r="DI464" s="8"/>
      <c r="DJ464" s="6"/>
      <c r="DK464" s="6"/>
      <c r="DL464" s="6"/>
      <c r="DM464" s="6"/>
      <c r="DN464" s="6"/>
      <c r="DO464" s="6"/>
      <c r="DP464" s="6"/>
      <c r="DQ464" s="6"/>
      <c r="DR464" s="6"/>
      <c r="DS464" s="6"/>
      <c r="DT464" s="6"/>
      <c r="DU464" s="6"/>
      <c r="DV464" s="6"/>
      <c r="DW464" s="6"/>
      <c r="DX464" s="6"/>
      <c r="DY464" s="6"/>
      <c r="DZ464" s="6"/>
      <c r="EA464" s="6"/>
      <c r="EB464" s="6"/>
      <c r="EC464" s="6"/>
      <c r="ED464" s="6"/>
      <c r="EE464" s="6"/>
      <c r="EF464" s="6"/>
      <c r="EG464" s="6"/>
      <c r="EH464" s="6"/>
      <c r="EI464" s="6"/>
      <c r="EJ464" s="6"/>
      <c r="EK464" s="6"/>
      <c r="EL464" s="6"/>
      <c r="EM464" s="6"/>
      <c r="EN464" s="8"/>
      <c r="EO464" s="6"/>
    </row>
    <row r="465" spans="1:14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8"/>
      <c r="CF465" s="6"/>
      <c r="CG465" s="6"/>
      <c r="CH465" s="6"/>
      <c r="CI465" s="6"/>
      <c r="CJ465" s="6"/>
      <c r="CK465" s="6"/>
      <c r="CL465" s="6"/>
      <c r="CM465" s="6"/>
      <c r="CN465" s="6"/>
      <c r="CO465" s="6"/>
      <c r="CP465" s="6"/>
      <c r="CQ465" s="6"/>
      <c r="CR465" s="6"/>
      <c r="CS465" s="6"/>
      <c r="CT465" s="6"/>
      <c r="CU465" s="6"/>
      <c r="CV465" s="6"/>
      <c r="CW465" s="6"/>
      <c r="CX465" s="6"/>
      <c r="CY465" s="6"/>
      <c r="CZ465" s="6"/>
      <c r="DA465" s="6"/>
      <c r="DB465" s="6"/>
      <c r="DC465" s="6"/>
      <c r="DD465" s="6"/>
      <c r="DE465" s="6"/>
      <c r="DF465" s="6"/>
      <c r="DG465" s="6"/>
      <c r="DH465" s="6"/>
      <c r="DI465" s="8"/>
      <c r="DJ465" s="6"/>
      <c r="DK465" s="6"/>
      <c r="DL465" s="6"/>
      <c r="DM465" s="6"/>
      <c r="DN465" s="6"/>
      <c r="DO465" s="6"/>
      <c r="DP465" s="6"/>
      <c r="DQ465" s="6"/>
      <c r="DR465" s="6"/>
      <c r="DS465" s="6"/>
      <c r="DT465" s="6"/>
      <c r="DU465" s="6"/>
      <c r="DV465" s="6"/>
      <c r="DW465" s="6"/>
      <c r="DX465" s="6"/>
      <c r="DY465" s="6"/>
      <c r="DZ465" s="6"/>
      <c r="EA465" s="6"/>
      <c r="EB465" s="6"/>
      <c r="EC465" s="6"/>
      <c r="ED465" s="6"/>
      <c r="EE465" s="6"/>
      <c r="EF465" s="6"/>
      <c r="EG465" s="6"/>
      <c r="EH465" s="6"/>
      <c r="EI465" s="6"/>
      <c r="EJ465" s="6"/>
      <c r="EK465" s="6"/>
      <c r="EL465" s="6"/>
      <c r="EM465" s="6"/>
      <c r="EN465" s="8"/>
      <c r="EO465" s="6"/>
    </row>
    <row r="466" spans="1:145"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8"/>
      <c r="CF466" s="6"/>
      <c r="CG466" s="6"/>
      <c r="CH466" s="6"/>
      <c r="CI466" s="6"/>
      <c r="CJ466" s="6"/>
      <c r="CK466" s="6"/>
      <c r="CL466" s="6"/>
      <c r="CM466" s="6"/>
      <c r="CN466" s="6"/>
      <c r="CO466" s="6"/>
      <c r="CP466" s="6"/>
      <c r="CQ466" s="6"/>
      <c r="CR466" s="6"/>
      <c r="CS466" s="6"/>
      <c r="CT466" s="6"/>
      <c r="CU466" s="6"/>
      <c r="CV466" s="6"/>
      <c r="CW466" s="6"/>
      <c r="CX466" s="6"/>
      <c r="CY466" s="6"/>
      <c r="CZ466" s="6"/>
      <c r="DA466" s="6"/>
      <c r="DB466" s="6"/>
      <c r="DC466" s="6"/>
      <c r="DD466" s="6"/>
      <c r="DE466" s="6"/>
      <c r="DF466" s="6"/>
      <c r="DG466" s="6"/>
      <c r="DH466" s="6"/>
      <c r="DI466" s="8"/>
      <c r="DJ466" s="6"/>
      <c r="DK466" s="6"/>
      <c r="DL466" s="6"/>
      <c r="DM466" s="6"/>
      <c r="DN466" s="6"/>
      <c r="DO466" s="6"/>
      <c r="DP466" s="6"/>
      <c r="DQ466" s="6"/>
      <c r="DR466" s="6"/>
      <c r="DS466" s="6"/>
      <c r="DT466" s="6"/>
      <c r="DU466" s="6"/>
      <c r="DV466" s="6"/>
      <c r="DW466" s="6"/>
      <c r="DX466" s="6"/>
      <c r="DY466" s="6"/>
      <c r="DZ466" s="6"/>
      <c r="EA466" s="6"/>
      <c r="EB466" s="6"/>
      <c r="EC466" s="6"/>
      <c r="ED466" s="6"/>
      <c r="EE466" s="6"/>
      <c r="EF466" s="6"/>
      <c r="EG466" s="6"/>
      <c r="EH466" s="6"/>
      <c r="EI466" s="6"/>
      <c r="EJ466" s="6"/>
      <c r="EK466" s="6"/>
      <c r="EL466" s="6"/>
      <c r="EM466" s="6"/>
      <c r="EN466" s="8"/>
      <c r="EO466" s="6"/>
    </row>
    <row r="467" spans="1:145"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8"/>
      <c r="CF467" s="6"/>
      <c r="CG467" s="6"/>
      <c r="CH467" s="6"/>
      <c r="CI467" s="6"/>
      <c r="CJ467" s="6"/>
      <c r="CK467" s="6"/>
      <c r="CL467" s="6"/>
      <c r="CM467" s="6"/>
      <c r="CN467" s="6"/>
      <c r="CO467" s="6"/>
      <c r="CP467" s="6"/>
      <c r="CQ467" s="6"/>
      <c r="CR467" s="6"/>
      <c r="CS467" s="6"/>
      <c r="CT467" s="6"/>
      <c r="CU467" s="6"/>
      <c r="CV467" s="6"/>
      <c r="CW467" s="6"/>
      <c r="CX467" s="6"/>
      <c r="CY467" s="6"/>
      <c r="CZ467" s="6"/>
      <c r="DA467" s="6"/>
      <c r="DB467" s="6"/>
      <c r="DC467" s="6"/>
      <c r="DD467" s="6"/>
      <c r="DE467" s="6"/>
      <c r="DF467" s="6"/>
      <c r="DG467" s="6"/>
      <c r="DH467" s="6"/>
      <c r="DI467" s="8"/>
      <c r="DJ467" s="6"/>
      <c r="DK467" s="6"/>
      <c r="DL467" s="6"/>
      <c r="DM467" s="6"/>
      <c r="DN467" s="6"/>
      <c r="DO467" s="6"/>
      <c r="DP467" s="6"/>
      <c r="DQ467" s="6"/>
      <c r="DR467" s="6"/>
      <c r="DS467" s="6"/>
      <c r="DT467" s="6"/>
      <c r="DU467" s="6"/>
      <c r="DV467" s="6"/>
      <c r="DW467" s="6"/>
      <c r="DX467" s="6"/>
      <c r="DY467" s="6"/>
      <c r="DZ467" s="6"/>
      <c r="EA467" s="6"/>
      <c r="EB467" s="6"/>
      <c r="EC467" s="6"/>
      <c r="ED467" s="6"/>
      <c r="EE467" s="6"/>
      <c r="EF467" s="6"/>
      <c r="EG467" s="6"/>
      <c r="EH467" s="6"/>
      <c r="EI467" s="6"/>
      <c r="EJ467" s="6"/>
      <c r="EK467" s="6"/>
      <c r="EL467" s="6"/>
      <c r="EM467" s="6"/>
      <c r="EN467" s="8"/>
      <c r="EO467" s="6"/>
    </row>
    <row r="468" spans="1:145"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8"/>
      <c r="CF468" s="6"/>
      <c r="CG468" s="6"/>
      <c r="CH468" s="6"/>
      <c r="CI468" s="6"/>
      <c r="CJ468" s="6"/>
      <c r="CK468" s="6"/>
      <c r="CL468" s="6"/>
      <c r="CM468" s="6"/>
      <c r="CN468" s="6"/>
      <c r="CO468" s="6"/>
      <c r="CP468" s="6"/>
      <c r="CQ468" s="6"/>
      <c r="CR468" s="6"/>
      <c r="CS468" s="6"/>
      <c r="CT468" s="6"/>
      <c r="CU468" s="6"/>
      <c r="CV468" s="6"/>
      <c r="CW468" s="6"/>
      <c r="CX468" s="6"/>
      <c r="CY468" s="6"/>
      <c r="CZ468" s="6"/>
      <c r="DA468" s="6"/>
      <c r="DB468" s="6"/>
      <c r="DC468" s="6"/>
      <c r="DD468" s="6"/>
      <c r="DE468" s="6"/>
      <c r="DF468" s="6"/>
      <c r="DG468" s="6"/>
      <c r="DH468" s="6"/>
      <c r="DI468" s="8"/>
      <c r="DJ468" s="6"/>
      <c r="DK468" s="6"/>
      <c r="DL468" s="6"/>
      <c r="DM468" s="6"/>
      <c r="DN468" s="6"/>
      <c r="DO468" s="6"/>
      <c r="DP468" s="6"/>
      <c r="DQ468" s="6"/>
      <c r="DR468" s="6"/>
      <c r="DS468" s="6"/>
      <c r="DT468" s="6"/>
      <c r="DU468" s="6"/>
      <c r="DV468" s="6"/>
      <c r="DW468" s="6"/>
      <c r="DX468" s="6"/>
      <c r="DY468" s="6"/>
      <c r="DZ468" s="6"/>
      <c r="EA468" s="6"/>
      <c r="EB468" s="6"/>
      <c r="EC468" s="6"/>
      <c r="ED468" s="6"/>
      <c r="EE468" s="6"/>
      <c r="EF468" s="6"/>
      <c r="EG468" s="6"/>
      <c r="EH468" s="6"/>
      <c r="EI468" s="6"/>
      <c r="EJ468" s="6"/>
      <c r="EK468" s="6"/>
      <c r="EL468" s="6"/>
      <c r="EM468" s="6"/>
      <c r="EN468" s="8"/>
      <c r="EO468" s="6"/>
    </row>
    <row r="469" spans="1:145"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8"/>
      <c r="CF469" s="6"/>
      <c r="CG469" s="6"/>
      <c r="CH469" s="6"/>
      <c r="CI469" s="6"/>
      <c r="CJ469" s="6"/>
      <c r="CK469" s="6"/>
      <c r="CL469" s="6"/>
      <c r="CM469" s="6"/>
      <c r="CN469" s="6"/>
      <c r="CO469" s="6"/>
      <c r="CP469" s="6"/>
      <c r="CQ469" s="6"/>
      <c r="CR469" s="6"/>
      <c r="CS469" s="6"/>
      <c r="CT469" s="6"/>
      <c r="CU469" s="6"/>
      <c r="CV469" s="6"/>
      <c r="CW469" s="6"/>
      <c r="CX469" s="6"/>
      <c r="CY469" s="6"/>
      <c r="CZ469" s="6"/>
      <c r="DA469" s="6"/>
      <c r="DB469" s="6"/>
      <c r="DC469" s="6"/>
      <c r="DD469" s="6"/>
      <c r="DE469" s="6"/>
      <c r="DF469" s="6"/>
      <c r="DG469" s="6"/>
      <c r="DH469" s="6"/>
      <c r="DI469" s="8"/>
      <c r="DJ469" s="6"/>
      <c r="DK469" s="6"/>
      <c r="DL469" s="6"/>
      <c r="DM469" s="6"/>
      <c r="DN469" s="6"/>
      <c r="DO469" s="6"/>
      <c r="DP469" s="6"/>
      <c r="DQ469" s="6"/>
      <c r="DR469" s="6"/>
      <c r="DS469" s="6"/>
      <c r="DT469" s="6"/>
      <c r="DU469" s="6"/>
      <c r="DV469" s="6"/>
      <c r="DW469" s="6"/>
      <c r="DX469" s="6"/>
      <c r="DY469" s="6"/>
      <c r="DZ469" s="6"/>
      <c r="EA469" s="6"/>
      <c r="EB469" s="6"/>
      <c r="EC469" s="6"/>
      <c r="ED469" s="6"/>
      <c r="EE469" s="6"/>
      <c r="EF469" s="6"/>
      <c r="EG469" s="6"/>
      <c r="EH469" s="6"/>
      <c r="EI469" s="6"/>
      <c r="EJ469" s="6"/>
      <c r="EK469" s="6"/>
      <c r="EL469" s="6"/>
      <c r="EM469" s="6"/>
      <c r="EN469" s="8"/>
      <c r="EO469" s="6"/>
    </row>
    <row r="470" spans="1:145"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8"/>
      <c r="CF470" s="6"/>
      <c r="CG470" s="6"/>
      <c r="CH470" s="6"/>
      <c r="CI470" s="6"/>
      <c r="CJ470" s="6"/>
      <c r="CK470" s="6"/>
      <c r="CL470" s="6"/>
      <c r="CM470" s="6"/>
      <c r="CN470" s="6"/>
      <c r="CO470" s="6"/>
      <c r="CP470" s="6"/>
      <c r="CQ470" s="6"/>
      <c r="CR470" s="6"/>
      <c r="CS470" s="6"/>
      <c r="CT470" s="6"/>
      <c r="CU470" s="6"/>
      <c r="CV470" s="6"/>
      <c r="CW470" s="6"/>
      <c r="CX470" s="6"/>
      <c r="CY470" s="6"/>
      <c r="CZ470" s="6"/>
      <c r="DA470" s="6"/>
      <c r="DB470" s="6"/>
      <c r="DC470" s="6"/>
      <c r="DD470" s="6"/>
      <c r="DE470" s="6"/>
      <c r="DF470" s="6"/>
      <c r="DG470" s="6"/>
      <c r="DH470" s="6"/>
      <c r="DI470" s="8"/>
      <c r="DJ470" s="6"/>
      <c r="DK470" s="6"/>
      <c r="DL470" s="6"/>
      <c r="DM470" s="6"/>
      <c r="DN470" s="6"/>
      <c r="DO470" s="6"/>
      <c r="DP470" s="6"/>
      <c r="DQ470" s="6"/>
      <c r="DR470" s="6"/>
      <c r="DS470" s="6"/>
      <c r="DT470" s="6"/>
      <c r="DU470" s="6"/>
      <c r="DV470" s="6"/>
      <c r="DW470" s="6"/>
      <c r="DX470" s="6"/>
      <c r="DY470" s="6"/>
      <c r="DZ470" s="6"/>
      <c r="EA470" s="6"/>
      <c r="EB470" s="6"/>
      <c r="EC470" s="6"/>
      <c r="ED470" s="6"/>
      <c r="EE470" s="6"/>
      <c r="EF470" s="6"/>
      <c r="EG470" s="6"/>
      <c r="EH470" s="6"/>
      <c r="EI470" s="6"/>
      <c r="EJ470" s="6"/>
      <c r="EK470" s="6"/>
      <c r="EL470" s="6"/>
      <c r="EM470" s="6"/>
      <c r="EN470" s="8"/>
      <c r="EO470" s="6"/>
    </row>
    <row r="471" spans="1:145"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8"/>
      <c r="CF471" s="6"/>
      <c r="CG471" s="6"/>
      <c r="CH471" s="6"/>
      <c r="CI471" s="6"/>
      <c r="CJ471" s="6"/>
      <c r="CK471" s="6"/>
      <c r="CL471" s="6"/>
      <c r="CM471" s="6"/>
      <c r="CN471" s="6"/>
      <c r="CO471" s="6"/>
      <c r="CP471" s="6"/>
      <c r="CQ471" s="6"/>
      <c r="CR471" s="6"/>
      <c r="CS471" s="6"/>
      <c r="CT471" s="6"/>
      <c r="CU471" s="6"/>
      <c r="CV471" s="6"/>
      <c r="CW471" s="6"/>
      <c r="CX471" s="6"/>
      <c r="CY471" s="6"/>
      <c r="CZ471" s="6"/>
      <c r="DA471" s="6"/>
      <c r="DB471" s="6"/>
      <c r="DC471" s="6"/>
      <c r="DD471" s="6"/>
      <c r="DE471" s="6"/>
      <c r="DF471" s="6"/>
      <c r="DG471" s="6"/>
      <c r="DH471" s="6"/>
      <c r="DI471" s="8"/>
      <c r="DJ471" s="6"/>
      <c r="DK471" s="6"/>
      <c r="DL471" s="6"/>
      <c r="DM471" s="6"/>
      <c r="DN471" s="6"/>
      <c r="DO471" s="6"/>
      <c r="DP471" s="6"/>
      <c r="DQ471" s="6"/>
      <c r="DR471" s="6"/>
      <c r="DS471" s="6"/>
      <c r="DT471" s="6"/>
      <c r="DU471" s="6"/>
      <c r="DV471" s="6"/>
      <c r="DW471" s="6"/>
      <c r="DX471" s="6"/>
      <c r="DY471" s="6"/>
      <c r="DZ471" s="6"/>
      <c r="EA471" s="6"/>
      <c r="EB471" s="6"/>
      <c r="EC471" s="6"/>
      <c r="ED471" s="6"/>
      <c r="EE471" s="6"/>
      <c r="EF471" s="6"/>
      <c r="EG471" s="6"/>
      <c r="EH471" s="6"/>
      <c r="EI471" s="6"/>
      <c r="EJ471" s="6"/>
      <c r="EK471" s="6"/>
      <c r="EL471" s="6"/>
      <c r="EM471" s="6"/>
      <c r="EN471" s="8"/>
      <c r="EO471" s="6"/>
    </row>
    <row r="472" spans="1:145"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8"/>
      <c r="CF472" s="6"/>
      <c r="CG472" s="6"/>
      <c r="CH472" s="6"/>
      <c r="CI472" s="6"/>
      <c r="CJ472" s="6"/>
      <c r="CK472" s="6"/>
      <c r="CL472" s="6"/>
      <c r="CM472" s="6"/>
      <c r="CN472" s="6"/>
      <c r="CO472" s="6"/>
      <c r="CP472" s="6"/>
      <c r="CQ472" s="6"/>
      <c r="CR472" s="6"/>
      <c r="CS472" s="6"/>
      <c r="CT472" s="6"/>
      <c r="CU472" s="6"/>
      <c r="CV472" s="6"/>
      <c r="CW472" s="6"/>
      <c r="CX472" s="6"/>
      <c r="CY472" s="6"/>
      <c r="CZ472" s="6"/>
      <c r="DA472" s="6"/>
      <c r="DB472" s="6"/>
      <c r="DC472" s="6"/>
      <c r="DD472" s="6"/>
      <c r="DE472" s="6"/>
      <c r="DF472" s="6"/>
      <c r="DG472" s="6"/>
      <c r="DH472" s="6"/>
      <c r="DI472" s="8"/>
      <c r="DJ472" s="6"/>
      <c r="DK472" s="6"/>
      <c r="DL472" s="6"/>
      <c r="DM472" s="6"/>
      <c r="DN472" s="6"/>
      <c r="DO472" s="6"/>
      <c r="DP472" s="6"/>
      <c r="DQ472" s="6"/>
      <c r="DR472" s="6"/>
      <c r="DS472" s="6"/>
      <c r="DT472" s="6"/>
      <c r="DU472" s="6"/>
      <c r="DV472" s="6"/>
      <c r="DW472" s="6"/>
      <c r="DX472" s="6"/>
      <c r="DY472" s="6"/>
      <c r="DZ472" s="6"/>
      <c r="EA472" s="6"/>
      <c r="EB472" s="6"/>
      <c r="EC472" s="6"/>
      <c r="ED472" s="6"/>
      <c r="EE472" s="6"/>
      <c r="EF472" s="6"/>
      <c r="EG472" s="6"/>
      <c r="EH472" s="6"/>
      <c r="EI472" s="6"/>
      <c r="EJ472" s="6"/>
      <c r="EK472" s="6"/>
      <c r="EL472" s="6"/>
      <c r="EM472" s="6"/>
      <c r="EN472" s="8"/>
      <c r="EO472" s="6"/>
    </row>
    <row r="473" spans="1:145"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8"/>
      <c r="CF473" s="6"/>
      <c r="CG473" s="6"/>
      <c r="CH473" s="6"/>
      <c r="CI473" s="6"/>
      <c r="CJ473" s="6"/>
      <c r="CK473" s="6"/>
      <c r="CL473" s="6"/>
      <c r="CM473" s="6"/>
      <c r="CN473" s="6"/>
      <c r="CO473" s="6"/>
      <c r="CP473" s="6"/>
      <c r="CQ473" s="6"/>
      <c r="CR473" s="6"/>
      <c r="CS473" s="6"/>
      <c r="CT473" s="6"/>
      <c r="CU473" s="6"/>
      <c r="CV473" s="6"/>
      <c r="CW473" s="6"/>
      <c r="CX473" s="6"/>
      <c r="CY473" s="6"/>
      <c r="CZ473" s="6"/>
      <c r="DA473" s="6"/>
      <c r="DB473" s="6"/>
      <c r="DC473" s="6"/>
      <c r="DD473" s="6"/>
      <c r="DE473" s="6"/>
      <c r="DF473" s="6"/>
      <c r="DG473" s="6"/>
      <c r="DH473" s="6"/>
      <c r="DI473" s="8"/>
      <c r="DJ473" s="6"/>
      <c r="DK473" s="6"/>
      <c r="DL473" s="6"/>
      <c r="DM473" s="6"/>
      <c r="DN473" s="6"/>
      <c r="DO473" s="6"/>
      <c r="DP473" s="6"/>
      <c r="DQ473" s="6"/>
      <c r="DR473" s="6"/>
      <c r="DS473" s="6"/>
      <c r="DT473" s="6"/>
      <c r="DU473" s="6"/>
      <c r="DV473" s="6"/>
      <c r="DW473" s="6"/>
      <c r="DX473" s="6"/>
      <c r="DY473" s="6"/>
      <c r="DZ473" s="6"/>
      <c r="EA473" s="6"/>
      <c r="EB473" s="6"/>
      <c r="EC473" s="6"/>
      <c r="ED473" s="6"/>
      <c r="EE473" s="6"/>
      <c r="EF473" s="6"/>
      <c r="EG473" s="6"/>
      <c r="EH473" s="6"/>
      <c r="EI473" s="6"/>
      <c r="EJ473" s="6"/>
      <c r="EK473" s="6"/>
      <c r="EL473" s="6"/>
      <c r="EM473" s="6"/>
      <c r="EN473" s="8"/>
      <c r="EO473" s="6"/>
    </row>
    <row r="474" spans="1:145"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8"/>
      <c r="CF474" s="6"/>
      <c r="CG474" s="6"/>
      <c r="CH474" s="6"/>
      <c r="CI474" s="6"/>
      <c r="CJ474" s="6"/>
      <c r="CK474" s="6"/>
      <c r="CL474" s="6"/>
      <c r="CM474" s="6"/>
      <c r="CN474" s="6"/>
      <c r="CO474" s="6"/>
      <c r="CP474" s="6"/>
      <c r="CQ474" s="6"/>
      <c r="CR474" s="6"/>
      <c r="CS474" s="6"/>
      <c r="CT474" s="6"/>
      <c r="CU474" s="6"/>
      <c r="CV474" s="6"/>
      <c r="CW474" s="6"/>
      <c r="CX474" s="6"/>
      <c r="CY474" s="6"/>
      <c r="CZ474" s="6"/>
      <c r="DA474" s="6"/>
      <c r="DB474" s="6"/>
      <c r="DC474" s="6"/>
      <c r="DD474" s="6"/>
      <c r="DE474" s="6"/>
      <c r="DF474" s="6"/>
      <c r="DG474" s="6"/>
      <c r="DH474" s="6"/>
      <c r="DI474" s="8"/>
      <c r="DJ474" s="6"/>
      <c r="DK474" s="6"/>
      <c r="DL474" s="6"/>
      <c r="DM474" s="6"/>
      <c r="DN474" s="6"/>
      <c r="DO474" s="6"/>
      <c r="DP474" s="6"/>
      <c r="DQ474" s="6"/>
      <c r="DR474" s="6"/>
      <c r="DS474" s="6"/>
      <c r="DT474" s="6"/>
      <c r="DU474" s="6"/>
      <c r="DV474" s="6"/>
      <c r="DW474" s="6"/>
      <c r="DX474" s="6"/>
      <c r="DY474" s="6"/>
      <c r="DZ474" s="6"/>
      <c r="EA474" s="6"/>
      <c r="EB474" s="6"/>
      <c r="EC474" s="6"/>
      <c r="ED474" s="6"/>
      <c r="EE474" s="6"/>
      <c r="EF474" s="6"/>
      <c r="EG474" s="6"/>
      <c r="EH474" s="6"/>
      <c r="EI474" s="6"/>
      <c r="EJ474" s="6"/>
      <c r="EK474" s="6"/>
      <c r="EL474" s="6"/>
      <c r="EM474" s="6"/>
      <c r="EN474" s="8"/>
      <c r="EO474" s="6"/>
    </row>
    <row r="475" spans="1:14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8"/>
      <c r="CF475" s="6"/>
      <c r="CG475" s="6"/>
      <c r="CH475" s="6"/>
      <c r="CI475" s="6"/>
      <c r="CJ475" s="6"/>
      <c r="CK475" s="6"/>
      <c r="CL475" s="6"/>
      <c r="CM475" s="6"/>
      <c r="CN475" s="6"/>
      <c r="CO475" s="6"/>
      <c r="CP475" s="6"/>
      <c r="CQ475" s="6"/>
      <c r="CR475" s="6"/>
      <c r="CS475" s="6"/>
      <c r="CT475" s="6"/>
      <c r="CU475" s="6"/>
      <c r="CV475" s="6"/>
      <c r="CW475" s="6"/>
      <c r="CX475" s="6"/>
      <c r="CY475" s="6"/>
      <c r="CZ475" s="6"/>
      <c r="DA475" s="6"/>
      <c r="DB475" s="6"/>
      <c r="DC475" s="6"/>
      <c r="DD475" s="6"/>
      <c r="DE475" s="6"/>
      <c r="DF475" s="6"/>
      <c r="DG475" s="6"/>
      <c r="DH475" s="6"/>
      <c r="DI475" s="8"/>
      <c r="DJ475" s="6"/>
      <c r="DK475" s="6"/>
      <c r="DL475" s="6"/>
      <c r="DM475" s="6"/>
      <c r="DN475" s="6"/>
      <c r="DO475" s="6"/>
      <c r="DP475" s="6"/>
      <c r="DQ475" s="6"/>
      <c r="DR475" s="6"/>
      <c r="DS475" s="6"/>
      <c r="DT475" s="6"/>
      <c r="DU475" s="6"/>
      <c r="DV475" s="6"/>
      <c r="DW475" s="6"/>
      <c r="DX475" s="6"/>
      <c r="DY475" s="6"/>
      <c r="DZ475" s="6"/>
      <c r="EA475" s="6"/>
      <c r="EB475" s="6"/>
      <c r="EC475" s="6"/>
      <c r="ED475" s="6"/>
      <c r="EE475" s="6"/>
      <c r="EF475" s="6"/>
      <c r="EG475" s="6"/>
      <c r="EH475" s="6"/>
      <c r="EI475" s="6"/>
      <c r="EJ475" s="6"/>
      <c r="EK475" s="6"/>
      <c r="EL475" s="6"/>
      <c r="EM475" s="6"/>
      <c r="EN475" s="8"/>
      <c r="EO475" s="6"/>
    </row>
    <row r="476" spans="1:145"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8"/>
      <c r="CF476" s="6"/>
      <c r="CG476" s="6"/>
      <c r="CH476" s="6"/>
      <c r="CI476" s="6"/>
      <c r="CJ476" s="6"/>
      <c r="CK476" s="6"/>
      <c r="CL476" s="6"/>
      <c r="CM476" s="6"/>
      <c r="CN476" s="6"/>
      <c r="CO476" s="6"/>
      <c r="CP476" s="6"/>
      <c r="CQ476" s="6"/>
      <c r="CR476" s="6"/>
      <c r="CS476" s="6"/>
      <c r="CT476" s="6"/>
      <c r="CU476" s="6"/>
      <c r="CV476" s="6"/>
      <c r="CW476" s="6"/>
      <c r="CX476" s="6"/>
      <c r="CY476" s="6"/>
      <c r="CZ476" s="6"/>
      <c r="DA476" s="6"/>
      <c r="DB476" s="6"/>
      <c r="DC476" s="6"/>
      <c r="DD476" s="6"/>
      <c r="DE476" s="6"/>
      <c r="DF476" s="6"/>
      <c r="DG476" s="6"/>
      <c r="DH476" s="6"/>
      <c r="DI476" s="8"/>
      <c r="DJ476" s="6"/>
      <c r="DK476" s="6"/>
      <c r="DL476" s="6"/>
      <c r="DM476" s="6"/>
      <c r="DN476" s="6"/>
      <c r="DO476" s="6"/>
      <c r="DP476" s="6"/>
      <c r="DQ476" s="6"/>
      <c r="DR476" s="6"/>
      <c r="DS476" s="6"/>
      <c r="DT476" s="6"/>
      <c r="DU476" s="6"/>
      <c r="DV476" s="6"/>
      <c r="DW476" s="6"/>
      <c r="DX476" s="6"/>
      <c r="DY476" s="6"/>
      <c r="DZ476" s="6"/>
      <c r="EA476" s="6"/>
      <c r="EB476" s="6"/>
      <c r="EC476" s="6"/>
      <c r="ED476" s="6"/>
      <c r="EE476" s="6"/>
      <c r="EF476" s="6"/>
      <c r="EG476" s="6"/>
      <c r="EH476" s="6"/>
      <c r="EI476" s="6"/>
      <c r="EJ476" s="6"/>
      <c r="EK476" s="6"/>
      <c r="EL476" s="6"/>
      <c r="EM476" s="6"/>
      <c r="EN476" s="8"/>
      <c r="EO476" s="6"/>
    </row>
    <row r="477" spans="1:145"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8"/>
      <c r="CF477" s="6"/>
      <c r="CG477" s="6"/>
      <c r="CH477" s="6"/>
      <c r="CI477" s="6"/>
      <c r="CJ477" s="6"/>
      <c r="CK477" s="6"/>
      <c r="CL477" s="6"/>
      <c r="CM477" s="6"/>
      <c r="CN477" s="6"/>
      <c r="CO477" s="6"/>
      <c r="CP477" s="6"/>
      <c r="CQ477" s="6"/>
      <c r="CR477" s="6"/>
      <c r="CS477" s="6"/>
      <c r="CT477" s="6"/>
      <c r="CU477" s="6"/>
      <c r="CV477" s="6"/>
      <c r="CW477" s="6"/>
      <c r="CX477" s="6"/>
      <c r="CY477" s="6"/>
      <c r="CZ477" s="6"/>
      <c r="DA477" s="6"/>
      <c r="DB477" s="6"/>
      <c r="DC477" s="6"/>
      <c r="DD477" s="6"/>
      <c r="DE477" s="6"/>
      <c r="DF477" s="6"/>
      <c r="DG477" s="6"/>
      <c r="DH477" s="6"/>
      <c r="DI477" s="8"/>
      <c r="DJ477" s="6"/>
      <c r="DK477" s="6"/>
      <c r="DL477" s="6"/>
      <c r="DM477" s="6"/>
      <c r="DN477" s="6"/>
      <c r="DO477" s="6"/>
      <c r="DP477" s="6"/>
      <c r="DQ477" s="6"/>
      <c r="DR477" s="6"/>
      <c r="DS477" s="6"/>
      <c r="DT477" s="6"/>
      <c r="DU477" s="6"/>
      <c r="DV477" s="6"/>
      <c r="DW477" s="6"/>
      <c r="DX477" s="6"/>
      <c r="DY477" s="6"/>
      <c r="DZ477" s="6"/>
      <c r="EA477" s="6"/>
      <c r="EB477" s="6"/>
      <c r="EC477" s="6"/>
      <c r="ED477" s="6"/>
      <c r="EE477" s="6"/>
      <c r="EF477" s="6"/>
      <c r="EG477" s="6"/>
      <c r="EH477" s="6"/>
      <c r="EI477" s="6"/>
      <c r="EJ477" s="6"/>
      <c r="EK477" s="6"/>
      <c r="EL477" s="6"/>
      <c r="EM477" s="6"/>
      <c r="EN477" s="8"/>
      <c r="EO477" s="6"/>
    </row>
    <row r="478" spans="1:145"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8"/>
      <c r="CF478" s="6"/>
      <c r="CG478" s="6"/>
      <c r="CH478" s="6"/>
      <c r="CI478" s="6"/>
      <c r="CJ478" s="6"/>
      <c r="CK478" s="6"/>
      <c r="CL478" s="6"/>
      <c r="CM478" s="6"/>
      <c r="CN478" s="6"/>
      <c r="CO478" s="6"/>
      <c r="CP478" s="6"/>
      <c r="CQ478" s="6"/>
      <c r="CR478" s="6"/>
      <c r="CS478" s="6"/>
      <c r="CT478" s="6"/>
      <c r="CU478" s="6"/>
      <c r="CV478" s="6"/>
      <c r="CW478" s="6"/>
      <c r="CX478" s="6"/>
      <c r="CY478" s="6"/>
      <c r="CZ478" s="6"/>
      <c r="DA478" s="6"/>
      <c r="DB478" s="6"/>
      <c r="DC478" s="6"/>
      <c r="DD478" s="6"/>
      <c r="DE478" s="6"/>
      <c r="DF478" s="6"/>
      <c r="DG478" s="6"/>
      <c r="DH478" s="6"/>
      <c r="DI478" s="8"/>
      <c r="DJ478" s="6"/>
      <c r="DK478" s="6"/>
      <c r="DL478" s="6"/>
      <c r="DM478" s="6"/>
      <c r="DN478" s="6"/>
      <c r="DO478" s="6"/>
      <c r="DP478" s="6"/>
      <c r="DQ478" s="6"/>
      <c r="DR478" s="6"/>
      <c r="DS478" s="6"/>
      <c r="DT478" s="6"/>
      <c r="DU478" s="6"/>
      <c r="DV478" s="6"/>
      <c r="DW478" s="6"/>
      <c r="DX478" s="6"/>
      <c r="DY478" s="6"/>
      <c r="DZ478" s="6"/>
      <c r="EA478" s="6"/>
      <c r="EB478" s="6"/>
      <c r="EC478" s="6"/>
      <c r="ED478" s="6"/>
      <c r="EE478" s="6"/>
      <c r="EF478" s="6"/>
      <c r="EG478" s="6"/>
      <c r="EH478" s="6"/>
      <c r="EI478" s="6"/>
      <c r="EJ478" s="6"/>
      <c r="EK478" s="6"/>
      <c r="EL478" s="6"/>
      <c r="EM478" s="6"/>
      <c r="EN478" s="8"/>
      <c r="EO478" s="6"/>
    </row>
    <row r="479" spans="1:145"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8"/>
      <c r="CF479" s="6"/>
      <c r="CG479" s="6"/>
      <c r="CH479" s="6"/>
      <c r="CI479" s="6"/>
      <c r="CJ479" s="6"/>
      <c r="CK479" s="6"/>
      <c r="CL479" s="6"/>
      <c r="CM479" s="6"/>
      <c r="CN479" s="6"/>
      <c r="CO479" s="6"/>
      <c r="CP479" s="6"/>
      <c r="CQ479" s="6"/>
      <c r="CR479" s="6"/>
      <c r="CS479" s="6"/>
      <c r="CT479" s="6"/>
      <c r="CU479" s="6"/>
      <c r="CV479" s="6"/>
      <c r="CW479" s="6"/>
      <c r="CX479" s="6"/>
      <c r="CY479" s="6"/>
      <c r="CZ479" s="6"/>
      <c r="DA479" s="6"/>
      <c r="DB479" s="6"/>
      <c r="DC479" s="6"/>
      <c r="DD479" s="6"/>
      <c r="DE479" s="6"/>
      <c r="DF479" s="6"/>
      <c r="DG479" s="6"/>
      <c r="DH479" s="6"/>
      <c r="DI479" s="8"/>
      <c r="DJ479" s="6"/>
      <c r="DK479" s="6"/>
      <c r="DL479" s="6"/>
      <c r="DM479" s="6"/>
      <c r="DN479" s="6"/>
      <c r="DO479" s="6"/>
      <c r="DP479" s="6"/>
      <c r="DQ479" s="6"/>
      <c r="DR479" s="6"/>
      <c r="DS479" s="6"/>
      <c r="DT479" s="6"/>
      <c r="DU479" s="6"/>
      <c r="DV479" s="6"/>
      <c r="DW479" s="6"/>
      <c r="DX479" s="6"/>
      <c r="DY479" s="6"/>
      <c r="DZ479" s="6"/>
      <c r="EA479" s="6"/>
      <c r="EB479" s="6"/>
      <c r="EC479" s="6"/>
      <c r="ED479" s="6"/>
      <c r="EE479" s="6"/>
      <c r="EF479" s="6"/>
      <c r="EG479" s="6"/>
      <c r="EH479" s="6"/>
      <c r="EI479" s="6"/>
      <c r="EJ479" s="6"/>
      <c r="EK479" s="6"/>
      <c r="EL479" s="6"/>
      <c r="EM479" s="6"/>
      <c r="EN479" s="8"/>
      <c r="EO479" s="6"/>
    </row>
    <row r="480" spans="1:145"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8"/>
      <c r="CF480" s="6"/>
      <c r="CG480" s="6"/>
      <c r="CH480" s="6"/>
      <c r="CI480" s="6"/>
      <c r="CJ480" s="6"/>
      <c r="CK480" s="6"/>
      <c r="CL480" s="6"/>
      <c r="CM480" s="6"/>
      <c r="CN480" s="6"/>
      <c r="CO480" s="6"/>
      <c r="CP480" s="6"/>
      <c r="CQ480" s="6"/>
      <c r="CR480" s="6"/>
      <c r="CS480" s="6"/>
      <c r="CT480" s="6"/>
      <c r="CU480" s="6"/>
      <c r="CV480" s="6"/>
      <c r="CW480" s="6"/>
      <c r="CX480" s="6"/>
      <c r="CY480" s="6"/>
      <c r="CZ480" s="6"/>
      <c r="DA480" s="6"/>
      <c r="DB480" s="6"/>
      <c r="DC480" s="6"/>
      <c r="DD480" s="6"/>
      <c r="DE480" s="6"/>
      <c r="DF480" s="6"/>
      <c r="DG480" s="6"/>
      <c r="DH480" s="6"/>
      <c r="DI480" s="8"/>
      <c r="DJ480" s="6"/>
      <c r="DK480" s="6"/>
      <c r="DL480" s="6"/>
      <c r="DM480" s="6"/>
      <c r="DN480" s="6"/>
      <c r="DO480" s="6"/>
      <c r="DP480" s="6"/>
      <c r="DQ480" s="6"/>
      <c r="DR480" s="6"/>
      <c r="DS480" s="6"/>
      <c r="DT480" s="6"/>
      <c r="DU480" s="6"/>
      <c r="DV480" s="6"/>
      <c r="DW480" s="6"/>
      <c r="DX480" s="6"/>
      <c r="DY480" s="6"/>
      <c r="DZ480" s="6"/>
      <c r="EA480" s="6"/>
      <c r="EB480" s="6"/>
      <c r="EC480" s="6"/>
      <c r="ED480" s="6"/>
      <c r="EE480" s="6"/>
      <c r="EF480" s="6"/>
      <c r="EG480" s="6"/>
      <c r="EH480" s="6"/>
      <c r="EI480" s="6"/>
      <c r="EJ480" s="6"/>
      <c r="EK480" s="6"/>
      <c r="EL480" s="6"/>
      <c r="EM480" s="6"/>
      <c r="EN480" s="8"/>
      <c r="EO480" s="6"/>
    </row>
    <row r="481" spans="1:145"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8"/>
      <c r="CF481" s="6"/>
      <c r="CG481" s="6"/>
      <c r="CH481" s="6"/>
      <c r="CI481" s="6"/>
      <c r="CJ481" s="6"/>
      <c r="CK481" s="6"/>
      <c r="CL481" s="6"/>
      <c r="CM481" s="6"/>
      <c r="CN481" s="6"/>
      <c r="CO481" s="6"/>
      <c r="CP481" s="6"/>
      <c r="CQ481" s="6"/>
      <c r="CR481" s="6"/>
      <c r="CS481" s="6"/>
      <c r="CT481" s="6"/>
      <c r="CU481" s="6"/>
      <c r="CV481" s="6"/>
      <c r="CW481" s="6"/>
      <c r="CX481" s="6"/>
      <c r="CY481" s="6"/>
      <c r="CZ481" s="6"/>
      <c r="DA481" s="6"/>
      <c r="DB481" s="6"/>
      <c r="DC481" s="6"/>
      <c r="DD481" s="6"/>
      <c r="DE481" s="6"/>
      <c r="DF481" s="6"/>
      <c r="DG481" s="6"/>
      <c r="DH481" s="6"/>
      <c r="DI481" s="8"/>
      <c r="DJ481" s="6"/>
      <c r="DK481" s="6"/>
      <c r="DL481" s="6"/>
      <c r="DM481" s="6"/>
      <c r="DN481" s="6"/>
      <c r="DO481" s="6"/>
      <c r="DP481" s="6"/>
      <c r="DQ481" s="6"/>
      <c r="DR481" s="6"/>
      <c r="DS481" s="6"/>
      <c r="DT481" s="6"/>
      <c r="DU481" s="6"/>
      <c r="DV481" s="6"/>
      <c r="DW481" s="6"/>
      <c r="DX481" s="6"/>
      <c r="DY481" s="6"/>
      <c r="DZ481" s="6"/>
      <c r="EA481" s="6"/>
      <c r="EB481" s="6"/>
      <c r="EC481" s="6"/>
      <c r="ED481" s="6"/>
      <c r="EE481" s="6"/>
      <c r="EF481" s="6"/>
      <c r="EG481" s="6"/>
      <c r="EH481" s="6"/>
      <c r="EI481" s="6"/>
      <c r="EJ481" s="6"/>
      <c r="EK481" s="6"/>
      <c r="EL481" s="6"/>
      <c r="EM481" s="6"/>
      <c r="EN481" s="8"/>
      <c r="EO481" s="6"/>
    </row>
    <row r="482" spans="1:145"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8"/>
      <c r="CF482" s="6"/>
      <c r="CG482" s="6"/>
      <c r="CH482" s="6"/>
      <c r="CI482" s="6"/>
      <c r="CJ482" s="6"/>
      <c r="CK482" s="6"/>
      <c r="CL482" s="6"/>
      <c r="CM482" s="6"/>
      <c r="CN482" s="6"/>
      <c r="CO482" s="6"/>
      <c r="CP482" s="6"/>
      <c r="CQ482" s="6"/>
      <c r="CR482" s="6"/>
      <c r="CS482" s="6"/>
      <c r="CT482" s="6"/>
      <c r="CU482" s="6"/>
      <c r="CV482" s="6"/>
      <c r="CW482" s="6"/>
      <c r="CX482" s="6"/>
      <c r="CY482" s="6"/>
      <c r="CZ482" s="6"/>
      <c r="DA482" s="6"/>
      <c r="DB482" s="6"/>
      <c r="DC482" s="6"/>
      <c r="DD482" s="6"/>
      <c r="DE482" s="6"/>
      <c r="DF482" s="6"/>
      <c r="DG482" s="6"/>
      <c r="DH482" s="6"/>
      <c r="DI482" s="8"/>
      <c r="DJ482" s="6"/>
      <c r="DK482" s="6"/>
      <c r="DL482" s="6"/>
      <c r="DM482" s="6"/>
      <c r="DN482" s="6"/>
      <c r="DO482" s="6"/>
      <c r="DP482" s="6"/>
      <c r="DQ482" s="6"/>
      <c r="DR482" s="6"/>
      <c r="DS482" s="6"/>
      <c r="DT482" s="6"/>
      <c r="DU482" s="6"/>
      <c r="DV482" s="6"/>
      <c r="DW482" s="6"/>
      <c r="DX482" s="6"/>
      <c r="DY482" s="6"/>
      <c r="DZ482" s="6"/>
      <c r="EA482" s="6"/>
      <c r="EB482" s="6"/>
      <c r="EC482" s="6"/>
      <c r="ED482" s="6"/>
      <c r="EE482" s="6"/>
      <c r="EF482" s="6"/>
      <c r="EG482" s="6"/>
      <c r="EH482" s="6"/>
      <c r="EI482" s="6"/>
      <c r="EJ482" s="6"/>
      <c r="EK482" s="6"/>
      <c r="EL482" s="6"/>
      <c r="EM482" s="6"/>
      <c r="EN482" s="8"/>
      <c r="EO482" s="6"/>
    </row>
    <row r="483" spans="1:145"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8"/>
      <c r="CF483" s="6"/>
      <c r="CG483" s="6"/>
      <c r="CH483" s="6"/>
      <c r="CI483" s="6"/>
      <c r="CJ483" s="6"/>
      <c r="CK483" s="6"/>
      <c r="CL483" s="6"/>
      <c r="CM483" s="6"/>
      <c r="CN483" s="6"/>
      <c r="CO483" s="6"/>
      <c r="CP483" s="6"/>
      <c r="CQ483" s="6"/>
      <c r="CR483" s="6"/>
      <c r="CS483" s="6"/>
      <c r="CT483" s="6"/>
      <c r="CU483" s="6"/>
      <c r="CV483" s="6"/>
      <c r="CW483" s="6"/>
      <c r="CX483" s="6"/>
      <c r="CY483" s="6"/>
      <c r="CZ483" s="6"/>
      <c r="DA483" s="6"/>
      <c r="DB483" s="6"/>
      <c r="DC483" s="6"/>
      <c r="DD483" s="6"/>
      <c r="DE483" s="6"/>
      <c r="DF483" s="6"/>
      <c r="DG483" s="6"/>
      <c r="DH483" s="6"/>
      <c r="DI483" s="8"/>
      <c r="DJ483" s="6"/>
      <c r="DK483" s="6"/>
      <c r="DL483" s="6"/>
      <c r="DM483" s="6"/>
      <c r="DN483" s="6"/>
      <c r="DO483" s="6"/>
      <c r="DP483" s="6"/>
      <c r="DQ483" s="6"/>
      <c r="DR483" s="6"/>
      <c r="DS483" s="6"/>
      <c r="DT483" s="6"/>
      <c r="DU483" s="6"/>
      <c r="DV483" s="6"/>
      <c r="DW483" s="6"/>
      <c r="DX483" s="6"/>
      <c r="DY483" s="6"/>
      <c r="DZ483" s="6"/>
      <c r="EA483" s="6"/>
      <c r="EB483" s="6"/>
      <c r="EC483" s="6"/>
      <c r="ED483" s="6"/>
      <c r="EE483" s="6"/>
      <c r="EF483" s="6"/>
      <c r="EG483" s="6"/>
      <c r="EH483" s="6"/>
      <c r="EI483" s="6"/>
      <c r="EJ483" s="6"/>
      <c r="EK483" s="6"/>
      <c r="EL483" s="6"/>
      <c r="EM483" s="6"/>
      <c r="EN483" s="8"/>
      <c r="EO483" s="6"/>
    </row>
    <row r="484" spans="1:145"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8"/>
      <c r="CF484" s="6"/>
      <c r="CG484" s="6"/>
      <c r="CH484" s="6"/>
      <c r="CI484" s="6"/>
      <c r="CJ484" s="6"/>
      <c r="CK484" s="6"/>
      <c r="CL484" s="6"/>
      <c r="CM484" s="6"/>
      <c r="CN484" s="6"/>
      <c r="CO484" s="6"/>
      <c r="CP484" s="6"/>
      <c r="CQ484" s="6"/>
      <c r="CR484" s="6"/>
      <c r="CS484" s="6"/>
      <c r="CT484" s="6"/>
      <c r="CU484" s="6"/>
      <c r="CV484" s="6"/>
      <c r="CW484" s="6"/>
      <c r="CX484" s="6"/>
      <c r="CY484" s="6"/>
      <c r="CZ484" s="6"/>
      <c r="DA484" s="6"/>
      <c r="DB484" s="6"/>
      <c r="DC484" s="6"/>
      <c r="DD484" s="6"/>
      <c r="DE484" s="6"/>
      <c r="DF484" s="6"/>
      <c r="DG484" s="6"/>
      <c r="DH484" s="6"/>
      <c r="DI484" s="8"/>
      <c r="DJ484" s="6"/>
      <c r="DK484" s="6"/>
      <c r="DL484" s="6"/>
      <c r="DM484" s="6"/>
      <c r="DN484" s="6"/>
      <c r="DO484" s="6"/>
      <c r="DP484" s="6"/>
      <c r="DQ484" s="6"/>
      <c r="DR484" s="6"/>
      <c r="DS484" s="6"/>
      <c r="DT484" s="6"/>
      <c r="DU484" s="6"/>
      <c r="DV484" s="6"/>
      <c r="DW484" s="6"/>
      <c r="DX484" s="6"/>
      <c r="DY484" s="6"/>
      <c r="DZ484" s="6"/>
      <c r="EA484" s="6"/>
      <c r="EB484" s="6"/>
      <c r="EC484" s="6"/>
      <c r="ED484" s="6"/>
      <c r="EE484" s="6"/>
      <c r="EF484" s="6"/>
      <c r="EG484" s="6"/>
      <c r="EH484" s="6"/>
      <c r="EI484" s="6"/>
      <c r="EJ484" s="6"/>
      <c r="EK484" s="6"/>
      <c r="EL484" s="6"/>
      <c r="EM484" s="6"/>
      <c r="EN484" s="8"/>
      <c r="EO484" s="6"/>
    </row>
    <row r="485" spans="1:14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8"/>
      <c r="CF485" s="6"/>
      <c r="CG485" s="6"/>
      <c r="CH485" s="6"/>
      <c r="CI485" s="6"/>
      <c r="CJ485" s="6"/>
      <c r="CK485" s="6"/>
      <c r="CL485" s="6"/>
      <c r="CM485" s="6"/>
      <c r="CN485" s="6"/>
      <c r="CO485" s="6"/>
      <c r="CP485" s="6"/>
      <c r="CQ485" s="6"/>
      <c r="CR485" s="6"/>
      <c r="CS485" s="6"/>
      <c r="CT485" s="6"/>
      <c r="CU485" s="6"/>
      <c r="CV485" s="6"/>
      <c r="CW485" s="6"/>
      <c r="CX485" s="6"/>
      <c r="CY485" s="6"/>
      <c r="CZ485" s="6"/>
      <c r="DA485" s="6"/>
      <c r="DB485" s="6"/>
      <c r="DC485" s="6"/>
      <c r="DD485" s="6"/>
      <c r="DE485" s="6"/>
      <c r="DF485" s="6"/>
      <c r="DG485" s="6"/>
      <c r="DH485" s="6"/>
      <c r="DI485" s="8"/>
      <c r="DJ485" s="6"/>
      <c r="DK485" s="6"/>
      <c r="DL485" s="6"/>
      <c r="DM485" s="6"/>
      <c r="DN485" s="6"/>
      <c r="DO485" s="6"/>
      <c r="DP485" s="6"/>
      <c r="DQ485" s="6"/>
      <c r="DR485" s="6"/>
      <c r="DS485" s="6"/>
      <c r="DT485" s="6"/>
      <c r="DU485" s="6"/>
      <c r="DV485" s="6"/>
      <c r="DW485" s="6"/>
      <c r="DX485" s="6"/>
      <c r="DY485" s="6"/>
      <c r="DZ485" s="6"/>
      <c r="EA485" s="6"/>
      <c r="EB485" s="6"/>
      <c r="EC485" s="6"/>
      <c r="ED485" s="6"/>
      <c r="EE485" s="6"/>
      <c r="EF485" s="6"/>
      <c r="EG485" s="6"/>
      <c r="EH485" s="6"/>
      <c r="EI485" s="6"/>
      <c r="EJ485" s="6"/>
      <c r="EK485" s="6"/>
      <c r="EL485" s="6"/>
      <c r="EM485" s="6"/>
      <c r="EN485" s="8"/>
      <c r="EO485" s="6"/>
    </row>
    <row r="486" spans="1:145"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8"/>
      <c r="CF486" s="6"/>
      <c r="CG486" s="6"/>
      <c r="CH486" s="6"/>
      <c r="CI486" s="6"/>
      <c r="CJ486" s="6"/>
      <c r="CK486" s="6"/>
      <c r="CL486" s="6"/>
      <c r="CM486" s="6"/>
      <c r="CN486" s="6"/>
      <c r="CO486" s="6"/>
      <c r="CP486" s="6"/>
      <c r="CQ486" s="6"/>
      <c r="CR486" s="6"/>
      <c r="CS486" s="6"/>
      <c r="CT486" s="6"/>
      <c r="CU486" s="6"/>
      <c r="CV486" s="6"/>
      <c r="CW486" s="6"/>
      <c r="CX486" s="6"/>
      <c r="CY486" s="6"/>
      <c r="CZ486" s="6"/>
      <c r="DA486" s="6"/>
      <c r="DB486" s="6"/>
      <c r="DC486" s="6"/>
      <c r="DD486" s="6"/>
      <c r="DE486" s="6"/>
      <c r="DF486" s="6"/>
      <c r="DG486" s="6"/>
      <c r="DH486" s="6"/>
      <c r="DI486" s="8"/>
      <c r="DJ486" s="6"/>
      <c r="DK486" s="6"/>
      <c r="DL486" s="6"/>
      <c r="DM486" s="6"/>
      <c r="DN486" s="6"/>
      <c r="DO486" s="6"/>
      <c r="DP486" s="6"/>
      <c r="DQ486" s="6"/>
      <c r="DR486" s="6"/>
      <c r="DS486" s="6"/>
      <c r="DT486" s="6"/>
      <c r="DU486" s="6"/>
      <c r="DV486" s="6"/>
      <c r="DW486" s="6"/>
      <c r="DX486" s="6"/>
      <c r="DY486" s="6"/>
      <c r="DZ486" s="6"/>
      <c r="EA486" s="6"/>
      <c r="EB486" s="6"/>
      <c r="EC486" s="6"/>
      <c r="ED486" s="6"/>
      <c r="EE486" s="6"/>
      <c r="EF486" s="6"/>
      <c r="EG486" s="6"/>
      <c r="EH486" s="6"/>
      <c r="EI486" s="6"/>
      <c r="EJ486" s="6"/>
      <c r="EK486" s="6"/>
      <c r="EL486" s="6"/>
      <c r="EM486" s="6"/>
      <c r="EN486" s="8"/>
      <c r="EO486" s="6"/>
    </row>
    <row r="487" spans="1:145"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8"/>
      <c r="CF487" s="6"/>
      <c r="CG487" s="6"/>
      <c r="CH487" s="6"/>
      <c r="CI487" s="6"/>
      <c r="CJ487" s="6"/>
      <c r="CK487" s="6"/>
      <c r="CL487" s="6"/>
      <c r="CM487" s="6"/>
      <c r="CN487" s="6"/>
      <c r="CO487" s="6"/>
      <c r="CP487" s="6"/>
      <c r="CQ487" s="6"/>
      <c r="CR487" s="6"/>
      <c r="CS487" s="6"/>
      <c r="CT487" s="6"/>
      <c r="CU487" s="6"/>
      <c r="CV487" s="6"/>
      <c r="CW487" s="6"/>
      <c r="CX487" s="6"/>
      <c r="CY487" s="6"/>
      <c r="CZ487" s="6"/>
      <c r="DA487" s="6"/>
      <c r="DB487" s="6"/>
      <c r="DC487" s="6"/>
      <c r="DD487" s="6"/>
      <c r="DE487" s="6"/>
      <c r="DF487" s="6"/>
      <c r="DG487" s="6"/>
      <c r="DH487" s="6"/>
      <c r="DI487" s="8"/>
      <c r="DJ487" s="6"/>
      <c r="DK487" s="6"/>
      <c r="DL487" s="6"/>
      <c r="DM487" s="6"/>
      <c r="DN487" s="6"/>
      <c r="DO487" s="6"/>
      <c r="DP487" s="6"/>
      <c r="DQ487" s="6"/>
      <c r="DR487" s="6"/>
      <c r="DS487" s="6"/>
      <c r="DT487" s="6"/>
      <c r="DU487" s="6"/>
      <c r="DV487" s="6"/>
      <c r="DW487" s="6"/>
      <c r="DX487" s="6"/>
      <c r="DY487" s="6"/>
      <c r="DZ487" s="6"/>
      <c r="EA487" s="6"/>
      <c r="EB487" s="6"/>
      <c r="EC487" s="6"/>
      <c r="ED487" s="6"/>
      <c r="EE487" s="6"/>
      <c r="EF487" s="6"/>
      <c r="EG487" s="6"/>
      <c r="EH487" s="6"/>
      <c r="EI487" s="6"/>
      <c r="EJ487" s="6"/>
      <c r="EK487" s="6"/>
      <c r="EL487" s="6"/>
      <c r="EM487" s="6"/>
      <c r="EN487" s="8"/>
      <c r="EO487" s="6"/>
    </row>
    <row r="488" spans="1:145"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8"/>
      <c r="CF488" s="6"/>
      <c r="CG488" s="6"/>
      <c r="CH488" s="6"/>
      <c r="CI488" s="6"/>
      <c r="CJ488" s="6"/>
      <c r="CK488" s="6"/>
      <c r="CL488" s="6"/>
      <c r="CM488" s="6"/>
      <c r="CN488" s="6"/>
      <c r="CO488" s="6"/>
      <c r="CP488" s="6"/>
      <c r="CQ488" s="6"/>
      <c r="CR488" s="6"/>
      <c r="CS488" s="6"/>
      <c r="CT488" s="6"/>
      <c r="CU488" s="6"/>
      <c r="CV488" s="6"/>
      <c r="CW488" s="6"/>
      <c r="CX488" s="6"/>
      <c r="CY488" s="6"/>
      <c r="CZ488" s="6"/>
      <c r="DA488" s="6"/>
      <c r="DB488" s="6"/>
      <c r="DC488" s="6"/>
      <c r="DD488" s="6"/>
      <c r="DE488" s="6"/>
      <c r="DF488" s="6"/>
      <c r="DG488" s="6"/>
      <c r="DH488" s="6"/>
      <c r="DI488" s="8"/>
      <c r="DJ488" s="6"/>
      <c r="DK488" s="6"/>
      <c r="DL488" s="6"/>
      <c r="DM488" s="6"/>
      <c r="DN488" s="6"/>
      <c r="DO488" s="6"/>
      <c r="DP488" s="6"/>
      <c r="DQ488" s="6"/>
      <c r="DR488" s="6"/>
      <c r="DS488" s="6"/>
      <c r="DT488" s="6"/>
      <c r="DU488" s="6"/>
      <c r="DV488" s="6"/>
      <c r="DW488" s="6"/>
      <c r="DX488" s="6"/>
      <c r="DY488" s="6"/>
      <c r="DZ488" s="6"/>
      <c r="EA488" s="6"/>
      <c r="EB488" s="6"/>
      <c r="EC488" s="6"/>
      <c r="ED488" s="6"/>
      <c r="EE488" s="6"/>
      <c r="EF488" s="6"/>
      <c r="EG488" s="6"/>
      <c r="EH488" s="6"/>
      <c r="EI488" s="6"/>
      <c r="EJ488" s="6"/>
      <c r="EK488" s="6"/>
      <c r="EL488" s="6"/>
      <c r="EM488" s="6"/>
      <c r="EN488" s="8"/>
      <c r="EO488" s="6"/>
    </row>
    <row r="489" spans="1:145"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8"/>
      <c r="CF489" s="6"/>
      <c r="CG489" s="6"/>
      <c r="CH489" s="6"/>
      <c r="CI489" s="6"/>
      <c r="CJ489" s="6"/>
      <c r="CK489" s="6"/>
      <c r="CL489" s="6"/>
      <c r="CM489" s="6"/>
      <c r="CN489" s="6"/>
      <c r="CO489" s="6"/>
      <c r="CP489" s="6"/>
      <c r="CQ489" s="6"/>
      <c r="CR489" s="6"/>
      <c r="CS489" s="6"/>
      <c r="CT489" s="6"/>
      <c r="CU489" s="6"/>
      <c r="CV489" s="6"/>
      <c r="CW489" s="6"/>
      <c r="CX489" s="6"/>
      <c r="CY489" s="6"/>
      <c r="CZ489" s="6"/>
      <c r="DA489" s="6"/>
      <c r="DB489" s="6"/>
      <c r="DC489" s="6"/>
      <c r="DD489" s="6"/>
      <c r="DE489" s="6"/>
      <c r="DF489" s="6"/>
      <c r="DG489" s="6"/>
      <c r="DH489" s="6"/>
      <c r="DI489" s="8"/>
      <c r="DJ489" s="6"/>
      <c r="DK489" s="6"/>
      <c r="DL489" s="6"/>
      <c r="DM489" s="6"/>
      <c r="DN489" s="6"/>
      <c r="DO489" s="6"/>
      <c r="DP489" s="6"/>
      <c r="DQ489" s="6"/>
      <c r="DR489" s="6"/>
      <c r="DS489" s="6"/>
      <c r="DT489" s="6"/>
      <c r="DU489" s="6"/>
      <c r="DV489" s="6"/>
      <c r="DW489" s="6"/>
      <c r="DX489" s="6"/>
      <c r="DY489" s="6"/>
      <c r="DZ489" s="6"/>
      <c r="EA489" s="6"/>
      <c r="EB489" s="6"/>
      <c r="EC489" s="6"/>
      <c r="ED489" s="6"/>
      <c r="EE489" s="6"/>
      <c r="EF489" s="6"/>
      <c r="EG489" s="6"/>
      <c r="EH489" s="6"/>
      <c r="EI489" s="6"/>
      <c r="EJ489" s="6"/>
      <c r="EK489" s="6"/>
      <c r="EL489" s="6"/>
      <c r="EM489" s="6"/>
      <c r="EN489" s="8"/>
      <c r="EO489" s="6"/>
    </row>
    <row r="490" spans="1:145"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8"/>
      <c r="CF490" s="6"/>
      <c r="CG490" s="6"/>
      <c r="CH490" s="6"/>
      <c r="CI490" s="6"/>
      <c r="CJ490" s="6"/>
      <c r="CK490" s="6"/>
      <c r="CL490" s="6"/>
      <c r="CM490" s="6"/>
      <c r="CN490" s="6"/>
      <c r="CO490" s="6"/>
      <c r="CP490" s="6"/>
      <c r="CQ490" s="6"/>
      <c r="CR490" s="6"/>
      <c r="CS490" s="6"/>
      <c r="CT490" s="6"/>
      <c r="CU490" s="6"/>
      <c r="CV490" s="6"/>
      <c r="CW490" s="6"/>
      <c r="CX490" s="6"/>
      <c r="CY490" s="6"/>
      <c r="CZ490" s="6"/>
      <c r="DA490" s="6"/>
      <c r="DB490" s="6"/>
      <c r="DC490" s="6"/>
      <c r="DD490" s="6"/>
      <c r="DE490" s="6"/>
      <c r="DF490" s="6"/>
      <c r="DG490" s="6"/>
      <c r="DH490" s="6"/>
      <c r="DI490" s="8"/>
      <c r="DJ490" s="6"/>
      <c r="DK490" s="6"/>
      <c r="DL490" s="6"/>
      <c r="DM490" s="6"/>
      <c r="DN490" s="6"/>
      <c r="DO490" s="6"/>
      <c r="DP490" s="6"/>
      <c r="DQ490" s="6"/>
      <c r="DR490" s="6"/>
      <c r="DS490" s="6"/>
      <c r="DT490" s="6"/>
      <c r="DU490" s="6"/>
      <c r="DV490" s="6"/>
      <c r="DW490" s="6"/>
      <c r="DX490" s="6"/>
      <c r="DY490" s="6"/>
      <c r="DZ490" s="6"/>
      <c r="EA490" s="6"/>
      <c r="EB490" s="6"/>
      <c r="EC490" s="6"/>
      <c r="ED490" s="6"/>
      <c r="EE490" s="6"/>
      <c r="EF490" s="6"/>
      <c r="EG490" s="6"/>
      <c r="EH490" s="6"/>
      <c r="EI490" s="6"/>
      <c r="EJ490" s="6"/>
      <c r="EK490" s="6"/>
      <c r="EL490" s="6"/>
      <c r="EM490" s="6"/>
      <c r="EN490" s="8"/>
      <c r="EO490" s="6"/>
    </row>
    <row r="491" spans="1:145"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8"/>
      <c r="CF491" s="6"/>
      <c r="CG491" s="6"/>
      <c r="CH491" s="6"/>
      <c r="CI491" s="6"/>
      <c r="CJ491" s="6"/>
      <c r="CK491" s="6"/>
      <c r="CL491" s="6"/>
      <c r="CM491" s="6"/>
      <c r="CN491" s="6"/>
      <c r="CO491" s="6"/>
      <c r="CP491" s="6"/>
      <c r="CQ491" s="6"/>
      <c r="CR491" s="6"/>
      <c r="CS491" s="6"/>
      <c r="CT491" s="6"/>
      <c r="CU491" s="6"/>
      <c r="CV491" s="6"/>
      <c r="CW491" s="6"/>
      <c r="CX491" s="6"/>
      <c r="CY491" s="6"/>
      <c r="CZ491" s="6"/>
      <c r="DA491" s="6"/>
      <c r="DB491" s="6"/>
      <c r="DC491" s="6"/>
      <c r="DD491" s="6"/>
      <c r="DE491" s="6"/>
      <c r="DF491" s="6"/>
      <c r="DG491" s="6"/>
      <c r="DH491" s="6"/>
      <c r="DI491" s="8"/>
      <c r="DJ491" s="6"/>
      <c r="DK491" s="6"/>
      <c r="DL491" s="6"/>
      <c r="DM491" s="6"/>
      <c r="DN491" s="6"/>
      <c r="DO491" s="6"/>
      <c r="DP491" s="6"/>
      <c r="DQ491" s="6"/>
      <c r="DR491" s="6"/>
      <c r="DS491" s="6"/>
      <c r="DT491" s="6"/>
      <c r="DU491" s="6"/>
      <c r="DV491" s="6"/>
      <c r="DW491" s="6"/>
      <c r="DX491" s="6"/>
      <c r="DY491" s="6"/>
      <c r="DZ491" s="6"/>
      <c r="EA491" s="6"/>
      <c r="EB491" s="6"/>
      <c r="EC491" s="6"/>
      <c r="ED491" s="6"/>
      <c r="EE491" s="6"/>
      <c r="EF491" s="6"/>
      <c r="EG491" s="6"/>
      <c r="EH491" s="6"/>
      <c r="EI491" s="6"/>
      <c r="EJ491" s="6"/>
      <c r="EK491" s="6"/>
      <c r="EL491" s="6"/>
      <c r="EM491" s="6"/>
      <c r="EN491" s="8"/>
      <c r="EO491" s="6"/>
    </row>
    <row r="492" spans="1:145"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8"/>
      <c r="CF492" s="6"/>
      <c r="CG492" s="6"/>
      <c r="CH492" s="6"/>
      <c r="CI492" s="6"/>
      <c r="CJ492" s="6"/>
      <c r="CK492" s="6"/>
      <c r="CL492" s="6"/>
      <c r="CM492" s="6"/>
      <c r="CN492" s="6"/>
      <c r="CO492" s="6"/>
      <c r="CP492" s="6"/>
      <c r="CQ492" s="6"/>
      <c r="CR492" s="6"/>
      <c r="CS492" s="6"/>
      <c r="CT492" s="6"/>
      <c r="CU492" s="6"/>
      <c r="CV492" s="6"/>
      <c r="CW492" s="6"/>
      <c r="CX492" s="6"/>
      <c r="CY492" s="6"/>
      <c r="CZ492" s="6"/>
      <c r="DA492" s="6"/>
      <c r="DB492" s="6"/>
      <c r="DC492" s="6"/>
      <c r="DD492" s="6"/>
      <c r="DE492" s="6"/>
      <c r="DF492" s="6"/>
      <c r="DG492" s="6"/>
      <c r="DH492" s="6"/>
      <c r="DI492" s="8"/>
      <c r="DJ492" s="6"/>
      <c r="DK492" s="6"/>
      <c r="DL492" s="6"/>
      <c r="DM492" s="6"/>
      <c r="DN492" s="6"/>
      <c r="DO492" s="6"/>
      <c r="DP492" s="6"/>
      <c r="DQ492" s="6"/>
      <c r="DR492" s="6"/>
      <c r="DS492" s="6"/>
      <c r="DT492" s="6"/>
      <c r="DU492" s="6"/>
      <c r="DV492" s="6"/>
      <c r="DW492" s="6"/>
      <c r="DX492" s="6"/>
      <c r="DY492" s="6"/>
      <c r="DZ492" s="6"/>
      <c r="EA492" s="6"/>
      <c r="EB492" s="6"/>
      <c r="EC492" s="6"/>
      <c r="ED492" s="6"/>
      <c r="EE492" s="6"/>
      <c r="EF492" s="6"/>
      <c r="EG492" s="6"/>
      <c r="EH492" s="6"/>
      <c r="EI492" s="6"/>
      <c r="EJ492" s="6"/>
      <c r="EK492" s="6"/>
      <c r="EL492" s="6"/>
      <c r="EM492" s="6"/>
      <c r="EN492" s="8"/>
      <c r="EO492" s="6"/>
    </row>
    <row r="493" spans="1:145"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8"/>
      <c r="CF493" s="6"/>
      <c r="CG493" s="6"/>
      <c r="CH493" s="6"/>
      <c r="CI493" s="6"/>
      <c r="CJ493" s="6"/>
      <c r="CK493" s="6"/>
      <c r="CL493" s="6"/>
      <c r="CM493" s="6"/>
      <c r="CN493" s="6"/>
      <c r="CO493" s="6"/>
      <c r="CP493" s="6"/>
      <c r="CQ493" s="6"/>
      <c r="CR493" s="6"/>
      <c r="CS493" s="6"/>
      <c r="CT493" s="6"/>
      <c r="CU493" s="6"/>
      <c r="CV493" s="6"/>
      <c r="CW493" s="6"/>
      <c r="CX493" s="6"/>
      <c r="CY493" s="6"/>
      <c r="CZ493" s="6"/>
      <c r="DA493" s="6"/>
      <c r="DB493" s="6"/>
      <c r="DC493" s="6"/>
      <c r="DD493" s="6"/>
      <c r="DE493" s="6"/>
      <c r="DF493" s="6"/>
      <c r="DG493" s="6"/>
      <c r="DH493" s="6"/>
      <c r="DI493" s="8"/>
      <c r="DJ493" s="6"/>
      <c r="DK493" s="6"/>
      <c r="DL493" s="6"/>
      <c r="DM493" s="6"/>
      <c r="DN493" s="6"/>
      <c r="DO493" s="6"/>
      <c r="DP493" s="6"/>
      <c r="DQ493" s="6"/>
      <c r="DR493" s="6"/>
      <c r="DS493" s="6"/>
      <c r="DT493" s="6"/>
      <c r="DU493" s="6"/>
      <c r="DV493" s="6"/>
      <c r="DW493" s="6"/>
      <c r="DX493" s="6"/>
      <c r="DY493" s="6"/>
      <c r="DZ493" s="6"/>
      <c r="EA493" s="6"/>
      <c r="EB493" s="6"/>
      <c r="EC493" s="6"/>
      <c r="ED493" s="6"/>
      <c r="EE493" s="6"/>
      <c r="EF493" s="6"/>
      <c r="EG493" s="6"/>
      <c r="EH493" s="6"/>
      <c r="EI493" s="6"/>
      <c r="EJ493" s="6"/>
      <c r="EK493" s="6"/>
      <c r="EL493" s="6"/>
      <c r="EM493" s="6"/>
      <c r="EN493" s="8"/>
      <c r="EO493" s="6"/>
    </row>
    <row r="494" spans="1:145"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8"/>
      <c r="CF494" s="6"/>
      <c r="CG494" s="6"/>
      <c r="CH494" s="6"/>
      <c r="CI494" s="6"/>
      <c r="CJ494" s="6"/>
      <c r="CK494" s="6"/>
      <c r="CL494" s="6"/>
      <c r="CM494" s="6"/>
      <c r="CN494" s="6"/>
      <c r="CO494" s="6"/>
      <c r="CP494" s="6"/>
      <c r="CQ494" s="6"/>
      <c r="CR494" s="6"/>
      <c r="CS494" s="6"/>
      <c r="CT494" s="6"/>
      <c r="CU494" s="6"/>
      <c r="CV494" s="6"/>
      <c r="CW494" s="6"/>
      <c r="CX494" s="6"/>
      <c r="CY494" s="6"/>
      <c r="CZ494" s="6"/>
      <c r="DA494" s="6"/>
      <c r="DB494" s="6"/>
      <c r="DC494" s="6"/>
      <c r="DD494" s="6"/>
      <c r="DE494" s="6"/>
      <c r="DF494" s="6"/>
      <c r="DG494" s="6"/>
      <c r="DH494" s="6"/>
      <c r="DI494" s="8"/>
      <c r="DJ494" s="6"/>
      <c r="DK494" s="6"/>
      <c r="DL494" s="6"/>
      <c r="DM494" s="6"/>
      <c r="DN494" s="6"/>
      <c r="DO494" s="6"/>
      <c r="DP494" s="6"/>
      <c r="DQ494" s="6"/>
      <c r="DR494" s="6"/>
      <c r="DS494" s="6"/>
      <c r="DT494" s="6"/>
      <c r="DU494" s="6"/>
      <c r="DV494" s="6"/>
      <c r="DW494" s="6"/>
      <c r="DX494" s="6"/>
      <c r="DY494" s="6"/>
      <c r="DZ494" s="6"/>
      <c r="EA494" s="6"/>
      <c r="EB494" s="6"/>
      <c r="EC494" s="6"/>
      <c r="ED494" s="6"/>
      <c r="EE494" s="6"/>
      <c r="EF494" s="6"/>
      <c r="EG494" s="6"/>
      <c r="EH494" s="6"/>
      <c r="EI494" s="6"/>
      <c r="EJ494" s="6"/>
      <c r="EK494" s="6"/>
      <c r="EL494" s="6"/>
      <c r="EM494" s="6"/>
      <c r="EN494" s="8"/>
      <c r="EO494" s="6"/>
    </row>
    <row r="495" spans="1:14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8"/>
      <c r="CF495" s="6"/>
      <c r="CG495" s="6"/>
      <c r="CH495" s="6"/>
      <c r="CI495" s="6"/>
      <c r="CJ495" s="6"/>
      <c r="CK495" s="6"/>
      <c r="CL495" s="6"/>
      <c r="CM495" s="6"/>
      <c r="CN495" s="6"/>
      <c r="CO495" s="6"/>
      <c r="CP495" s="6"/>
      <c r="CQ495" s="6"/>
      <c r="CR495" s="6"/>
      <c r="CS495" s="6"/>
      <c r="CT495" s="6"/>
      <c r="CU495" s="6"/>
      <c r="CV495" s="6"/>
      <c r="CW495" s="6"/>
      <c r="CX495" s="6"/>
      <c r="CY495" s="6"/>
      <c r="CZ495" s="6"/>
      <c r="DA495" s="6"/>
      <c r="DB495" s="6"/>
      <c r="DC495" s="6"/>
      <c r="DD495" s="6"/>
      <c r="DE495" s="6"/>
      <c r="DF495" s="6"/>
      <c r="DG495" s="6"/>
      <c r="DH495" s="6"/>
      <c r="DI495" s="8"/>
      <c r="DJ495" s="6"/>
      <c r="DK495" s="6"/>
      <c r="DL495" s="6"/>
      <c r="DM495" s="6"/>
      <c r="DN495" s="6"/>
      <c r="DO495" s="6"/>
      <c r="DP495" s="6"/>
      <c r="DQ495" s="6"/>
      <c r="DR495" s="6"/>
      <c r="DS495" s="6"/>
      <c r="DT495" s="6"/>
      <c r="DU495" s="6"/>
      <c r="DV495" s="6"/>
      <c r="DW495" s="6"/>
      <c r="DX495" s="6"/>
      <c r="DY495" s="6"/>
      <c r="DZ495" s="6"/>
      <c r="EA495" s="6"/>
      <c r="EB495" s="6"/>
      <c r="EC495" s="6"/>
      <c r="ED495" s="6"/>
      <c r="EE495" s="6"/>
      <c r="EF495" s="6"/>
      <c r="EG495" s="6"/>
      <c r="EH495" s="6"/>
      <c r="EI495" s="6"/>
      <c r="EJ495" s="6"/>
      <c r="EK495" s="6"/>
      <c r="EL495" s="6"/>
      <c r="EM495" s="6"/>
      <c r="EN495" s="8"/>
      <c r="EO495" s="6"/>
    </row>
    <row r="496" spans="1:145"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8"/>
      <c r="CF496" s="6"/>
      <c r="CG496" s="6"/>
      <c r="CH496" s="6"/>
      <c r="CI496" s="6"/>
      <c r="CJ496" s="6"/>
      <c r="CK496" s="6"/>
      <c r="CL496" s="6"/>
      <c r="CM496" s="6"/>
      <c r="CN496" s="6"/>
      <c r="CO496" s="6"/>
      <c r="CP496" s="6"/>
      <c r="CQ496" s="6"/>
      <c r="CR496" s="6"/>
      <c r="CS496" s="6"/>
      <c r="CT496" s="6"/>
      <c r="CU496" s="6"/>
      <c r="CV496" s="6"/>
      <c r="CW496" s="6"/>
      <c r="CX496" s="6"/>
      <c r="CY496" s="6"/>
      <c r="CZ496" s="6"/>
      <c r="DA496" s="6"/>
      <c r="DB496" s="6"/>
      <c r="DC496" s="6"/>
      <c r="DD496" s="6"/>
      <c r="DE496" s="6"/>
      <c r="DF496" s="6"/>
      <c r="DG496" s="6"/>
      <c r="DH496" s="6"/>
      <c r="DI496" s="8"/>
      <c r="DJ496" s="6"/>
      <c r="DK496" s="6"/>
      <c r="DL496" s="6"/>
      <c r="DM496" s="6"/>
      <c r="DN496" s="6"/>
      <c r="DO496" s="6"/>
      <c r="DP496" s="6"/>
      <c r="DQ496" s="6"/>
      <c r="DR496" s="6"/>
      <c r="DS496" s="6"/>
      <c r="DT496" s="6"/>
      <c r="DU496" s="6"/>
      <c r="DV496" s="6"/>
      <c r="DW496" s="6"/>
      <c r="DX496" s="6"/>
      <c r="DY496" s="6"/>
      <c r="DZ496" s="6"/>
      <c r="EA496" s="6"/>
      <c r="EB496" s="6"/>
      <c r="EC496" s="6"/>
      <c r="ED496" s="6"/>
      <c r="EE496" s="6"/>
      <c r="EF496" s="6"/>
      <c r="EG496" s="6"/>
      <c r="EH496" s="6"/>
      <c r="EI496" s="6"/>
      <c r="EJ496" s="6"/>
      <c r="EK496" s="6"/>
      <c r="EL496" s="6"/>
      <c r="EM496" s="6"/>
      <c r="EN496" s="8"/>
      <c r="EO496" s="6"/>
    </row>
    <row r="497" spans="1:145"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8"/>
      <c r="CF497" s="6"/>
      <c r="CG497" s="6"/>
      <c r="CH497" s="6"/>
      <c r="CI497" s="6"/>
      <c r="CJ497" s="6"/>
      <c r="CK497" s="6"/>
      <c r="CL497" s="6"/>
      <c r="CM497" s="6"/>
      <c r="CN497" s="6"/>
      <c r="CO497" s="6"/>
      <c r="CP497" s="6"/>
      <c r="CQ497" s="6"/>
      <c r="CR497" s="6"/>
      <c r="CS497" s="6"/>
      <c r="CT497" s="6"/>
      <c r="CU497" s="6"/>
      <c r="CV497" s="6"/>
      <c r="CW497" s="6"/>
      <c r="CX497" s="6"/>
      <c r="CY497" s="6"/>
      <c r="CZ497" s="6"/>
      <c r="DA497" s="6"/>
      <c r="DB497" s="6"/>
      <c r="DC497" s="6"/>
      <c r="DD497" s="6"/>
      <c r="DE497" s="6"/>
      <c r="DF497" s="6"/>
      <c r="DG497" s="6"/>
      <c r="DH497" s="6"/>
      <c r="DI497" s="8"/>
      <c r="DJ497" s="6"/>
      <c r="DK497" s="6"/>
      <c r="DL497" s="6"/>
      <c r="DM497" s="6"/>
      <c r="DN497" s="6"/>
      <c r="DO497" s="6"/>
      <c r="DP497" s="6"/>
      <c r="DQ497" s="6"/>
      <c r="DR497" s="6"/>
      <c r="DS497" s="6"/>
      <c r="DT497" s="6"/>
      <c r="DU497" s="6"/>
      <c r="DV497" s="6"/>
      <c r="DW497" s="6"/>
      <c r="DX497" s="6"/>
      <c r="DY497" s="6"/>
      <c r="DZ497" s="6"/>
      <c r="EA497" s="6"/>
      <c r="EB497" s="6"/>
      <c r="EC497" s="6"/>
      <c r="ED497" s="6"/>
      <c r="EE497" s="6"/>
      <c r="EF497" s="6"/>
      <c r="EG497" s="6"/>
      <c r="EH497" s="6"/>
      <c r="EI497" s="6"/>
      <c r="EJ497" s="6"/>
      <c r="EK497" s="6"/>
      <c r="EL497" s="6"/>
      <c r="EM497" s="6"/>
      <c r="EN497" s="8"/>
      <c r="EO497" s="6"/>
    </row>
    <row r="498" spans="1:145"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8"/>
      <c r="CF498" s="6"/>
      <c r="CG498" s="6"/>
      <c r="CH498" s="6"/>
      <c r="CI498" s="6"/>
      <c r="CJ498" s="6"/>
      <c r="CK498" s="6"/>
      <c r="CL498" s="6"/>
      <c r="CM498" s="6"/>
      <c r="CN498" s="6"/>
      <c r="CO498" s="6"/>
      <c r="CP498" s="6"/>
      <c r="CQ498" s="6"/>
      <c r="CR498" s="6"/>
      <c r="CS498" s="6"/>
      <c r="CT498" s="6"/>
      <c r="CU498" s="6"/>
      <c r="CV498" s="6"/>
      <c r="CW498" s="6"/>
      <c r="CX498" s="6"/>
      <c r="CY498" s="6"/>
      <c r="CZ498" s="6"/>
      <c r="DA498" s="6"/>
      <c r="DB498" s="6"/>
      <c r="DC498" s="6"/>
      <c r="DD498" s="6"/>
      <c r="DE498" s="6"/>
      <c r="DF498" s="6"/>
      <c r="DG498" s="6"/>
      <c r="DH498" s="6"/>
      <c r="DI498" s="8"/>
      <c r="DJ498" s="6"/>
      <c r="DK498" s="6"/>
      <c r="DL498" s="6"/>
      <c r="DM498" s="6"/>
      <c r="DN498" s="6"/>
      <c r="DO498" s="6"/>
      <c r="DP498" s="6"/>
      <c r="DQ498" s="6"/>
      <c r="DR498" s="6"/>
      <c r="DS498" s="6"/>
      <c r="DT498" s="6"/>
      <c r="DU498" s="6"/>
      <c r="DV498" s="6"/>
      <c r="DW498" s="6"/>
      <c r="DX498" s="6"/>
      <c r="DY498" s="6"/>
      <c r="DZ498" s="6"/>
      <c r="EA498" s="6"/>
      <c r="EB498" s="6"/>
      <c r="EC498" s="6"/>
      <c r="ED498" s="6"/>
      <c r="EE498" s="6"/>
      <c r="EF498" s="6"/>
      <c r="EG498" s="6"/>
      <c r="EH498" s="6"/>
      <c r="EI498" s="6"/>
      <c r="EJ498" s="6"/>
      <c r="EK498" s="6"/>
      <c r="EL498" s="6"/>
      <c r="EM498" s="6"/>
      <c r="EN498" s="8"/>
      <c r="EO498" s="6"/>
    </row>
    <row r="499" spans="1:145"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8"/>
      <c r="CF499" s="6"/>
      <c r="CG499" s="6"/>
      <c r="CH499" s="6"/>
      <c r="CI499" s="6"/>
      <c r="CJ499" s="6"/>
      <c r="CK499" s="6"/>
      <c r="CL499" s="6"/>
      <c r="CM499" s="6"/>
      <c r="CN499" s="6"/>
      <c r="CO499" s="6"/>
      <c r="CP499" s="6"/>
      <c r="CQ499" s="6"/>
      <c r="CR499" s="6"/>
      <c r="CS499" s="6"/>
      <c r="CT499" s="6"/>
      <c r="CU499" s="6"/>
      <c r="CV499" s="6"/>
      <c r="CW499" s="6"/>
      <c r="CX499" s="6"/>
      <c r="CY499" s="6"/>
      <c r="CZ499" s="6"/>
      <c r="DA499" s="6"/>
      <c r="DB499" s="6"/>
      <c r="DC499" s="6"/>
      <c r="DD499" s="6"/>
      <c r="DE499" s="6"/>
      <c r="DF499" s="6"/>
      <c r="DG499" s="6"/>
      <c r="DH499" s="6"/>
      <c r="DI499" s="8"/>
      <c r="DJ499" s="6"/>
      <c r="DK499" s="6"/>
      <c r="DL499" s="6"/>
      <c r="DM499" s="6"/>
      <c r="DN499" s="6"/>
      <c r="DO499" s="6"/>
      <c r="DP499" s="6"/>
      <c r="DQ499" s="6"/>
      <c r="DR499" s="6"/>
      <c r="DS499" s="6"/>
      <c r="DT499" s="6"/>
      <c r="DU499" s="6"/>
      <c r="DV499" s="6"/>
      <c r="DW499" s="6"/>
      <c r="DX499" s="6"/>
      <c r="DY499" s="6"/>
      <c r="DZ499" s="6"/>
      <c r="EA499" s="6"/>
      <c r="EB499" s="6"/>
      <c r="EC499" s="6"/>
      <c r="ED499" s="6"/>
      <c r="EE499" s="6"/>
      <c r="EF499" s="6"/>
      <c r="EG499" s="6"/>
      <c r="EH499" s="6"/>
      <c r="EI499" s="6"/>
      <c r="EJ499" s="6"/>
      <c r="EK499" s="6"/>
      <c r="EL499" s="6"/>
      <c r="EM499" s="6"/>
      <c r="EN499" s="8"/>
      <c r="EO499" s="6"/>
    </row>
    <row r="500" spans="1:145"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8"/>
      <c r="CF500" s="6"/>
      <c r="CG500" s="6"/>
      <c r="CH500" s="6"/>
      <c r="CI500" s="6"/>
      <c r="CJ500" s="6"/>
      <c r="CK500" s="6"/>
      <c r="CL500" s="6"/>
      <c r="CM500" s="6"/>
      <c r="CN500" s="6"/>
      <c r="CO500" s="6"/>
      <c r="CP500" s="6"/>
      <c r="CQ500" s="6"/>
      <c r="CR500" s="6"/>
      <c r="CS500" s="6"/>
      <c r="CT500" s="6"/>
      <c r="CU500" s="6"/>
      <c r="CV500" s="6"/>
      <c r="CW500" s="6"/>
      <c r="CX500" s="6"/>
      <c r="CY500" s="6"/>
      <c r="CZ500" s="6"/>
      <c r="DA500" s="6"/>
      <c r="DB500" s="6"/>
      <c r="DC500" s="6"/>
      <c r="DD500" s="6"/>
      <c r="DE500" s="6"/>
      <c r="DF500" s="6"/>
      <c r="DG500" s="6"/>
      <c r="DH500" s="6"/>
      <c r="DI500" s="8"/>
      <c r="DJ500" s="6"/>
      <c r="DK500" s="6"/>
      <c r="DL500" s="6"/>
      <c r="DM500" s="6"/>
      <c r="DN500" s="6"/>
      <c r="DO500" s="6"/>
      <c r="DP500" s="6"/>
      <c r="DQ500" s="6"/>
      <c r="DR500" s="6"/>
      <c r="DS500" s="6"/>
      <c r="DT500" s="6"/>
      <c r="DU500" s="6"/>
      <c r="DV500" s="6"/>
      <c r="DW500" s="6"/>
      <c r="DX500" s="6"/>
      <c r="DY500" s="6"/>
      <c r="DZ500" s="6"/>
      <c r="EA500" s="6"/>
      <c r="EB500" s="6"/>
      <c r="EC500" s="6"/>
      <c r="ED500" s="6"/>
      <c r="EE500" s="6"/>
      <c r="EF500" s="6"/>
      <c r="EG500" s="6"/>
      <c r="EH500" s="6"/>
      <c r="EI500" s="6"/>
      <c r="EJ500" s="6"/>
      <c r="EK500" s="6"/>
      <c r="EL500" s="6"/>
      <c r="EM500" s="6"/>
      <c r="EN500" s="8"/>
      <c r="EO500" s="6"/>
    </row>
    <row r="501" spans="1:145"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8"/>
      <c r="CF501" s="6"/>
      <c r="CG501" s="6"/>
      <c r="CH501" s="6"/>
      <c r="CI501" s="6"/>
      <c r="CJ501" s="6"/>
      <c r="CK501" s="6"/>
      <c r="CL501" s="6"/>
      <c r="CM501" s="6"/>
      <c r="CN501" s="6"/>
      <c r="CO501" s="6"/>
      <c r="CP501" s="6"/>
      <c r="CQ501" s="6"/>
      <c r="CR501" s="6"/>
      <c r="CS501" s="6"/>
      <c r="CT501" s="6"/>
      <c r="CU501" s="6"/>
      <c r="CV501" s="6"/>
      <c r="CW501" s="6"/>
      <c r="CX501" s="6"/>
      <c r="CY501" s="6"/>
      <c r="CZ501" s="6"/>
      <c r="DA501" s="6"/>
      <c r="DB501" s="6"/>
      <c r="DC501" s="6"/>
      <c r="DD501" s="6"/>
      <c r="DE501" s="6"/>
      <c r="DF501" s="6"/>
      <c r="DG501" s="6"/>
      <c r="DH501" s="6"/>
      <c r="DI501" s="8"/>
      <c r="DJ501" s="6"/>
      <c r="DK501" s="6"/>
      <c r="DL501" s="6"/>
      <c r="DM501" s="6"/>
      <c r="DN501" s="6"/>
      <c r="DO501" s="6"/>
      <c r="DP501" s="6"/>
      <c r="DQ501" s="6"/>
      <c r="DR501" s="6"/>
      <c r="DS501" s="6"/>
      <c r="DT501" s="6"/>
      <c r="DU501" s="6"/>
      <c r="DV501" s="6"/>
      <c r="DW501" s="6"/>
      <c r="DX501" s="6"/>
      <c r="DY501" s="6"/>
      <c r="DZ501" s="6"/>
      <c r="EA501" s="6"/>
      <c r="EB501" s="6"/>
      <c r="EC501" s="6"/>
      <c r="ED501" s="6"/>
      <c r="EE501" s="6"/>
      <c r="EF501" s="6"/>
      <c r="EG501" s="6"/>
      <c r="EH501" s="6"/>
      <c r="EI501" s="6"/>
      <c r="EJ501" s="6"/>
      <c r="EK501" s="6"/>
      <c r="EL501" s="6"/>
      <c r="EM501" s="6"/>
      <c r="EN501" s="8"/>
      <c r="EO501" s="6"/>
    </row>
    <row r="502" spans="1:145"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8"/>
      <c r="CF502" s="6"/>
      <c r="CG502" s="6"/>
      <c r="CH502" s="6"/>
      <c r="CI502" s="6"/>
      <c r="CJ502" s="6"/>
      <c r="CK502" s="6"/>
      <c r="CL502" s="6"/>
      <c r="CM502" s="6"/>
      <c r="CN502" s="6"/>
      <c r="CO502" s="6"/>
      <c r="CP502" s="6"/>
      <c r="CQ502" s="6"/>
      <c r="CR502" s="6"/>
      <c r="CS502" s="6"/>
      <c r="CT502" s="6"/>
      <c r="CU502" s="6"/>
      <c r="CV502" s="6"/>
      <c r="CW502" s="6"/>
      <c r="CX502" s="6"/>
      <c r="CY502" s="6"/>
      <c r="CZ502" s="6"/>
      <c r="DA502" s="6"/>
      <c r="DB502" s="6"/>
      <c r="DC502" s="6"/>
      <c r="DD502" s="6"/>
      <c r="DE502" s="6"/>
      <c r="DF502" s="6"/>
      <c r="DG502" s="6"/>
      <c r="DH502" s="6"/>
      <c r="DI502" s="8"/>
      <c r="DJ502" s="6"/>
      <c r="DK502" s="6"/>
      <c r="DL502" s="6"/>
      <c r="DM502" s="6"/>
      <c r="DN502" s="6"/>
      <c r="DO502" s="6"/>
      <c r="DP502" s="6"/>
      <c r="DQ502" s="6"/>
      <c r="DR502" s="6"/>
      <c r="DS502" s="6"/>
      <c r="DT502" s="6"/>
      <c r="DU502" s="6"/>
      <c r="DV502" s="6"/>
      <c r="DW502" s="6"/>
      <c r="DX502" s="6"/>
      <c r="DY502" s="6"/>
      <c r="DZ502" s="6"/>
      <c r="EA502" s="6"/>
      <c r="EB502" s="6"/>
      <c r="EC502" s="6"/>
      <c r="ED502" s="6"/>
      <c r="EE502" s="6"/>
      <c r="EF502" s="6"/>
      <c r="EG502" s="6"/>
      <c r="EH502" s="6"/>
      <c r="EI502" s="6"/>
      <c r="EJ502" s="6"/>
      <c r="EK502" s="6"/>
      <c r="EL502" s="6"/>
      <c r="EM502" s="6"/>
      <c r="EN502" s="8"/>
      <c r="EO502" s="6"/>
    </row>
    <row r="503" spans="1:145"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8"/>
      <c r="CF503" s="6"/>
      <c r="CG503" s="6"/>
      <c r="CH503" s="6"/>
      <c r="CI503" s="6"/>
      <c r="CJ503" s="6"/>
      <c r="CK503" s="6"/>
      <c r="CL503" s="6"/>
      <c r="CM503" s="6"/>
      <c r="CN503" s="6"/>
      <c r="CO503" s="6"/>
      <c r="CP503" s="6"/>
      <c r="CQ503" s="6"/>
      <c r="CR503" s="6"/>
      <c r="CS503" s="6"/>
      <c r="CT503" s="6"/>
      <c r="CU503" s="6"/>
      <c r="CV503" s="6"/>
      <c r="CW503" s="6"/>
      <c r="CX503" s="6"/>
      <c r="CY503" s="6"/>
      <c r="CZ503" s="6"/>
      <c r="DA503" s="6"/>
      <c r="DB503" s="6"/>
      <c r="DC503" s="6"/>
      <c r="DD503" s="6"/>
      <c r="DE503" s="6"/>
      <c r="DF503" s="6"/>
      <c r="DG503" s="6"/>
      <c r="DH503" s="6"/>
      <c r="DI503" s="8"/>
      <c r="DJ503" s="6"/>
      <c r="DK503" s="6"/>
      <c r="DL503" s="6"/>
      <c r="DM503" s="6"/>
      <c r="DN503" s="6"/>
      <c r="DO503" s="6"/>
      <c r="DP503" s="6"/>
      <c r="DQ503" s="6"/>
      <c r="DR503" s="6"/>
      <c r="DS503" s="6"/>
      <c r="DT503" s="6"/>
      <c r="DU503" s="6"/>
      <c r="DV503" s="6"/>
      <c r="DW503" s="6"/>
      <c r="DX503" s="6"/>
      <c r="DY503" s="6"/>
      <c r="DZ503" s="6"/>
      <c r="EA503" s="6"/>
      <c r="EB503" s="6"/>
      <c r="EC503" s="6"/>
      <c r="ED503" s="6"/>
      <c r="EE503" s="6"/>
      <c r="EF503" s="6"/>
      <c r="EG503" s="6"/>
      <c r="EH503" s="6"/>
      <c r="EI503" s="6"/>
      <c r="EJ503" s="6"/>
      <c r="EK503" s="6"/>
      <c r="EL503" s="6"/>
      <c r="EM503" s="6"/>
      <c r="EN503" s="8"/>
      <c r="EO503" s="6"/>
    </row>
    <row r="504" spans="1:145"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8"/>
      <c r="CF504" s="6"/>
      <c r="CG504" s="6"/>
      <c r="CH504" s="6"/>
      <c r="CI504" s="6"/>
      <c r="CJ504" s="6"/>
      <c r="CK504" s="6"/>
      <c r="CL504" s="6"/>
      <c r="CM504" s="6"/>
      <c r="CN504" s="6"/>
      <c r="CO504" s="6"/>
      <c r="CP504" s="6"/>
      <c r="CQ504" s="6"/>
      <c r="CR504" s="6"/>
      <c r="CS504" s="6"/>
      <c r="CT504" s="6"/>
      <c r="CU504" s="6"/>
      <c r="CV504" s="6"/>
      <c r="CW504" s="6"/>
      <c r="CX504" s="6"/>
      <c r="CY504" s="6"/>
      <c r="CZ504" s="6"/>
      <c r="DA504" s="6"/>
      <c r="DB504" s="6"/>
      <c r="DC504" s="6"/>
      <c r="DD504" s="6"/>
      <c r="DE504" s="6"/>
      <c r="DF504" s="6"/>
      <c r="DG504" s="6"/>
      <c r="DH504" s="6"/>
      <c r="DI504" s="8"/>
      <c r="DJ504" s="6"/>
      <c r="DK504" s="6"/>
      <c r="DL504" s="6"/>
      <c r="DM504" s="6"/>
      <c r="DN504" s="6"/>
      <c r="DO504" s="6"/>
      <c r="DP504" s="6"/>
      <c r="DQ504" s="6"/>
      <c r="DR504" s="6"/>
      <c r="DS504" s="6"/>
      <c r="DT504" s="6"/>
      <c r="DU504" s="6"/>
      <c r="DV504" s="6"/>
      <c r="DW504" s="6"/>
      <c r="DX504" s="6"/>
      <c r="DY504" s="6"/>
      <c r="DZ504" s="6"/>
      <c r="EA504" s="6"/>
      <c r="EB504" s="6"/>
      <c r="EC504" s="6"/>
      <c r="ED504" s="6"/>
      <c r="EE504" s="6"/>
      <c r="EF504" s="6"/>
      <c r="EG504" s="6"/>
      <c r="EH504" s="6"/>
      <c r="EI504" s="6"/>
      <c r="EJ504" s="6"/>
      <c r="EK504" s="6"/>
      <c r="EL504" s="6"/>
      <c r="EM504" s="6"/>
      <c r="EN504" s="8"/>
      <c r="EO504" s="6"/>
    </row>
    <row r="505" spans="1:14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8"/>
      <c r="CF505" s="6"/>
      <c r="CG505" s="6"/>
      <c r="CH505" s="6"/>
      <c r="CI505" s="6"/>
      <c r="CJ505" s="6"/>
      <c r="CK505" s="6"/>
      <c r="CL505" s="6"/>
      <c r="CM505" s="6"/>
      <c r="CN505" s="6"/>
      <c r="CO505" s="6"/>
      <c r="CP505" s="6"/>
      <c r="CQ505" s="6"/>
      <c r="CR505" s="6"/>
      <c r="CS505" s="6"/>
      <c r="CT505" s="6"/>
      <c r="CU505" s="6"/>
      <c r="CV505" s="6"/>
      <c r="CW505" s="6"/>
      <c r="CX505" s="6"/>
      <c r="CY505" s="6"/>
      <c r="CZ505" s="6"/>
      <c r="DA505" s="6"/>
      <c r="DB505" s="6"/>
      <c r="DC505" s="6"/>
      <c r="DD505" s="6"/>
      <c r="DE505" s="6"/>
      <c r="DF505" s="6"/>
      <c r="DG505" s="6"/>
      <c r="DH505" s="6"/>
      <c r="DI505" s="8"/>
      <c r="DJ505" s="6"/>
      <c r="DK505" s="6"/>
      <c r="DL505" s="6"/>
      <c r="DM505" s="6"/>
      <c r="DN505" s="6"/>
      <c r="DO505" s="6"/>
      <c r="DP505" s="6"/>
      <c r="DQ505" s="6"/>
      <c r="DR505" s="6"/>
      <c r="DS505" s="6"/>
      <c r="DT505" s="6"/>
      <c r="DU505" s="6"/>
      <c r="DV505" s="6"/>
      <c r="DW505" s="6"/>
      <c r="DX505" s="6"/>
      <c r="DY505" s="6"/>
      <c r="DZ505" s="6"/>
      <c r="EA505" s="6"/>
      <c r="EB505" s="6"/>
      <c r="EC505" s="6"/>
      <c r="ED505" s="6"/>
      <c r="EE505" s="6"/>
      <c r="EF505" s="6"/>
      <c r="EG505" s="6"/>
      <c r="EH505" s="6"/>
      <c r="EI505" s="6"/>
      <c r="EJ505" s="6"/>
      <c r="EK505" s="6"/>
      <c r="EL505" s="6"/>
      <c r="EM505" s="6"/>
      <c r="EN505" s="8"/>
      <c r="EO505" s="6"/>
    </row>
    <row r="506" spans="1:145"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8"/>
      <c r="CF506" s="6"/>
      <c r="CG506" s="6"/>
      <c r="CH506" s="6"/>
      <c r="CI506" s="6"/>
      <c r="CJ506" s="6"/>
      <c r="CK506" s="6"/>
      <c r="CL506" s="6"/>
      <c r="CM506" s="6"/>
      <c r="CN506" s="6"/>
      <c r="CO506" s="6"/>
      <c r="CP506" s="6"/>
      <c r="CQ506" s="6"/>
      <c r="CR506" s="6"/>
      <c r="CS506" s="6"/>
      <c r="CT506" s="6"/>
      <c r="CU506" s="6"/>
      <c r="CV506" s="6"/>
      <c r="CW506" s="6"/>
      <c r="CX506" s="6"/>
      <c r="CY506" s="6"/>
      <c r="CZ506" s="6"/>
      <c r="DA506" s="6"/>
      <c r="DB506" s="6"/>
      <c r="DC506" s="6"/>
      <c r="DD506" s="6"/>
      <c r="DE506" s="6"/>
      <c r="DF506" s="6"/>
      <c r="DG506" s="6"/>
      <c r="DH506" s="6"/>
      <c r="DI506" s="8"/>
      <c r="DJ506" s="6"/>
      <c r="DK506" s="6"/>
      <c r="DL506" s="6"/>
      <c r="DM506" s="6"/>
      <c r="DN506" s="6"/>
      <c r="DO506" s="6"/>
      <c r="DP506" s="6"/>
      <c r="DQ506" s="6"/>
      <c r="DR506" s="6"/>
      <c r="DS506" s="6"/>
      <c r="DT506" s="6"/>
      <c r="DU506" s="6"/>
      <c r="DV506" s="6"/>
      <c r="DW506" s="6"/>
      <c r="DX506" s="6"/>
      <c r="DY506" s="6"/>
      <c r="DZ506" s="6"/>
      <c r="EA506" s="6"/>
      <c r="EB506" s="6"/>
      <c r="EC506" s="6"/>
      <c r="ED506" s="6"/>
      <c r="EE506" s="6"/>
      <c r="EF506" s="6"/>
      <c r="EG506" s="6"/>
      <c r="EH506" s="6"/>
      <c r="EI506" s="6"/>
      <c r="EJ506" s="6"/>
      <c r="EK506" s="6"/>
      <c r="EL506" s="6"/>
      <c r="EM506" s="6"/>
      <c r="EN506" s="8"/>
      <c r="EO506" s="6"/>
    </row>
    <row r="507" spans="1:145"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8"/>
      <c r="CF507" s="6"/>
      <c r="CG507" s="6"/>
      <c r="CH507" s="6"/>
      <c r="CI507" s="6"/>
      <c r="CJ507" s="6"/>
      <c r="CK507" s="6"/>
      <c r="CL507" s="6"/>
      <c r="CM507" s="6"/>
      <c r="CN507" s="6"/>
      <c r="CO507" s="6"/>
      <c r="CP507" s="6"/>
      <c r="CQ507" s="6"/>
      <c r="CR507" s="6"/>
      <c r="CS507" s="6"/>
      <c r="CT507" s="6"/>
      <c r="CU507" s="6"/>
      <c r="CV507" s="6"/>
      <c r="CW507" s="6"/>
      <c r="CX507" s="6"/>
      <c r="CY507" s="6"/>
      <c r="CZ507" s="6"/>
      <c r="DA507" s="6"/>
      <c r="DB507" s="6"/>
      <c r="DC507" s="6"/>
      <c r="DD507" s="6"/>
      <c r="DE507" s="6"/>
      <c r="DF507" s="6"/>
      <c r="DG507" s="6"/>
      <c r="DH507" s="6"/>
      <c r="DI507" s="8"/>
      <c r="DJ507" s="6"/>
      <c r="DK507" s="6"/>
      <c r="DL507" s="6"/>
      <c r="DM507" s="6"/>
      <c r="DN507" s="6"/>
      <c r="DO507" s="6"/>
      <c r="DP507" s="6"/>
      <c r="DQ507" s="6"/>
      <c r="DR507" s="6"/>
      <c r="DS507" s="6"/>
      <c r="DT507" s="6"/>
      <c r="DU507" s="6"/>
      <c r="DV507" s="6"/>
      <c r="DW507" s="6"/>
      <c r="DX507" s="6"/>
      <c r="DY507" s="6"/>
      <c r="DZ507" s="6"/>
      <c r="EA507" s="6"/>
      <c r="EB507" s="6"/>
      <c r="EC507" s="6"/>
      <c r="ED507" s="6"/>
      <c r="EE507" s="6"/>
      <c r="EF507" s="6"/>
      <c r="EG507" s="6"/>
      <c r="EH507" s="6"/>
      <c r="EI507" s="6"/>
      <c r="EJ507" s="6"/>
      <c r="EK507" s="6"/>
      <c r="EL507" s="6"/>
      <c r="EM507" s="6"/>
      <c r="EN507" s="8"/>
      <c r="EO507" s="6"/>
    </row>
    <row r="508" spans="1:145"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8"/>
      <c r="CF508" s="6"/>
      <c r="CG508" s="6"/>
      <c r="CH508" s="6"/>
      <c r="CI508" s="6"/>
      <c r="CJ508" s="6"/>
      <c r="CK508" s="6"/>
      <c r="CL508" s="6"/>
      <c r="CM508" s="6"/>
      <c r="CN508" s="6"/>
      <c r="CO508" s="6"/>
      <c r="CP508" s="6"/>
      <c r="CQ508" s="6"/>
      <c r="CR508" s="6"/>
      <c r="CS508" s="6"/>
      <c r="CT508" s="6"/>
      <c r="CU508" s="6"/>
      <c r="CV508" s="6"/>
      <c r="CW508" s="6"/>
      <c r="CX508" s="6"/>
      <c r="CY508" s="6"/>
      <c r="CZ508" s="6"/>
      <c r="DA508" s="6"/>
      <c r="DB508" s="6"/>
      <c r="DC508" s="6"/>
      <c r="DD508" s="6"/>
      <c r="DE508" s="6"/>
      <c r="DF508" s="6"/>
      <c r="DG508" s="6"/>
      <c r="DH508" s="6"/>
      <c r="DI508" s="8"/>
      <c r="DJ508" s="6"/>
      <c r="DK508" s="6"/>
      <c r="DL508" s="6"/>
      <c r="DM508" s="6"/>
      <c r="DN508" s="6"/>
      <c r="DO508" s="6"/>
      <c r="DP508" s="6"/>
      <c r="DQ508" s="6"/>
      <c r="DR508" s="6"/>
      <c r="DS508" s="6"/>
      <c r="DT508" s="6"/>
      <c r="DU508" s="6"/>
      <c r="DV508" s="6"/>
      <c r="DW508" s="6"/>
      <c r="DX508" s="6"/>
      <c r="DY508" s="6"/>
      <c r="DZ508" s="6"/>
      <c r="EA508" s="6"/>
      <c r="EB508" s="6"/>
      <c r="EC508" s="6"/>
      <c r="ED508" s="6"/>
      <c r="EE508" s="6"/>
      <c r="EF508" s="6"/>
      <c r="EG508" s="6"/>
      <c r="EH508" s="6"/>
      <c r="EI508" s="6"/>
      <c r="EJ508" s="6"/>
      <c r="EK508" s="6"/>
      <c r="EL508" s="6"/>
      <c r="EM508" s="6"/>
      <c r="EN508" s="8"/>
      <c r="EO508" s="6"/>
    </row>
    <row r="509" spans="1:145"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8"/>
      <c r="CF509" s="6"/>
      <c r="CG509" s="6"/>
      <c r="CH509" s="6"/>
      <c r="CI509" s="6"/>
      <c r="CJ509" s="6"/>
      <c r="CK509" s="6"/>
      <c r="CL509" s="6"/>
      <c r="CM509" s="6"/>
      <c r="CN509" s="6"/>
      <c r="CO509" s="6"/>
      <c r="CP509" s="6"/>
      <c r="CQ509" s="6"/>
      <c r="CR509" s="6"/>
      <c r="CS509" s="6"/>
      <c r="CT509" s="6"/>
      <c r="CU509" s="6"/>
      <c r="CV509" s="6"/>
      <c r="CW509" s="6"/>
      <c r="CX509" s="6"/>
      <c r="CY509" s="6"/>
      <c r="CZ509" s="6"/>
      <c r="DA509" s="6"/>
      <c r="DB509" s="6"/>
      <c r="DC509" s="6"/>
      <c r="DD509" s="6"/>
      <c r="DE509" s="6"/>
      <c r="DF509" s="6"/>
      <c r="DG509" s="6"/>
      <c r="DH509" s="6"/>
      <c r="DI509" s="8"/>
      <c r="DJ509" s="6"/>
      <c r="DK509" s="6"/>
      <c r="DL509" s="6"/>
      <c r="DM509" s="6"/>
      <c r="DN509" s="6"/>
      <c r="DO509" s="6"/>
      <c r="DP509" s="6"/>
      <c r="DQ509" s="6"/>
      <c r="DR509" s="6"/>
      <c r="DS509" s="6"/>
      <c r="DT509" s="6"/>
      <c r="DU509" s="6"/>
      <c r="DV509" s="6"/>
      <c r="DW509" s="6"/>
      <c r="DX509" s="6"/>
      <c r="DY509" s="6"/>
      <c r="DZ509" s="6"/>
      <c r="EA509" s="6"/>
      <c r="EB509" s="6"/>
      <c r="EC509" s="6"/>
      <c r="ED509" s="6"/>
      <c r="EE509" s="6"/>
      <c r="EF509" s="6"/>
      <c r="EG509" s="6"/>
      <c r="EH509" s="6"/>
      <c r="EI509" s="6"/>
      <c r="EJ509" s="6"/>
      <c r="EK509" s="6"/>
      <c r="EL509" s="6"/>
      <c r="EM509" s="6"/>
      <c r="EN509" s="8"/>
      <c r="EO509" s="6"/>
    </row>
    <row r="510" spans="1:145"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8"/>
      <c r="CF510" s="6"/>
      <c r="CG510" s="6"/>
      <c r="CH510" s="6"/>
      <c r="CI510" s="6"/>
      <c r="CJ510" s="6"/>
      <c r="CK510" s="6"/>
      <c r="CL510" s="6"/>
      <c r="CM510" s="6"/>
      <c r="CN510" s="6"/>
      <c r="CO510" s="6"/>
      <c r="CP510" s="6"/>
      <c r="CQ510" s="6"/>
      <c r="CR510" s="6"/>
      <c r="CS510" s="6"/>
      <c r="CT510" s="6"/>
      <c r="CU510" s="6"/>
      <c r="CV510" s="6"/>
      <c r="CW510" s="6"/>
      <c r="CX510" s="6"/>
      <c r="CY510" s="6"/>
      <c r="CZ510" s="6"/>
      <c r="DA510" s="6"/>
      <c r="DB510" s="6"/>
      <c r="DC510" s="6"/>
      <c r="DD510" s="6"/>
      <c r="DE510" s="6"/>
      <c r="DF510" s="6"/>
      <c r="DG510" s="6"/>
      <c r="DH510" s="6"/>
      <c r="DI510" s="8"/>
      <c r="DJ510" s="6"/>
      <c r="DK510" s="6"/>
      <c r="DL510" s="6"/>
      <c r="DM510" s="6"/>
      <c r="DN510" s="6"/>
      <c r="DO510" s="6"/>
      <c r="DP510" s="6"/>
      <c r="DQ510" s="6"/>
      <c r="DR510" s="6"/>
      <c r="DS510" s="6"/>
      <c r="DT510" s="6"/>
      <c r="DU510" s="6"/>
      <c r="DV510" s="6"/>
      <c r="DW510" s="6"/>
      <c r="DX510" s="6"/>
      <c r="DY510" s="6"/>
      <c r="DZ510" s="6"/>
      <c r="EA510" s="6"/>
      <c r="EB510" s="6"/>
      <c r="EC510" s="6"/>
      <c r="ED510" s="6"/>
      <c r="EE510" s="6"/>
      <c r="EF510" s="6"/>
      <c r="EG510" s="6"/>
      <c r="EH510" s="6"/>
      <c r="EI510" s="6"/>
      <c r="EJ510" s="6"/>
      <c r="EK510" s="6"/>
      <c r="EL510" s="6"/>
      <c r="EM510" s="6"/>
      <c r="EN510" s="8"/>
      <c r="EO510" s="6"/>
    </row>
    <row r="511" spans="1:145"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8"/>
      <c r="CF511" s="6"/>
      <c r="CG511" s="6"/>
      <c r="CH511" s="6"/>
      <c r="CI511" s="6"/>
      <c r="CJ511" s="6"/>
      <c r="CK511" s="6"/>
      <c r="CL511" s="6"/>
      <c r="CM511" s="6"/>
      <c r="CN511" s="6"/>
      <c r="CO511" s="6"/>
      <c r="CP511" s="6"/>
      <c r="CQ511" s="6"/>
      <c r="CR511" s="6"/>
      <c r="CS511" s="6"/>
      <c r="CT511" s="6"/>
      <c r="CU511" s="6"/>
      <c r="CV511" s="6"/>
      <c r="CW511" s="6"/>
      <c r="CX511" s="6"/>
      <c r="CY511" s="6"/>
      <c r="CZ511" s="6"/>
      <c r="DA511" s="6"/>
      <c r="DB511" s="6"/>
      <c r="DC511" s="6"/>
      <c r="DD511" s="6"/>
      <c r="DE511" s="6"/>
      <c r="DF511" s="6"/>
      <c r="DG511" s="6"/>
      <c r="DH511" s="6"/>
      <c r="DI511" s="8"/>
      <c r="DJ511" s="6"/>
      <c r="DK511" s="6"/>
      <c r="DL511" s="6"/>
      <c r="DM511" s="6"/>
      <c r="DN511" s="6"/>
      <c r="DO511" s="6"/>
      <c r="DP511" s="6"/>
      <c r="DQ511" s="6"/>
      <c r="DR511" s="6"/>
      <c r="DS511" s="6"/>
      <c r="DT511" s="6"/>
      <c r="DU511" s="6"/>
      <c r="DV511" s="6"/>
      <c r="DW511" s="6"/>
      <c r="DX511" s="6"/>
      <c r="DY511" s="6"/>
      <c r="DZ511" s="6"/>
      <c r="EA511" s="6"/>
      <c r="EB511" s="6"/>
      <c r="EC511" s="6"/>
      <c r="ED511" s="6"/>
      <c r="EE511" s="6"/>
      <c r="EF511" s="6"/>
      <c r="EG511" s="6"/>
      <c r="EH511" s="6"/>
      <c r="EI511" s="6"/>
      <c r="EJ511" s="6"/>
      <c r="EK511" s="6"/>
      <c r="EL511" s="6"/>
      <c r="EM511" s="6"/>
      <c r="EN511" s="8"/>
      <c r="EO511" s="6"/>
    </row>
    <row r="512" spans="1:145"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8"/>
      <c r="CF512" s="6"/>
      <c r="CG512" s="6"/>
      <c r="CH512" s="6"/>
      <c r="CI512" s="6"/>
      <c r="CJ512" s="6"/>
      <c r="CK512" s="6"/>
      <c r="CL512" s="6"/>
      <c r="CM512" s="6"/>
      <c r="CN512" s="6"/>
      <c r="CO512" s="6"/>
      <c r="CP512" s="6"/>
      <c r="CQ512" s="6"/>
      <c r="CR512" s="6"/>
      <c r="CS512" s="6"/>
      <c r="CT512" s="6"/>
      <c r="CU512" s="6"/>
      <c r="CV512" s="6"/>
      <c r="CW512" s="6"/>
      <c r="CX512" s="6"/>
      <c r="CY512" s="6"/>
      <c r="CZ512" s="6"/>
      <c r="DA512" s="6"/>
      <c r="DB512" s="6"/>
      <c r="DC512" s="6"/>
      <c r="DD512" s="6"/>
      <c r="DE512" s="6"/>
      <c r="DF512" s="6"/>
      <c r="DG512" s="6"/>
      <c r="DH512" s="6"/>
      <c r="DI512" s="8"/>
      <c r="DJ512" s="6"/>
      <c r="DK512" s="6"/>
      <c r="DL512" s="6"/>
      <c r="DM512" s="6"/>
      <c r="DN512" s="6"/>
      <c r="DO512" s="6"/>
      <c r="DP512" s="6"/>
      <c r="DQ512" s="6"/>
      <c r="DR512" s="6"/>
      <c r="DS512" s="6"/>
      <c r="DT512" s="6"/>
      <c r="DU512" s="6"/>
      <c r="DV512" s="6"/>
      <c r="DW512" s="6"/>
      <c r="DX512" s="6"/>
      <c r="DY512" s="6"/>
      <c r="DZ512" s="6"/>
      <c r="EA512" s="6"/>
      <c r="EB512" s="6"/>
      <c r="EC512" s="6"/>
      <c r="ED512" s="6"/>
      <c r="EE512" s="6"/>
      <c r="EF512" s="6"/>
      <c r="EG512" s="6"/>
      <c r="EH512" s="6"/>
      <c r="EI512" s="6"/>
      <c r="EJ512" s="6"/>
      <c r="EK512" s="6"/>
      <c r="EL512" s="6"/>
      <c r="EM512" s="6"/>
      <c r="EN512" s="8"/>
      <c r="EO512" s="6"/>
    </row>
    <row r="513" spans="1:145"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8"/>
      <c r="CF513" s="6"/>
      <c r="CG513" s="6"/>
      <c r="CH513" s="6"/>
      <c r="CI513" s="6"/>
      <c r="CJ513" s="6"/>
      <c r="CK513" s="6"/>
      <c r="CL513" s="6"/>
      <c r="CM513" s="6"/>
      <c r="CN513" s="6"/>
      <c r="CO513" s="6"/>
      <c r="CP513" s="6"/>
      <c r="CQ513" s="6"/>
      <c r="CR513" s="6"/>
      <c r="CS513" s="6"/>
      <c r="CT513" s="6"/>
      <c r="CU513" s="6"/>
      <c r="CV513" s="6"/>
      <c r="CW513" s="6"/>
      <c r="CX513" s="6"/>
      <c r="CY513" s="6"/>
      <c r="CZ513" s="6"/>
      <c r="DA513" s="6"/>
      <c r="DB513" s="6"/>
      <c r="DC513" s="6"/>
      <c r="DD513" s="6"/>
      <c r="DE513" s="6"/>
      <c r="DF513" s="6"/>
      <c r="DG513" s="6"/>
      <c r="DH513" s="6"/>
      <c r="DI513" s="8"/>
      <c r="DJ513" s="6"/>
      <c r="DK513" s="6"/>
      <c r="DL513" s="6"/>
      <c r="DM513" s="6"/>
      <c r="DN513" s="6"/>
      <c r="DO513" s="6"/>
      <c r="DP513" s="6"/>
      <c r="DQ513" s="6"/>
      <c r="DR513" s="6"/>
      <c r="DS513" s="6"/>
      <c r="DT513" s="6"/>
      <c r="DU513" s="6"/>
      <c r="DV513" s="6"/>
      <c r="DW513" s="6"/>
      <c r="DX513" s="6"/>
      <c r="DY513" s="6"/>
      <c r="DZ513" s="6"/>
      <c r="EA513" s="6"/>
      <c r="EB513" s="6"/>
      <c r="EC513" s="6"/>
      <c r="ED513" s="6"/>
      <c r="EE513" s="6"/>
      <c r="EF513" s="6"/>
      <c r="EG513" s="6"/>
      <c r="EH513" s="6"/>
      <c r="EI513" s="6"/>
      <c r="EJ513" s="6"/>
      <c r="EK513" s="6"/>
      <c r="EL513" s="6"/>
      <c r="EM513" s="6"/>
      <c r="EN513" s="8"/>
      <c r="EO513" s="6"/>
    </row>
    <row r="514" spans="1:145"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8"/>
      <c r="CF514" s="6"/>
      <c r="CG514" s="6"/>
      <c r="CH514" s="6"/>
      <c r="CI514" s="6"/>
      <c r="CJ514" s="6"/>
      <c r="CK514" s="6"/>
      <c r="CL514" s="6"/>
      <c r="CM514" s="6"/>
      <c r="CN514" s="6"/>
      <c r="CO514" s="6"/>
      <c r="CP514" s="6"/>
      <c r="CQ514" s="6"/>
      <c r="CR514" s="6"/>
      <c r="CS514" s="6"/>
      <c r="CT514" s="6"/>
      <c r="CU514" s="6"/>
      <c r="CV514" s="6"/>
      <c r="CW514" s="6"/>
      <c r="CX514" s="6"/>
      <c r="CY514" s="6"/>
      <c r="CZ514" s="6"/>
      <c r="DA514" s="6"/>
      <c r="DB514" s="6"/>
      <c r="DC514" s="6"/>
      <c r="DD514" s="6"/>
      <c r="DE514" s="6"/>
      <c r="DF514" s="6"/>
      <c r="DG514" s="6"/>
      <c r="DH514" s="6"/>
      <c r="DI514" s="8"/>
      <c r="DJ514" s="6"/>
      <c r="DK514" s="6"/>
      <c r="DL514" s="6"/>
      <c r="DM514" s="6"/>
      <c r="DN514" s="6"/>
      <c r="DO514" s="6"/>
      <c r="DP514" s="6"/>
      <c r="DQ514" s="6"/>
      <c r="DR514" s="6"/>
      <c r="DS514" s="6"/>
      <c r="DT514" s="6"/>
      <c r="DU514" s="6"/>
      <c r="DV514" s="6"/>
      <c r="DW514" s="6"/>
      <c r="DX514" s="6"/>
      <c r="DY514" s="6"/>
      <c r="DZ514" s="6"/>
      <c r="EA514" s="6"/>
      <c r="EB514" s="6"/>
      <c r="EC514" s="6"/>
      <c r="ED514" s="6"/>
      <c r="EE514" s="6"/>
      <c r="EF514" s="6"/>
      <c r="EG514" s="6"/>
      <c r="EH514" s="6"/>
      <c r="EI514" s="6"/>
      <c r="EJ514" s="6"/>
      <c r="EK514" s="6"/>
      <c r="EL514" s="6"/>
      <c r="EM514" s="6"/>
      <c r="EN514" s="8"/>
      <c r="EO514" s="6"/>
    </row>
    <row r="515" spans="1:14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8"/>
      <c r="CF515" s="6"/>
      <c r="CG515" s="6"/>
      <c r="CH515" s="6"/>
      <c r="CI515" s="6"/>
      <c r="CJ515" s="6"/>
      <c r="CK515" s="6"/>
      <c r="CL515" s="6"/>
      <c r="CM515" s="6"/>
      <c r="CN515" s="6"/>
      <c r="CO515" s="6"/>
      <c r="CP515" s="6"/>
      <c r="CQ515" s="6"/>
      <c r="CR515" s="6"/>
      <c r="CS515" s="6"/>
      <c r="CT515" s="6"/>
      <c r="CU515" s="6"/>
      <c r="CV515" s="6"/>
      <c r="CW515" s="6"/>
      <c r="CX515" s="6"/>
      <c r="CY515" s="6"/>
      <c r="CZ515" s="6"/>
      <c r="DA515" s="6"/>
      <c r="DB515" s="6"/>
      <c r="DC515" s="6"/>
      <c r="DD515" s="6"/>
      <c r="DE515" s="6"/>
      <c r="DF515" s="6"/>
      <c r="DG515" s="6"/>
      <c r="DH515" s="6"/>
      <c r="DI515" s="8"/>
      <c r="DJ515" s="6"/>
      <c r="DK515" s="6"/>
      <c r="DL515" s="6"/>
      <c r="DM515" s="6"/>
      <c r="DN515" s="6"/>
      <c r="DO515" s="6"/>
      <c r="DP515" s="6"/>
      <c r="DQ515" s="6"/>
      <c r="DR515" s="6"/>
      <c r="DS515" s="6"/>
      <c r="DT515" s="6"/>
      <c r="DU515" s="6"/>
      <c r="DV515" s="6"/>
      <c r="DW515" s="6"/>
      <c r="DX515" s="6"/>
      <c r="DY515" s="6"/>
      <c r="DZ515" s="6"/>
      <c r="EA515" s="6"/>
      <c r="EB515" s="6"/>
      <c r="EC515" s="6"/>
      <c r="ED515" s="6"/>
      <c r="EE515" s="6"/>
      <c r="EF515" s="6"/>
      <c r="EG515" s="6"/>
      <c r="EH515" s="6"/>
      <c r="EI515" s="6"/>
      <c r="EJ515" s="6"/>
      <c r="EK515" s="6"/>
      <c r="EL515" s="6"/>
      <c r="EM515" s="6"/>
      <c r="EN515" s="8"/>
      <c r="EO515" s="6"/>
    </row>
    <row r="516" spans="1:145"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8"/>
      <c r="CF516" s="6"/>
      <c r="CG516" s="6"/>
      <c r="CH516" s="6"/>
      <c r="CI516" s="6"/>
      <c r="CJ516" s="6"/>
      <c r="CK516" s="6"/>
      <c r="CL516" s="6"/>
      <c r="CM516" s="6"/>
      <c r="CN516" s="6"/>
      <c r="CO516" s="6"/>
      <c r="CP516" s="6"/>
      <c r="CQ516" s="6"/>
      <c r="CR516" s="6"/>
      <c r="CS516" s="6"/>
      <c r="CT516" s="6"/>
      <c r="CU516" s="6"/>
      <c r="CV516" s="6"/>
      <c r="CW516" s="6"/>
      <c r="CX516" s="6"/>
      <c r="CY516" s="6"/>
      <c r="CZ516" s="6"/>
      <c r="DA516" s="6"/>
      <c r="DB516" s="6"/>
      <c r="DC516" s="6"/>
      <c r="DD516" s="6"/>
      <c r="DE516" s="6"/>
      <c r="DF516" s="6"/>
      <c r="DG516" s="6"/>
      <c r="DH516" s="6"/>
      <c r="DI516" s="8"/>
      <c r="DJ516" s="6"/>
      <c r="DK516" s="6"/>
      <c r="DL516" s="6"/>
      <c r="DM516" s="6"/>
      <c r="DN516" s="6"/>
      <c r="DO516" s="6"/>
      <c r="DP516" s="6"/>
      <c r="DQ516" s="6"/>
      <c r="DR516" s="6"/>
      <c r="DS516" s="6"/>
      <c r="DT516" s="6"/>
      <c r="DU516" s="6"/>
      <c r="DV516" s="6"/>
      <c r="DW516" s="6"/>
      <c r="DX516" s="6"/>
      <c r="DY516" s="6"/>
      <c r="DZ516" s="6"/>
      <c r="EA516" s="6"/>
      <c r="EB516" s="6"/>
      <c r="EC516" s="6"/>
      <c r="ED516" s="6"/>
      <c r="EE516" s="6"/>
      <c r="EF516" s="6"/>
      <c r="EG516" s="6"/>
      <c r="EH516" s="6"/>
      <c r="EI516" s="6"/>
      <c r="EJ516" s="6"/>
      <c r="EK516" s="6"/>
      <c r="EL516" s="6"/>
      <c r="EM516" s="6"/>
      <c r="EN516" s="8"/>
      <c r="EO516" s="6"/>
    </row>
    <row r="517" spans="1:145"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8"/>
      <c r="CF517" s="6"/>
      <c r="CG517" s="6"/>
      <c r="CH517" s="6"/>
      <c r="CI517" s="6"/>
      <c r="CJ517" s="6"/>
      <c r="CK517" s="6"/>
      <c r="CL517" s="6"/>
      <c r="CM517" s="6"/>
      <c r="CN517" s="6"/>
      <c r="CO517" s="6"/>
      <c r="CP517" s="6"/>
      <c r="CQ517" s="6"/>
      <c r="CR517" s="6"/>
      <c r="CS517" s="6"/>
      <c r="CT517" s="6"/>
      <c r="CU517" s="6"/>
      <c r="CV517" s="6"/>
      <c r="CW517" s="6"/>
      <c r="CX517" s="6"/>
      <c r="CY517" s="6"/>
      <c r="CZ517" s="6"/>
      <c r="DA517" s="6"/>
      <c r="DB517" s="6"/>
      <c r="DC517" s="6"/>
      <c r="DD517" s="6"/>
      <c r="DE517" s="6"/>
      <c r="DF517" s="6"/>
      <c r="DG517" s="6"/>
      <c r="DH517" s="6"/>
      <c r="DI517" s="8"/>
      <c r="DJ517" s="6"/>
      <c r="DK517" s="6"/>
      <c r="DL517" s="6"/>
      <c r="DM517" s="6"/>
      <c r="DN517" s="6"/>
      <c r="DO517" s="6"/>
      <c r="DP517" s="6"/>
      <c r="DQ517" s="6"/>
      <c r="DR517" s="6"/>
      <c r="DS517" s="6"/>
      <c r="DT517" s="6"/>
      <c r="DU517" s="6"/>
      <c r="DV517" s="6"/>
      <c r="DW517" s="6"/>
      <c r="DX517" s="6"/>
      <c r="DY517" s="6"/>
      <c r="DZ517" s="6"/>
      <c r="EA517" s="6"/>
      <c r="EB517" s="6"/>
      <c r="EC517" s="6"/>
      <c r="ED517" s="6"/>
      <c r="EE517" s="6"/>
      <c r="EF517" s="6"/>
      <c r="EG517" s="6"/>
      <c r="EH517" s="6"/>
      <c r="EI517" s="6"/>
      <c r="EJ517" s="6"/>
      <c r="EK517" s="6"/>
      <c r="EL517" s="6"/>
      <c r="EM517" s="6"/>
      <c r="EN517" s="8"/>
      <c r="EO517" s="6"/>
    </row>
    <row r="518" spans="1:145"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8"/>
      <c r="CF518" s="6"/>
      <c r="CG518" s="6"/>
      <c r="CH518" s="6"/>
      <c r="CI518" s="6"/>
      <c r="CJ518" s="6"/>
      <c r="CK518" s="6"/>
      <c r="CL518" s="6"/>
      <c r="CM518" s="6"/>
      <c r="CN518" s="6"/>
      <c r="CO518" s="6"/>
      <c r="CP518" s="6"/>
      <c r="CQ518" s="6"/>
      <c r="CR518" s="6"/>
      <c r="CS518" s="6"/>
      <c r="CT518" s="6"/>
      <c r="CU518" s="6"/>
      <c r="CV518" s="6"/>
      <c r="CW518" s="6"/>
      <c r="CX518" s="6"/>
      <c r="CY518" s="6"/>
      <c r="CZ518" s="6"/>
      <c r="DA518" s="6"/>
      <c r="DB518" s="6"/>
      <c r="DC518" s="6"/>
      <c r="DD518" s="6"/>
      <c r="DE518" s="6"/>
      <c r="DF518" s="6"/>
      <c r="DG518" s="6"/>
      <c r="DH518" s="6"/>
      <c r="DI518" s="8"/>
      <c r="DJ518" s="6"/>
      <c r="DK518" s="6"/>
      <c r="DL518" s="6"/>
      <c r="DM518" s="6"/>
      <c r="DN518" s="6"/>
      <c r="DO518" s="6"/>
      <c r="DP518" s="6"/>
      <c r="DQ518" s="6"/>
      <c r="DR518" s="6"/>
      <c r="DS518" s="6"/>
      <c r="DT518" s="6"/>
      <c r="DU518" s="6"/>
      <c r="DV518" s="6"/>
      <c r="DW518" s="6"/>
      <c r="DX518" s="6"/>
      <c r="DY518" s="6"/>
      <c r="DZ518" s="6"/>
      <c r="EA518" s="6"/>
      <c r="EB518" s="6"/>
      <c r="EC518" s="6"/>
      <c r="ED518" s="6"/>
      <c r="EE518" s="6"/>
      <c r="EF518" s="6"/>
      <c r="EG518" s="6"/>
      <c r="EH518" s="6"/>
      <c r="EI518" s="6"/>
      <c r="EJ518" s="6"/>
      <c r="EK518" s="6"/>
      <c r="EL518" s="6"/>
      <c r="EM518" s="6"/>
      <c r="EN518" s="8"/>
      <c r="EO518" s="6"/>
    </row>
    <row r="519" spans="1:145"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8"/>
      <c r="CF519" s="6"/>
      <c r="CG519" s="6"/>
      <c r="CH519" s="6"/>
      <c r="CI519" s="6"/>
      <c r="CJ519" s="6"/>
      <c r="CK519" s="6"/>
      <c r="CL519" s="6"/>
      <c r="CM519" s="6"/>
      <c r="CN519" s="6"/>
      <c r="CO519" s="6"/>
      <c r="CP519" s="6"/>
      <c r="CQ519" s="6"/>
      <c r="CR519" s="6"/>
      <c r="CS519" s="6"/>
      <c r="CT519" s="6"/>
      <c r="CU519" s="6"/>
      <c r="CV519" s="6"/>
      <c r="CW519" s="6"/>
      <c r="CX519" s="6"/>
      <c r="CY519" s="6"/>
      <c r="CZ519" s="6"/>
      <c r="DA519" s="6"/>
      <c r="DB519" s="6"/>
      <c r="DC519" s="6"/>
      <c r="DD519" s="6"/>
      <c r="DE519" s="6"/>
      <c r="DF519" s="6"/>
      <c r="DG519" s="6"/>
      <c r="DH519" s="6"/>
      <c r="DI519" s="8"/>
      <c r="DJ519" s="6"/>
      <c r="DK519" s="6"/>
      <c r="DL519" s="6"/>
      <c r="DM519" s="6"/>
      <c r="DN519" s="6"/>
      <c r="DO519" s="6"/>
      <c r="DP519" s="6"/>
      <c r="DQ519" s="6"/>
      <c r="DR519" s="6"/>
      <c r="DS519" s="6"/>
      <c r="DT519" s="6"/>
      <c r="DU519" s="6"/>
      <c r="DV519" s="6"/>
      <c r="DW519" s="6"/>
      <c r="DX519" s="6"/>
      <c r="DY519" s="6"/>
      <c r="DZ519" s="6"/>
      <c r="EA519" s="6"/>
      <c r="EB519" s="6"/>
      <c r="EC519" s="6"/>
      <c r="ED519" s="6"/>
      <c r="EE519" s="6"/>
      <c r="EF519" s="6"/>
      <c r="EG519" s="6"/>
      <c r="EH519" s="6"/>
      <c r="EI519" s="6"/>
      <c r="EJ519" s="6"/>
      <c r="EK519" s="6"/>
      <c r="EL519" s="6"/>
      <c r="EM519" s="6"/>
      <c r="EN519" s="8"/>
      <c r="EO519" s="6"/>
    </row>
    <row r="520" spans="1:145"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8"/>
      <c r="CF520" s="6"/>
      <c r="CG520" s="6"/>
      <c r="CH520" s="6"/>
      <c r="CI520" s="6"/>
      <c r="CJ520" s="6"/>
      <c r="CK520" s="6"/>
      <c r="CL520" s="6"/>
      <c r="CM520" s="6"/>
      <c r="CN520" s="6"/>
      <c r="CO520" s="6"/>
      <c r="CP520" s="6"/>
      <c r="CQ520" s="6"/>
      <c r="CR520" s="6"/>
      <c r="CS520" s="6"/>
      <c r="CT520" s="6"/>
      <c r="CU520" s="6"/>
      <c r="CV520" s="6"/>
      <c r="CW520" s="6"/>
      <c r="CX520" s="6"/>
      <c r="CY520" s="6"/>
      <c r="CZ520" s="6"/>
      <c r="DA520" s="6"/>
      <c r="DB520" s="6"/>
      <c r="DC520" s="6"/>
      <c r="DD520" s="6"/>
      <c r="DE520" s="6"/>
      <c r="DF520" s="6"/>
      <c r="DG520" s="6"/>
      <c r="DH520" s="6"/>
      <c r="DI520" s="8"/>
      <c r="DJ520" s="6"/>
      <c r="DK520" s="6"/>
      <c r="DL520" s="6"/>
      <c r="DM520" s="6"/>
      <c r="DN520" s="6"/>
      <c r="DO520" s="6"/>
      <c r="DP520" s="6"/>
      <c r="DQ520" s="6"/>
      <c r="DR520" s="6"/>
      <c r="DS520" s="6"/>
      <c r="DT520" s="6"/>
      <c r="DU520" s="6"/>
      <c r="DV520" s="6"/>
      <c r="DW520" s="6"/>
      <c r="DX520" s="6"/>
      <c r="DY520" s="6"/>
      <c r="DZ520" s="6"/>
      <c r="EA520" s="6"/>
      <c r="EB520" s="6"/>
      <c r="EC520" s="6"/>
      <c r="ED520" s="6"/>
      <c r="EE520" s="6"/>
      <c r="EF520" s="6"/>
      <c r="EG520" s="6"/>
      <c r="EH520" s="6"/>
      <c r="EI520" s="6"/>
      <c r="EJ520" s="6"/>
      <c r="EK520" s="6"/>
      <c r="EL520" s="6"/>
      <c r="EM520" s="6"/>
      <c r="EN520" s="8"/>
      <c r="EO520" s="6"/>
    </row>
    <row r="521" spans="1:145"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8"/>
      <c r="CF521" s="6"/>
      <c r="CG521" s="6"/>
      <c r="CH521" s="6"/>
      <c r="CI521" s="6"/>
      <c r="CJ521" s="6"/>
      <c r="CK521" s="6"/>
      <c r="CL521" s="6"/>
      <c r="CM521" s="6"/>
      <c r="CN521" s="6"/>
      <c r="CO521" s="6"/>
      <c r="CP521" s="6"/>
      <c r="CQ521" s="6"/>
      <c r="CR521" s="6"/>
      <c r="CS521" s="6"/>
      <c r="CT521" s="6"/>
      <c r="CU521" s="6"/>
      <c r="CV521" s="6"/>
      <c r="CW521" s="6"/>
      <c r="CX521" s="6"/>
      <c r="CY521" s="6"/>
      <c r="CZ521" s="6"/>
      <c r="DA521" s="6"/>
      <c r="DB521" s="6"/>
      <c r="DC521" s="6"/>
      <c r="DD521" s="6"/>
      <c r="DE521" s="6"/>
      <c r="DF521" s="6"/>
      <c r="DG521" s="6"/>
      <c r="DH521" s="6"/>
      <c r="DI521" s="8"/>
      <c r="DJ521" s="6"/>
      <c r="DK521" s="6"/>
      <c r="DL521" s="6"/>
      <c r="DM521" s="6"/>
      <c r="DN521" s="6"/>
      <c r="DO521" s="6"/>
      <c r="DP521" s="6"/>
      <c r="DQ521" s="6"/>
      <c r="DR521" s="6"/>
      <c r="DS521" s="6"/>
      <c r="DT521" s="6"/>
      <c r="DU521" s="6"/>
      <c r="DV521" s="6"/>
      <c r="DW521" s="6"/>
      <c r="DX521" s="6"/>
      <c r="DY521" s="6"/>
      <c r="DZ521" s="6"/>
      <c r="EA521" s="6"/>
      <c r="EB521" s="6"/>
      <c r="EC521" s="6"/>
      <c r="ED521" s="6"/>
      <c r="EE521" s="6"/>
      <c r="EF521" s="6"/>
      <c r="EG521" s="6"/>
      <c r="EH521" s="6"/>
      <c r="EI521" s="6"/>
      <c r="EJ521" s="6"/>
      <c r="EK521" s="6"/>
      <c r="EL521" s="6"/>
      <c r="EM521" s="6"/>
      <c r="EN521" s="8"/>
      <c r="EO521" s="6"/>
    </row>
    <row r="522" spans="1:145"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8"/>
      <c r="CF522" s="6"/>
      <c r="CG522" s="6"/>
      <c r="CH522" s="6"/>
      <c r="CI522" s="6"/>
      <c r="CJ522" s="6"/>
      <c r="CK522" s="6"/>
      <c r="CL522" s="6"/>
      <c r="CM522" s="6"/>
      <c r="CN522" s="6"/>
      <c r="CO522" s="6"/>
      <c r="CP522" s="6"/>
      <c r="CQ522" s="6"/>
      <c r="CR522" s="6"/>
      <c r="CS522" s="6"/>
      <c r="CT522" s="6"/>
      <c r="CU522" s="6"/>
      <c r="CV522" s="6"/>
      <c r="CW522" s="6"/>
      <c r="CX522" s="6"/>
      <c r="CY522" s="6"/>
      <c r="CZ522" s="6"/>
      <c r="DA522" s="6"/>
      <c r="DB522" s="6"/>
      <c r="DC522" s="6"/>
      <c r="DD522" s="6"/>
      <c r="DE522" s="6"/>
      <c r="DF522" s="6"/>
      <c r="DG522" s="6"/>
      <c r="DH522" s="6"/>
      <c r="DI522" s="8"/>
      <c r="DJ522" s="6"/>
      <c r="DK522" s="6"/>
      <c r="DL522" s="6"/>
      <c r="DM522" s="6"/>
      <c r="DN522" s="6"/>
      <c r="DO522" s="6"/>
      <c r="DP522" s="6"/>
      <c r="DQ522" s="6"/>
      <c r="DR522" s="6"/>
      <c r="DS522" s="6"/>
      <c r="DT522" s="6"/>
      <c r="DU522" s="6"/>
      <c r="DV522" s="6"/>
      <c r="DW522" s="6"/>
      <c r="DX522" s="6"/>
      <c r="DY522" s="6"/>
      <c r="DZ522" s="6"/>
      <c r="EA522" s="6"/>
      <c r="EB522" s="6"/>
      <c r="EC522" s="6"/>
      <c r="ED522" s="6"/>
      <c r="EE522" s="6"/>
      <c r="EF522" s="6"/>
      <c r="EG522" s="6"/>
      <c r="EH522" s="6"/>
      <c r="EI522" s="6"/>
      <c r="EJ522" s="6"/>
      <c r="EK522" s="6"/>
      <c r="EL522" s="6"/>
      <c r="EM522" s="6"/>
      <c r="EN522" s="8"/>
      <c r="EO522" s="6"/>
    </row>
    <row r="523" spans="1:145"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8"/>
      <c r="CF523" s="6"/>
      <c r="CG523" s="6"/>
      <c r="CH523" s="6"/>
      <c r="CI523" s="6"/>
      <c r="CJ523" s="6"/>
      <c r="CK523" s="6"/>
      <c r="CL523" s="6"/>
      <c r="CM523" s="6"/>
      <c r="CN523" s="6"/>
      <c r="CO523" s="6"/>
      <c r="CP523" s="6"/>
      <c r="CQ523" s="6"/>
      <c r="CR523" s="6"/>
      <c r="CS523" s="6"/>
      <c r="CT523" s="6"/>
      <c r="CU523" s="6"/>
      <c r="CV523" s="6"/>
      <c r="CW523" s="6"/>
      <c r="CX523" s="6"/>
      <c r="CY523" s="6"/>
      <c r="CZ523" s="6"/>
      <c r="DA523" s="6"/>
      <c r="DB523" s="6"/>
      <c r="DC523" s="6"/>
      <c r="DD523" s="6"/>
      <c r="DE523" s="6"/>
      <c r="DF523" s="6"/>
      <c r="DG523" s="6"/>
      <c r="DH523" s="6"/>
      <c r="DI523" s="8"/>
      <c r="DJ523" s="6"/>
      <c r="DK523" s="6"/>
      <c r="DL523" s="6"/>
      <c r="DM523" s="6"/>
      <c r="DN523" s="6"/>
      <c r="DO523" s="6"/>
      <c r="DP523" s="6"/>
      <c r="DQ523" s="6"/>
      <c r="DR523" s="6"/>
      <c r="DS523" s="6"/>
      <c r="DT523" s="6"/>
      <c r="DU523" s="6"/>
      <c r="DV523" s="6"/>
      <c r="DW523" s="6"/>
      <c r="DX523" s="6"/>
      <c r="DY523" s="6"/>
      <c r="DZ523" s="6"/>
      <c r="EA523" s="6"/>
      <c r="EB523" s="6"/>
      <c r="EC523" s="6"/>
      <c r="ED523" s="6"/>
      <c r="EE523" s="6"/>
      <c r="EF523" s="6"/>
      <c r="EG523" s="6"/>
      <c r="EH523" s="6"/>
      <c r="EI523" s="6"/>
      <c r="EJ523" s="6"/>
      <c r="EK523" s="6"/>
      <c r="EL523" s="6"/>
      <c r="EM523" s="6"/>
      <c r="EN523" s="8"/>
      <c r="EO523" s="6"/>
    </row>
    <row r="524" spans="1:145"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8"/>
      <c r="CF524" s="6"/>
      <c r="CG524" s="6"/>
      <c r="CH524" s="6"/>
      <c r="CI524" s="6"/>
      <c r="CJ524" s="6"/>
      <c r="CK524" s="6"/>
      <c r="CL524" s="6"/>
      <c r="CM524" s="6"/>
      <c r="CN524" s="6"/>
      <c r="CO524" s="6"/>
      <c r="CP524" s="6"/>
      <c r="CQ524" s="6"/>
      <c r="CR524" s="6"/>
      <c r="CS524" s="6"/>
      <c r="CT524" s="6"/>
      <c r="CU524" s="6"/>
      <c r="CV524" s="6"/>
      <c r="CW524" s="6"/>
      <c r="CX524" s="6"/>
      <c r="CY524" s="6"/>
      <c r="CZ524" s="6"/>
      <c r="DA524" s="6"/>
      <c r="DB524" s="6"/>
      <c r="DC524" s="6"/>
      <c r="DD524" s="6"/>
      <c r="DE524" s="6"/>
      <c r="DF524" s="6"/>
      <c r="DG524" s="6"/>
      <c r="DH524" s="6"/>
      <c r="DI524" s="8"/>
      <c r="DJ524" s="6"/>
      <c r="DK524" s="6"/>
      <c r="DL524" s="6"/>
      <c r="DM524" s="6"/>
      <c r="DN524" s="6"/>
      <c r="DO524" s="6"/>
      <c r="DP524" s="6"/>
      <c r="DQ524" s="6"/>
      <c r="DR524" s="6"/>
      <c r="DS524" s="6"/>
      <c r="DT524" s="6"/>
      <c r="DU524" s="6"/>
      <c r="DV524" s="6"/>
      <c r="DW524" s="6"/>
      <c r="DX524" s="6"/>
      <c r="DY524" s="6"/>
      <c r="DZ524" s="6"/>
      <c r="EA524" s="6"/>
      <c r="EB524" s="6"/>
      <c r="EC524" s="6"/>
      <c r="ED524" s="6"/>
      <c r="EE524" s="6"/>
      <c r="EF524" s="6"/>
      <c r="EG524" s="6"/>
      <c r="EH524" s="6"/>
      <c r="EI524" s="6"/>
      <c r="EJ524" s="6"/>
      <c r="EK524" s="6"/>
      <c r="EL524" s="6"/>
      <c r="EM524" s="6"/>
      <c r="EN524" s="8"/>
      <c r="EO524" s="6"/>
    </row>
    <row r="525" spans="1:14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8"/>
      <c r="CF525" s="6"/>
      <c r="CG525" s="6"/>
      <c r="CH525" s="6"/>
      <c r="CI525" s="6"/>
      <c r="CJ525" s="6"/>
      <c r="CK525" s="6"/>
      <c r="CL525" s="6"/>
      <c r="CM525" s="6"/>
      <c r="CN525" s="6"/>
      <c r="CO525" s="6"/>
      <c r="CP525" s="6"/>
      <c r="CQ525" s="6"/>
      <c r="CR525" s="6"/>
      <c r="CS525" s="6"/>
      <c r="CT525" s="6"/>
      <c r="CU525" s="6"/>
      <c r="CV525" s="6"/>
      <c r="CW525" s="6"/>
      <c r="CX525" s="6"/>
      <c r="CY525" s="6"/>
      <c r="CZ525" s="6"/>
      <c r="DA525" s="6"/>
      <c r="DB525" s="6"/>
      <c r="DC525" s="6"/>
      <c r="DD525" s="6"/>
      <c r="DE525" s="6"/>
      <c r="DF525" s="6"/>
      <c r="DG525" s="6"/>
      <c r="DH525" s="6"/>
      <c r="DI525" s="8"/>
      <c r="DJ525" s="6"/>
      <c r="DK525" s="6"/>
      <c r="DL525" s="6"/>
      <c r="DM525" s="6"/>
      <c r="DN525" s="6"/>
      <c r="DO525" s="6"/>
      <c r="DP525" s="6"/>
      <c r="DQ525" s="6"/>
      <c r="DR525" s="6"/>
      <c r="DS525" s="6"/>
      <c r="DT525" s="6"/>
      <c r="DU525" s="6"/>
      <c r="DV525" s="6"/>
      <c r="DW525" s="6"/>
      <c r="DX525" s="6"/>
      <c r="DY525" s="6"/>
      <c r="DZ525" s="6"/>
      <c r="EA525" s="6"/>
      <c r="EB525" s="6"/>
      <c r="EC525" s="6"/>
      <c r="ED525" s="6"/>
      <c r="EE525" s="6"/>
      <c r="EF525" s="6"/>
      <c r="EG525" s="6"/>
      <c r="EH525" s="6"/>
      <c r="EI525" s="6"/>
      <c r="EJ525" s="6"/>
      <c r="EK525" s="6"/>
      <c r="EL525" s="6"/>
      <c r="EM525" s="6"/>
      <c r="EN525" s="8"/>
      <c r="EO525" s="6"/>
    </row>
    <row r="526" spans="1:145"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8"/>
      <c r="CF526" s="6"/>
      <c r="CG526" s="6"/>
      <c r="CH526" s="6"/>
      <c r="CI526" s="6"/>
      <c r="CJ526" s="6"/>
      <c r="CK526" s="6"/>
      <c r="CL526" s="6"/>
      <c r="CM526" s="6"/>
      <c r="CN526" s="6"/>
      <c r="CO526" s="6"/>
      <c r="CP526" s="6"/>
      <c r="CQ526" s="6"/>
      <c r="CR526" s="6"/>
      <c r="CS526" s="6"/>
      <c r="CT526" s="6"/>
      <c r="CU526" s="6"/>
      <c r="CV526" s="6"/>
      <c r="CW526" s="6"/>
      <c r="CX526" s="6"/>
      <c r="CY526" s="6"/>
      <c r="CZ526" s="6"/>
      <c r="DA526" s="6"/>
      <c r="DB526" s="6"/>
      <c r="DC526" s="6"/>
      <c r="DD526" s="6"/>
      <c r="DE526" s="6"/>
      <c r="DF526" s="6"/>
      <c r="DG526" s="6"/>
      <c r="DH526" s="6"/>
      <c r="DI526" s="8"/>
      <c r="DJ526" s="6"/>
      <c r="DK526" s="6"/>
      <c r="DL526" s="6"/>
      <c r="DM526" s="6"/>
      <c r="DN526" s="6"/>
      <c r="DO526" s="6"/>
      <c r="DP526" s="6"/>
      <c r="DQ526" s="6"/>
      <c r="DR526" s="6"/>
      <c r="DS526" s="6"/>
      <c r="DT526" s="6"/>
      <c r="DU526" s="6"/>
      <c r="DV526" s="6"/>
      <c r="DW526" s="6"/>
      <c r="DX526" s="6"/>
      <c r="DY526" s="6"/>
      <c r="DZ526" s="6"/>
      <c r="EA526" s="6"/>
      <c r="EB526" s="6"/>
      <c r="EC526" s="6"/>
      <c r="ED526" s="6"/>
      <c r="EE526" s="6"/>
      <c r="EF526" s="6"/>
      <c r="EG526" s="6"/>
      <c r="EH526" s="6"/>
      <c r="EI526" s="6"/>
      <c r="EJ526" s="6"/>
      <c r="EK526" s="6"/>
      <c r="EL526" s="6"/>
      <c r="EM526" s="6"/>
      <c r="EN526" s="8"/>
      <c r="EO526" s="6"/>
    </row>
    <row r="527" spans="1:145"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8"/>
      <c r="CF527" s="6"/>
      <c r="CG527" s="6"/>
      <c r="CH527" s="6"/>
      <c r="CI527" s="6"/>
      <c r="CJ527" s="6"/>
      <c r="CK527" s="6"/>
      <c r="CL527" s="6"/>
      <c r="CM527" s="6"/>
      <c r="CN527" s="6"/>
      <c r="CO527" s="6"/>
      <c r="CP527" s="6"/>
      <c r="CQ527" s="6"/>
      <c r="CR527" s="6"/>
      <c r="CS527" s="6"/>
      <c r="CT527" s="6"/>
      <c r="CU527" s="6"/>
      <c r="CV527" s="6"/>
      <c r="CW527" s="6"/>
      <c r="CX527" s="6"/>
      <c r="CY527" s="6"/>
      <c r="CZ527" s="6"/>
      <c r="DA527" s="6"/>
      <c r="DB527" s="6"/>
      <c r="DC527" s="6"/>
      <c r="DD527" s="6"/>
      <c r="DE527" s="6"/>
      <c r="DF527" s="6"/>
      <c r="DG527" s="6"/>
      <c r="DH527" s="6"/>
      <c r="DI527" s="8"/>
      <c r="DJ527" s="6"/>
      <c r="DK527" s="6"/>
      <c r="DL527" s="6"/>
      <c r="DM527" s="6"/>
      <c r="DN527" s="6"/>
      <c r="DO527" s="6"/>
      <c r="DP527" s="6"/>
      <c r="DQ527" s="6"/>
      <c r="DR527" s="6"/>
      <c r="DS527" s="6"/>
      <c r="DT527" s="6"/>
      <c r="DU527" s="6"/>
      <c r="DV527" s="6"/>
      <c r="DW527" s="6"/>
      <c r="DX527" s="6"/>
      <c r="DY527" s="6"/>
      <c r="DZ527" s="6"/>
      <c r="EA527" s="6"/>
      <c r="EB527" s="6"/>
      <c r="EC527" s="6"/>
      <c r="ED527" s="6"/>
      <c r="EE527" s="6"/>
      <c r="EF527" s="6"/>
      <c r="EG527" s="6"/>
      <c r="EH527" s="6"/>
      <c r="EI527" s="6"/>
      <c r="EJ527" s="6"/>
      <c r="EK527" s="6"/>
      <c r="EL527" s="6"/>
      <c r="EM527" s="6"/>
      <c r="EN527" s="8"/>
      <c r="EO527" s="6"/>
    </row>
    <row r="528" spans="1:145"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8"/>
      <c r="CF528" s="6"/>
      <c r="CG528" s="6"/>
      <c r="CH528" s="6"/>
      <c r="CI528" s="6"/>
      <c r="CJ528" s="6"/>
      <c r="CK528" s="6"/>
      <c r="CL528" s="6"/>
      <c r="CM528" s="6"/>
      <c r="CN528" s="6"/>
      <c r="CO528" s="6"/>
      <c r="CP528" s="6"/>
      <c r="CQ528" s="6"/>
      <c r="CR528" s="6"/>
      <c r="CS528" s="6"/>
      <c r="CT528" s="6"/>
      <c r="CU528" s="6"/>
      <c r="CV528" s="6"/>
      <c r="CW528" s="6"/>
      <c r="CX528" s="6"/>
      <c r="CY528" s="6"/>
      <c r="CZ528" s="6"/>
      <c r="DA528" s="6"/>
      <c r="DB528" s="6"/>
      <c r="DC528" s="6"/>
      <c r="DD528" s="6"/>
      <c r="DE528" s="6"/>
      <c r="DF528" s="6"/>
      <c r="DG528" s="6"/>
      <c r="DH528" s="6"/>
      <c r="DI528" s="8"/>
      <c r="DJ528" s="6"/>
      <c r="DK528" s="6"/>
      <c r="DL528" s="6"/>
      <c r="DM528" s="6"/>
      <c r="DN528" s="6"/>
      <c r="DO528" s="6"/>
      <c r="DP528" s="6"/>
      <c r="DQ528" s="6"/>
      <c r="DR528" s="6"/>
      <c r="DS528" s="6"/>
      <c r="DT528" s="6"/>
      <c r="DU528" s="6"/>
      <c r="DV528" s="6"/>
      <c r="DW528" s="6"/>
      <c r="DX528" s="6"/>
      <c r="DY528" s="6"/>
      <c r="DZ528" s="6"/>
      <c r="EA528" s="6"/>
      <c r="EB528" s="6"/>
      <c r="EC528" s="6"/>
      <c r="ED528" s="6"/>
      <c r="EE528" s="6"/>
      <c r="EF528" s="6"/>
      <c r="EG528" s="6"/>
      <c r="EH528" s="6"/>
      <c r="EI528" s="6"/>
      <c r="EJ528" s="6"/>
      <c r="EK528" s="6"/>
      <c r="EL528" s="6"/>
      <c r="EM528" s="6"/>
      <c r="EN528" s="8"/>
      <c r="EO528" s="6"/>
    </row>
    <row r="529" spans="1:145"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8"/>
      <c r="CF529" s="6"/>
      <c r="CG529" s="6"/>
      <c r="CH529" s="6"/>
      <c r="CI529" s="6"/>
      <c r="CJ529" s="6"/>
      <c r="CK529" s="6"/>
      <c r="CL529" s="6"/>
      <c r="CM529" s="6"/>
      <c r="CN529" s="6"/>
      <c r="CO529" s="6"/>
      <c r="CP529" s="6"/>
      <c r="CQ529" s="6"/>
      <c r="CR529" s="6"/>
      <c r="CS529" s="6"/>
      <c r="CT529" s="6"/>
      <c r="CU529" s="6"/>
      <c r="CV529" s="6"/>
      <c r="CW529" s="6"/>
      <c r="CX529" s="6"/>
      <c r="CY529" s="6"/>
      <c r="CZ529" s="6"/>
      <c r="DA529" s="6"/>
      <c r="DB529" s="6"/>
      <c r="DC529" s="6"/>
      <c r="DD529" s="6"/>
      <c r="DE529" s="6"/>
      <c r="DF529" s="6"/>
      <c r="DG529" s="6"/>
      <c r="DH529" s="6"/>
      <c r="DI529" s="8"/>
      <c r="DJ529" s="6"/>
      <c r="DK529" s="6"/>
      <c r="DL529" s="6"/>
      <c r="DM529" s="6"/>
      <c r="DN529" s="6"/>
      <c r="DO529" s="6"/>
      <c r="DP529" s="6"/>
      <c r="DQ529" s="6"/>
      <c r="DR529" s="6"/>
      <c r="DS529" s="6"/>
      <c r="DT529" s="6"/>
      <c r="DU529" s="6"/>
      <c r="DV529" s="6"/>
      <c r="DW529" s="6"/>
      <c r="DX529" s="6"/>
      <c r="DY529" s="6"/>
      <c r="DZ529" s="6"/>
      <c r="EA529" s="6"/>
      <c r="EB529" s="6"/>
      <c r="EC529" s="6"/>
      <c r="ED529" s="6"/>
      <c r="EE529" s="6"/>
      <c r="EF529" s="6"/>
      <c r="EG529" s="6"/>
      <c r="EH529" s="6"/>
      <c r="EI529" s="6"/>
      <c r="EJ529" s="6"/>
      <c r="EK529" s="6"/>
      <c r="EL529" s="6"/>
      <c r="EM529" s="6"/>
      <c r="EN529" s="8"/>
      <c r="EO529" s="6"/>
    </row>
    <row r="530" spans="1:145"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8"/>
      <c r="CF530" s="6"/>
      <c r="CG530" s="6"/>
      <c r="CH530" s="6"/>
      <c r="CI530" s="6"/>
      <c r="CJ530" s="6"/>
      <c r="CK530" s="6"/>
      <c r="CL530" s="6"/>
      <c r="CM530" s="6"/>
      <c r="CN530" s="6"/>
      <c r="CO530" s="6"/>
      <c r="CP530" s="6"/>
      <c r="CQ530" s="6"/>
      <c r="CR530" s="6"/>
      <c r="CS530" s="6"/>
      <c r="CT530" s="6"/>
      <c r="CU530" s="6"/>
      <c r="CV530" s="6"/>
      <c r="CW530" s="6"/>
      <c r="CX530" s="6"/>
      <c r="CY530" s="6"/>
      <c r="CZ530" s="6"/>
      <c r="DA530" s="6"/>
      <c r="DB530" s="6"/>
      <c r="DC530" s="6"/>
      <c r="DD530" s="6"/>
      <c r="DE530" s="6"/>
      <c r="DF530" s="6"/>
      <c r="DG530" s="6"/>
      <c r="DH530" s="6"/>
      <c r="DI530" s="8"/>
      <c r="DJ530" s="6"/>
      <c r="DK530" s="6"/>
      <c r="DL530" s="6"/>
      <c r="DM530" s="6"/>
      <c r="DN530" s="6"/>
      <c r="DO530" s="6"/>
      <c r="DP530" s="6"/>
      <c r="DQ530" s="6"/>
      <c r="DR530" s="6"/>
      <c r="DS530" s="6"/>
      <c r="DT530" s="6"/>
      <c r="DU530" s="6"/>
      <c r="DV530" s="6"/>
      <c r="DW530" s="6"/>
      <c r="DX530" s="6"/>
      <c r="DY530" s="6"/>
      <c r="DZ530" s="6"/>
      <c r="EA530" s="6"/>
      <c r="EB530" s="6"/>
      <c r="EC530" s="6"/>
      <c r="ED530" s="6"/>
      <c r="EE530" s="6"/>
      <c r="EF530" s="6"/>
      <c r="EG530" s="6"/>
      <c r="EH530" s="6"/>
      <c r="EI530" s="6"/>
      <c r="EJ530" s="6"/>
      <c r="EK530" s="6"/>
      <c r="EL530" s="6"/>
      <c r="EM530" s="6"/>
      <c r="EN530" s="8"/>
      <c r="EO530" s="6"/>
    </row>
    <row r="531" spans="1:145"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8"/>
      <c r="CF531" s="6"/>
      <c r="CG531" s="6"/>
      <c r="CH531" s="6"/>
      <c r="CI531" s="6"/>
      <c r="CJ531" s="6"/>
      <c r="CK531" s="6"/>
      <c r="CL531" s="6"/>
      <c r="CM531" s="6"/>
      <c r="CN531" s="6"/>
      <c r="CO531" s="6"/>
      <c r="CP531" s="6"/>
      <c r="CQ531" s="6"/>
      <c r="CR531" s="6"/>
      <c r="CS531" s="6"/>
      <c r="CT531" s="6"/>
      <c r="CU531" s="6"/>
      <c r="CV531" s="6"/>
      <c r="CW531" s="6"/>
      <c r="CX531" s="6"/>
      <c r="CY531" s="6"/>
      <c r="CZ531" s="6"/>
      <c r="DA531" s="6"/>
      <c r="DB531" s="6"/>
      <c r="DC531" s="6"/>
      <c r="DD531" s="6"/>
      <c r="DE531" s="6"/>
      <c r="DF531" s="6"/>
      <c r="DG531" s="6"/>
      <c r="DH531" s="6"/>
      <c r="DI531" s="8"/>
      <c r="DJ531" s="6"/>
      <c r="DK531" s="6"/>
      <c r="DL531" s="6"/>
      <c r="DM531" s="6"/>
      <c r="DN531" s="6"/>
      <c r="DO531" s="6"/>
      <c r="DP531" s="6"/>
      <c r="DQ531" s="6"/>
      <c r="DR531" s="6"/>
      <c r="DS531" s="6"/>
      <c r="DT531" s="6"/>
      <c r="DU531" s="6"/>
      <c r="DV531" s="6"/>
      <c r="DW531" s="6"/>
      <c r="DX531" s="6"/>
      <c r="DY531" s="6"/>
      <c r="DZ531" s="6"/>
      <c r="EA531" s="6"/>
      <c r="EB531" s="6"/>
      <c r="EC531" s="6"/>
      <c r="ED531" s="6"/>
      <c r="EE531" s="6"/>
      <c r="EF531" s="6"/>
      <c r="EG531" s="6"/>
      <c r="EH531" s="6"/>
      <c r="EI531" s="6"/>
      <c r="EJ531" s="6"/>
      <c r="EK531" s="6"/>
      <c r="EL531" s="6"/>
      <c r="EM531" s="6"/>
      <c r="EN531" s="8"/>
      <c r="EO531" s="6"/>
    </row>
    <row r="532" spans="1:145"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8"/>
      <c r="CF532" s="6"/>
      <c r="CG532" s="6"/>
      <c r="CH532" s="6"/>
      <c r="CI532" s="6"/>
      <c r="CJ532" s="6"/>
      <c r="CK532" s="6"/>
      <c r="CL532" s="6"/>
      <c r="CM532" s="6"/>
      <c r="CN532" s="6"/>
      <c r="CO532" s="6"/>
      <c r="CP532" s="6"/>
      <c r="CQ532" s="6"/>
      <c r="CR532" s="6"/>
      <c r="CS532" s="6"/>
      <c r="CT532" s="6"/>
      <c r="CU532" s="6"/>
      <c r="CV532" s="6"/>
      <c r="CW532" s="6"/>
      <c r="CX532" s="6"/>
      <c r="CY532" s="6"/>
      <c r="CZ532" s="6"/>
      <c r="DA532" s="6"/>
      <c r="DB532" s="6"/>
      <c r="DC532" s="6"/>
      <c r="DD532" s="6"/>
      <c r="DE532" s="6"/>
      <c r="DF532" s="6"/>
      <c r="DG532" s="6"/>
      <c r="DH532" s="6"/>
      <c r="DI532" s="8"/>
      <c r="DJ532" s="6"/>
      <c r="DK532" s="6"/>
      <c r="DL532" s="6"/>
      <c r="DM532" s="6"/>
      <c r="DN532" s="6"/>
      <c r="DO532" s="6"/>
      <c r="DP532" s="6"/>
      <c r="DQ532" s="6"/>
      <c r="DR532" s="6"/>
      <c r="DS532" s="6"/>
      <c r="DT532" s="6"/>
      <c r="DU532" s="6"/>
      <c r="DV532" s="6"/>
      <c r="DW532" s="6"/>
      <c r="DX532" s="6"/>
      <c r="DY532" s="6"/>
      <c r="DZ532" s="6"/>
      <c r="EA532" s="6"/>
      <c r="EB532" s="6"/>
      <c r="EC532" s="6"/>
      <c r="ED532" s="6"/>
      <c r="EE532" s="6"/>
      <c r="EF532" s="6"/>
      <c r="EG532" s="6"/>
      <c r="EH532" s="6"/>
      <c r="EI532" s="6"/>
      <c r="EJ532" s="6"/>
      <c r="EK532" s="6"/>
      <c r="EL532" s="6"/>
      <c r="EM532" s="6"/>
      <c r="EN532" s="8"/>
      <c r="EO532" s="6"/>
    </row>
    <row r="533" spans="1:145"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8"/>
      <c r="CF533" s="6"/>
      <c r="CG533" s="6"/>
      <c r="CH533" s="6"/>
      <c r="CI533" s="6"/>
      <c r="CJ533" s="6"/>
      <c r="CK533" s="6"/>
      <c r="CL533" s="6"/>
      <c r="CM533" s="6"/>
      <c r="CN533" s="6"/>
      <c r="CO533" s="6"/>
      <c r="CP533" s="6"/>
      <c r="CQ533" s="6"/>
      <c r="CR533" s="6"/>
      <c r="CS533" s="6"/>
      <c r="CT533" s="6"/>
      <c r="CU533" s="6"/>
      <c r="CV533" s="6"/>
      <c r="CW533" s="6"/>
      <c r="CX533" s="6"/>
      <c r="CY533" s="6"/>
      <c r="CZ533" s="6"/>
      <c r="DA533" s="6"/>
      <c r="DB533" s="6"/>
      <c r="DC533" s="6"/>
      <c r="DD533" s="6"/>
      <c r="DE533" s="6"/>
      <c r="DF533" s="6"/>
      <c r="DG533" s="6"/>
      <c r="DH533" s="6"/>
      <c r="DI533" s="8"/>
      <c r="DJ533" s="6"/>
      <c r="DK533" s="6"/>
      <c r="DL533" s="6"/>
      <c r="DM533" s="6"/>
      <c r="DN533" s="6"/>
      <c r="DO533" s="6"/>
      <c r="DP533" s="6"/>
      <c r="DQ533" s="6"/>
      <c r="DR533" s="6"/>
      <c r="DS533" s="6"/>
      <c r="DT533" s="6"/>
      <c r="DU533" s="6"/>
      <c r="DV533" s="6"/>
      <c r="DW533" s="6"/>
      <c r="DX533" s="6"/>
      <c r="DY533" s="6"/>
      <c r="DZ533" s="6"/>
      <c r="EA533" s="6"/>
      <c r="EB533" s="6"/>
      <c r="EC533" s="6"/>
      <c r="ED533" s="6"/>
      <c r="EE533" s="6"/>
      <c r="EF533" s="6"/>
      <c r="EG533" s="6"/>
      <c r="EH533" s="6"/>
      <c r="EI533" s="6"/>
      <c r="EJ533" s="6"/>
      <c r="EK533" s="6"/>
      <c r="EL533" s="6"/>
      <c r="EM533" s="6"/>
      <c r="EN533" s="8"/>
      <c r="EO533" s="6"/>
    </row>
    <row r="534" spans="1:145"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8"/>
      <c r="CF534" s="6"/>
      <c r="CG534" s="6"/>
      <c r="CH534" s="6"/>
      <c r="CI534" s="6"/>
      <c r="CJ534" s="6"/>
      <c r="CK534" s="6"/>
      <c r="CL534" s="6"/>
      <c r="CM534" s="6"/>
      <c r="CN534" s="6"/>
      <c r="CO534" s="6"/>
      <c r="CP534" s="6"/>
      <c r="CQ534" s="6"/>
      <c r="CR534" s="6"/>
      <c r="CS534" s="6"/>
      <c r="CT534" s="6"/>
      <c r="CU534" s="6"/>
      <c r="CV534" s="6"/>
      <c r="CW534" s="6"/>
      <c r="CX534" s="6"/>
      <c r="CY534" s="6"/>
      <c r="CZ534" s="6"/>
      <c r="DA534" s="6"/>
      <c r="DB534" s="6"/>
      <c r="DC534" s="6"/>
      <c r="DD534" s="6"/>
      <c r="DE534" s="6"/>
      <c r="DF534" s="6"/>
      <c r="DG534" s="6"/>
      <c r="DH534" s="6"/>
      <c r="DI534" s="8"/>
      <c r="DJ534" s="6"/>
      <c r="DK534" s="6"/>
      <c r="DL534" s="6"/>
      <c r="DM534" s="6"/>
      <c r="DN534" s="6"/>
      <c r="DO534" s="6"/>
      <c r="DP534" s="6"/>
      <c r="DQ534" s="6"/>
      <c r="DR534" s="6"/>
      <c r="DS534" s="6"/>
      <c r="DT534" s="6"/>
      <c r="DU534" s="6"/>
      <c r="DV534" s="6"/>
      <c r="DW534" s="6"/>
      <c r="DX534" s="6"/>
      <c r="DY534" s="6"/>
      <c r="DZ534" s="6"/>
      <c r="EA534" s="6"/>
      <c r="EB534" s="6"/>
      <c r="EC534" s="6"/>
      <c r="ED534" s="6"/>
      <c r="EE534" s="6"/>
      <c r="EF534" s="6"/>
      <c r="EG534" s="6"/>
      <c r="EH534" s="6"/>
      <c r="EI534" s="6"/>
      <c r="EJ534" s="6"/>
      <c r="EK534" s="6"/>
      <c r="EL534" s="6"/>
      <c r="EM534" s="6"/>
      <c r="EN534" s="8"/>
      <c r="EO534" s="6"/>
    </row>
    <row r="535" spans="1:14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8"/>
      <c r="CF535" s="6"/>
      <c r="CG535" s="6"/>
      <c r="CH535" s="6"/>
      <c r="CI535" s="6"/>
      <c r="CJ535" s="6"/>
      <c r="CK535" s="6"/>
      <c r="CL535" s="6"/>
      <c r="CM535" s="6"/>
      <c r="CN535" s="6"/>
      <c r="CO535" s="6"/>
      <c r="CP535" s="6"/>
      <c r="CQ535" s="6"/>
      <c r="CR535" s="6"/>
      <c r="CS535" s="6"/>
      <c r="CT535" s="6"/>
      <c r="CU535" s="6"/>
      <c r="CV535" s="6"/>
      <c r="CW535" s="6"/>
      <c r="CX535" s="6"/>
      <c r="CY535" s="6"/>
      <c r="CZ535" s="6"/>
      <c r="DA535" s="6"/>
      <c r="DB535" s="6"/>
      <c r="DC535" s="6"/>
      <c r="DD535" s="6"/>
      <c r="DE535" s="6"/>
      <c r="DF535" s="6"/>
      <c r="DG535" s="6"/>
      <c r="DH535" s="6"/>
      <c r="DI535" s="8"/>
      <c r="DJ535" s="6"/>
      <c r="DK535" s="6"/>
      <c r="DL535" s="6"/>
      <c r="DM535" s="6"/>
      <c r="DN535" s="6"/>
      <c r="DO535" s="6"/>
      <c r="DP535" s="6"/>
      <c r="DQ535" s="6"/>
      <c r="DR535" s="6"/>
      <c r="DS535" s="6"/>
      <c r="DT535" s="6"/>
      <c r="DU535" s="6"/>
      <c r="DV535" s="6"/>
      <c r="DW535" s="6"/>
      <c r="DX535" s="6"/>
      <c r="DY535" s="6"/>
      <c r="DZ535" s="6"/>
      <c r="EA535" s="6"/>
      <c r="EB535" s="6"/>
      <c r="EC535" s="6"/>
      <c r="ED535" s="6"/>
      <c r="EE535" s="6"/>
      <c r="EF535" s="6"/>
      <c r="EG535" s="6"/>
      <c r="EH535" s="6"/>
      <c r="EI535" s="6"/>
      <c r="EJ535" s="6"/>
      <c r="EK535" s="6"/>
      <c r="EL535" s="6"/>
      <c r="EM535" s="6"/>
      <c r="EN535" s="8"/>
      <c r="EO535" s="6"/>
    </row>
    <row r="536" spans="1:145"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8"/>
      <c r="CF536" s="6"/>
      <c r="CG536" s="6"/>
      <c r="CH536" s="6"/>
      <c r="CI536" s="6"/>
      <c r="CJ536" s="6"/>
      <c r="CK536" s="6"/>
      <c r="CL536" s="6"/>
      <c r="CM536" s="6"/>
      <c r="CN536" s="6"/>
      <c r="CO536" s="6"/>
      <c r="CP536" s="6"/>
      <c r="CQ536" s="6"/>
      <c r="CR536" s="6"/>
      <c r="CS536" s="6"/>
      <c r="CT536" s="6"/>
      <c r="CU536" s="6"/>
      <c r="CV536" s="6"/>
      <c r="CW536" s="6"/>
      <c r="CX536" s="6"/>
      <c r="CY536" s="6"/>
      <c r="CZ536" s="6"/>
      <c r="DA536" s="6"/>
      <c r="DB536" s="6"/>
      <c r="DC536" s="6"/>
      <c r="DD536" s="6"/>
      <c r="DE536" s="6"/>
      <c r="DF536" s="6"/>
      <c r="DG536" s="6"/>
      <c r="DH536" s="6"/>
      <c r="DI536" s="8"/>
      <c r="DJ536" s="6"/>
      <c r="DK536" s="6"/>
      <c r="DL536" s="6"/>
      <c r="DM536" s="6"/>
      <c r="DN536" s="6"/>
      <c r="DO536" s="6"/>
      <c r="DP536" s="6"/>
      <c r="DQ536" s="6"/>
      <c r="DR536" s="6"/>
      <c r="DS536" s="6"/>
      <c r="DT536" s="6"/>
      <c r="DU536" s="6"/>
      <c r="DV536" s="6"/>
      <c r="DW536" s="6"/>
      <c r="DX536" s="6"/>
      <c r="DY536" s="6"/>
      <c r="DZ536" s="6"/>
      <c r="EA536" s="6"/>
      <c r="EB536" s="6"/>
      <c r="EC536" s="6"/>
      <c r="ED536" s="6"/>
      <c r="EE536" s="6"/>
      <c r="EF536" s="6"/>
      <c r="EG536" s="6"/>
      <c r="EH536" s="6"/>
      <c r="EI536" s="6"/>
      <c r="EJ536" s="6"/>
      <c r="EK536" s="6"/>
      <c r="EL536" s="6"/>
      <c r="EM536" s="6"/>
      <c r="EN536" s="8"/>
      <c r="EO536" s="6"/>
    </row>
    <row r="537" spans="1:145"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8"/>
      <c r="CF537" s="6"/>
      <c r="CG537" s="6"/>
      <c r="CH537" s="6"/>
      <c r="CI537" s="6"/>
      <c r="CJ537" s="6"/>
      <c r="CK537" s="6"/>
      <c r="CL537" s="6"/>
      <c r="CM537" s="6"/>
      <c r="CN537" s="6"/>
      <c r="CO537" s="6"/>
      <c r="CP537" s="6"/>
      <c r="CQ537" s="6"/>
      <c r="CR537" s="6"/>
      <c r="CS537" s="6"/>
      <c r="CT537" s="6"/>
      <c r="CU537" s="6"/>
      <c r="CV537" s="6"/>
      <c r="CW537" s="6"/>
      <c r="CX537" s="6"/>
      <c r="CY537" s="6"/>
      <c r="CZ537" s="6"/>
      <c r="DA537" s="6"/>
      <c r="DB537" s="6"/>
      <c r="DC537" s="6"/>
      <c r="DD537" s="6"/>
      <c r="DE537" s="6"/>
      <c r="DF537" s="6"/>
      <c r="DG537" s="6"/>
      <c r="DH537" s="6"/>
      <c r="DI537" s="8"/>
      <c r="DJ537" s="6"/>
      <c r="DK537" s="6"/>
      <c r="DL537" s="6"/>
      <c r="DM537" s="6"/>
      <c r="DN537" s="6"/>
      <c r="DO537" s="6"/>
      <c r="DP537" s="6"/>
      <c r="DQ537" s="6"/>
      <c r="DR537" s="6"/>
      <c r="DS537" s="6"/>
      <c r="DT537" s="6"/>
      <c r="DU537" s="6"/>
      <c r="DV537" s="6"/>
      <c r="DW537" s="6"/>
      <c r="DX537" s="6"/>
      <c r="DY537" s="6"/>
      <c r="DZ537" s="6"/>
      <c r="EA537" s="6"/>
      <c r="EB537" s="6"/>
      <c r="EC537" s="6"/>
      <c r="ED537" s="6"/>
      <c r="EE537" s="6"/>
      <c r="EF537" s="6"/>
      <c r="EG537" s="6"/>
      <c r="EH537" s="6"/>
      <c r="EI537" s="6"/>
      <c r="EJ537" s="6"/>
      <c r="EK537" s="6"/>
      <c r="EL537" s="6"/>
      <c r="EM537" s="6"/>
      <c r="EN537" s="8"/>
      <c r="EO537" s="6"/>
    </row>
    <row r="538" spans="1:145"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8"/>
      <c r="CF538" s="6"/>
      <c r="CG538" s="6"/>
      <c r="CH538" s="6"/>
      <c r="CI538" s="6"/>
      <c r="CJ538" s="6"/>
      <c r="CK538" s="6"/>
      <c r="CL538" s="6"/>
      <c r="CM538" s="6"/>
      <c r="CN538" s="6"/>
      <c r="CO538" s="6"/>
      <c r="CP538" s="6"/>
      <c r="CQ538" s="6"/>
      <c r="CR538" s="6"/>
      <c r="CS538" s="6"/>
      <c r="CT538" s="6"/>
      <c r="CU538" s="6"/>
      <c r="CV538" s="6"/>
      <c r="CW538" s="6"/>
      <c r="CX538" s="6"/>
      <c r="CY538" s="6"/>
      <c r="CZ538" s="6"/>
      <c r="DA538" s="6"/>
      <c r="DB538" s="6"/>
      <c r="DC538" s="6"/>
      <c r="DD538" s="6"/>
      <c r="DE538" s="6"/>
      <c r="DF538" s="6"/>
      <c r="DG538" s="6"/>
      <c r="DH538" s="6"/>
      <c r="DI538" s="8"/>
      <c r="DJ538" s="6"/>
      <c r="DK538" s="6"/>
      <c r="DL538" s="6"/>
      <c r="DM538" s="6"/>
      <c r="DN538" s="6"/>
      <c r="DO538" s="6"/>
      <c r="DP538" s="6"/>
      <c r="DQ538" s="6"/>
      <c r="DR538" s="6"/>
      <c r="DS538" s="6"/>
      <c r="DT538" s="6"/>
      <c r="DU538" s="6"/>
      <c r="DV538" s="6"/>
      <c r="DW538" s="6"/>
      <c r="DX538" s="6"/>
      <c r="DY538" s="6"/>
      <c r="DZ538" s="6"/>
      <c r="EA538" s="6"/>
      <c r="EB538" s="6"/>
      <c r="EC538" s="6"/>
      <c r="ED538" s="6"/>
      <c r="EE538" s="6"/>
      <c r="EF538" s="6"/>
      <c r="EG538" s="6"/>
      <c r="EH538" s="6"/>
      <c r="EI538" s="6"/>
      <c r="EJ538" s="6"/>
      <c r="EK538" s="6"/>
      <c r="EL538" s="6"/>
      <c r="EM538" s="6"/>
      <c r="EN538" s="8"/>
      <c r="EO538" s="6"/>
    </row>
    <row r="539" spans="1:145"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8"/>
      <c r="CF539" s="6"/>
      <c r="CG539" s="6"/>
      <c r="CH539" s="6"/>
      <c r="CI539" s="6"/>
      <c r="CJ539" s="6"/>
      <c r="CK539" s="6"/>
      <c r="CL539" s="6"/>
      <c r="CM539" s="6"/>
      <c r="CN539" s="6"/>
      <c r="CO539" s="6"/>
      <c r="CP539" s="6"/>
      <c r="CQ539" s="6"/>
      <c r="CR539" s="6"/>
      <c r="CS539" s="6"/>
      <c r="CT539" s="6"/>
      <c r="CU539" s="6"/>
      <c r="CV539" s="6"/>
      <c r="CW539" s="6"/>
      <c r="CX539" s="6"/>
      <c r="CY539" s="6"/>
      <c r="CZ539" s="6"/>
      <c r="DA539" s="6"/>
      <c r="DB539" s="6"/>
      <c r="DC539" s="6"/>
      <c r="DD539" s="6"/>
      <c r="DE539" s="6"/>
      <c r="DF539" s="6"/>
      <c r="DG539" s="6"/>
      <c r="DH539" s="6"/>
      <c r="DI539" s="8"/>
      <c r="DJ539" s="6"/>
      <c r="DK539" s="6"/>
      <c r="DL539" s="6"/>
      <c r="DM539" s="6"/>
      <c r="DN539" s="6"/>
      <c r="DO539" s="6"/>
      <c r="DP539" s="6"/>
      <c r="DQ539" s="6"/>
      <c r="DR539" s="6"/>
      <c r="DS539" s="6"/>
      <c r="DT539" s="6"/>
      <c r="DU539" s="6"/>
      <c r="DV539" s="6"/>
      <c r="DW539" s="6"/>
      <c r="DX539" s="6"/>
      <c r="DY539" s="6"/>
      <c r="DZ539" s="6"/>
      <c r="EA539" s="6"/>
      <c r="EB539" s="6"/>
      <c r="EC539" s="6"/>
      <c r="ED539" s="6"/>
      <c r="EE539" s="6"/>
      <c r="EF539" s="6"/>
      <c r="EG539" s="6"/>
      <c r="EH539" s="6"/>
      <c r="EI539" s="6"/>
      <c r="EJ539" s="6"/>
      <c r="EK539" s="6"/>
      <c r="EL539" s="6"/>
      <c r="EM539" s="6"/>
      <c r="EN539" s="8"/>
      <c r="EO539" s="6"/>
    </row>
    <row r="540" spans="1:145"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8"/>
      <c r="CF540" s="6"/>
      <c r="CG540" s="6"/>
      <c r="CH540" s="6"/>
      <c r="CI540" s="6"/>
      <c r="CJ540" s="6"/>
      <c r="CK540" s="6"/>
      <c r="CL540" s="6"/>
      <c r="CM540" s="6"/>
      <c r="CN540" s="6"/>
      <c r="CO540" s="6"/>
      <c r="CP540" s="6"/>
      <c r="CQ540" s="6"/>
      <c r="CR540" s="6"/>
      <c r="CS540" s="6"/>
      <c r="CT540" s="6"/>
      <c r="CU540" s="6"/>
      <c r="CV540" s="6"/>
      <c r="CW540" s="6"/>
      <c r="CX540" s="6"/>
      <c r="CY540" s="6"/>
      <c r="CZ540" s="6"/>
      <c r="DA540" s="6"/>
      <c r="DB540" s="6"/>
      <c r="DC540" s="6"/>
      <c r="DD540" s="6"/>
      <c r="DE540" s="6"/>
      <c r="DF540" s="6"/>
      <c r="DG540" s="6"/>
      <c r="DH540" s="6"/>
      <c r="DI540" s="8"/>
      <c r="DJ540" s="6"/>
      <c r="DK540" s="6"/>
      <c r="DL540" s="6"/>
      <c r="DM540" s="6"/>
      <c r="DN540" s="6"/>
      <c r="DO540" s="6"/>
      <c r="DP540" s="6"/>
      <c r="DQ540" s="6"/>
      <c r="DR540" s="6"/>
      <c r="DS540" s="6"/>
      <c r="DT540" s="6"/>
      <c r="DU540" s="6"/>
      <c r="DV540" s="6"/>
      <c r="DW540" s="6"/>
      <c r="DX540" s="6"/>
      <c r="DY540" s="6"/>
      <c r="DZ540" s="6"/>
      <c r="EA540" s="6"/>
      <c r="EB540" s="6"/>
      <c r="EC540" s="6"/>
      <c r="ED540" s="6"/>
      <c r="EE540" s="6"/>
      <c r="EF540" s="6"/>
      <c r="EG540" s="6"/>
      <c r="EH540" s="6"/>
      <c r="EI540" s="6"/>
      <c r="EJ540" s="6"/>
      <c r="EK540" s="6"/>
      <c r="EL540" s="6"/>
      <c r="EM540" s="6"/>
      <c r="EN540" s="8"/>
      <c r="EO540" s="6"/>
    </row>
    <row r="541" spans="1:145"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8"/>
      <c r="CF541" s="6"/>
      <c r="CG541" s="6"/>
      <c r="CH541" s="6"/>
      <c r="CI541" s="6"/>
      <c r="CJ541" s="6"/>
      <c r="CK541" s="6"/>
      <c r="CL541" s="6"/>
      <c r="CM541" s="6"/>
      <c r="CN541" s="6"/>
      <c r="CO541" s="6"/>
      <c r="CP541" s="6"/>
      <c r="CQ541" s="6"/>
      <c r="CR541" s="6"/>
      <c r="CS541" s="6"/>
      <c r="CT541" s="6"/>
      <c r="CU541" s="6"/>
      <c r="CV541" s="6"/>
      <c r="CW541" s="6"/>
      <c r="CX541" s="6"/>
      <c r="CY541" s="6"/>
      <c r="CZ541" s="6"/>
      <c r="DA541" s="6"/>
      <c r="DB541" s="6"/>
      <c r="DC541" s="6"/>
      <c r="DD541" s="6"/>
      <c r="DE541" s="6"/>
      <c r="DF541" s="6"/>
      <c r="DG541" s="6"/>
      <c r="DH541" s="6"/>
      <c r="DI541" s="8"/>
      <c r="DJ541" s="6"/>
      <c r="DK541" s="6"/>
      <c r="DL541" s="6"/>
      <c r="DM541" s="6"/>
      <c r="DN541" s="6"/>
      <c r="DO541" s="6"/>
      <c r="DP541" s="6"/>
      <c r="DQ541" s="6"/>
      <c r="DR541" s="6"/>
      <c r="DS541" s="6"/>
      <c r="DT541" s="6"/>
      <c r="DU541" s="6"/>
      <c r="DV541" s="6"/>
      <c r="DW541" s="6"/>
      <c r="DX541" s="6"/>
      <c r="DY541" s="6"/>
      <c r="DZ541" s="6"/>
      <c r="EA541" s="6"/>
      <c r="EB541" s="6"/>
      <c r="EC541" s="6"/>
      <c r="ED541" s="6"/>
      <c r="EE541" s="6"/>
      <c r="EF541" s="6"/>
      <c r="EG541" s="6"/>
      <c r="EH541" s="6"/>
      <c r="EI541" s="6"/>
      <c r="EJ541" s="6"/>
      <c r="EK541" s="6"/>
      <c r="EL541" s="6"/>
      <c r="EM541" s="6"/>
      <c r="EN541" s="8"/>
      <c r="EO541" s="6"/>
    </row>
    <row r="542" spans="1:145"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8"/>
      <c r="CF542" s="6"/>
      <c r="CG542" s="6"/>
      <c r="CH542" s="6"/>
      <c r="CI542" s="6"/>
      <c r="CJ542" s="6"/>
      <c r="CK542" s="6"/>
      <c r="CL542" s="6"/>
      <c r="CM542" s="6"/>
      <c r="CN542" s="6"/>
      <c r="CO542" s="6"/>
      <c r="CP542" s="6"/>
      <c r="CQ542" s="6"/>
      <c r="CR542" s="6"/>
      <c r="CS542" s="6"/>
      <c r="CT542" s="6"/>
      <c r="CU542" s="6"/>
      <c r="CV542" s="6"/>
      <c r="CW542" s="6"/>
      <c r="CX542" s="6"/>
      <c r="CY542" s="6"/>
      <c r="CZ542" s="6"/>
      <c r="DA542" s="6"/>
      <c r="DB542" s="6"/>
      <c r="DC542" s="6"/>
      <c r="DD542" s="6"/>
      <c r="DE542" s="6"/>
      <c r="DF542" s="6"/>
      <c r="DG542" s="6"/>
      <c r="DH542" s="6"/>
      <c r="DI542" s="8"/>
      <c r="DJ542" s="6"/>
      <c r="DK542" s="6"/>
      <c r="DL542" s="6"/>
      <c r="DM542" s="6"/>
      <c r="DN542" s="6"/>
      <c r="DO542" s="6"/>
      <c r="DP542" s="6"/>
      <c r="DQ542" s="6"/>
      <c r="DR542" s="6"/>
      <c r="DS542" s="6"/>
      <c r="DT542" s="6"/>
      <c r="DU542" s="6"/>
      <c r="DV542" s="6"/>
      <c r="DW542" s="6"/>
      <c r="DX542" s="6"/>
      <c r="DY542" s="6"/>
      <c r="DZ542" s="6"/>
      <c r="EA542" s="6"/>
      <c r="EB542" s="6"/>
      <c r="EC542" s="6"/>
      <c r="ED542" s="6"/>
      <c r="EE542" s="6"/>
      <c r="EF542" s="6"/>
      <c r="EG542" s="6"/>
      <c r="EH542" s="6"/>
      <c r="EI542" s="6"/>
      <c r="EJ542" s="6"/>
      <c r="EK542" s="6"/>
      <c r="EL542" s="6"/>
      <c r="EM542" s="6"/>
      <c r="EN542" s="8"/>
      <c r="EO542" s="6"/>
    </row>
    <row r="543" spans="1:145"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8"/>
      <c r="CF543" s="6"/>
      <c r="CG543" s="6"/>
      <c r="CH543" s="6"/>
      <c r="CI543" s="6"/>
      <c r="CJ543" s="6"/>
      <c r="CK543" s="6"/>
      <c r="CL543" s="6"/>
      <c r="CM543" s="6"/>
      <c r="CN543" s="6"/>
      <c r="CO543" s="6"/>
      <c r="CP543" s="6"/>
      <c r="CQ543" s="6"/>
      <c r="CR543" s="6"/>
      <c r="CS543" s="6"/>
      <c r="CT543" s="6"/>
      <c r="CU543" s="6"/>
      <c r="CV543" s="6"/>
      <c r="CW543" s="6"/>
      <c r="CX543" s="6"/>
      <c r="CY543" s="6"/>
      <c r="CZ543" s="6"/>
      <c r="DA543" s="6"/>
      <c r="DB543" s="6"/>
      <c r="DC543" s="6"/>
      <c r="DD543" s="6"/>
      <c r="DE543" s="6"/>
      <c r="DF543" s="6"/>
      <c r="DG543" s="6"/>
      <c r="DH543" s="6"/>
      <c r="DI543" s="8"/>
      <c r="DJ543" s="6"/>
      <c r="DK543" s="6"/>
      <c r="DL543" s="6"/>
      <c r="DM543" s="6"/>
      <c r="DN543" s="6"/>
      <c r="DO543" s="6"/>
      <c r="DP543" s="6"/>
      <c r="DQ543" s="6"/>
      <c r="DR543" s="6"/>
      <c r="DS543" s="6"/>
      <c r="DT543" s="6"/>
      <c r="DU543" s="6"/>
      <c r="DV543" s="6"/>
      <c r="DW543" s="6"/>
      <c r="DX543" s="6"/>
      <c r="DY543" s="6"/>
      <c r="DZ543" s="6"/>
      <c r="EA543" s="6"/>
      <c r="EB543" s="6"/>
      <c r="EC543" s="6"/>
      <c r="ED543" s="6"/>
      <c r="EE543" s="6"/>
      <c r="EF543" s="6"/>
      <c r="EG543" s="6"/>
      <c r="EH543" s="6"/>
      <c r="EI543" s="6"/>
      <c r="EJ543" s="6"/>
      <c r="EK543" s="6"/>
      <c r="EL543" s="6"/>
      <c r="EM543" s="6"/>
      <c r="EN543" s="8"/>
      <c r="EO543" s="6"/>
    </row>
    <row r="544" spans="1:145"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8"/>
      <c r="CF544" s="6"/>
      <c r="CG544" s="6"/>
      <c r="CH544" s="6"/>
      <c r="CI544" s="6"/>
      <c r="CJ544" s="6"/>
      <c r="CK544" s="6"/>
      <c r="CL544" s="6"/>
      <c r="CM544" s="6"/>
      <c r="CN544" s="6"/>
      <c r="CO544" s="6"/>
      <c r="CP544" s="6"/>
      <c r="CQ544" s="6"/>
      <c r="CR544" s="6"/>
      <c r="CS544" s="6"/>
      <c r="CT544" s="6"/>
      <c r="CU544" s="6"/>
      <c r="CV544" s="6"/>
      <c r="CW544" s="6"/>
      <c r="CX544" s="6"/>
      <c r="CY544" s="6"/>
      <c r="CZ544" s="6"/>
      <c r="DA544" s="6"/>
      <c r="DB544" s="6"/>
      <c r="DC544" s="6"/>
      <c r="DD544" s="6"/>
      <c r="DE544" s="6"/>
      <c r="DF544" s="6"/>
      <c r="DG544" s="6"/>
      <c r="DH544" s="6"/>
      <c r="DI544" s="8"/>
      <c r="DJ544" s="6"/>
      <c r="DK544" s="6"/>
      <c r="DL544" s="6"/>
      <c r="DM544" s="6"/>
      <c r="DN544" s="6"/>
      <c r="DO544" s="6"/>
      <c r="DP544" s="6"/>
      <c r="DQ544" s="6"/>
      <c r="DR544" s="6"/>
      <c r="DS544" s="6"/>
      <c r="DT544" s="6"/>
      <c r="DU544" s="6"/>
      <c r="DV544" s="6"/>
      <c r="DW544" s="6"/>
      <c r="DX544" s="6"/>
      <c r="DY544" s="6"/>
      <c r="DZ544" s="6"/>
      <c r="EA544" s="6"/>
      <c r="EB544" s="6"/>
      <c r="EC544" s="6"/>
      <c r="ED544" s="6"/>
      <c r="EE544" s="6"/>
      <c r="EF544" s="6"/>
      <c r="EG544" s="6"/>
      <c r="EH544" s="6"/>
      <c r="EI544" s="6"/>
      <c r="EJ544" s="6"/>
      <c r="EK544" s="6"/>
      <c r="EL544" s="6"/>
      <c r="EM544" s="6"/>
      <c r="EN544" s="8"/>
      <c r="EO544" s="6"/>
    </row>
    <row r="545" spans="1:1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8"/>
      <c r="CF545" s="6"/>
      <c r="CG545" s="6"/>
      <c r="CH545" s="6"/>
      <c r="CI545" s="6"/>
      <c r="CJ545" s="6"/>
      <c r="CK545" s="6"/>
      <c r="CL545" s="6"/>
      <c r="CM545" s="6"/>
      <c r="CN545" s="6"/>
      <c r="CO545" s="6"/>
      <c r="CP545" s="6"/>
      <c r="CQ545" s="6"/>
      <c r="CR545" s="6"/>
      <c r="CS545" s="6"/>
      <c r="CT545" s="6"/>
      <c r="CU545" s="6"/>
      <c r="CV545" s="6"/>
      <c r="CW545" s="6"/>
      <c r="CX545" s="6"/>
      <c r="CY545" s="6"/>
      <c r="CZ545" s="6"/>
      <c r="DA545" s="6"/>
      <c r="DB545" s="6"/>
      <c r="DC545" s="6"/>
      <c r="DD545" s="6"/>
      <c r="DE545" s="6"/>
      <c r="DF545" s="6"/>
      <c r="DG545" s="6"/>
      <c r="DH545" s="6"/>
      <c r="DI545" s="8"/>
      <c r="DJ545" s="6"/>
      <c r="DK545" s="6"/>
      <c r="DL545" s="6"/>
      <c r="DM545" s="6"/>
      <c r="DN545" s="6"/>
      <c r="DO545" s="6"/>
      <c r="DP545" s="6"/>
      <c r="DQ545" s="6"/>
      <c r="DR545" s="6"/>
      <c r="DS545" s="6"/>
      <c r="DT545" s="6"/>
      <c r="DU545" s="6"/>
      <c r="DV545" s="6"/>
      <c r="DW545" s="6"/>
      <c r="DX545" s="6"/>
      <c r="DY545" s="6"/>
      <c r="DZ545" s="6"/>
      <c r="EA545" s="6"/>
      <c r="EB545" s="6"/>
      <c r="EC545" s="6"/>
      <c r="ED545" s="6"/>
      <c r="EE545" s="6"/>
      <c r="EF545" s="6"/>
      <c r="EG545" s="6"/>
      <c r="EH545" s="6"/>
      <c r="EI545" s="6"/>
      <c r="EJ545" s="6"/>
      <c r="EK545" s="6"/>
      <c r="EL545" s="6"/>
      <c r="EM545" s="6"/>
      <c r="EN545" s="8"/>
      <c r="EO545" s="6"/>
    </row>
    <row r="546" spans="1:145"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8"/>
      <c r="CF546" s="6"/>
      <c r="CG546" s="6"/>
      <c r="CH546" s="6"/>
      <c r="CI546" s="6"/>
      <c r="CJ546" s="6"/>
      <c r="CK546" s="6"/>
      <c r="CL546" s="6"/>
      <c r="CM546" s="6"/>
      <c r="CN546" s="6"/>
      <c r="CO546" s="6"/>
      <c r="CP546" s="6"/>
      <c r="CQ546" s="6"/>
      <c r="CR546" s="6"/>
      <c r="CS546" s="6"/>
      <c r="CT546" s="6"/>
      <c r="CU546" s="6"/>
      <c r="CV546" s="6"/>
      <c r="CW546" s="6"/>
      <c r="CX546" s="6"/>
      <c r="CY546" s="6"/>
      <c r="CZ546" s="6"/>
      <c r="DA546" s="6"/>
      <c r="DB546" s="6"/>
      <c r="DC546" s="6"/>
      <c r="DD546" s="6"/>
      <c r="DE546" s="6"/>
      <c r="DF546" s="6"/>
      <c r="DG546" s="6"/>
      <c r="DH546" s="6"/>
      <c r="DI546" s="8"/>
      <c r="DJ546" s="6"/>
      <c r="DK546" s="6"/>
      <c r="DL546" s="6"/>
      <c r="DM546" s="6"/>
      <c r="DN546" s="6"/>
      <c r="DO546" s="6"/>
      <c r="DP546" s="6"/>
      <c r="DQ546" s="6"/>
      <c r="DR546" s="6"/>
      <c r="DS546" s="6"/>
      <c r="DT546" s="6"/>
      <c r="DU546" s="6"/>
      <c r="DV546" s="6"/>
      <c r="DW546" s="6"/>
      <c r="DX546" s="6"/>
      <c r="DY546" s="6"/>
      <c r="DZ546" s="6"/>
      <c r="EA546" s="6"/>
      <c r="EB546" s="6"/>
      <c r="EC546" s="6"/>
      <c r="ED546" s="6"/>
      <c r="EE546" s="6"/>
      <c r="EF546" s="6"/>
      <c r="EG546" s="6"/>
      <c r="EH546" s="6"/>
      <c r="EI546" s="6"/>
      <c r="EJ546" s="6"/>
      <c r="EK546" s="6"/>
      <c r="EL546" s="6"/>
      <c r="EM546" s="6"/>
      <c r="EN546" s="8"/>
      <c r="EO546" s="6"/>
    </row>
    <row r="547" spans="1:145"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8"/>
      <c r="CF547" s="6"/>
      <c r="CG547" s="6"/>
      <c r="CH547" s="6"/>
      <c r="CI547" s="6"/>
      <c r="CJ547" s="6"/>
      <c r="CK547" s="6"/>
      <c r="CL547" s="6"/>
      <c r="CM547" s="6"/>
      <c r="CN547" s="6"/>
      <c r="CO547" s="6"/>
      <c r="CP547" s="6"/>
      <c r="CQ547" s="6"/>
      <c r="CR547" s="6"/>
      <c r="CS547" s="6"/>
      <c r="CT547" s="6"/>
      <c r="CU547" s="6"/>
      <c r="CV547" s="6"/>
      <c r="CW547" s="6"/>
      <c r="CX547" s="6"/>
      <c r="CY547" s="6"/>
      <c r="CZ547" s="6"/>
      <c r="DA547" s="6"/>
      <c r="DB547" s="6"/>
      <c r="DC547" s="6"/>
      <c r="DD547" s="6"/>
      <c r="DE547" s="6"/>
      <c r="DF547" s="6"/>
      <c r="DG547" s="6"/>
      <c r="DH547" s="6"/>
      <c r="DI547" s="8"/>
      <c r="DJ547" s="6"/>
      <c r="DK547" s="6"/>
      <c r="DL547" s="6"/>
      <c r="DM547" s="6"/>
      <c r="DN547" s="6"/>
      <c r="DO547" s="6"/>
      <c r="DP547" s="6"/>
      <c r="DQ547" s="6"/>
      <c r="DR547" s="6"/>
      <c r="DS547" s="6"/>
      <c r="DT547" s="6"/>
      <c r="DU547" s="6"/>
      <c r="DV547" s="6"/>
      <c r="DW547" s="6"/>
      <c r="DX547" s="6"/>
      <c r="DY547" s="6"/>
      <c r="DZ547" s="6"/>
      <c r="EA547" s="6"/>
      <c r="EB547" s="6"/>
      <c r="EC547" s="6"/>
      <c r="ED547" s="6"/>
      <c r="EE547" s="6"/>
      <c r="EF547" s="6"/>
      <c r="EG547" s="6"/>
      <c r="EH547" s="6"/>
      <c r="EI547" s="6"/>
      <c r="EJ547" s="6"/>
      <c r="EK547" s="6"/>
      <c r="EL547" s="6"/>
      <c r="EM547" s="6"/>
      <c r="EN547" s="8"/>
      <c r="EO547" s="6"/>
    </row>
    <row r="548" spans="1:145"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8"/>
      <c r="CF548" s="6"/>
      <c r="CG548" s="6"/>
      <c r="CH548" s="6"/>
      <c r="CI548" s="6"/>
      <c r="CJ548" s="6"/>
      <c r="CK548" s="6"/>
      <c r="CL548" s="6"/>
      <c r="CM548" s="6"/>
      <c r="CN548" s="6"/>
      <c r="CO548" s="6"/>
      <c r="CP548" s="6"/>
      <c r="CQ548" s="6"/>
      <c r="CR548" s="6"/>
      <c r="CS548" s="6"/>
      <c r="CT548" s="6"/>
      <c r="CU548" s="6"/>
      <c r="CV548" s="6"/>
      <c r="CW548" s="6"/>
      <c r="CX548" s="6"/>
      <c r="CY548" s="6"/>
      <c r="CZ548" s="6"/>
      <c r="DA548" s="6"/>
      <c r="DB548" s="6"/>
      <c r="DC548" s="6"/>
      <c r="DD548" s="6"/>
      <c r="DE548" s="6"/>
      <c r="DF548" s="6"/>
      <c r="DG548" s="6"/>
      <c r="DH548" s="6"/>
      <c r="DI548" s="8"/>
      <c r="DJ548" s="6"/>
      <c r="DK548" s="6"/>
      <c r="DL548" s="6"/>
      <c r="DM548" s="6"/>
      <c r="DN548" s="6"/>
      <c r="DO548" s="6"/>
      <c r="DP548" s="6"/>
      <c r="DQ548" s="6"/>
      <c r="DR548" s="6"/>
      <c r="DS548" s="6"/>
      <c r="DT548" s="6"/>
      <c r="DU548" s="6"/>
      <c r="DV548" s="6"/>
      <c r="DW548" s="6"/>
      <c r="DX548" s="6"/>
      <c r="DY548" s="6"/>
      <c r="DZ548" s="6"/>
      <c r="EA548" s="6"/>
      <c r="EB548" s="6"/>
      <c r="EC548" s="6"/>
      <c r="ED548" s="6"/>
      <c r="EE548" s="6"/>
      <c r="EF548" s="6"/>
      <c r="EG548" s="6"/>
      <c r="EH548" s="6"/>
      <c r="EI548" s="6"/>
      <c r="EJ548" s="6"/>
      <c r="EK548" s="6"/>
      <c r="EL548" s="6"/>
      <c r="EM548" s="6"/>
      <c r="EN548" s="8"/>
      <c r="EO548" s="6"/>
    </row>
    <row r="549" spans="1:145"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8"/>
      <c r="CF549" s="6"/>
      <c r="CG549" s="6"/>
      <c r="CH549" s="6"/>
      <c r="CI549" s="6"/>
      <c r="CJ549" s="6"/>
      <c r="CK549" s="6"/>
      <c r="CL549" s="6"/>
      <c r="CM549" s="6"/>
      <c r="CN549" s="6"/>
      <c r="CO549" s="6"/>
      <c r="CP549" s="6"/>
      <c r="CQ549" s="6"/>
      <c r="CR549" s="6"/>
      <c r="CS549" s="6"/>
      <c r="CT549" s="6"/>
      <c r="CU549" s="6"/>
      <c r="CV549" s="6"/>
      <c r="CW549" s="6"/>
      <c r="CX549" s="6"/>
      <c r="CY549" s="6"/>
      <c r="CZ549" s="6"/>
      <c r="DA549" s="6"/>
      <c r="DB549" s="6"/>
      <c r="DC549" s="6"/>
      <c r="DD549" s="6"/>
      <c r="DE549" s="6"/>
      <c r="DF549" s="6"/>
      <c r="DG549" s="6"/>
      <c r="DH549" s="6"/>
      <c r="DI549" s="8"/>
      <c r="DJ549" s="6"/>
      <c r="DK549" s="6"/>
      <c r="DL549" s="6"/>
      <c r="DM549" s="6"/>
      <c r="DN549" s="6"/>
      <c r="DO549" s="6"/>
      <c r="DP549" s="6"/>
      <c r="DQ549" s="6"/>
      <c r="DR549" s="6"/>
      <c r="DS549" s="6"/>
      <c r="DT549" s="6"/>
      <c r="DU549" s="6"/>
      <c r="DV549" s="6"/>
      <c r="DW549" s="6"/>
      <c r="DX549" s="6"/>
      <c r="DY549" s="6"/>
      <c r="DZ549" s="6"/>
      <c r="EA549" s="6"/>
      <c r="EB549" s="6"/>
      <c r="EC549" s="6"/>
      <c r="ED549" s="6"/>
      <c r="EE549" s="6"/>
      <c r="EF549" s="6"/>
      <c r="EG549" s="6"/>
      <c r="EH549" s="6"/>
      <c r="EI549" s="6"/>
      <c r="EJ549" s="6"/>
      <c r="EK549" s="6"/>
      <c r="EL549" s="6"/>
      <c r="EM549" s="6"/>
      <c r="EN549" s="8"/>
      <c r="EO549" s="6"/>
    </row>
    <row r="550" spans="1:145"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8"/>
      <c r="CF550" s="6"/>
      <c r="CG550" s="6"/>
      <c r="CH550" s="6"/>
      <c r="CI550" s="6"/>
      <c r="CJ550" s="6"/>
      <c r="CK550" s="6"/>
      <c r="CL550" s="6"/>
      <c r="CM550" s="6"/>
      <c r="CN550" s="6"/>
      <c r="CO550" s="6"/>
      <c r="CP550" s="6"/>
      <c r="CQ550" s="6"/>
      <c r="CR550" s="6"/>
      <c r="CS550" s="6"/>
      <c r="CT550" s="6"/>
      <c r="CU550" s="6"/>
      <c r="CV550" s="6"/>
      <c r="CW550" s="6"/>
      <c r="CX550" s="6"/>
      <c r="CY550" s="6"/>
      <c r="CZ550" s="6"/>
      <c r="DA550" s="6"/>
      <c r="DB550" s="6"/>
      <c r="DC550" s="6"/>
      <c r="DD550" s="6"/>
      <c r="DE550" s="6"/>
      <c r="DF550" s="6"/>
      <c r="DG550" s="6"/>
      <c r="DH550" s="6"/>
      <c r="DI550" s="8"/>
      <c r="DJ550" s="6"/>
      <c r="DK550" s="6"/>
      <c r="DL550" s="6"/>
      <c r="DM550" s="6"/>
      <c r="DN550" s="6"/>
      <c r="DO550" s="6"/>
      <c r="DP550" s="6"/>
      <c r="DQ550" s="6"/>
      <c r="DR550" s="6"/>
      <c r="DS550" s="6"/>
      <c r="DT550" s="6"/>
      <c r="DU550" s="6"/>
      <c r="DV550" s="6"/>
      <c r="DW550" s="6"/>
      <c r="DX550" s="6"/>
      <c r="DY550" s="6"/>
      <c r="DZ550" s="6"/>
      <c r="EA550" s="6"/>
      <c r="EB550" s="6"/>
      <c r="EC550" s="6"/>
      <c r="ED550" s="6"/>
      <c r="EE550" s="6"/>
      <c r="EF550" s="6"/>
      <c r="EG550" s="6"/>
      <c r="EH550" s="6"/>
      <c r="EI550" s="6"/>
      <c r="EJ550" s="6"/>
      <c r="EK550" s="6"/>
      <c r="EL550" s="6"/>
      <c r="EM550" s="6"/>
      <c r="EN550" s="8"/>
      <c r="EO550" s="6"/>
    </row>
    <row r="551" spans="1:145"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8"/>
      <c r="CF551" s="6"/>
      <c r="CG551" s="6"/>
      <c r="CH551" s="6"/>
      <c r="CI551" s="6"/>
      <c r="CJ551" s="6"/>
      <c r="CK551" s="6"/>
      <c r="CL551" s="6"/>
      <c r="CM551" s="6"/>
      <c r="CN551" s="6"/>
      <c r="CO551" s="6"/>
      <c r="CP551" s="6"/>
      <c r="CQ551" s="6"/>
      <c r="CR551" s="6"/>
      <c r="CS551" s="6"/>
      <c r="CT551" s="6"/>
      <c r="CU551" s="6"/>
      <c r="CV551" s="6"/>
      <c r="CW551" s="6"/>
      <c r="CX551" s="6"/>
      <c r="CY551" s="6"/>
      <c r="CZ551" s="6"/>
      <c r="DA551" s="6"/>
      <c r="DB551" s="6"/>
      <c r="DC551" s="6"/>
      <c r="DD551" s="6"/>
      <c r="DE551" s="6"/>
      <c r="DF551" s="6"/>
      <c r="DG551" s="6"/>
      <c r="DH551" s="6"/>
      <c r="DI551" s="8"/>
      <c r="DJ551" s="6"/>
      <c r="DK551" s="6"/>
      <c r="DL551" s="6"/>
      <c r="DM551" s="6"/>
      <c r="DN551" s="6"/>
      <c r="DO551" s="6"/>
      <c r="DP551" s="6"/>
      <c r="DQ551" s="6"/>
      <c r="DR551" s="6"/>
      <c r="DS551" s="6"/>
      <c r="DT551" s="6"/>
      <c r="DU551" s="6"/>
      <c r="DV551" s="6"/>
      <c r="DW551" s="6"/>
      <c r="DX551" s="6"/>
      <c r="DY551" s="6"/>
      <c r="DZ551" s="6"/>
      <c r="EA551" s="6"/>
      <c r="EB551" s="6"/>
      <c r="EC551" s="6"/>
      <c r="ED551" s="6"/>
      <c r="EE551" s="6"/>
      <c r="EF551" s="6"/>
      <c r="EG551" s="6"/>
      <c r="EH551" s="6"/>
      <c r="EI551" s="6"/>
      <c r="EJ551" s="6"/>
      <c r="EK551" s="6"/>
      <c r="EL551" s="6"/>
      <c r="EM551" s="6"/>
      <c r="EN551" s="8"/>
      <c r="EO551" s="6"/>
    </row>
    <row r="552" spans="1:145"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8"/>
      <c r="CF552" s="6"/>
      <c r="CG552" s="6"/>
      <c r="CH552" s="6"/>
      <c r="CI552" s="6"/>
      <c r="CJ552" s="6"/>
      <c r="CK552" s="6"/>
      <c r="CL552" s="6"/>
      <c r="CM552" s="6"/>
      <c r="CN552" s="6"/>
      <c r="CO552" s="6"/>
      <c r="CP552" s="6"/>
      <c r="CQ552" s="6"/>
      <c r="CR552" s="6"/>
      <c r="CS552" s="6"/>
      <c r="CT552" s="6"/>
      <c r="CU552" s="6"/>
      <c r="CV552" s="6"/>
      <c r="CW552" s="6"/>
      <c r="CX552" s="6"/>
      <c r="CY552" s="6"/>
      <c r="CZ552" s="6"/>
      <c r="DA552" s="6"/>
      <c r="DB552" s="6"/>
      <c r="DC552" s="6"/>
      <c r="DD552" s="6"/>
      <c r="DE552" s="6"/>
      <c r="DF552" s="6"/>
      <c r="DG552" s="6"/>
      <c r="DH552" s="6"/>
      <c r="DI552" s="8"/>
      <c r="DJ552" s="6"/>
      <c r="DK552" s="6"/>
      <c r="DL552" s="6"/>
      <c r="DM552" s="6"/>
      <c r="DN552" s="6"/>
      <c r="DO552" s="6"/>
      <c r="DP552" s="6"/>
      <c r="DQ552" s="6"/>
      <c r="DR552" s="6"/>
      <c r="DS552" s="6"/>
      <c r="DT552" s="6"/>
      <c r="DU552" s="6"/>
      <c r="DV552" s="6"/>
      <c r="DW552" s="6"/>
      <c r="DX552" s="6"/>
      <c r="DY552" s="6"/>
      <c r="DZ552" s="6"/>
      <c r="EA552" s="6"/>
      <c r="EB552" s="6"/>
      <c r="EC552" s="6"/>
      <c r="ED552" s="6"/>
      <c r="EE552" s="6"/>
      <c r="EF552" s="6"/>
      <c r="EG552" s="6"/>
      <c r="EH552" s="6"/>
      <c r="EI552" s="6"/>
      <c r="EJ552" s="6"/>
      <c r="EK552" s="6"/>
      <c r="EL552" s="6"/>
      <c r="EM552" s="6"/>
      <c r="EN552" s="8"/>
      <c r="EO552" s="6"/>
    </row>
    <row r="553" spans="1:145"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8"/>
      <c r="CF553" s="6"/>
      <c r="CG553" s="6"/>
      <c r="CH553" s="6"/>
      <c r="CI553" s="6"/>
      <c r="CJ553" s="6"/>
      <c r="CK553" s="6"/>
      <c r="CL553" s="6"/>
      <c r="CM553" s="6"/>
      <c r="CN553" s="6"/>
      <c r="CO553" s="6"/>
      <c r="CP553" s="6"/>
      <c r="CQ553" s="6"/>
      <c r="CR553" s="6"/>
      <c r="CS553" s="6"/>
      <c r="CT553" s="6"/>
      <c r="CU553" s="6"/>
      <c r="CV553" s="6"/>
      <c r="CW553" s="6"/>
      <c r="CX553" s="6"/>
      <c r="CY553" s="6"/>
      <c r="CZ553" s="6"/>
      <c r="DA553" s="6"/>
      <c r="DB553" s="6"/>
      <c r="DC553" s="6"/>
      <c r="DD553" s="6"/>
      <c r="DE553" s="6"/>
      <c r="DF553" s="6"/>
      <c r="DG553" s="6"/>
      <c r="DH553" s="6"/>
      <c r="DI553" s="8"/>
      <c r="DJ553" s="6"/>
      <c r="DK553" s="6"/>
      <c r="DL553" s="6"/>
      <c r="DM553" s="6"/>
      <c r="DN553" s="6"/>
      <c r="DO553" s="6"/>
      <c r="DP553" s="6"/>
      <c r="DQ553" s="6"/>
      <c r="DR553" s="6"/>
      <c r="DS553" s="6"/>
      <c r="DT553" s="6"/>
      <c r="DU553" s="6"/>
      <c r="DV553" s="6"/>
      <c r="DW553" s="6"/>
      <c r="DX553" s="6"/>
      <c r="DY553" s="6"/>
      <c r="DZ553" s="6"/>
      <c r="EA553" s="6"/>
      <c r="EB553" s="6"/>
      <c r="EC553" s="6"/>
      <c r="ED553" s="6"/>
      <c r="EE553" s="6"/>
      <c r="EF553" s="6"/>
      <c r="EG553" s="6"/>
      <c r="EH553" s="6"/>
      <c r="EI553" s="6"/>
      <c r="EJ553" s="6"/>
      <c r="EK553" s="6"/>
      <c r="EL553" s="6"/>
      <c r="EM553" s="6"/>
      <c r="EN553" s="8"/>
      <c r="EO553" s="6"/>
    </row>
    <row r="554" spans="1:145"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8"/>
      <c r="CF554" s="6"/>
      <c r="CG554" s="6"/>
      <c r="CH554" s="6"/>
      <c r="CI554" s="6"/>
      <c r="CJ554" s="6"/>
      <c r="CK554" s="6"/>
      <c r="CL554" s="6"/>
      <c r="CM554" s="6"/>
      <c r="CN554" s="6"/>
      <c r="CO554" s="6"/>
      <c r="CP554" s="6"/>
      <c r="CQ554" s="6"/>
      <c r="CR554" s="6"/>
      <c r="CS554" s="6"/>
      <c r="CT554" s="6"/>
      <c r="CU554" s="6"/>
      <c r="CV554" s="6"/>
      <c r="CW554" s="6"/>
      <c r="CX554" s="6"/>
      <c r="CY554" s="6"/>
      <c r="CZ554" s="6"/>
      <c r="DA554" s="6"/>
      <c r="DB554" s="6"/>
      <c r="DC554" s="6"/>
      <c r="DD554" s="6"/>
      <c r="DE554" s="6"/>
      <c r="DF554" s="6"/>
      <c r="DG554" s="6"/>
      <c r="DH554" s="6"/>
      <c r="DI554" s="8"/>
      <c r="DJ554" s="6"/>
      <c r="DK554" s="6"/>
      <c r="DL554" s="6"/>
      <c r="DM554" s="6"/>
      <c r="DN554" s="6"/>
      <c r="DO554" s="6"/>
      <c r="DP554" s="6"/>
      <c r="DQ554" s="6"/>
      <c r="DR554" s="6"/>
      <c r="DS554" s="6"/>
      <c r="DT554" s="6"/>
      <c r="DU554" s="6"/>
      <c r="DV554" s="6"/>
      <c r="DW554" s="6"/>
      <c r="DX554" s="6"/>
      <c r="DY554" s="6"/>
      <c r="DZ554" s="6"/>
      <c r="EA554" s="6"/>
      <c r="EB554" s="6"/>
      <c r="EC554" s="6"/>
      <c r="ED554" s="6"/>
      <c r="EE554" s="6"/>
      <c r="EF554" s="6"/>
      <c r="EG554" s="6"/>
      <c r="EH554" s="6"/>
      <c r="EI554" s="6"/>
      <c r="EJ554" s="6"/>
      <c r="EK554" s="6"/>
      <c r="EL554" s="6"/>
      <c r="EM554" s="6"/>
      <c r="EN554" s="8"/>
      <c r="EO554" s="6"/>
    </row>
    <row r="555" spans="1:14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8"/>
      <c r="CF555" s="6"/>
      <c r="CG555" s="6"/>
      <c r="CH555" s="6"/>
      <c r="CI555" s="6"/>
      <c r="CJ555" s="6"/>
      <c r="CK555" s="6"/>
      <c r="CL555" s="6"/>
      <c r="CM555" s="6"/>
      <c r="CN555" s="6"/>
      <c r="CO555" s="6"/>
      <c r="CP555" s="6"/>
      <c r="CQ555" s="6"/>
      <c r="CR555" s="6"/>
      <c r="CS555" s="6"/>
      <c r="CT555" s="6"/>
      <c r="CU555" s="6"/>
      <c r="CV555" s="6"/>
      <c r="CW555" s="6"/>
      <c r="CX555" s="6"/>
      <c r="CY555" s="6"/>
      <c r="CZ555" s="6"/>
      <c r="DA555" s="6"/>
      <c r="DB555" s="6"/>
      <c r="DC555" s="6"/>
      <c r="DD555" s="6"/>
      <c r="DE555" s="6"/>
      <c r="DF555" s="6"/>
      <c r="DG555" s="6"/>
      <c r="DH555" s="6"/>
      <c r="DI555" s="8"/>
      <c r="DJ555" s="6"/>
      <c r="DK555" s="6"/>
      <c r="DL555" s="6"/>
      <c r="DM555" s="6"/>
      <c r="DN555" s="6"/>
      <c r="DO555" s="6"/>
      <c r="DP555" s="6"/>
      <c r="DQ555" s="6"/>
      <c r="DR555" s="6"/>
      <c r="DS555" s="6"/>
      <c r="DT555" s="6"/>
      <c r="DU555" s="6"/>
      <c r="DV555" s="6"/>
      <c r="DW555" s="6"/>
      <c r="DX555" s="6"/>
      <c r="DY555" s="6"/>
      <c r="DZ555" s="6"/>
      <c r="EA555" s="6"/>
      <c r="EB555" s="6"/>
      <c r="EC555" s="6"/>
      <c r="ED555" s="6"/>
      <c r="EE555" s="6"/>
      <c r="EF555" s="6"/>
      <c r="EG555" s="6"/>
      <c r="EH555" s="6"/>
      <c r="EI555" s="6"/>
      <c r="EJ555" s="6"/>
      <c r="EK555" s="6"/>
      <c r="EL555" s="6"/>
      <c r="EM555" s="6"/>
      <c r="EN555" s="8"/>
      <c r="EO555" s="6"/>
    </row>
    <row r="556" spans="1:145"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8"/>
      <c r="CF556" s="6"/>
      <c r="CG556" s="6"/>
      <c r="CH556" s="6"/>
      <c r="CI556" s="6"/>
      <c r="CJ556" s="6"/>
      <c r="CK556" s="6"/>
      <c r="CL556" s="6"/>
      <c r="CM556" s="6"/>
      <c r="CN556" s="6"/>
      <c r="CO556" s="6"/>
      <c r="CP556" s="6"/>
      <c r="CQ556" s="6"/>
      <c r="CR556" s="6"/>
      <c r="CS556" s="6"/>
      <c r="CT556" s="6"/>
      <c r="CU556" s="6"/>
      <c r="CV556" s="6"/>
      <c r="CW556" s="6"/>
      <c r="CX556" s="6"/>
      <c r="CY556" s="6"/>
      <c r="CZ556" s="6"/>
      <c r="DA556" s="6"/>
      <c r="DB556" s="6"/>
      <c r="DC556" s="6"/>
      <c r="DD556" s="6"/>
      <c r="DE556" s="6"/>
      <c r="DF556" s="6"/>
      <c r="DG556" s="6"/>
      <c r="DH556" s="6"/>
      <c r="DI556" s="8"/>
      <c r="DJ556" s="6"/>
      <c r="DK556" s="6"/>
      <c r="DL556" s="6"/>
      <c r="DM556" s="6"/>
      <c r="DN556" s="6"/>
      <c r="DO556" s="6"/>
      <c r="DP556" s="6"/>
      <c r="DQ556" s="6"/>
      <c r="DR556" s="6"/>
      <c r="DS556" s="6"/>
      <c r="DT556" s="6"/>
      <c r="DU556" s="6"/>
      <c r="DV556" s="6"/>
      <c r="DW556" s="6"/>
      <c r="DX556" s="6"/>
      <c r="DY556" s="6"/>
      <c r="DZ556" s="6"/>
      <c r="EA556" s="6"/>
      <c r="EB556" s="6"/>
      <c r="EC556" s="6"/>
      <c r="ED556" s="6"/>
      <c r="EE556" s="6"/>
      <c r="EF556" s="6"/>
      <c r="EG556" s="6"/>
      <c r="EH556" s="6"/>
      <c r="EI556" s="6"/>
      <c r="EJ556" s="6"/>
      <c r="EK556" s="6"/>
      <c r="EL556" s="6"/>
      <c r="EM556" s="6"/>
      <c r="EN556" s="8"/>
      <c r="EO556" s="6"/>
    </row>
    <row r="557" spans="1:145"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8"/>
      <c r="CF557" s="6"/>
      <c r="CG557" s="6"/>
      <c r="CH557" s="6"/>
      <c r="CI557" s="6"/>
      <c r="CJ557" s="6"/>
      <c r="CK557" s="6"/>
      <c r="CL557" s="6"/>
      <c r="CM557" s="6"/>
      <c r="CN557" s="6"/>
      <c r="CO557" s="6"/>
      <c r="CP557" s="6"/>
      <c r="CQ557" s="6"/>
      <c r="CR557" s="6"/>
      <c r="CS557" s="6"/>
      <c r="CT557" s="6"/>
      <c r="CU557" s="6"/>
      <c r="CV557" s="6"/>
      <c r="CW557" s="6"/>
      <c r="CX557" s="6"/>
      <c r="CY557" s="6"/>
      <c r="CZ557" s="6"/>
      <c r="DA557" s="6"/>
      <c r="DB557" s="6"/>
      <c r="DC557" s="6"/>
      <c r="DD557" s="6"/>
      <c r="DE557" s="6"/>
      <c r="DF557" s="6"/>
      <c r="DG557" s="6"/>
      <c r="DH557" s="6"/>
      <c r="DI557" s="8"/>
      <c r="DJ557" s="6"/>
      <c r="DK557" s="6"/>
      <c r="DL557" s="6"/>
      <c r="DM557" s="6"/>
      <c r="DN557" s="6"/>
      <c r="DO557" s="6"/>
      <c r="DP557" s="6"/>
      <c r="DQ557" s="6"/>
      <c r="DR557" s="6"/>
      <c r="DS557" s="6"/>
      <c r="DT557" s="6"/>
      <c r="DU557" s="6"/>
      <c r="DV557" s="6"/>
      <c r="DW557" s="6"/>
      <c r="DX557" s="6"/>
      <c r="DY557" s="6"/>
      <c r="DZ557" s="6"/>
      <c r="EA557" s="6"/>
      <c r="EB557" s="6"/>
      <c r="EC557" s="6"/>
      <c r="ED557" s="6"/>
      <c r="EE557" s="6"/>
      <c r="EF557" s="6"/>
      <c r="EG557" s="6"/>
      <c r="EH557" s="6"/>
      <c r="EI557" s="6"/>
      <c r="EJ557" s="6"/>
      <c r="EK557" s="6"/>
      <c r="EL557" s="6"/>
      <c r="EM557" s="6"/>
      <c r="EN557" s="8"/>
      <c r="EO557" s="6"/>
    </row>
    <row r="558" spans="1:145"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8"/>
      <c r="CF558" s="6"/>
      <c r="CG558" s="6"/>
      <c r="CH558" s="6"/>
      <c r="CI558" s="6"/>
      <c r="CJ558" s="6"/>
      <c r="CK558" s="6"/>
      <c r="CL558" s="6"/>
      <c r="CM558" s="6"/>
      <c r="CN558" s="6"/>
      <c r="CO558" s="6"/>
      <c r="CP558" s="6"/>
      <c r="CQ558" s="6"/>
      <c r="CR558" s="6"/>
      <c r="CS558" s="6"/>
      <c r="CT558" s="6"/>
      <c r="CU558" s="6"/>
      <c r="CV558" s="6"/>
      <c r="CW558" s="6"/>
      <c r="CX558" s="6"/>
      <c r="CY558" s="6"/>
      <c r="CZ558" s="6"/>
      <c r="DA558" s="6"/>
      <c r="DB558" s="6"/>
      <c r="DC558" s="6"/>
      <c r="DD558" s="6"/>
      <c r="DE558" s="6"/>
      <c r="DF558" s="6"/>
      <c r="DG558" s="6"/>
      <c r="DH558" s="6"/>
      <c r="DI558" s="8"/>
      <c r="DJ558" s="6"/>
      <c r="DK558" s="6"/>
      <c r="DL558" s="6"/>
      <c r="DM558" s="6"/>
      <c r="DN558" s="6"/>
      <c r="DO558" s="6"/>
      <c r="DP558" s="6"/>
      <c r="DQ558" s="6"/>
      <c r="DR558" s="6"/>
      <c r="DS558" s="6"/>
      <c r="DT558" s="6"/>
      <c r="DU558" s="6"/>
      <c r="DV558" s="6"/>
      <c r="DW558" s="6"/>
      <c r="DX558" s="6"/>
      <c r="DY558" s="6"/>
      <c r="DZ558" s="6"/>
      <c r="EA558" s="6"/>
      <c r="EB558" s="6"/>
      <c r="EC558" s="6"/>
      <c r="ED558" s="6"/>
      <c r="EE558" s="6"/>
      <c r="EF558" s="6"/>
      <c r="EG558" s="6"/>
      <c r="EH558" s="6"/>
      <c r="EI558" s="6"/>
      <c r="EJ558" s="6"/>
      <c r="EK558" s="6"/>
      <c r="EL558" s="6"/>
      <c r="EM558" s="6"/>
      <c r="EN558" s="8"/>
      <c r="EO558" s="6"/>
    </row>
    <row r="559" spans="1:145"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8"/>
      <c r="CF559" s="6"/>
      <c r="CG559" s="6"/>
      <c r="CH559" s="6"/>
      <c r="CI559" s="6"/>
      <c r="CJ559" s="6"/>
      <c r="CK559" s="6"/>
      <c r="CL559" s="6"/>
      <c r="CM559" s="6"/>
      <c r="CN559" s="6"/>
      <c r="CO559" s="6"/>
      <c r="CP559" s="6"/>
      <c r="CQ559" s="6"/>
      <c r="CR559" s="6"/>
      <c r="CS559" s="6"/>
      <c r="CT559" s="6"/>
      <c r="CU559" s="6"/>
      <c r="CV559" s="6"/>
      <c r="CW559" s="6"/>
      <c r="CX559" s="6"/>
      <c r="CY559" s="6"/>
      <c r="CZ559" s="6"/>
      <c r="DA559" s="6"/>
      <c r="DB559" s="6"/>
      <c r="DC559" s="6"/>
      <c r="DD559" s="6"/>
      <c r="DE559" s="6"/>
      <c r="DF559" s="6"/>
      <c r="DG559" s="6"/>
      <c r="DH559" s="6"/>
      <c r="DI559" s="8"/>
      <c r="DJ559" s="6"/>
      <c r="DK559" s="6"/>
      <c r="DL559" s="6"/>
      <c r="DM559" s="6"/>
      <c r="DN559" s="6"/>
      <c r="DO559" s="6"/>
      <c r="DP559" s="6"/>
      <c r="DQ559" s="6"/>
      <c r="DR559" s="6"/>
      <c r="DS559" s="6"/>
      <c r="DT559" s="6"/>
      <c r="DU559" s="6"/>
      <c r="DV559" s="6"/>
      <c r="DW559" s="6"/>
      <c r="DX559" s="6"/>
      <c r="DY559" s="6"/>
      <c r="DZ559" s="6"/>
      <c r="EA559" s="6"/>
      <c r="EB559" s="6"/>
      <c r="EC559" s="6"/>
      <c r="ED559" s="6"/>
      <c r="EE559" s="6"/>
      <c r="EF559" s="6"/>
      <c r="EG559" s="6"/>
      <c r="EH559" s="6"/>
      <c r="EI559" s="6"/>
      <c r="EJ559" s="6"/>
      <c r="EK559" s="6"/>
      <c r="EL559" s="6"/>
      <c r="EM559" s="6"/>
      <c r="EN559" s="8"/>
      <c r="EO559" s="6"/>
    </row>
    <row r="560" spans="1:145"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8"/>
      <c r="CF560" s="6"/>
      <c r="CG560" s="6"/>
      <c r="CH560" s="6"/>
      <c r="CI560" s="6"/>
      <c r="CJ560" s="6"/>
      <c r="CK560" s="6"/>
      <c r="CL560" s="6"/>
      <c r="CM560" s="6"/>
      <c r="CN560" s="6"/>
      <c r="CO560" s="6"/>
      <c r="CP560" s="6"/>
      <c r="CQ560" s="6"/>
      <c r="CR560" s="6"/>
      <c r="CS560" s="6"/>
      <c r="CT560" s="6"/>
      <c r="CU560" s="6"/>
      <c r="CV560" s="6"/>
      <c r="CW560" s="6"/>
      <c r="CX560" s="6"/>
      <c r="CY560" s="6"/>
      <c r="CZ560" s="6"/>
      <c r="DA560" s="6"/>
      <c r="DB560" s="6"/>
      <c r="DC560" s="6"/>
      <c r="DD560" s="6"/>
      <c r="DE560" s="6"/>
      <c r="DF560" s="6"/>
      <c r="DG560" s="6"/>
      <c r="DH560" s="6"/>
      <c r="DI560" s="8"/>
      <c r="DJ560" s="6"/>
      <c r="DK560" s="6"/>
      <c r="DL560" s="6"/>
      <c r="DM560" s="6"/>
      <c r="DN560" s="6"/>
      <c r="DO560" s="6"/>
      <c r="DP560" s="6"/>
      <c r="DQ560" s="6"/>
      <c r="DR560" s="6"/>
      <c r="DS560" s="6"/>
      <c r="DT560" s="6"/>
      <c r="DU560" s="6"/>
      <c r="DV560" s="6"/>
      <c r="DW560" s="6"/>
      <c r="DX560" s="6"/>
      <c r="DY560" s="6"/>
      <c r="DZ560" s="6"/>
      <c r="EA560" s="6"/>
      <c r="EB560" s="6"/>
      <c r="EC560" s="6"/>
      <c r="ED560" s="6"/>
      <c r="EE560" s="6"/>
      <c r="EF560" s="6"/>
      <c r="EG560" s="6"/>
      <c r="EH560" s="6"/>
      <c r="EI560" s="6"/>
      <c r="EJ560" s="6"/>
      <c r="EK560" s="6"/>
      <c r="EL560" s="6"/>
      <c r="EM560" s="6"/>
      <c r="EN560" s="8"/>
      <c r="EO560" s="6"/>
    </row>
    <row r="561" spans="1:145"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8"/>
      <c r="CF561" s="6"/>
      <c r="CG561" s="6"/>
      <c r="CH561" s="6"/>
      <c r="CI561" s="6"/>
      <c r="CJ561" s="6"/>
      <c r="CK561" s="6"/>
      <c r="CL561" s="6"/>
      <c r="CM561" s="6"/>
      <c r="CN561" s="6"/>
      <c r="CO561" s="6"/>
      <c r="CP561" s="6"/>
      <c r="CQ561" s="6"/>
      <c r="CR561" s="6"/>
      <c r="CS561" s="6"/>
      <c r="CT561" s="6"/>
      <c r="CU561" s="6"/>
      <c r="CV561" s="6"/>
      <c r="CW561" s="6"/>
      <c r="CX561" s="6"/>
      <c r="CY561" s="6"/>
      <c r="CZ561" s="6"/>
      <c r="DA561" s="6"/>
      <c r="DB561" s="6"/>
      <c r="DC561" s="6"/>
      <c r="DD561" s="6"/>
      <c r="DE561" s="6"/>
      <c r="DF561" s="6"/>
      <c r="DG561" s="6"/>
      <c r="DH561" s="6"/>
      <c r="DI561" s="8"/>
      <c r="DJ561" s="6"/>
      <c r="DK561" s="6"/>
      <c r="DL561" s="6"/>
      <c r="DM561" s="6"/>
      <c r="DN561" s="6"/>
      <c r="DO561" s="6"/>
      <c r="DP561" s="6"/>
      <c r="DQ561" s="6"/>
      <c r="DR561" s="6"/>
      <c r="DS561" s="6"/>
      <c r="DT561" s="6"/>
      <c r="DU561" s="6"/>
      <c r="DV561" s="6"/>
      <c r="DW561" s="6"/>
      <c r="DX561" s="6"/>
      <c r="DY561" s="6"/>
      <c r="DZ561" s="6"/>
      <c r="EA561" s="6"/>
      <c r="EB561" s="6"/>
      <c r="EC561" s="6"/>
      <c r="ED561" s="6"/>
      <c r="EE561" s="6"/>
      <c r="EF561" s="6"/>
      <c r="EG561" s="6"/>
      <c r="EH561" s="6"/>
      <c r="EI561" s="6"/>
      <c r="EJ561" s="6"/>
      <c r="EK561" s="6"/>
      <c r="EL561" s="6"/>
      <c r="EM561" s="6"/>
      <c r="EN561" s="8"/>
      <c r="EO561" s="6"/>
    </row>
    <row r="562" spans="1:145"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8"/>
      <c r="CF562" s="6"/>
      <c r="CG562" s="6"/>
      <c r="CH562" s="6"/>
      <c r="CI562" s="6"/>
      <c r="CJ562" s="6"/>
      <c r="CK562" s="6"/>
      <c r="CL562" s="6"/>
      <c r="CM562" s="6"/>
      <c r="CN562" s="6"/>
      <c r="CO562" s="6"/>
      <c r="CP562" s="6"/>
      <c r="CQ562" s="6"/>
      <c r="CR562" s="6"/>
      <c r="CS562" s="6"/>
      <c r="CT562" s="6"/>
      <c r="CU562" s="6"/>
      <c r="CV562" s="6"/>
      <c r="CW562" s="6"/>
      <c r="CX562" s="6"/>
      <c r="CY562" s="6"/>
      <c r="CZ562" s="6"/>
      <c r="DA562" s="6"/>
      <c r="DB562" s="6"/>
      <c r="DC562" s="6"/>
      <c r="DD562" s="6"/>
      <c r="DE562" s="6"/>
      <c r="DF562" s="6"/>
      <c r="DG562" s="6"/>
      <c r="DH562" s="6"/>
      <c r="DI562" s="8"/>
      <c r="DJ562" s="6"/>
      <c r="DK562" s="6"/>
      <c r="DL562" s="6"/>
      <c r="DM562" s="6"/>
      <c r="DN562" s="6"/>
      <c r="DO562" s="6"/>
      <c r="DP562" s="6"/>
      <c r="DQ562" s="6"/>
      <c r="DR562" s="6"/>
      <c r="DS562" s="6"/>
      <c r="DT562" s="6"/>
      <c r="DU562" s="6"/>
      <c r="DV562" s="6"/>
      <c r="DW562" s="6"/>
      <c r="DX562" s="6"/>
      <c r="DY562" s="6"/>
      <c r="DZ562" s="6"/>
      <c r="EA562" s="6"/>
      <c r="EB562" s="6"/>
      <c r="EC562" s="6"/>
      <c r="ED562" s="6"/>
      <c r="EE562" s="6"/>
      <c r="EF562" s="6"/>
      <c r="EG562" s="6"/>
      <c r="EH562" s="6"/>
      <c r="EI562" s="6"/>
      <c r="EJ562" s="6"/>
      <c r="EK562" s="6"/>
      <c r="EL562" s="6"/>
      <c r="EM562" s="6"/>
      <c r="EN562" s="8"/>
      <c r="EO562" s="6"/>
    </row>
    <row r="563" spans="1:145"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8"/>
      <c r="CF563" s="6"/>
      <c r="CG563" s="6"/>
      <c r="CH563" s="6"/>
      <c r="CI563" s="6"/>
      <c r="CJ563" s="6"/>
      <c r="CK563" s="6"/>
      <c r="CL563" s="6"/>
      <c r="CM563" s="6"/>
      <c r="CN563" s="6"/>
      <c r="CO563" s="6"/>
      <c r="CP563" s="6"/>
      <c r="CQ563" s="6"/>
      <c r="CR563" s="6"/>
      <c r="CS563" s="6"/>
      <c r="CT563" s="6"/>
      <c r="CU563" s="6"/>
      <c r="CV563" s="6"/>
      <c r="CW563" s="6"/>
      <c r="CX563" s="6"/>
      <c r="CY563" s="6"/>
      <c r="CZ563" s="6"/>
      <c r="DA563" s="6"/>
      <c r="DB563" s="6"/>
      <c r="DC563" s="6"/>
      <c r="DD563" s="6"/>
      <c r="DE563" s="6"/>
      <c r="DF563" s="6"/>
      <c r="DG563" s="6"/>
      <c r="DH563" s="6"/>
      <c r="DI563" s="8"/>
      <c r="DJ563" s="6"/>
      <c r="DK563" s="6"/>
      <c r="DL563" s="6"/>
      <c r="DM563" s="6"/>
      <c r="DN563" s="6"/>
      <c r="DO563" s="6"/>
      <c r="DP563" s="6"/>
      <c r="DQ563" s="6"/>
      <c r="DR563" s="6"/>
      <c r="DS563" s="6"/>
      <c r="DT563" s="6"/>
      <c r="DU563" s="6"/>
      <c r="DV563" s="6"/>
      <c r="DW563" s="6"/>
      <c r="DX563" s="6"/>
      <c r="DY563" s="6"/>
      <c r="DZ563" s="6"/>
      <c r="EA563" s="6"/>
      <c r="EB563" s="6"/>
      <c r="EC563" s="6"/>
      <c r="ED563" s="6"/>
      <c r="EE563" s="6"/>
      <c r="EF563" s="6"/>
      <c r="EG563" s="6"/>
      <c r="EH563" s="6"/>
      <c r="EI563" s="6"/>
      <c r="EJ563" s="6"/>
      <c r="EK563" s="6"/>
      <c r="EL563" s="6"/>
      <c r="EM563" s="6"/>
      <c r="EN563" s="8"/>
      <c r="EO563" s="6"/>
    </row>
    <row r="564" spans="1:145"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8"/>
      <c r="CF564" s="6"/>
      <c r="CG564" s="6"/>
      <c r="CH564" s="6"/>
      <c r="CI564" s="6"/>
      <c r="CJ564" s="6"/>
      <c r="CK564" s="6"/>
      <c r="CL564" s="6"/>
      <c r="CM564" s="6"/>
      <c r="CN564" s="6"/>
      <c r="CO564" s="6"/>
      <c r="CP564" s="6"/>
      <c r="CQ564" s="6"/>
      <c r="CR564" s="6"/>
      <c r="CS564" s="6"/>
      <c r="CT564" s="6"/>
      <c r="CU564" s="6"/>
      <c r="CV564" s="6"/>
      <c r="CW564" s="6"/>
      <c r="CX564" s="6"/>
      <c r="CY564" s="6"/>
      <c r="CZ564" s="6"/>
      <c r="DA564" s="6"/>
      <c r="DB564" s="6"/>
      <c r="DC564" s="6"/>
      <c r="DD564" s="6"/>
      <c r="DE564" s="6"/>
      <c r="DF564" s="6"/>
      <c r="DG564" s="6"/>
      <c r="DH564" s="6"/>
      <c r="DI564" s="8"/>
      <c r="DJ564" s="6"/>
      <c r="DK564" s="6"/>
      <c r="DL564" s="6"/>
      <c r="DM564" s="6"/>
      <c r="DN564" s="6"/>
      <c r="DO564" s="6"/>
      <c r="DP564" s="6"/>
      <c r="DQ564" s="6"/>
      <c r="DR564" s="6"/>
      <c r="DS564" s="6"/>
      <c r="DT564" s="6"/>
      <c r="DU564" s="6"/>
      <c r="DV564" s="6"/>
      <c r="DW564" s="6"/>
      <c r="DX564" s="6"/>
      <c r="DY564" s="6"/>
      <c r="DZ564" s="6"/>
      <c r="EA564" s="6"/>
      <c r="EB564" s="6"/>
      <c r="EC564" s="6"/>
      <c r="ED564" s="6"/>
      <c r="EE564" s="6"/>
      <c r="EF564" s="6"/>
      <c r="EG564" s="6"/>
      <c r="EH564" s="6"/>
      <c r="EI564" s="6"/>
      <c r="EJ564" s="6"/>
      <c r="EK564" s="6"/>
      <c r="EL564" s="6"/>
      <c r="EM564" s="6"/>
      <c r="EN564" s="8"/>
      <c r="EO564" s="6"/>
    </row>
    <row r="565" spans="1:14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8"/>
      <c r="CF565" s="6"/>
      <c r="CG565" s="6"/>
      <c r="CH565" s="6"/>
      <c r="CI565" s="6"/>
      <c r="CJ565" s="6"/>
      <c r="CK565" s="6"/>
      <c r="CL565" s="6"/>
      <c r="CM565" s="6"/>
      <c r="CN565" s="6"/>
      <c r="CO565" s="6"/>
      <c r="CP565" s="6"/>
      <c r="CQ565" s="6"/>
      <c r="CR565" s="6"/>
      <c r="CS565" s="6"/>
      <c r="CT565" s="6"/>
      <c r="CU565" s="6"/>
      <c r="CV565" s="6"/>
      <c r="CW565" s="6"/>
      <c r="CX565" s="6"/>
      <c r="CY565" s="6"/>
      <c r="CZ565" s="6"/>
      <c r="DA565" s="6"/>
      <c r="DB565" s="6"/>
      <c r="DC565" s="6"/>
      <c r="DD565" s="6"/>
      <c r="DE565" s="6"/>
      <c r="DF565" s="6"/>
      <c r="DG565" s="6"/>
      <c r="DH565" s="6"/>
      <c r="DI565" s="8"/>
      <c r="DJ565" s="6"/>
      <c r="DK565" s="6"/>
      <c r="DL565" s="6"/>
      <c r="DM565" s="6"/>
      <c r="DN565" s="6"/>
      <c r="DO565" s="6"/>
      <c r="DP565" s="6"/>
      <c r="DQ565" s="6"/>
      <c r="DR565" s="6"/>
      <c r="DS565" s="6"/>
      <c r="DT565" s="6"/>
      <c r="DU565" s="6"/>
      <c r="DV565" s="6"/>
      <c r="DW565" s="6"/>
      <c r="DX565" s="6"/>
      <c r="DY565" s="6"/>
      <c r="DZ565" s="6"/>
      <c r="EA565" s="6"/>
      <c r="EB565" s="6"/>
      <c r="EC565" s="6"/>
      <c r="ED565" s="6"/>
      <c r="EE565" s="6"/>
      <c r="EF565" s="6"/>
      <c r="EG565" s="6"/>
      <c r="EH565" s="6"/>
      <c r="EI565" s="6"/>
      <c r="EJ565" s="6"/>
      <c r="EK565" s="6"/>
      <c r="EL565" s="6"/>
      <c r="EM565" s="6"/>
      <c r="EN565" s="8"/>
      <c r="EO565" s="6"/>
    </row>
    <row r="566" spans="1:145"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8"/>
      <c r="CF566" s="6"/>
      <c r="CG566" s="6"/>
      <c r="CH566" s="6"/>
      <c r="CI566" s="6"/>
      <c r="CJ566" s="6"/>
      <c r="CK566" s="6"/>
      <c r="CL566" s="6"/>
      <c r="CM566" s="6"/>
      <c r="CN566" s="6"/>
      <c r="CO566" s="6"/>
      <c r="CP566" s="6"/>
      <c r="CQ566" s="6"/>
      <c r="CR566" s="6"/>
      <c r="CS566" s="6"/>
      <c r="CT566" s="6"/>
      <c r="CU566" s="6"/>
      <c r="CV566" s="6"/>
      <c r="CW566" s="6"/>
      <c r="CX566" s="6"/>
      <c r="CY566" s="6"/>
      <c r="CZ566" s="6"/>
      <c r="DA566" s="6"/>
      <c r="DB566" s="6"/>
      <c r="DC566" s="6"/>
      <c r="DD566" s="6"/>
      <c r="DE566" s="6"/>
      <c r="DF566" s="6"/>
      <c r="DG566" s="6"/>
      <c r="DH566" s="6"/>
      <c r="DI566" s="8"/>
      <c r="DJ566" s="6"/>
      <c r="DK566" s="6"/>
      <c r="DL566" s="6"/>
      <c r="DM566" s="6"/>
      <c r="DN566" s="6"/>
      <c r="DO566" s="6"/>
      <c r="DP566" s="6"/>
      <c r="DQ566" s="6"/>
      <c r="DR566" s="6"/>
      <c r="DS566" s="6"/>
      <c r="DT566" s="6"/>
      <c r="DU566" s="6"/>
      <c r="DV566" s="6"/>
      <c r="DW566" s="6"/>
      <c r="DX566" s="6"/>
      <c r="DY566" s="6"/>
      <c r="DZ566" s="6"/>
      <c r="EA566" s="6"/>
      <c r="EB566" s="6"/>
      <c r="EC566" s="6"/>
      <c r="ED566" s="6"/>
      <c r="EE566" s="6"/>
      <c r="EF566" s="6"/>
      <c r="EG566" s="6"/>
      <c r="EH566" s="6"/>
      <c r="EI566" s="6"/>
      <c r="EJ566" s="6"/>
      <c r="EK566" s="6"/>
      <c r="EL566" s="6"/>
      <c r="EM566" s="6"/>
      <c r="EN566" s="8"/>
      <c r="EO566" s="6"/>
    </row>
    <row r="567" spans="1:145"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8"/>
      <c r="CF567" s="6"/>
      <c r="CG567" s="6"/>
      <c r="CH567" s="6"/>
      <c r="CI567" s="6"/>
      <c r="CJ567" s="6"/>
      <c r="CK567" s="6"/>
      <c r="CL567" s="6"/>
      <c r="CM567" s="6"/>
      <c r="CN567" s="6"/>
      <c r="CO567" s="6"/>
      <c r="CP567" s="6"/>
      <c r="CQ567" s="6"/>
      <c r="CR567" s="6"/>
      <c r="CS567" s="6"/>
      <c r="CT567" s="6"/>
      <c r="CU567" s="6"/>
      <c r="CV567" s="6"/>
      <c r="CW567" s="6"/>
      <c r="CX567" s="6"/>
      <c r="CY567" s="6"/>
      <c r="CZ567" s="6"/>
      <c r="DA567" s="6"/>
      <c r="DB567" s="6"/>
      <c r="DC567" s="6"/>
      <c r="DD567" s="6"/>
      <c r="DE567" s="6"/>
      <c r="DF567" s="6"/>
      <c r="DG567" s="6"/>
      <c r="DH567" s="6"/>
      <c r="DI567" s="8"/>
      <c r="DJ567" s="6"/>
      <c r="DK567" s="6"/>
      <c r="DL567" s="6"/>
      <c r="DM567" s="6"/>
      <c r="DN567" s="6"/>
      <c r="DO567" s="6"/>
      <c r="DP567" s="6"/>
      <c r="DQ567" s="6"/>
      <c r="DR567" s="6"/>
      <c r="DS567" s="6"/>
      <c r="DT567" s="6"/>
      <c r="DU567" s="6"/>
      <c r="DV567" s="6"/>
      <c r="DW567" s="6"/>
      <c r="DX567" s="6"/>
      <c r="DY567" s="6"/>
      <c r="DZ567" s="6"/>
      <c r="EA567" s="6"/>
      <c r="EB567" s="6"/>
      <c r="EC567" s="6"/>
      <c r="ED567" s="6"/>
      <c r="EE567" s="6"/>
      <c r="EF567" s="6"/>
      <c r="EG567" s="6"/>
      <c r="EH567" s="6"/>
      <c r="EI567" s="6"/>
      <c r="EJ567" s="6"/>
      <c r="EK567" s="6"/>
      <c r="EL567" s="6"/>
      <c r="EM567" s="6"/>
      <c r="EN567" s="8"/>
      <c r="EO567" s="6"/>
    </row>
    <row r="568" spans="1:145"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8"/>
      <c r="CF568" s="6"/>
      <c r="CG568" s="6"/>
      <c r="CH568" s="6"/>
      <c r="CI568" s="6"/>
      <c r="CJ568" s="6"/>
      <c r="CK568" s="6"/>
      <c r="CL568" s="6"/>
      <c r="CM568" s="6"/>
      <c r="CN568" s="6"/>
      <c r="CO568" s="6"/>
      <c r="CP568" s="6"/>
      <c r="CQ568" s="6"/>
      <c r="CR568" s="6"/>
      <c r="CS568" s="6"/>
      <c r="CT568" s="6"/>
      <c r="CU568" s="6"/>
      <c r="CV568" s="6"/>
      <c r="CW568" s="6"/>
      <c r="CX568" s="6"/>
      <c r="CY568" s="6"/>
      <c r="CZ568" s="6"/>
      <c r="DA568" s="6"/>
      <c r="DB568" s="6"/>
      <c r="DC568" s="6"/>
      <c r="DD568" s="6"/>
      <c r="DE568" s="6"/>
      <c r="DF568" s="6"/>
      <c r="DG568" s="6"/>
      <c r="DH568" s="6"/>
      <c r="DI568" s="8"/>
      <c r="DJ568" s="6"/>
      <c r="DK568" s="6"/>
      <c r="DL568" s="6"/>
      <c r="DM568" s="6"/>
      <c r="DN568" s="6"/>
      <c r="DO568" s="6"/>
      <c r="DP568" s="6"/>
      <c r="DQ568" s="6"/>
      <c r="DR568" s="6"/>
      <c r="DS568" s="6"/>
      <c r="DT568" s="6"/>
      <c r="DU568" s="6"/>
      <c r="DV568" s="6"/>
      <c r="DW568" s="6"/>
      <c r="DX568" s="6"/>
      <c r="DY568" s="6"/>
      <c r="DZ568" s="6"/>
      <c r="EA568" s="6"/>
      <c r="EB568" s="6"/>
      <c r="EC568" s="6"/>
      <c r="ED568" s="6"/>
      <c r="EE568" s="6"/>
      <c r="EF568" s="6"/>
      <c r="EG568" s="6"/>
      <c r="EH568" s="6"/>
      <c r="EI568" s="6"/>
      <c r="EJ568" s="6"/>
      <c r="EK568" s="6"/>
      <c r="EL568" s="6"/>
      <c r="EM568" s="6"/>
      <c r="EN568" s="8"/>
      <c r="EO568" s="6"/>
    </row>
    <row r="569" spans="1:145"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8"/>
      <c r="CF569" s="6"/>
      <c r="CG569" s="6"/>
      <c r="CH569" s="6"/>
      <c r="CI569" s="6"/>
      <c r="CJ569" s="6"/>
      <c r="CK569" s="6"/>
      <c r="CL569" s="6"/>
      <c r="CM569" s="6"/>
      <c r="CN569" s="6"/>
      <c r="CO569" s="6"/>
      <c r="CP569" s="6"/>
      <c r="CQ569" s="6"/>
      <c r="CR569" s="6"/>
      <c r="CS569" s="6"/>
      <c r="CT569" s="6"/>
      <c r="CU569" s="6"/>
      <c r="CV569" s="6"/>
      <c r="CW569" s="6"/>
      <c r="CX569" s="6"/>
      <c r="CY569" s="6"/>
      <c r="CZ569" s="6"/>
      <c r="DA569" s="6"/>
      <c r="DB569" s="6"/>
      <c r="DC569" s="6"/>
      <c r="DD569" s="6"/>
      <c r="DE569" s="6"/>
      <c r="DF569" s="6"/>
      <c r="DG569" s="6"/>
      <c r="DH569" s="6"/>
      <c r="DI569" s="8"/>
      <c r="DJ569" s="6"/>
      <c r="DK569" s="6"/>
      <c r="DL569" s="6"/>
      <c r="DM569" s="6"/>
      <c r="DN569" s="6"/>
      <c r="DO569" s="6"/>
      <c r="DP569" s="6"/>
      <c r="DQ569" s="6"/>
      <c r="DR569" s="6"/>
      <c r="DS569" s="6"/>
      <c r="DT569" s="6"/>
      <c r="DU569" s="6"/>
      <c r="DV569" s="6"/>
      <c r="DW569" s="6"/>
      <c r="DX569" s="6"/>
      <c r="DY569" s="6"/>
      <c r="DZ569" s="6"/>
      <c r="EA569" s="6"/>
      <c r="EB569" s="6"/>
      <c r="EC569" s="6"/>
      <c r="ED569" s="6"/>
      <c r="EE569" s="6"/>
      <c r="EF569" s="6"/>
      <c r="EG569" s="6"/>
      <c r="EH569" s="6"/>
      <c r="EI569" s="6"/>
      <c r="EJ569" s="6"/>
      <c r="EK569" s="6"/>
      <c r="EL569" s="6"/>
      <c r="EM569" s="6"/>
      <c r="EN569" s="8"/>
      <c r="EO569" s="6"/>
    </row>
    <row r="570" spans="1:145"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8"/>
      <c r="CF570" s="6"/>
      <c r="CG570" s="6"/>
      <c r="CH570" s="6"/>
      <c r="CI570" s="6"/>
      <c r="CJ570" s="6"/>
      <c r="CK570" s="6"/>
      <c r="CL570" s="6"/>
      <c r="CM570" s="6"/>
      <c r="CN570" s="6"/>
      <c r="CO570" s="6"/>
      <c r="CP570" s="6"/>
      <c r="CQ570" s="6"/>
      <c r="CR570" s="6"/>
      <c r="CS570" s="6"/>
      <c r="CT570" s="6"/>
      <c r="CU570" s="6"/>
      <c r="CV570" s="6"/>
      <c r="CW570" s="6"/>
      <c r="CX570" s="6"/>
      <c r="CY570" s="6"/>
      <c r="CZ570" s="6"/>
      <c r="DA570" s="6"/>
      <c r="DB570" s="6"/>
      <c r="DC570" s="6"/>
      <c r="DD570" s="6"/>
      <c r="DE570" s="6"/>
      <c r="DF570" s="6"/>
      <c r="DG570" s="6"/>
      <c r="DH570" s="6"/>
      <c r="DI570" s="8"/>
      <c r="DJ570" s="6"/>
      <c r="DK570" s="6"/>
      <c r="DL570" s="6"/>
      <c r="DM570" s="6"/>
      <c r="DN570" s="6"/>
      <c r="DO570" s="6"/>
      <c r="DP570" s="6"/>
      <c r="DQ570" s="6"/>
      <c r="DR570" s="6"/>
      <c r="DS570" s="6"/>
      <c r="DT570" s="6"/>
      <c r="DU570" s="6"/>
      <c r="DV570" s="6"/>
      <c r="DW570" s="6"/>
      <c r="DX570" s="6"/>
      <c r="DY570" s="6"/>
      <c r="DZ570" s="6"/>
      <c r="EA570" s="6"/>
      <c r="EB570" s="6"/>
      <c r="EC570" s="6"/>
      <c r="ED570" s="6"/>
      <c r="EE570" s="6"/>
      <c r="EF570" s="6"/>
      <c r="EG570" s="6"/>
      <c r="EH570" s="6"/>
      <c r="EI570" s="6"/>
      <c r="EJ570" s="6"/>
      <c r="EK570" s="6"/>
      <c r="EL570" s="6"/>
      <c r="EM570" s="6"/>
      <c r="EN570" s="8"/>
      <c r="EO570" s="6"/>
    </row>
    <row r="571" spans="1:145"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8"/>
      <c r="CF571" s="6"/>
      <c r="CG571" s="6"/>
      <c r="CH571" s="6"/>
      <c r="CI571" s="6"/>
      <c r="CJ571" s="6"/>
      <c r="CK571" s="6"/>
      <c r="CL571" s="6"/>
      <c r="CM571" s="6"/>
      <c r="CN571" s="6"/>
      <c r="CO571" s="6"/>
      <c r="CP571" s="6"/>
      <c r="CQ571" s="6"/>
      <c r="CR571" s="6"/>
      <c r="CS571" s="6"/>
      <c r="CT571" s="6"/>
      <c r="CU571" s="6"/>
      <c r="CV571" s="6"/>
      <c r="CW571" s="6"/>
      <c r="CX571" s="6"/>
      <c r="CY571" s="6"/>
      <c r="CZ571" s="6"/>
      <c r="DA571" s="6"/>
      <c r="DB571" s="6"/>
      <c r="DC571" s="6"/>
      <c r="DD571" s="6"/>
      <c r="DE571" s="6"/>
      <c r="DF571" s="6"/>
      <c r="DG571" s="6"/>
      <c r="DH571" s="6"/>
      <c r="DI571" s="8"/>
      <c r="DJ571" s="6"/>
      <c r="DK571" s="6"/>
      <c r="DL571" s="6"/>
      <c r="DM571" s="6"/>
      <c r="DN571" s="6"/>
      <c r="DO571" s="6"/>
      <c r="DP571" s="6"/>
      <c r="DQ571" s="6"/>
      <c r="DR571" s="6"/>
      <c r="DS571" s="6"/>
      <c r="DT571" s="6"/>
      <c r="DU571" s="6"/>
      <c r="DV571" s="6"/>
      <c r="DW571" s="6"/>
      <c r="DX571" s="6"/>
      <c r="DY571" s="6"/>
      <c r="DZ571" s="6"/>
      <c r="EA571" s="6"/>
      <c r="EB571" s="6"/>
      <c r="EC571" s="6"/>
      <c r="ED571" s="6"/>
      <c r="EE571" s="6"/>
      <c r="EF571" s="6"/>
      <c r="EG571" s="6"/>
      <c r="EH571" s="6"/>
      <c r="EI571" s="6"/>
      <c r="EJ571" s="6"/>
      <c r="EK571" s="6"/>
      <c r="EL571" s="6"/>
      <c r="EM571" s="6"/>
      <c r="EN571" s="8"/>
      <c r="EO571" s="6"/>
    </row>
    <row r="572" spans="1:145"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8"/>
      <c r="CF572" s="6"/>
      <c r="CG572" s="6"/>
      <c r="CH572" s="6"/>
      <c r="CI572" s="6"/>
      <c r="CJ572" s="6"/>
      <c r="CK572" s="6"/>
      <c r="CL572" s="6"/>
      <c r="CM572" s="6"/>
      <c r="CN572" s="6"/>
      <c r="CO572" s="6"/>
      <c r="CP572" s="6"/>
      <c r="CQ572" s="6"/>
      <c r="CR572" s="6"/>
      <c r="CS572" s="6"/>
      <c r="CT572" s="6"/>
      <c r="CU572" s="6"/>
      <c r="CV572" s="6"/>
      <c r="CW572" s="6"/>
      <c r="CX572" s="6"/>
      <c r="CY572" s="6"/>
      <c r="CZ572" s="6"/>
      <c r="DA572" s="6"/>
      <c r="DB572" s="6"/>
      <c r="DC572" s="6"/>
      <c r="DD572" s="6"/>
      <c r="DE572" s="6"/>
      <c r="DF572" s="6"/>
      <c r="DG572" s="6"/>
      <c r="DH572" s="6"/>
      <c r="DI572" s="8"/>
      <c r="DJ572" s="6"/>
      <c r="DK572" s="6"/>
      <c r="DL572" s="6"/>
      <c r="DM572" s="6"/>
      <c r="DN572" s="6"/>
      <c r="DO572" s="6"/>
      <c r="DP572" s="6"/>
      <c r="DQ572" s="6"/>
      <c r="DR572" s="6"/>
      <c r="DS572" s="6"/>
      <c r="DT572" s="6"/>
      <c r="DU572" s="6"/>
      <c r="DV572" s="6"/>
      <c r="DW572" s="6"/>
      <c r="DX572" s="6"/>
      <c r="DY572" s="6"/>
      <c r="DZ572" s="6"/>
      <c r="EA572" s="6"/>
      <c r="EB572" s="6"/>
      <c r="EC572" s="6"/>
      <c r="ED572" s="6"/>
      <c r="EE572" s="6"/>
      <c r="EF572" s="6"/>
      <c r="EG572" s="6"/>
      <c r="EH572" s="6"/>
      <c r="EI572" s="6"/>
      <c r="EJ572" s="6"/>
      <c r="EK572" s="6"/>
      <c r="EL572" s="6"/>
      <c r="EM572" s="6"/>
      <c r="EN572" s="8"/>
      <c r="EO572" s="6"/>
    </row>
    <row r="573" spans="1:145"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8"/>
      <c r="CF573" s="6"/>
      <c r="CG573" s="6"/>
      <c r="CH573" s="6"/>
      <c r="CI573" s="6"/>
      <c r="CJ573" s="6"/>
      <c r="CK573" s="6"/>
      <c r="CL573" s="6"/>
      <c r="CM573" s="6"/>
      <c r="CN573" s="6"/>
      <c r="CO573" s="6"/>
      <c r="CP573" s="6"/>
      <c r="CQ573" s="6"/>
      <c r="CR573" s="6"/>
      <c r="CS573" s="6"/>
      <c r="CT573" s="6"/>
      <c r="CU573" s="6"/>
      <c r="CV573" s="6"/>
      <c r="CW573" s="6"/>
      <c r="CX573" s="6"/>
      <c r="CY573" s="6"/>
      <c r="CZ573" s="6"/>
      <c r="DA573" s="6"/>
      <c r="DB573" s="6"/>
      <c r="DC573" s="6"/>
      <c r="DD573" s="6"/>
      <c r="DE573" s="6"/>
      <c r="DF573" s="6"/>
      <c r="DG573" s="6"/>
      <c r="DH573" s="6"/>
      <c r="DI573" s="8"/>
      <c r="DJ573" s="6"/>
      <c r="DK573" s="6"/>
      <c r="DL573" s="6"/>
      <c r="DM573" s="6"/>
      <c r="DN573" s="6"/>
      <c r="DO573" s="6"/>
      <c r="DP573" s="6"/>
      <c r="DQ573" s="6"/>
      <c r="DR573" s="6"/>
      <c r="DS573" s="6"/>
      <c r="DT573" s="6"/>
      <c r="DU573" s="6"/>
      <c r="DV573" s="6"/>
      <c r="DW573" s="6"/>
      <c r="DX573" s="6"/>
      <c r="DY573" s="6"/>
      <c r="DZ573" s="6"/>
      <c r="EA573" s="6"/>
      <c r="EB573" s="6"/>
      <c r="EC573" s="6"/>
      <c r="ED573" s="6"/>
      <c r="EE573" s="6"/>
      <c r="EF573" s="6"/>
      <c r="EG573" s="6"/>
      <c r="EH573" s="6"/>
      <c r="EI573" s="6"/>
      <c r="EJ573" s="6"/>
      <c r="EK573" s="6"/>
      <c r="EL573" s="6"/>
      <c r="EM573" s="6"/>
      <c r="EN573" s="8"/>
      <c r="EO573" s="6"/>
    </row>
    <row r="574" spans="1:145"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8"/>
      <c r="CF574" s="6"/>
      <c r="CG574" s="6"/>
      <c r="CH574" s="6"/>
      <c r="CI574" s="6"/>
      <c r="CJ574" s="6"/>
      <c r="CK574" s="6"/>
      <c r="CL574" s="6"/>
      <c r="CM574" s="6"/>
      <c r="CN574" s="6"/>
      <c r="CO574" s="6"/>
      <c r="CP574" s="6"/>
      <c r="CQ574" s="6"/>
      <c r="CR574" s="6"/>
      <c r="CS574" s="6"/>
      <c r="CT574" s="6"/>
      <c r="CU574" s="6"/>
      <c r="CV574" s="6"/>
      <c r="CW574" s="6"/>
      <c r="CX574" s="6"/>
      <c r="CY574" s="6"/>
      <c r="CZ574" s="6"/>
      <c r="DA574" s="6"/>
      <c r="DB574" s="6"/>
      <c r="DC574" s="6"/>
      <c r="DD574" s="6"/>
      <c r="DE574" s="6"/>
      <c r="DF574" s="6"/>
      <c r="DG574" s="6"/>
      <c r="DH574" s="6"/>
      <c r="DI574" s="8"/>
      <c r="DJ574" s="6"/>
      <c r="DK574" s="6"/>
      <c r="DL574" s="6"/>
      <c r="DM574" s="6"/>
      <c r="DN574" s="6"/>
      <c r="DO574" s="6"/>
      <c r="DP574" s="6"/>
      <c r="DQ574" s="6"/>
      <c r="DR574" s="6"/>
      <c r="DS574" s="6"/>
      <c r="DT574" s="6"/>
      <c r="DU574" s="6"/>
      <c r="DV574" s="6"/>
      <c r="DW574" s="6"/>
      <c r="DX574" s="6"/>
      <c r="DY574" s="6"/>
      <c r="DZ574" s="6"/>
      <c r="EA574" s="6"/>
      <c r="EB574" s="6"/>
      <c r="EC574" s="6"/>
      <c r="ED574" s="6"/>
      <c r="EE574" s="6"/>
      <c r="EF574" s="6"/>
      <c r="EG574" s="6"/>
      <c r="EH574" s="6"/>
      <c r="EI574" s="6"/>
      <c r="EJ574" s="6"/>
      <c r="EK574" s="6"/>
      <c r="EL574" s="6"/>
      <c r="EM574" s="6"/>
      <c r="EN574" s="8"/>
      <c r="EO574" s="6"/>
    </row>
    <row r="575" spans="1:14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8"/>
      <c r="CF575" s="6"/>
      <c r="CG575" s="6"/>
      <c r="CH575" s="6"/>
      <c r="CI575" s="6"/>
      <c r="CJ575" s="6"/>
      <c r="CK575" s="6"/>
      <c r="CL575" s="6"/>
      <c r="CM575" s="6"/>
      <c r="CN575" s="6"/>
      <c r="CO575" s="6"/>
      <c r="CP575" s="6"/>
      <c r="CQ575" s="6"/>
      <c r="CR575" s="6"/>
      <c r="CS575" s="6"/>
      <c r="CT575" s="6"/>
      <c r="CU575" s="6"/>
      <c r="CV575" s="6"/>
      <c r="CW575" s="6"/>
      <c r="CX575" s="6"/>
      <c r="CY575" s="6"/>
      <c r="CZ575" s="6"/>
      <c r="DA575" s="6"/>
      <c r="DB575" s="6"/>
      <c r="DC575" s="6"/>
      <c r="DD575" s="6"/>
      <c r="DE575" s="6"/>
      <c r="DF575" s="6"/>
      <c r="DG575" s="6"/>
      <c r="DH575" s="6"/>
      <c r="DI575" s="8"/>
      <c r="DJ575" s="6"/>
      <c r="DK575" s="6"/>
      <c r="DL575" s="6"/>
      <c r="DM575" s="6"/>
      <c r="DN575" s="6"/>
      <c r="DO575" s="6"/>
      <c r="DP575" s="6"/>
      <c r="DQ575" s="6"/>
      <c r="DR575" s="6"/>
      <c r="DS575" s="6"/>
      <c r="DT575" s="6"/>
      <c r="DU575" s="6"/>
      <c r="DV575" s="6"/>
      <c r="DW575" s="6"/>
      <c r="DX575" s="6"/>
      <c r="DY575" s="6"/>
      <c r="DZ575" s="6"/>
      <c r="EA575" s="6"/>
      <c r="EB575" s="6"/>
      <c r="EC575" s="6"/>
      <c r="ED575" s="6"/>
      <c r="EE575" s="6"/>
      <c r="EF575" s="6"/>
      <c r="EG575" s="6"/>
      <c r="EH575" s="6"/>
      <c r="EI575" s="6"/>
      <c r="EJ575" s="6"/>
      <c r="EK575" s="6"/>
      <c r="EL575" s="6"/>
      <c r="EM575" s="6"/>
      <c r="EN575" s="8"/>
      <c r="EO575" s="6"/>
    </row>
    <row r="576" spans="1:145"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8"/>
      <c r="CF576" s="6"/>
      <c r="CG576" s="6"/>
      <c r="CH576" s="6"/>
      <c r="CI576" s="6"/>
      <c r="CJ576" s="6"/>
      <c r="CK576" s="6"/>
      <c r="CL576" s="6"/>
      <c r="CM576" s="6"/>
      <c r="CN576" s="6"/>
      <c r="CO576" s="6"/>
      <c r="CP576" s="6"/>
      <c r="CQ576" s="6"/>
      <c r="CR576" s="6"/>
      <c r="CS576" s="6"/>
      <c r="CT576" s="6"/>
      <c r="CU576" s="6"/>
      <c r="CV576" s="6"/>
      <c r="CW576" s="6"/>
      <c r="CX576" s="6"/>
      <c r="CY576" s="6"/>
      <c r="CZ576" s="6"/>
      <c r="DA576" s="6"/>
      <c r="DB576" s="6"/>
      <c r="DC576" s="6"/>
      <c r="DD576" s="6"/>
      <c r="DE576" s="6"/>
      <c r="DF576" s="6"/>
      <c r="DG576" s="6"/>
      <c r="DH576" s="6"/>
      <c r="DI576" s="8"/>
      <c r="DJ576" s="6"/>
      <c r="DK576" s="6"/>
      <c r="DL576" s="6"/>
      <c r="DM576" s="6"/>
      <c r="DN576" s="6"/>
      <c r="DO576" s="6"/>
      <c r="DP576" s="6"/>
      <c r="DQ576" s="6"/>
      <c r="DR576" s="6"/>
      <c r="DS576" s="6"/>
      <c r="DT576" s="6"/>
      <c r="DU576" s="6"/>
      <c r="DV576" s="6"/>
      <c r="DW576" s="6"/>
      <c r="DX576" s="6"/>
      <c r="DY576" s="6"/>
      <c r="DZ576" s="6"/>
      <c r="EA576" s="6"/>
      <c r="EB576" s="6"/>
      <c r="EC576" s="6"/>
      <c r="ED576" s="6"/>
      <c r="EE576" s="6"/>
      <c r="EF576" s="6"/>
      <c r="EG576" s="6"/>
      <c r="EH576" s="6"/>
      <c r="EI576" s="6"/>
      <c r="EJ576" s="6"/>
      <c r="EK576" s="6"/>
      <c r="EL576" s="6"/>
      <c r="EM576" s="6"/>
      <c r="EN576" s="8"/>
      <c r="EO576" s="6"/>
    </row>
    <row r="577" spans="1:145"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8"/>
      <c r="CF577" s="6"/>
      <c r="CG577" s="6"/>
      <c r="CH577" s="6"/>
      <c r="CI577" s="6"/>
      <c r="CJ577" s="6"/>
      <c r="CK577" s="6"/>
      <c r="CL577" s="6"/>
      <c r="CM577" s="6"/>
      <c r="CN577" s="6"/>
      <c r="CO577" s="6"/>
      <c r="CP577" s="6"/>
      <c r="CQ577" s="6"/>
      <c r="CR577" s="6"/>
      <c r="CS577" s="6"/>
      <c r="CT577" s="6"/>
      <c r="CU577" s="6"/>
      <c r="CV577" s="6"/>
      <c r="CW577" s="6"/>
      <c r="CX577" s="6"/>
      <c r="CY577" s="6"/>
      <c r="CZ577" s="6"/>
      <c r="DA577" s="6"/>
      <c r="DB577" s="6"/>
      <c r="DC577" s="6"/>
      <c r="DD577" s="6"/>
      <c r="DE577" s="6"/>
      <c r="DF577" s="6"/>
      <c r="DG577" s="6"/>
      <c r="DH577" s="6"/>
      <c r="DI577" s="8"/>
      <c r="DJ577" s="6"/>
      <c r="DK577" s="6"/>
      <c r="DL577" s="6"/>
      <c r="DM577" s="6"/>
      <c r="DN577" s="6"/>
      <c r="DO577" s="6"/>
      <c r="DP577" s="6"/>
      <c r="DQ577" s="6"/>
      <c r="DR577" s="6"/>
      <c r="DS577" s="6"/>
      <c r="DT577" s="6"/>
      <c r="DU577" s="6"/>
      <c r="DV577" s="6"/>
      <c r="DW577" s="6"/>
      <c r="DX577" s="6"/>
      <c r="DY577" s="6"/>
      <c r="DZ577" s="6"/>
      <c r="EA577" s="6"/>
      <c r="EB577" s="6"/>
      <c r="EC577" s="6"/>
      <c r="ED577" s="6"/>
      <c r="EE577" s="6"/>
      <c r="EF577" s="6"/>
      <c r="EG577" s="6"/>
      <c r="EH577" s="6"/>
      <c r="EI577" s="6"/>
      <c r="EJ577" s="6"/>
      <c r="EK577" s="6"/>
      <c r="EL577" s="6"/>
      <c r="EM577" s="6"/>
      <c r="EN577" s="8"/>
      <c r="EO577" s="6"/>
    </row>
    <row r="578" spans="1:145"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8"/>
      <c r="CF578" s="6"/>
      <c r="CG578" s="6"/>
      <c r="CH578" s="6"/>
      <c r="CI578" s="6"/>
      <c r="CJ578" s="6"/>
      <c r="CK578" s="6"/>
      <c r="CL578" s="6"/>
      <c r="CM578" s="6"/>
      <c r="CN578" s="6"/>
      <c r="CO578" s="6"/>
      <c r="CP578" s="6"/>
      <c r="CQ578" s="6"/>
      <c r="CR578" s="6"/>
      <c r="CS578" s="6"/>
      <c r="CT578" s="6"/>
      <c r="CU578" s="6"/>
      <c r="CV578" s="6"/>
      <c r="CW578" s="6"/>
      <c r="CX578" s="6"/>
      <c r="CY578" s="6"/>
      <c r="CZ578" s="6"/>
      <c r="DA578" s="6"/>
      <c r="DB578" s="6"/>
      <c r="DC578" s="6"/>
      <c r="DD578" s="6"/>
      <c r="DE578" s="6"/>
      <c r="DF578" s="6"/>
      <c r="DG578" s="6"/>
      <c r="DH578" s="6"/>
      <c r="DI578" s="8"/>
      <c r="DJ578" s="6"/>
      <c r="DK578" s="6"/>
      <c r="DL578" s="6"/>
      <c r="DM578" s="6"/>
      <c r="DN578" s="6"/>
      <c r="DO578" s="6"/>
      <c r="DP578" s="6"/>
      <c r="DQ578" s="6"/>
      <c r="DR578" s="6"/>
      <c r="DS578" s="6"/>
      <c r="DT578" s="6"/>
      <c r="DU578" s="6"/>
      <c r="DV578" s="6"/>
      <c r="DW578" s="6"/>
      <c r="DX578" s="6"/>
      <c r="DY578" s="6"/>
      <c r="DZ578" s="6"/>
      <c r="EA578" s="6"/>
      <c r="EB578" s="6"/>
      <c r="EC578" s="6"/>
      <c r="ED578" s="6"/>
      <c r="EE578" s="6"/>
      <c r="EF578" s="6"/>
      <c r="EG578" s="6"/>
      <c r="EH578" s="6"/>
      <c r="EI578" s="6"/>
      <c r="EJ578" s="6"/>
      <c r="EK578" s="6"/>
      <c r="EL578" s="6"/>
      <c r="EM578" s="6"/>
      <c r="EN578" s="8"/>
      <c r="EO578" s="6"/>
    </row>
    <row r="579" spans="1:145"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8"/>
      <c r="CF579" s="6"/>
      <c r="CG579" s="6"/>
      <c r="CH579" s="6"/>
      <c r="CI579" s="6"/>
      <c r="CJ579" s="6"/>
      <c r="CK579" s="6"/>
      <c r="CL579" s="6"/>
      <c r="CM579" s="6"/>
      <c r="CN579" s="6"/>
      <c r="CO579" s="6"/>
      <c r="CP579" s="6"/>
      <c r="CQ579" s="6"/>
      <c r="CR579" s="6"/>
      <c r="CS579" s="6"/>
      <c r="CT579" s="6"/>
      <c r="CU579" s="6"/>
      <c r="CV579" s="6"/>
      <c r="CW579" s="6"/>
      <c r="CX579" s="6"/>
      <c r="CY579" s="6"/>
      <c r="CZ579" s="6"/>
      <c r="DA579" s="6"/>
      <c r="DB579" s="6"/>
      <c r="DC579" s="6"/>
      <c r="DD579" s="6"/>
      <c r="DE579" s="6"/>
      <c r="DF579" s="6"/>
      <c r="DG579" s="6"/>
      <c r="DH579" s="6"/>
      <c r="DI579" s="8"/>
      <c r="DJ579" s="6"/>
      <c r="DK579" s="6"/>
      <c r="DL579" s="6"/>
      <c r="DM579" s="6"/>
      <c r="DN579" s="6"/>
      <c r="DO579" s="6"/>
      <c r="DP579" s="6"/>
      <c r="DQ579" s="6"/>
      <c r="DR579" s="6"/>
      <c r="DS579" s="6"/>
      <c r="DT579" s="6"/>
      <c r="DU579" s="6"/>
      <c r="DV579" s="6"/>
      <c r="DW579" s="6"/>
      <c r="DX579" s="6"/>
      <c r="DY579" s="6"/>
      <c r="DZ579" s="6"/>
      <c r="EA579" s="6"/>
      <c r="EB579" s="6"/>
      <c r="EC579" s="6"/>
      <c r="ED579" s="6"/>
      <c r="EE579" s="6"/>
      <c r="EF579" s="6"/>
      <c r="EG579" s="6"/>
      <c r="EH579" s="6"/>
      <c r="EI579" s="6"/>
      <c r="EJ579" s="6"/>
      <c r="EK579" s="6"/>
      <c r="EL579" s="6"/>
      <c r="EM579" s="6"/>
      <c r="EN579" s="8"/>
      <c r="EO579" s="6"/>
    </row>
    <row r="580" spans="1:145"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8"/>
      <c r="CF580" s="6"/>
      <c r="CG580" s="6"/>
      <c r="CH580" s="6"/>
      <c r="CI580" s="6"/>
      <c r="CJ580" s="6"/>
      <c r="CK580" s="6"/>
      <c r="CL580" s="6"/>
      <c r="CM580" s="6"/>
      <c r="CN580" s="6"/>
      <c r="CO580" s="6"/>
      <c r="CP580" s="6"/>
      <c r="CQ580" s="6"/>
      <c r="CR580" s="6"/>
      <c r="CS580" s="6"/>
      <c r="CT580" s="6"/>
      <c r="CU580" s="6"/>
      <c r="CV580" s="6"/>
      <c r="CW580" s="6"/>
      <c r="CX580" s="6"/>
      <c r="CY580" s="6"/>
      <c r="CZ580" s="6"/>
      <c r="DA580" s="6"/>
      <c r="DB580" s="6"/>
      <c r="DC580" s="6"/>
      <c r="DD580" s="6"/>
      <c r="DE580" s="6"/>
      <c r="DF580" s="6"/>
      <c r="DG580" s="6"/>
      <c r="DH580" s="6"/>
      <c r="DI580" s="8"/>
      <c r="DJ580" s="6"/>
      <c r="DK580" s="6"/>
      <c r="DL580" s="6"/>
      <c r="DM580" s="6"/>
      <c r="DN580" s="6"/>
      <c r="DO580" s="6"/>
      <c r="DP580" s="6"/>
      <c r="DQ580" s="6"/>
      <c r="DR580" s="6"/>
      <c r="DS580" s="6"/>
      <c r="DT580" s="6"/>
      <c r="DU580" s="6"/>
      <c r="DV580" s="6"/>
      <c r="DW580" s="6"/>
      <c r="DX580" s="6"/>
      <c r="DY580" s="6"/>
      <c r="DZ580" s="6"/>
      <c r="EA580" s="6"/>
      <c r="EB580" s="6"/>
      <c r="EC580" s="6"/>
      <c r="ED580" s="6"/>
      <c r="EE580" s="6"/>
      <c r="EF580" s="6"/>
      <c r="EG580" s="6"/>
      <c r="EH580" s="6"/>
      <c r="EI580" s="6"/>
      <c r="EJ580" s="6"/>
      <c r="EK580" s="6"/>
      <c r="EL580" s="6"/>
      <c r="EM580" s="6"/>
      <c r="EN580" s="8"/>
      <c r="EO580" s="6"/>
    </row>
    <row r="581" spans="1:145"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8"/>
      <c r="CF581" s="6"/>
      <c r="CG581" s="6"/>
      <c r="CH581" s="6"/>
      <c r="CI581" s="6"/>
      <c r="CJ581" s="6"/>
      <c r="CK581" s="6"/>
      <c r="CL581" s="6"/>
      <c r="CM581" s="6"/>
      <c r="CN581" s="6"/>
      <c r="CO581" s="6"/>
      <c r="CP581" s="6"/>
      <c r="CQ581" s="6"/>
      <c r="CR581" s="6"/>
      <c r="CS581" s="6"/>
      <c r="CT581" s="6"/>
      <c r="CU581" s="6"/>
      <c r="CV581" s="6"/>
      <c r="CW581" s="6"/>
      <c r="CX581" s="6"/>
      <c r="CY581" s="6"/>
      <c r="CZ581" s="6"/>
      <c r="DA581" s="6"/>
      <c r="DB581" s="6"/>
      <c r="DC581" s="6"/>
      <c r="DD581" s="6"/>
      <c r="DE581" s="6"/>
      <c r="DF581" s="6"/>
      <c r="DG581" s="6"/>
      <c r="DH581" s="6"/>
      <c r="DI581" s="8"/>
      <c r="DJ581" s="6"/>
      <c r="DK581" s="6"/>
      <c r="DL581" s="6"/>
      <c r="DM581" s="6"/>
      <c r="DN581" s="6"/>
      <c r="DO581" s="6"/>
      <c r="DP581" s="6"/>
      <c r="DQ581" s="6"/>
      <c r="DR581" s="6"/>
      <c r="DS581" s="6"/>
      <c r="DT581" s="6"/>
      <c r="DU581" s="6"/>
      <c r="DV581" s="6"/>
      <c r="DW581" s="6"/>
      <c r="DX581" s="6"/>
      <c r="DY581" s="6"/>
      <c r="DZ581" s="6"/>
      <c r="EA581" s="6"/>
      <c r="EB581" s="6"/>
      <c r="EC581" s="6"/>
      <c r="ED581" s="6"/>
      <c r="EE581" s="6"/>
      <c r="EF581" s="6"/>
      <c r="EG581" s="6"/>
      <c r="EH581" s="6"/>
      <c r="EI581" s="6"/>
      <c r="EJ581" s="6"/>
      <c r="EK581" s="6"/>
      <c r="EL581" s="6"/>
      <c r="EM581" s="6"/>
      <c r="EN581" s="8"/>
      <c r="EO581" s="6"/>
    </row>
    <row r="582" spans="1:145"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8"/>
      <c r="CF582" s="6"/>
      <c r="CG582" s="6"/>
      <c r="CH582" s="6"/>
      <c r="CI582" s="6"/>
      <c r="CJ582" s="6"/>
      <c r="CK582" s="6"/>
      <c r="CL582" s="6"/>
      <c r="CM582" s="6"/>
      <c r="CN582" s="6"/>
      <c r="CO582" s="6"/>
      <c r="CP582" s="6"/>
      <c r="CQ582" s="6"/>
      <c r="CR582" s="6"/>
      <c r="CS582" s="6"/>
      <c r="CT582" s="6"/>
      <c r="CU582" s="6"/>
      <c r="CV582" s="6"/>
      <c r="CW582" s="6"/>
      <c r="CX582" s="6"/>
      <c r="CY582" s="6"/>
      <c r="CZ582" s="6"/>
      <c r="DA582" s="6"/>
      <c r="DB582" s="6"/>
      <c r="DC582" s="6"/>
      <c r="DD582" s="6"/>
      <c r="DE582" s="6"/>
      <c r="DF582" s="6"/>
      <c r="DG582" s="6"/>
      <c r="DH582" s="6"/>
      <c r="DI582" s="8"/>
      <c r="DJ582" s="6"/>
      <c r="DK582" s="6"/>
      <c r="DL582" s="6"/>
      <c r="DM582" s="6"/>
      <c r="DN582" s="6"/>
      <c r="DO582" s="6"/>
      <c r="DP582" s="6"/>
      <c r="DQ582" s="6"/>
      <c r="DR582" s="6"/>
      <c r="DS582" s="6"/>
      <c r="DT582" s="6"/>
      <c r="DU582" s="6"/>
      <c r="DV582" s="6"/>
      <c r="DW582" s="6"/>
      <c r="DX582" s="6"/>
      <c r="DY582" s="6"/>
      <c r="DZ582" s="6"/>
      <c r="EA582" s="6"/>
      <c r="EB582" s="6"/>
      <c r="EC582" s="6"/>
      <c r="ED582" s="6"/>
      <c r="EE582" s="6"/>
      <c r="EF582" s="6"/>
      <c r="EG582" s="6"/>
      <c r="EH582" s="6"/>
      <c r="EI582" s="6"/>
      <c r="EJ582" s="6"/>
      <c r="EK582" s="6"/>
      <c r="EL582" s="6"/>
      <c r="EM582" s="6"/>
      <c r="EN582" s="8"/>
      <c r="EO582" s="6"/>
    </row>
    <row r="583" spans="1:145"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8"/>
      <c r="CF583" s="6"/>
      <c r="CG583" s="6"/>
      <c r="CH583" s="6"/>
      <c r="CI583" s="6"/>
      <c r="CJ583" s="6"/>
      <c r="CK583" s="6"/>
      <c r="CL583" s="6"/>
      <c r="CM583" s="6"/>
      <c r="CN583" s="6"/>
      <c r="CO583" s="6"/>
      <c r="CP583" s="6"/>
      <c r="CQ583" s="6"/>
      <c r="CR583" s="6"/>
      <c r="CS583" s="6"/>
      <c r="CT583" s="6"/>
      <c r="CU583" s="6"/>
      <c r="CV583" s="6"/>
      <c r="CW583" s="6"/>
      <c r="CX583" s="6"/>
      <c r="CY583" s="6"/>
      <c r="CZ583" s="6"/>
      <c r="DA583" s="6"/>
      <c r="DB583" s="6"/>
      <c r="DC583" s="6"/>
      <c r="DD583" s="6"/>
      <c r="DE583" s="6"/>
      <c r="DF583" s="6"/>
      <c r="DG583" s="6"/>
      <c r="DH583" s="6"/>
      <c r="DI583" s="8"/>
      <c r="DJ583" s="6"/>
      <c r="DK583" s="6"/>
      <c r="DL583" s="6"/>
      <c r="DM583" s="6"/>
      <c r="DN583" s="6"/>
      <c r="DO583" s="6"/>
      <c r="DP583" s="6"/>
      <c r="DQ583" s="6"/>
      <c r="DR583" s="6"/>
      <c r="DS583" s="6"/>
      <c r="DT583" s="6"/>
      <c r="DU583" s="6"/>
      <c r="DV583" s="6"/>
      <c r="DW583" s="6"/>
      <c r="DX583" s="6"/>
      <c r="DY583" s="6"/>
      <c r="DZ583" s="6"/>
      <c r="EA583" s="6"/>
      <c r="EB583" s="6"/>
      <c r="EC583" s="6"/>
      <c r="ED583" s="6"/>
      <c r="EE583" s="6"/>
      <c r="EF583" s="6"/>
      <c r="EG583" s="6"/>
      <c r="EH583" s="6"/>
      <c r="EI583" s="6"/>
      <c r="EJ583" s="6"/>
      <c r="EK583" s="6"/>
      <c r="EL583" s="6"/>
      <c r="EM583" s="6"/>
      <c r="EN583" s="8"/>
      <c r="EO583" s="6"/>
    </row>
    <row r="584" spans="1:145"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8"/>
      <c r="CF584" s="6"/>
      <c r="CG584" s="6"/>
      <c r="CH584" s="6"/>
      <c r="CI584" s="6"/>
      <c r="CJ584" s="6"/>
      <c r="CK584" s="6"/>
      <c r="CL584" s="6"/>
      <c r="CM584" s="6"/>
      <c r="CN584" s="6"/>
      <c r="CO584" s="6"/>
      <c r="CP584" s="6"/>
      <c r="CQ584" s="6"/>
      <c r="CR584" s="6"/>
      <c r="CS584" s="6"/>
      <c r="CT584" s="6"/>
      <c r="CU584" s="6"/>
      <c r="CV584" s="6"/>
      <c r="CW584" s="6"/>
      <c r="CX584" s="6"/>
      <c r="CY584" s="6"/>
      <c r="CZ584" s="6"/>
      <c r="DA584" s="6"/>
      <c r="DB584" s="6"/>
      <c r="DC584" s="6"/>
      <c r="DD584" s="6"/>
      <c r="DE584" s="6"/>
      <c r="DF584" s="6"/>
      <c r="DG584" s="6"/>
      <c r="DH584" s="6"/>
      <c r="DI584" s="8"/>
      <c r="DJ584" s="6"/>
      <c r="DK584" s="6"/>
      <c r="DL584" s="6"/>
      <c r="DM584" s="6"/>
      <c r="DN584" s="6"/>
      <c r="DO584" s="6"/>
      <c r="DP584" s="6"/>
      <c r="DQ584" s="6"/>
      <c r="DR584" s="6"/>
      <c r="DS584" s="6"/>
      <c r="DT584" s="6"/>
      <c r="DU584" s="6"/>
      <c r="DV584" s="6"/>
      <c r="DW584" s="6"/>
      <c r="DX584" s="6"/>
      <c r="DY584" s="6"/>
      <c r="DZ584" s="6"/>
      <c r="EA584" s="6"/>
      <c r="EB584" s="6"/>
      <c r="EC584" s="6"/>
      <c r="ED584" s="6"/>
      <c r="EE584" s="6"/>
      <c r="EF584" s="6"/>
      <c r="EG584" s="6"/>
      <c r="EH584" s="6"/>
      <c r="EI584" s="6"/>
      <c r="EJ584" s="6"/>
      <c r="EK584" s="6"/>
      <c r="EL584" s="6"/>
      <c r="EM584" s="6"/>
      <c r="EN584" s="8"/>
      <c r="EO584" s="6"/>
    </row>
    <row r="585" spans="1:14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8"/>
      <c r="CF585" s="6"/>
      <c r="CG585" s="6"/>
      <c r="CH585" s="6"/>
      <c r="CI585" s="6"/>
      <c r="CJ585" s="6"/>
      <c r="CK585" s="6"/>
      <c r="CL585" s="6"/>
      <c r="CM585" s="6"/>
      <c r="CN585" s="6"/>
      <c r="CO585" s="6"/>
      <c r="CP585" s="6"/>
      <c r="CQ585" s="6"/>
      <c r="CR585" s="6"/>
      <c r="CS585" s="6"/>
      <c r="CT585" s="6"/>
      <c r="CU585" s="6"/>
      <c r="CV585" s="6"/>
      <c r="CW585" s="6"/>
      <c r="CX585" s="6"/>
      <c r="CY585" s="6"/>
      <c r="CZ585" s="6"/>
      <c r="DA585" s="6"/>
      <c r="DB585" s="6"/>
      <c r="DC585" s="6"/>
      <c r="DD585" s="6"/>
      <c r="DE585" s="6"/>
      <c r="DF585" s="6"/>
      <c r="DG585" s="6"/>
      <c r="DH585" s="6"/>
      <c r="DI585" s="8"/>
      <c r="DJ585" s="6"/>
      <c r="DK585" s="6"/>
      <c r="DL585" s="6"/>
      <c r="DM585" s="6"/>
      <c r="DN585" s="6"/>
      <c r="DO585" s="6"/>
      <c r="DP585" s="6"/>
      <c r="DQ585" s="6"/>
      <c r="DR585" s="6"/>
      <c r="DS585" s="6"/>
      <c r="DT585" s="6"/>
      <c r="DU585" s="6"/>
      <c r="DV585" s="6"/>
      <c r="DW585" s="6"/>
      <c r="DX585" s="6"/>
      <c r="DY585" s="6"/>
      <c r="DZ585" s="6"/>
      <c r="EA585" s="6"/>
      <c r="EB585" s="6"/>
      <c r="EC585" s="6"/>
      <c r="ED585" s="6"/>
      <c r="EE585" s="6"/>
      <c r="EF585" s="6"/>
      <c r="EG585" s="6"/>
      <c r="EH585" s="6"/>
      <c r="EI585" s="6"/>
      <c r="EJ585" s="6"/>
      <c r="EK585" s="6"/>
      <c r="EL585" s="6"/>
      <c r="EM585" s="6"/>
      <c r="EN585" s="8"/>
      <c r="EO585" s="6"/>
    </row>
    <row r="586" spans="1:145"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8"/>
      <c r="CF586" s="6"/>
      <c r="CG586" s="6"/>
      <c r="CH586" s="6"/>
      <c r="CI586" s="6"/>
      <c r="CJ586" s="6"/>
      <c r="CK586" s="6"/>
      <c r="CL586" s="6"/>
      <c r="CM586" s="6"/>
      <c r="CN586" s="6"/>
      <c r="CO586" s="6"/>
      <c r="CP586" s="6"/>
      <c r="CQ586" s="6"/>
      <c r="CR586" s="6"/>
      <c r="CS586" s="6"/>
      <c r="CT586" s="6"/>
      <c r="CU586" s="6"/>
      <c r="CV586" s="6"/>
      <c r="CW586" s="6"/>
      <c r="CX586" s="6"/>
      <c r="CY586" s="6"/>
      <c r="CZ586" s="6"/>
      <c r="DA586" s="6"/>
      <c r="DB586" s="6"/>
      <c r="DC586" s="6"/>
      <c r="DD586" s="6"/>
      <c r="DE586" s="6"/>
      <c r="DF586" s="6"/>
      <c r="DG586" s="6"/>
      <c r="DH586" s="6"/>
      <c r="DI586" s="8"/>
      <c r="DJ586" s="6"/>
      <c r="DK586" s="6"/>
      <c r="DL586" s="6"/>
      <c r="DM586" s="6"/>
      <c r="DN586" s="6"/>
      <c r="DO586" s="6"/>
      <c r="DP586" s="6"/>
      <c r="DQ586" s="6"/>
      <c r="DR586" s="6"/>
      <c r="DS586" s="6"/>
      <c r="DT586" s="6"/>
      <c r="DU586" s="6"/>
      <c r="DV586" s="6"/>
      <c r="DW586" s="6"/>
      <c r="DX586" s="6"/>
      <c r="DY586" s="6"/>
      <c r="DZ586" s="6"/>
      <c r="EA586" s="6"/>
      <c r="EB586" s="6"/>
      <c r="EC586" s="6"/>
      <c r="ED586" s="6"/>
      <c r="EE586" s="6"/>
      <c r="EF586" s="6"/>
      <c r="EG586" s="6"/>
      <c r="EH586" s="6"/>
      <c r="EI586" s="6"/>
      <c r="EJ586" s="6"/>
      <c r="EK586" s="6"/>
      <c r="EL586" s="6"/>
      <c r="EM586" s="6"/>
      <c r="EN586" s="8"/>
      <c r="EO586" s="6"/>
    </row>
    <row r="587" spans="1:145"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8"/>
      <c r="CF587" s="6"/>
      <c r="CG587" s="6"/>
      <c r="CH587" s="6"/>
      <c r="CI587" s="6"/>
      <c r="CJ587" s="6"/>
      <c r="CK587" s="6"/>
      <c r="CL587" s="6"/>
      <c r="CM587" s="6"/>
      <c r="CN587" s="6"/>
      <c r="CO587" s="6"/>
      <c r="CP587" s="6"/>
      <c r="CQ587" s="6"/>
      <c r="CR587" s="6"/>
      <c r="CS587" s="6"/>
      <c r="CT587" s="6"/>
      <c r="CU587" s="6"/>
      <c r="CV587" s="6"/>
      <c r="CW587" s="6"/>
      <c r="CX587" s="6"/>
      <c r="CY587" s="6"/>
      <c r="CZ587" s="6"/>
      <c r="DA587" s="6"/>
      <c r="DB587" s="6"/>
      <c r="DC587" s="6"/>
      <c r="DD587" s="6"/>
      <c r="DE587" s="6"/>
      <c r="DF587" s="6"/>
      <c r="DG587" s="6"/>
      <c r="DH587" s="6"/>
      <c r="DI587" s="8"/>
      <c r="DJ587" s="6"/>
      <c r="DK587" s="6"/>
      <c r="DL587" s="6"/>
      <c r="DM587" s="6"/>
      <c r="DN587" s="6"/>
      <c r="DO587" s="6"/>
      <c r="DP587" s="6"/>
      <c r="DQ587" s="6"/>
      <c r="DR587" s="6"/>
      <c r="DS587" s="6"/>
      <c r="DT587" s="6"/>
      <c r="DU587" s="6"/>
      <c r="DV587" s="6"/>
      <c r="DW587" s="6"/>
      <c r="DX587" s="6"/>
      <c r="DY587" s="6"/>
      <c r="DZ587" s="6"/>
      <c r="EA587" s="6"/>
      <c r="EB587" s="6"/>
      <c r="EC587" s="6"/>
      <c r="ED587" s="6"/>
      <c r="EE587" s="6"/>
      <c r="EF587" s="6"/>
      <c r="EG587" s="6"/>
      <c r="EH587" s="6"/>
      <c r="EI587" s="6"/>
      <c r="EJ587" s="6"/>
      <c r="EK587" s="6"/>
      <c r="EL587" s="6"/>
      <c r="EM587" s="6"/>
      <c r="EN587" s="8"/>
      <c r="EO587" s="6"/>
    </row>
    <row r="588" spans="1:145"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8"/>
      <c r="CF588" s="6"/>
      <c r="CG588" s="6"/>
      <c r="CH588" s="6"/>
      <c r="CI588" s="6"/>
      <c r="CJ588" s="6"/>
      <c r="CK588" s="6"/>
      <c r="CL588" s="6"/>
      <c r="CM588" s="6"/>
      <c r="CN588" s="6"/>
      <c r="CO588" s="6"/>
      <c r="CP588" s="6"/>
      <c r="CQ588" s="6"/>
      <c r="CR588" s="6"/>
      <c r="CS588" s="6"/>
      <c r="CT588" s="6"/>
      <c r="CU588" s="6"/>
      <c r="CV588" s="6"/>
      <c r="CW588" s="6"/>
      <c r="CX588" s="6"/>
      <c r="CY588" s="6"/>
      <c r="CZ588" s="6"/>
      <c r="DA588" s="6"/>
      <c r="DB588" s="6"/>
      <c r="DC588" s="6"/>
      <c r="DD588" s="6"/>
      <c r="DE588" s="6"/>
      <c r="DF588" s="6"/>
      <c r="DG588" s="6"/>
      <c r="DH588" s="6"/>
      <c r="DI588" s="8"/>
      <c r="DJ588" s="6"/>
      <c r="DK588" s="6"/>
      <c r="DL588" s="6"/>
      <c r="DM588" s="6"/>
      <c r="DN588" s="6"/>
      <c r="DO588" s="6"/>
      <c r="DP588" s="6"/>
      <c r="DQ588" s="6"/>
      <c r="DR588" s="6"/>
      <c r="DS588" s="6"/>
      <c r="DT588" s="6"/>
      <c r="DU588" s="6"/>
      <c r="DV588" s="6"/>
      <c r="DW588" s="6"/>
      <c r="DX588" s="6"/>
      <c r="DY588" s="6"/>
      <c r="DZ588" s="6"/>
      <c r="EA588" s="6"/>
      <c r="EB588" s="6"/>
      <c r="EC588" s="6"/>
      <c r="ED588" s="6"/>
      <c r="EE588" s="6"/>
      <c r="EF588" s="6"/>
      <c r="EG588" s="6"/>
      <c r="EH588" s="6"/>
      <c r="EI588" s="6"/>
      <c r="EJ588" s="6"/>
      <c r="EK588" s="6"/>
      <c r="EL588" s="6"/>
      <c r="EM588" s="6"/>
      <c r="EN588" s="8"/>
      <c r="EO588" s="6"/>
    </row>
    <row r="589" spans="1:145"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8"/>
      <c r="CF589" s="6"/>
      <c r="CG589" s="6"/>
      <c r="CH589" s="6"/>
      <c r="CI589" s="6"/>
      <c r="CJ589" s="6"/>
      <c r="CK589" s="6"/>
      <c r="CL589" s="6"/>
      <c r="CM589" s="6"/>
      <c r="CN589" s="6"/>
      <c r="CO589" s="6"/>
      <c r="CP589" s="6"/>
      <c r="CQ589" s="6"/>
      <c r="CR589" s="6"/>
      <c r="CS589" s="6"/>
      <c r="CT589" s="6"/>
      <c r="CU589" s="6"/>
      <c r="CV589" s="6"/>
      <c r="CW589" s="6"/>
      <c r="CX589" s="6"/>
      <c r="CY589" s="6"/>
      <c r="CZ589" s="6"/>
      <c r="DA589" s="6"/>
      <c r="DB589" s="6"/>
      <c r="DC589" s="6"/>
      <c r="DD589" s="6"/>
      <c r="DE589" s="6"/>
      <c r="DF589" s="6"/>
      <c r="DG589" s="6"/>
      <c r="DH589" s="6"/>
      <c r="DI589" s="8"/>
      <c r="DJ589" s="6"/>
      <c r="DK589" s="6"/>
      <c r="DL589" s="6"/>
      <c r="DM589" s="6"/>
      <c r="DN589" s="6"/>
      <c r="DO589" s="6"/>
      <c r="DP589" s="6"/>
      <c r="DQ589" s="6"/>
      <c r="DR589" s="6"/>
      <c r="DS589" s="6"/>
      <c r="DT589" s="6"/>
      <c r="DU589" s="6"/>
      <c r="DV589" s="6"/>
      <c r="DW589" s="6"/>
      <c r="DX589" s="6"/>
      <c r="DY589" s="6"/>
      <c r="DZ589" s="6"/>
      <c r="EA589" s="6"/>
      <c r="EB589" s="6"/>
      <c r="EC589" s="6"/>
      <c r="ED589" s="6"/>
      <c r="EE589" s="6"/>
      <c r="EF589" s="6"/>
      <c r="EG589" s="6"/>
      <c r="EH589" s="6"/>
      <c r="EI589" s="6"/>
      <c r="EJ589" s="6"/>
      <c r="EK589" s="6"/>
      <c r="EL589" s="6"/>
      <c r="EM589" s="6"/>
      <c r="EN589" s="8"/>
      <c r="EO589" s="6"/>
    </row>
    <row r="590" spans="1:145"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8"/>
      <c r="CF590" s="6"/>
      <c r="CG590" s="6"/>
      <c r="CH590" s="6"/>
      <c r="CI590" s="6"/>
      <c r="CJ590" s="6"/>
      <c r="CK590" s="6"/>
      <c r="CL590" s="6"/>
      <c r="CM590" s="6"/>
      <c r="CN590" s="6"/>
      <c r="CO590" s="6"/>
      <c r="CP590" s="6"/>
      <c r="CQ590" s="6"/>
      <c r="CR590" s="6"/>
      <c r="CS590" s="6"/>
      <c r="CT590" s="6"/>
      <c r="CU590" s="6"/>
      <c r="CV590" s="6"/>
      <c r="CW590" s="6"/>
      <c r="CX590" s="6"/>
      <c r="CY590" s="6"/>
      <c r="CZ590" s="6"/>
      <c r="DA590" s="6"/>
      <c r="DB590" s="6"/>
      <c r="DC590" s="6"/>
      <c r="DD590" s="6"/>
      <c r="DE590" s="6"/>
      <c r="DF590" s="6"/>
      <c r="DG590" s="6"/>
      <c r="DH590" s="6"/>
      <c r="DI590" s="8"/>
      <c r="DJ590" s="6"/>
      <c r="DK590" s="6"/>
      <c r="DL590" s="6"/>
      <c r="DM590" s="6"/>
      <c r="DN590" s="6"/>
      <c r="DO590" s="6"/>
      <c r="DP590" s="6"/>
      <c r="DQ590" s="6"/>
      <c r="DR590" s="6"/>
      <c r="DS590" s="6"/>
      <c r="DT590" s="6"/>
      <c r="DU590" s="6"/>
      <c r="DV590" s="6"/>
      <c r="DW590" s="6"/>
      <c r="DX590" s="6"/>
      <c r="DY590" s="6"/>
      <c r="DZ590" s="6"/>
      <c r="EA590" s="6"/>
      <c r="EB590" s="6"/>
      <c r="EC590" s="6"/>
      <c r="ED590" s="6"/>
      <c r="EE590" s="6"/>
      <c r="EF590" s="6"/>
      <c r="EG590" s="6"/>
      <c r="EH590" s="6"/>
      <c r="EI590" s="6"/>
      <c r="EJ590" s="6"/>
      <c r="EK590" s="6"/>
      <c r="EL590" s="6"/>
      <c r="EM590" s="6"/>
      <c r="EN590" s="8"/>
      <c r="EO590" s="6"/>
    </row>
    <row r="591" spans="1:145"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8"/>
      <c r="CF591" s="6"/>
      <c r="CG591" s="6"/>
      <c r="CH591" s="6"/>
      <c r="CI591" s="6"/>
      <c r="CJ591" s="6"/>
      <c r="CK591" s="6"/>
      <c r="CL591" s="6"/>
      <c r="CM591" s="6"/>
      <c r="CN591" s="6"/>
      <c r="CO591" s="6"/>
      <c r="CP591" s="6"/>
      <c r="CQ591" s="6"/>
      <c r="CR591" s="6"/>
      <c r="CS591" s="6"/>
      <c r="CT591" s="6"/>
      <c r="CU591" s="6"/>
      <c r="CV591" s="6"/>
      <c r="CW591" s="6"/>
      <c r="CX591" s="6"/>
      <c r="CY591" s="6"/>
      <c r="CZ591" s="6"/>
      <c r="DA591" s="6"/>
      <c r="DB591" s="6"/>
      <c r="DC591" s="6"/>
      <c r="DD591" s="6"/>
      <c r="DE591" s="6"/>
      <c r="DF591" s="6"/>
      <c r="DG591" s="6"/>
      <c r="DH591" s="6"/>
      <c r="DI591" s="8"/>
      <c r="DJ591" s="6"/>
      <c r="DK591" s="6"/>
      <c r="DL591" s="6"/>
      <c r="DM591" s="6"/>
      <c r="DN591" s="6"/>
      <c r="DO591" s="6"/>
      <c r="DP591" s="6"/>
      <c r="DQ591" s="6"/>
      <c r="DR591" s="6"/>
      <c r="DS591" s="6"/>
      <c r="DT591" s="6"/>
      <c r="DU591" s="6"/>
      <c r="DV591" s="6"/>
      <c r="DW591" s="6"/>
      <c r="DX591" s="6"/>
      <c r="DY591" s="6"/>
      <c r="DZ591" s="6"/>
      <c r="EA591" s="6"/>
      <c r="EB591" s="6"/>
      <c r="EC591" s="6"/>
      <c r="ED591" s="6"/>
      <c r="EE591" s="6"/>
      <c r="EF591" s="6"/>
      <c r="EG591" s="6"/>
      <c r="EH591" s="6"/>
      <c r="EI591" s="6"/>
      <c r="EJ591" s="6"/>
      <c r="EK591" s="6"/>
      <c r="EL591" s="6"/>
      <c r="EM591" s="6"/>
      <c r="EN591" s="8"/>
      <c r="EO591" s="6"/>
    </row>
    <row r="592" spans="1:145"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8"/>
      <c r="CF592" s="6"/>
      <c r="CG592" s="6"/>
      <c r="CH592" s="6"/>
      <c r="CI592" s="6"/>
      <c r="CJ592" s="6"/>
      <c r="CK592" s="6"/>
      <c r="CL592" s="6"/>
      <c r="CM592" s="6"/>
      <c r="CN592" s="6"/>
      <c r="CO592" s="6"/>
      <c r="CP592" s="6"/>
      <c r="CQ592" s="6"/>
      <c r="CR592" s="6"/>
      <c r="CS592" s="6"/>
      <c r="CT592" s="6"/>
      <c r="CU592" s="6"/>
      <c r="CV592" s="6"/>
      <c r="CW592" s="6"/>
      <c r="CX592" s="6"/>
      <c r="CY592" s="6"/>
      <c r="CZ592" s="6"/>
      <c r="DA592" s="6"/>
      <c r="DB592" s="6"/>
      <c r="DC592" s="6"/>
      <c r="DD592" s="6"/>
      <c r="DE592" s="6"/>
      <c r="DF592" s="6"/>
      <c r="DG592" s="6"/>
      <c r="DH592" s="6"/>
      <c r="DI592" s="8"/>
      <c r="DJ592" s="6"/>
      <c r="DK592" s="6"/>
      <c r="DL592" s="6"/>
      <c r="DM592" s="6"/>
      <c r="DN592" s="6"/>
      <c r="DO592" s="6"/>
      <c r="DP592" s="6"/>
      <c r="DQ592" s="6"/>
      <c r="DR592" s="6"/>
      <c r="DS592" s="6"/>
      <c r="DT592" s="6"/>
      <c r="DU592" s="6"/>
      <c r="DV592" s="6"/>
      <c r="DW592" s="6"/>
      <c r="DX592" s="6"/>
      <c r="DY592" s="6"/>
      <c r="DZ592" s="6"/>
      <c r="EA592" s="6"/>
      <c r="EB592" s="6"/>
      <c r="EC592" s="6"/>
      <c r="ED592" s="6"/>
      <c r="EE592" s="6"/>
      <c r="EF592" s="6"/>
      <c r="EG592" s="6"/>
      <c r="EH592" s="6"/>
      <c r="EI592" s="6"/>
      <c r="EJ592" s="6"/>
      <c r="EK592" s="6"/>
      <c r="EL592" s="6"/>
      <c r="EM592" s="6"/>
      <c r="EN592" s="8"/>
      <c r="EO592" s="6"/>
    </row>
    <row r="593" spans="1:145"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8"/>
      <c r="CF593" s="6"/>
      <c r="CG593" s="6"/>
      <c r="CH593" s="6"/>
      <c r="CI593" s="6"/>
      <c r="CJ593" s="6"/>
      <c r="CK593" s="6"/>
      <c r="CL593" s="6"/>
      <c r="CM593" s="6"/>
      <c r="CN593" s="6"/>
      <c r="CO593" s="6"/>
      <c r="CP593" s="6"/>
      <c r="CQ593" s="6"/>
      <c r="CR593" s="6"/>
      <c r="CS593" s="6"/>
      <c r="CT593" s="6"/>
      <c r="CU593" s="6"/>
      <c r="CV593" s="6"/>
      <c r="CW593" s="6"/>
      <c r="CX593" s="6"/>
      <c r="CY593" s="6"/>
      <c r="CZ593" s="6"/>
      <c r="DA593" s="6"/>
      <c r="DB593" s="6"/>
      <c r="DC593" s="6"/>
      <c r="DD593" s="6"/>
      <c r="DE593" s="6"/>
      <c r="DF593" s="6"/>
      <c r="DG593" s="6"/>
      <c r="DH593" s="6"/>
      <c r="DI593" s="8"/>
      <c r="DJ593" s="6"/>
      <c r="DK593" s="6"/>
      <c r="DL593" s="6"/>
      <c r="DM593" s="6"/>
      <c r="DN593" s="6"/>
      <c r="DO593" s="6"/>
      <c r="DP593" s="6"/>
      <c r="DQ593" s="6"/>
      <c r="DR593" s="6"/>
      <c r="DS593" s="6"/>
      <c r="DT593" s="6"/>
      <c r="DU593" s="6"/>
      <c r="DV593" s="6"/>
      <c r="DW593" s="6"/>
      <c r="DX593" s="6"/>
      <c r="DY593" s="6"/>
      <c r="DZ593" s="6"/>
      <c r="EA593" s="6"/>
      <c r="EB593" s="6"/>
      <c r="EC593" s="6"/>
      <c r="ED593" s="6"/>
      <c r="EE593" s="6"/>
      <c r="EF593" s="6"/>
      <c r="EG593" s="6"/>
      <c r="EH593" s="6"/>
      <c r="EI593" s="6"/>
      <c r="EJ593" s="6"/>
      <c r="EK593" s="6"/>
      <c r="EL593" s="6"/>
      <c r="EM593" s="6"/>
      <c r="EN593" s="8"/>
      <c r="EO593" s="6"/>
    </row>
    <row r="594" spans="1:145"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8"/>
      <c r="CF594" s="6"/>
      <c r="CG594" s="6"/>
      <c r="CH594" s="6"/>
      <c r="CI594" s="6"/>
      <c r="CJ594" s="6"/>
      <c r="CK594" s="6"/>
      <c r="CL594" s="6"/>
      <c r="CM594" s="6"/>
      <c r="CN594" s="6"/>
      <c r="CO594" s="6"/>
      <c r="CP594" s="6"/>
      <c r="CQ594" s="6"/>
      <c r="CR594" s="6"/>
      <c r="CS594" s="6"/>
      <c r="CT594" s="6"/>
      <c r="CU594" s="6"/>
      <c r="CV594" s="6"/>
      <c r="CW594" s="6"/>
      <c r="CX594" s="6"/>
      <c r="CY594" s="6"/>
      <c r="CZ594" s="6"/>
      <c r="DA594" s="6"/>
      <c r="DB594" s="6"/>
      <c r="DC594" s="6"/>
      <c r="DD594" s="6"/>
      <c r="DE594" s="6"/>
      <c r="DF594" s="6"/>
      <c r="DG594" s="6"/>
      <c r="DH594" s="6"/>
      <c r="DI594" s="8"/>
      <c r="DJ594" s="6"/>
      <c r="DK594" s="6"/>
      <c r="DL594" s="6"/>
      <c r="DM594" s="6"/>
      <c r="DN594" s="6"/>
      <c r="DO594" s="6"/>
      <c r="DP594" s="6"/>
      <c r="DQ594" s="6"/>
      <c r="DR594" s="6"/>
      <c r="DS594" s="6"/>
      <c r="DT594" s="6"/>
      <c r="DU594" s="6"/>
      <c r="DV594" s="6"/>
      <c r="DW594" s="6"/>
      <c r="DX594" s="6"/>
      <c r="DY594" s="6"/>
      <c r="DZ594" s="6"/>
      <c r="EA594" s="6"/>
      <c r="EB594" s="6"/>
      <c r="EC594" s="6"/>
      <c r="ED594" s="6"/>
      <c r="EE594" s="6"/>
      <c r="EF594" s="6"/>
      <c r="EG594" s="6"/>
      <c r="EH594" s="6"/>
      <c r="EI594" s="6"/>
      <c r="EJ594" s="6"/>
      <c r="EK594" s="6"/>
      <c r="EL594" s="6"/>
      <c r="EM594" s="6"/>
      <c r="EN594" s="8"/>
      <c r="EO594" s="6"/>
    </row>
    <row r="595" spans="1:14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8"/>
      <c r="CF595" s="6"/>
      <c r="CG595" s="6"/>
      <c r="CH595" s="6"/>
      <c r="CI595" s="6"/>
      <c r="CJ595" s="6"/>
      <c r="CK595" s="6"/>
      <c r="CL595" s="6"/>
      <c r="CM595" s="6"/>
      <c r="CN595" s="6"/>
      <c r="CO595" s="6"/>
      <c r="CP595" s="6"/>
      <c r="CQ595" s="6"/>
      <c r="CR595" s="6"/>
      <c r="CS595" s="6"/>
      <c r="CT595" s="6"/>
      <c r="CU595" s="6"/>
      <c r="CV595" s="6"/>
      <c r="CW595" s="6"/>
      <c r="CX595" s="6"/>
      <c r="CY595" s="6"/>
      <c r="CZ595" s="6"/>
      <c r="DA595" s="6"/>
      <c r="DB595" s="6"/>
      <c r="DC595" s="6"/>
      <c r="DD595" s="6"/>
      <c r="DE595" s="6"/>
      <c r="DF595" s="6"/>
      <c r="DG595" s="6"/>
      <c r="DH595" s="6"/>
      <c r="DI595" s="8"/>
      <c r="DJ595" s="6"/>
      <c r="DK595" s="6"/>
      <c r="DL595" s="6"/>
      <c r="DM595" s="6"/>
      <c r="DN595" s="6"/>
      <c r="DO595" s="6"/>
      <c r="DP595" s="6"/>
      <c r="DQ595" s="6"/>
      <c r="DR595" s="6"/>
      <c r="DS595" s="6"/>
      <c r="DT595" s="6"/>
      <c r="DU595" s="6"/>
      <c r="DV595" s="6"/>
      <c r="DW595" s="6"/>
      <c r="DX595" s="6"/>
      <c r="DY595" s="6"/>
      <c r="DZ595" s="6"/>
      <c r="EA595" s="6"/>
      <c r="EB595" s="6"/>
      <c r="EC595" s="6"/>
      <c r="ED595" s="6"/>
      <c r="EE595" s="6"/>
      <c r="EF595" s="6"/>
      <c r="EG595" s="6"/>
      <c r="EH595" s="6"/>
      <c r="EI595" s="6"/>
      <c r="EJ595" s="6"/>
      <c r="EK595" s="6"/>
      <c r="EL595" s="6"/>
      <c r="EM595" s="6"/>
      <c r="EN595" s="8"/>
      <c r="EO595" s="6"/>
    </row>
    <row r="596" spans="1:145"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8"/>
      <c r="CF596" s="6"/>
      <c r="CG596" s="6"/>
      <c r="CH596" s="6"/>
      <c r="CI596" s="6"/>
      <c r="CJ596" s="6"/>
      <c r="CK596" s="6"/>
      <c r="CL596" s="6"/>
      <c r="CM596" s="6"/>
      <c r="CN596" s="6"/>
      <c r="CO596" s="6"/>
      <c r="CP596" s="6"/>
      <c r="CQ596" s="6"/>
      <c r="CR596" s="6"/>
      <c r="CS596" s="6"/>
      <c r="CT596" s="6"/>
      <c r="CU596" s="6"/>
      <c r="CV596" s="6"/>
      <c r="CW596" s="6"/>
      <c r="CX596" s="6"/>
      <c r="CY596" s="6"/>
      <c r="CZ596" s="6"/>
      <c r="DA596" s="6"/>
      <c r="DB596" s="6"/>
      <c r="DC596" s="6"/>
      <c r="DD596" s="6"/>
      <c r="DE596" s="6"/>
      <c r="DF596" s="6"/>
      <c r="DG596" s="6"/>
      <c r="DH596" s="6"/>
      <c r="DI596" s="8"/>
      <c r="DJ596" s="6"/>
      <c r="DK596" s="6"/>
      <c r="DL596" s="6"/>
      <c r="DM596" s="6"/>
      <c r="DN596" s="6"/>
      <c r="DO596" s="6"/>
      <c r="DP596" s="6"/>
      <c r="DQ596" s="6"/>
      <c r="DR596" s="6"/>
      <c r="DS596" s="6"/>
      <c r="DT596" s="6"/>
      <c r="DU596" s="6"/>
      <c r="DV596" s="6"/>
      <c r="DW596" s="6"/>
      <c r="DX596" s="6"/>
      <c r="DY596" s="6"/>
      <c r="DZ596" s="6"/>
      <c r="EA596" s="6"/>
      <c r="EB596" s="6"/>
      <c r="EC596" s="6"/>
      <c r="ED596" s="6"/>
      <c r="EE596" s="6"/>
      <c r="EF596" s="6"/>
      <c r="EG596" s="6"/>
      <c r="EH596" s="6"/>
      <c r="EI596" s="6"/>
      <c r="EJ596" s="6"/>
      <c r="EK596" s="6"/>
      <c r="EL596" s="6"/>
      <c r="EM596" s="6"/>
      <c r="EN596" s="8"/>
      <c r="EO596" s="6"/>
    </row>
    <row r="597" spans="1:145"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8"/>
      <c r="CF597" s="6"/>
      <c r="CG597" s="6"/>
      <c r="CH597" s="6"/>
      <c r="CI597" s="6"/>
      <c r="CJ597" s="6"/>
      <c r="CK597" s="6"/>
      <c r="CL597" s="6"/>
      <c r="CM597" s="6"/>
      <c r="CN597" s="6"/>
      <c r="CO597" s="6"/>
      <c r="CP597" s="6"/>
      <c r="CQ597" s="6"/>
      <c r="CR597" s="6"/>
      <c r="CS597" s="6"/>
      <c r="CT597" s="6"/>
      <c r="CU597" s="6"/>
      <c r="CV597" s="6"/>
      <c r="CW597" s="6"/>
      <c r="CX597" s="6"/>
      <c r="CY597" s="6"/>
      <c r="CZ597" s="6"/>
      <c r="DA597" s="6"/>
      <c r="DB597" s="6"/>
      <c r="DC597" s="6"/>
      <c r="DD597" s="6"/>
      <c r="DE597" s="6"/>
      <c r="DF597" s="6"/>
      <c r="DG597" s="6"/>
      <c r="DH597" s="6"/>
      <c r="DI597" s="8"/>
      <c r="DJ597" s="6"/>
      <c r="DK597" s="6"/>
      <c r="DL597" s="6"/>
      <c r="DM597" s="6"/>
      <c r="DN597" s="6"/>
      <c r="DO597" s="6"/>
      <c r="DP597" s="6"/>
      <c r="DQ597" s="6"/>
      <c r="DR597" s="6"/>
      <c r="DS597" s="6"/>
      <c r="DT597" s="6"/>
      <c r="DU597" s="6"/>
      <c r="DV597" s="6"/>
      <c r="DW597" s="6"/>
      <c r="DX597" s="6"/>
      <c r="DY597" s="6"/>
      <c r="DZ597" s="6"/>
      <c r="EA597" s="6"/>
      <c r="EB597" s="6"/>
      <c r="EC597" s="6"/>
      <c r="ED597" s="6"/>
      <c r="EE597" s="6"/>
      <c r="EF597" s="6"/>
      <c r="EG597" s="6"/>
      <c r="EH597" s="6"/>
      <c r="EI597" s="6"/>
      <c r="EJ597" s="6"/>
      <c r="EK597" s="6"/>
      <c r="EL597" s="6"/>
      <c r="EM597" s="6"/>
      <c r="EN597" s="8"/>
      <c r="EO597" s="6"/>
    </row>
    <row r="598" spans="1:145"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8"/>
      <c r="CF598" s="6"/>
      <c r="CG598" s="6"/>
      <c r="CH598" s="6"/>
      <c r="CI598" s="6"/>
      <c r="CJ598" s="6"/>
      <c r="CK598" s="6"/>
      <c r="CL598" s="6"/>
      <c r="CM598" s="6"/>
      <c r="CN598" s="6"/>
      <c r="CO598" s="6"/>
      <c r="CP598" s="6"/>
      <c r="CQ598" s="6"/>
      <c r="CR598" s="6"/>
      <c r="CS598" s="6"/>
      <c r="CT598" s="6"/>
      <c r="CU598" s="6"/>
      <c r="CV598" s="6"/>
      <c r="CW598" s="6"/>
      <c r="CX598" s="6"/>
      <c r="CY598" s="6"/>
      <c r="CZ598" s="6"/>
      <c r="DA598" s="6"/>
      <c r="DB598" s="6"/>
      <c r="DC598" s="6"/>
      <c r="DD598" s="6"/>
      <c r="DE598" s="6"/>
      <c r="DF598" s="6"/>
      <c r="DG598" s="6"/>
      <c r="DH598" s="6"/>
      <c r="DI598" s="8"/>
      <c r="DJ598" s="6"/>
      <c r="DK598" s="6"/>
      <c r="DL598" s="6"/>
      <c r="DM598" s="6"/>
      <c r="DN598" s="6"/>
      <c r="DO598" s="6"/>
      <c r="DP598" s="6"/>
      <c r="DQ598" s="6"/>
      <c r="DR598" s="6"/>
      <c r="DS598" s="6"/>
      <c r="DT598" s="6"/>
      <c r="DU598" s="6"/>
      <c r="DV598" s="6"/>
      <c r="DW598" s="6"/>
      <c r="DX598" s="6"/>
      <c r="DY598" s="6"/>
      <c r="DZ598" s="6"/>
      <c r="EA598" s="6"/>
      <c r="EB598" s="6"/>
      <c r="EC598" s="6"/>
      <c r="ED598" s="6"/>
      <c r="EE598" s="6"/>
      <c r="EF598" s="6"/>
      <c r="EG598" s="6"/>
      <c r="EH598" s="6"/>
      <c r="EI598" s="6"/>
      <c r="EJ598" s="6"/>
      <c r="EK598" s="6"/>
      <c r="EL598" s="6"/>
      <c r="EM598" s="6"/>
      <c r="EN598" s="8"/>
      <c r="EO598" s="6"/>
    </row>
    <row r="599" spans="1:145"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8"/>
      <c r="CF599" s="6"/>
      <c r="CG599" s="6"/>
      <c r="CH599" s="6"/>
      <c r="CI599" s="6"/>
      <c r="CJ599" s="6"/>
      <c r="CK599" s="6"/>
      <c r="CL599" s="6"/>
      <c r="CM599" s="6"/>
      <c r="CN599" s="6"/>
      <c r="CO599" s="6"/>
      <c r="CP599" s="6"/>
      <c r="CQ599" s="6"/>
      <c r="CR599" s="6"/>
      <c r="CS599" s="6"/>
      <c r="CT599" s="6"/>
      <c r="CU599" s="6"/>
      <c r="CV599" s="6"/>
      <c r="CW599" s="6"/>
      <c r="CX599" s="6"/>
      <c r="CY599" s="6"/>
      <c r="CZ599" s="6"/>
      <c r="DA599" s="6"/>
      <c r="DB599" s="6"/>
      <c r="DC599" s="6"/>
      <c r="DD599" s="6"/>
      <c r="DE599" s="6"/>
      <c r="DF599" s="6"/>
      <c r="DG599" s="6"/>
      <c r="DH599" s="6"/>
      <c r="DI599" s="8"/>
      <c r="DJ599" s="6"/>
      <c r="DK599" s="6"/>
      <c r="DL599" s="6"/>
      <c r="DM599" s="6"/>
      <c r="DN599" s="6"/>
      <c r="DO599" s="6"/>
      <c r="DP599" s="6"/>
      <c r="DQ599" s="6"/>
      <c r="DR599" s="6"/>
      <c r="DS599" s="6"/>
      <c r="DT599" s="6"/>
      <c r="DU599" s="6"/>
      <c r="DV599" s="6"/>
      <c r="DW599" s="6"/>
      <c r="DX599" s="6"/>
      <c r="DY599" s="6"/>
      <c r="DZ599" s="6"/>
      <c r="EA599" s="6"/>
      <c r="EB599" s="6"/>
      <c r="EC599" s="6"/>
      <c r="ED599" s="6"/>
      <c r="EE599" s="6"/>
      <c r="EF599" s="6"/>
      <c r="EG599" s="6"/>
      <c r="EH599" s="6"/>
      <c r="EI599" s="6"/>
      <c r="EJ599" s="6"/>
      <c r="EK599" s="6"/>
      <c r="EL599" s="6"/>
      <c r="EM599" s="6"/>
      <c r="EN599" s="8"/>
      <c r="EO599" s="6"/>
    </row>
    <row r="600" spans="1:145"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8"/>
      <c r="CF600" s="6"/>
      <c r="CG600" s="6"/>
      <c r="CH600" s="6"/>
      <c r="CI600" s="6"/>
      <c r="CJ600" s="6"/>
      <c r="CK600" s="6"/>
      <c r="CL600" s="6"/>
      <c r="CM600" s="6"/>
      <c r="CN600" s="6"/>
      <c r="CO600" s="6"/>
      <c r="CP600" s="6"/>
      <c r="CQ600" s="6"/>
      <c r="CR600" s="6"/>
      <c r="CS600" s="6"/>
      <c r="CT600" s="6"/>
      <c r="CU600" s="6"/>
      <c r="CV600" s="6"/>
      <c r="CW600" s="6"/>
      <c r="CX600" s="6"/>
      <c r="CY600" s="6"/>
      <c r="CZ600" s="6"/>
      <c r="DA600" s="6"/>
      <c r="DB600" s="6"/>
      <c r="DC600" s="6"/>
      <c r="DD600" s="6"/>
      <c r="DE600" s="6"/>
      <c r="DF600" s="6"/>
      <c r="DG600" s="6"/>
      <c r="DH600" s="6"/>
      <c r="DI600" s="8"/>
      <c r="DJ600" s="6"/>
      <c r="DK600" s="6"/>
      <c r="DL600" s="6"/>
      <c r="DM600" s="6"/>
      <c r="DN600" s="6"/>
      <c r="DO600" s="6"/>
      <c r="DP600" s="6"/>
      <c r="DQ600" s="6"/>
      <c r="DR600" s="6"/>
      <c r="DS600" s="6"/>
      <c r="DT600" s="6"/>
      <c r="DU600" s="6"/>
      <c r="DV600" s="6"/>
      <c r="DW600" s="6"/>
      <c r="DX600" s="6"/>
      <c r="DY600" s="6"/>
      <c r="DZ600" s="6"/>
      <c r="EA600" s="6"/>
      <c r="EB600" s="6"/>
      <c r="EC600" s="6"/>
      <c r="ED600" s="6"/>
      <c r="EE600" s="6"/>
      <c r="EF600" s="6"/>
      <c r="EG600" s="6"/>
      <c r="EH600" s="6"/>
      <c r="EI600" s="6"/>
      <c r="EJ600" s="6"/>
      <c r="EK600" s="6"/>
      <c r="EL600" s="6"/>
      <c r="EM600" s="6"/>
      <c r="EN600" s="8"/>
      <c r="EO600" s="6"/>
    </row>
    <row r="601" spans="1:145"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8"/>
      <c r="CF601" s="6"/>
      <c r="CG601" s="6"/>
      <c r="CH601" s="6"/>
      <c r="CI601" s="6"/>
      <c r="CJ601" s="6"/>
      <c r="CK601" s="6"/>
      <c r="CL601" s="6"/>
      <c r="CM601" s="6"/>
      <c r="CN601" s="6"/>
      <c r="CO601" s="6"/>
      <c r="CP601" s="6"/>
      <c r="CQ601" s="6"/>
      <c r="CR601" s="6"/>
      <c r="CS601" s="6"/>
      <c r="CT601" s="6"/>
      <c r="CU601" s="6"/>
      <c r="CV601" s="6"/>
      <c r="CW601" s="6"/>
      <c r="CX601" s="6"/>
      <c r="CY601" s="6"/>
      <c r="CZ601" s="6"/>
      <c r="DA601" s="6"/>
      <c r="DB601" s="6"/>
      <c r="DC601" s="6"/>
      <c r="DD601" s="6"/>
      <c r="DE601" s="6"/>
      <c r="DF601" s="6"/>
      <c r="DG601" s="6"/>
      <c r="DH601" s="6"/>
      <c r="DI601" s="8"/>
      <c r="DJ601" s="6"/>
      <c r="DK601" s="6"/>
      <c r="DL601" s="6"/>
      <c r="DM601" s="6"/>
      <c r="DN601" s="6"/>
      <c r="DO601" s="6"/>
      <c r="DP601" s="6"/>
      <c r="DQ601" s="6"/>
      <c r="DR601" s="6"/>
      <c r="DS601" s="6"/>
      <c r="DT601" s="6"/>
      <c r="DU601" s="6"/>
      <c r="DV601" s="6"/>
      <c r="DW601" s="6"/>
      <c r="DX601" s="6"/>
      <c r="DY601" s="6"/>
      <c r="DZ601" s="6"/>
      <c r="EA601" s="6"/>
      <c r="EB601" s="6"/>
      <c r="EC601" s="6"/>
      <c r="ED601" s="6"/>
      <c r="EE601" s="6"/>
      <c r="EF601" s="6"/>
      <c r="EG601" s="6"/>
      <c r="EH601" s="6"/>
      <c r="EI601" s="6"/>
      <c r="EJ601" s="6"/>
      <c r="EK601" s="6"/>
      <c r="EL601" s="6"/>
      <c r="EM601" s="6"/>
      <c r="EN601" s="8"/>
      <c r="EO601" s="6"/>
    </row>
    <row r="602" spans="1:145"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8"/>
      <c r="CF602" s="6"/>
      <c r="CG602" s="6"/>
      <c r="CH602" s="6"/>
      <c r="CI602" s="6"/>
      <c r="CJ602" s="6"/>
      <c r="CK602" s="6"/>
      <c r="CL602" s="6"/>
      <c r="CM602" s="6"/>
      <c r="CN602" s="6"/>
      <c r="CO602" s="6"/>
      <c r="CP602" s="6"/>
      <c r="CQ602" s="6"/>
      <c r="CR602" s="6"/>
      <c r="CS602" s="6"/>
      <c r="CT602" s="6"/>
      <c r="CU602" s="6"/>
      <c r="CV602" s="6"/>
      <c r="CW602" s="6"/>
      <c r="CX602" s="6"/>
      <c r="CY602" s="6"/>
      <c r="CZ602" s="6"/>
      <c r="DA602" s="6"/>
      <c r="DB602" s="6"/>
      <c r="DC602" s="6"/>
      <c r="DD602" s="6"/>
      <c r="DE602" s="6"/>
      <c r="DF602" s="6"/>
      <c r="DG602" s="6"/>
      <c r="DH602" s="6"/>
      <c r="DI602" s="8"/>
      <c r="DJ602" s="6"/>
      <c r="DK602" s="6"/>
      <c r="DL602" s="6"/>
      <c r="DM602" s="6"/>
      <c r="DN602" s="6"/>
      <c r="DO602" s="6"/>
      <c r="DP602" s="6"/>
      <c r="DQ602" s="6"/>
      <c r="DR602" s="6"/>
      <c r="DS602" s="6"/>
      <c r="DT602" s="6"/>
      <c r="DU602" s="6"/>
      <c r="DV602" s="6"/>
      <c r="DW602" s="6"/>
      <c r="DX602" s="6"/>
      <c r="DY602" s="6"/>
      <c r="DZ602" s="6"/>
      <c r="EA602" s="6"/>
      <c r="EB602" s="6"/>
      <c r="EC602" s="6"/>
      <c r="ED602" s="6"/>
      <c r="EE602" s="6"/>
      <c r="EF602" s="6"/>
      <c r="EG602" s="6"/>
      <c r="EH602" s="6"/>
      <c r="EI602" s="6"/>
      <c r="EJ602" s="6"/>
      <c r="EK602" s="6"/>
      <c r="EL602" s="6"/>
      <c r="EM602" s="6"/>
      <c r="EN602" s="8"/>
      <c r="EO602" s="6"/>
    </row>
    <row r="603" spans="1:145"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8"/>
      <c r="CF603" s="6"/>
      <c r="CG603" s="6"/>
      <c r="CH603" s="6"/>
      <c r="CI603" s="6"/>
      <c r="CJ603" s="6"/>
      <c r="CK603" s="6"/>
      <c r="CL603" s="6"/>
      <c r="CM603" s="6"/>
      <c r="CN603" s="6"/>
      <c r="CO603" s="6"/>
      <c r="CP603" s="6"/>
      <c r="CQ603" s="6"/>
      <c r="CR603" s="6"/>
      <c r="CS603" s="6"/>
      <c r="CT603" s="6"/>
      <c r="CU603" s="6"/>
      <c r="CV603" s="6"/>
      <c r="CW603" s="6"/>
      <c r="CX603" s="6"/>
      <c r="CY603" s="6"/>
      <c r="CZ603" s="6"/>
      <c r="DA603" s="6"/>
      <c r="DB603" s="6"/>
      <c r="DC603" s="6"/>
      <c r="DD603" s="6"/>
      <c r="DE603" s="6"/>
      <c r="DF603" s="6"/>
      <c r="DG603" s="6"/>
      <c r="DH603" s="6"/>
      <c r="DI603" s="8"/>
      <c r="DJ603" s="6"/>
      <c r="DK603" s="6"/>
      <c r="DL603" s="6"/>
      <c r="DM603" s="6"/>
      <c r="DN603" s="6"/>
      <c r="DO603" s="6"/>
      <c r="DP603" s="6"/>
      <c r="DQ603" s="6"/>
      <c r="DR603" s="6"/>
      <c r="DS603" s="6"/>
      <c r="DT603" s="6"/>
      <c r="DU603" s="6"/>
      <c r="DV603" s="6"/>
      <c r="DW603" s="6"/>
      <c r="DX603" s="6"/>
      <c r="DY603" s="6"/>
      <c r="DZ603" s="6"/>
      <c r="EA603" s="6"/>
      <c r="EB603" s="6"/>
      <c r="EC603" s="6"/>
      <c r="ED603" s="6"/>
      <c r="EE603" s="6"/>
      <c r="EF603" s="6"/>
      <c r="EG603" s="6"/>
      <c r="EH603" s="6"/>
      <c r="EI603" s="6"/>
      <c r="EJ603" s="6"/>
      <c r="EK603" s="6"/>
      <c r="EL603" s="6"/>
      <c r="EM603" s="6"/>
      <c r="EN603" s="8"/>
      <c r="EO603" s="6"/>
    </row>
    <row r="604" spans="1:145"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8"/>
      <c r="CF604" s="6"/>
      <c r="CG604" s="6"/>
      <c r="CH604" s="6"/>
      <c r="CI604" s="6"/>
      <c r="CJ604" s="6"/>
      <c r="CK604" s="6"/>
      <c r="CL604" s="6"/>
      <c r="CM604" s="6"/>
      <c r="CN604" s="6"/>
      <c r="CO604" s="6"/>
      <c r="CP604" s="6"/>
      <c r="CQ604" s="6"/>
      <c r="CR604" s="6"/>
      <c r="CS604" s="6"/>
      <c r="CT604" s="6"/>
      <c r="CU604" s="6"/>
      <c r="CV604" s="6"/>
      <c r="CW604" s="6"/>
      <c r="CX604" s="6"/>
      <c r="CY604" s="6"/>
      <c r="CZ604" s="6"/>
      <c r="DA604" s="6"/>
      <c r="DB604" s="6"/>
      <c r="DC604" s="6"/>
      <c r="DD604" s="6"/>
      <c r="DE604" s="6"/>
      <c r="DF604" s="6"/>
      <c r="DG604" s="6"/>
      <c r="DH604" s="6"/>
      <c r="DI604" s="8"/>
      <c r="DJ604" s="6"/>
      <c r="DK604" s="6"/>
      <c r="DL604" s="6"/>
      <c r="DM604" s="6"/>
      <c r="DN604" s="6"/>
      <c r="DO604" s="6"/>
      <c r="DP604" s="6"/>
      <c r="DQ604" s="6"/>
      <c r="DR604" s="6"/>
      <c r="DS604" s="6"/>
      <c r="DT604" s="6"/>
      <c r="DU604" s="6"/>
      <c r="DV604" s="6"/>
      <c r="DW604" s="6"/>
      <c r="DX604" s="6"/>
      <c r="DY604" s="6"/>
      <c r="DZ604" s="6"/>
      <c r="EA604" s="6"/>
      <c r="EB604" s="6"/>
      <c r="EC604" s="6"/>
      <c r="ED604" s="6"/>
      <c r="EE604" s="6"/>
      <c r="EF604" s="6"/>
      <c r="EG604" s="6"/>
      <c r="EH604" s="6"/>
      <c r="EI604" s="6"/>
      <c r="EJ604" s="6"/>
      <c r="EK604" s="6"/>
      <c r="EL604" s="6"/>
      <c r="EM604" s="6"/>
      <c r="EN604" s="8"/>
      <c r="EO604" s="6"/>
    </row>
    <row r="605" spans="1:14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8"/>
      <c r="CF605" s="6"/>
      <c r="CG605" s="6"/>
      <c r="CH605" s="6"/>
      <c r="CI605" s="6"/>
      <c r="CJ605" s="6"/>
      <c r="CK605" s="6"/>
      <c r="CL605" s="6"/>
      <c r="CM605" s="6"/>
      <c r="CN605" s="6"/>
      <c r="CO605" s="6"/>
      <c r="CP605" s="6"/>
      <c r="CQ605" s="6"/>
      <c r="CR605" s="6"/>
      <c r="CS605" s="6"/>
      <c r="CT605" s="6"/>
      <c r="CU605" s="6"/>
      <c r="CV605" s="6"/>
      <c r="CW605" s="6"/>
      <c r="CX605" s="6"/>
      <c r="CY605" s="6"/>
      <c r="CZ605" s="6"/>
      <c r="DA605" s="6"/>
      <c r="DB605" s="6"/>
      <c r="DC605" s="6"/>
      <c r="DD605" s="6"/>
      <c r="DE605" s="6"/>
      <c r="DF605" s="6"/>
      <c r="DG605" s="6"/>
      <c r="DH605" s="6"/>
      <c r="DI605" s="8"/>
      <c r="DJ605" s="6"/>
      <c r="DK605" s="6"/>
      <c r="DL605" s="6"/>
      <c r="DM605" s="6"/>
      <c r="DN605" s="6"/>
      <c r="DO605" s="6"/>
      <c r="DP605" s="6"/>
      <c r="DQ605" s="6"/>
      <c r="DR605" s="6"/>
      <c r="DS605" s="6"/>
      <c r="DT605" s="6"/>
      <c r="DU605" s="6"/>
      <c r="DV605" s="6"/>
      <c r="DW605" s="6"/>
      <c r="DX605" s="6"/>
      <c r="DY605" s="6"/>
      <c r="DZ605" s="6"/>
      <c r="EA605" s="6"/>
      <c r="EB605" s="6"/>
      <c r="EC605" s="6"/>
      <c r="ED605" s="6"/>
      <c r="EE605" s="6"/>
      <c r="EF605" s="6"/>
      <c r="EG605" s="6"/>
      <c r="EH605" s="6"/>
      <c r="EI605" s="6"/>
      <c r="EJ605" s="6"/>
      <c r="EK605" s="6"/>
      <c r="EL605" s="6"/>
      <c r="EM605" s="6"/>
      <c r="EN605" s="8"/>
      <c r="EO605" s="6"/>
    </row>
    <row r="606" spans="1:145"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8"/>
      <c r="CF606" s="6"/>
      <c r="CG606" s="6"/>
      <c r="CH606" s="6"/>
      <c r="CI606" s="6"/>
      <c r="CJ606" s="6"/>
      <c r="CK606" s="6"/>
      <c r="CL606" s="6"/>
      <c r="CM606" s="6"/>
      <c r="CN606" s="6"/>
      <c r="CO606" s="6"/>
      <c r="CP606" s="6"/>
      <c r="CQ606" s="6"/>
      <c r="CR606" s="6"/>
      <c r="CS606" s="6"/>
      <c r="CT606" s="6"/>
      <c r="CU606" s="6"/>
      <c r="CV606" s="6"/>
      <c r="CW606" s="6"/>
      <c r="CX606" s="6"/>
      <c r="CY606" s="6"/>
      <c r="CZ606" s="6"/>
      <c r="DA606" s="6"/>
      <c r="DB606" s="6"/>
      <c r="DC606" s="6"/>
      <c r="DD606" s="6"/>
      <c r="DE606" s="6"/>
      <c r="DF606" s="6"/>
      <c r="DG606" s="6"/>
      <c r="DH606" s="6"/>
      <c r="DI606" s="8"/>
      <c r="DJ606" s="6"/>
      <c r="DK606" s="6"/>
      <c r="DL606" s="6"/>
      <c r="DM606" s="6"/>
      <c r="DN606" s="6"/>
      <c r="DO606" s="6"/>
      <c r="DP606" s="6"/>
      <c r="DQ606" s="6"/>
      <c r="DR606" s="6"/>
      <c r="DS606" s="6"/>
      <c r="DT606" s="6"/>
      <c r="DU606" s="6"/>
      <c r="DV606" s="6"/>
      <c r="DW606" s="6"/>
      <c r="DX606" s="6"/>
      <c r="DY606" s="6"/>
      <c r="DZ606" s="6"/>
      <c r="EA606" s="6"/>
      <c r="EB606" s="6"/>
      <c r="EC606" s="6"/>
      <c r="ED606" s="6"/>
      <c r="EE606" s="6"/>
      <c r="EF606" s="6"/>
      <c r="EG606" s="6"/>
      <c r="EH606" s="6"/>
      <c r="EI606" s="6"/>
      <c r="EJ606" s="6"/>
      <c r="EK606" s="6"/>
      <c r="EL606" s="6"/>
      <c r="EM606" s="6"/>
      <c r="EN606" s="8"/>
      <c r="EO606" s="6"/>
    </row>
    <row r="607" spans="1:145"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8"/>
      <c r="CF607" s="6"/>
      <c r="CG607" s="6"/>
      <c r="CH607" s="6"/>
      <c r="CI607" s="6"/>
      <c r="CJ607" s="6"/>
      <c r="CK607" s="6"/>
      <c r="CL607" s="6"/>
      <c r="CM607" s="6"/>
      <c r="CN607" s="6"/>
      <c r="CO607" s="6"/>
      <c r="CP607" s="6"/>
      <c r="CQ607" s="6"/>
      <c r="CR607" s="6"/>
      <c r="CS607" s="6"/>
      <c r="CT607" s="6"/>
      <c r="CU607" s="6"/>
      <c r="CV607" s="6"/>
      <c r="CW607" s="6"/>
      <c r="CX607" s="6"/>
      <c r="CY607" s="6"/>
      <c r="CZ607" s="6"/>
      <c r="DA607" s="6"/>
      <c r="DB607" s="6"/>
      <c r="DC607" s="6"/>
      <c r="DD607" s="6"/>
      <c r="DE607" s="6"/>
      <c r="DF607" s="6"/>
      <c r="DG607" s="6"/>
      <c r="DH607" s="6"/>
      <c r="DI607" s="8"/>
      <c r="DJ607" s="6"/>
      <c r="DK607" s="6"/>
      <c r="DL607" s="6"/>
      <c r="DM607" s="6"/>
      <c r="DN607" s="6"/>
      <c r="DO607" s="6"/>
      <c r="DP607" s="6"/>
      <c r="DQ607" s="6"/>
      <c r="DR607" s="6"/>
      <c r="DS607" s="6"/>
      <c r="DT607" s="6"/>
      <c r="DU607" s="6"/>
      <c r="DV607" s="6"/>
      <c r="DW607" s="6"/>
      <c r="DX607" s="6"/>
      <c r="DY607" s="6"/>
      <c r="DZ607" s="6"/>
      <c r="EA607" s="6"/>
      <c r="EB607" s="6"/>
      <c r="EC607" s="6"/>
      <c r="ED607" s="6"/>
      <c r="EE607" s="6"/>
      <c r="EF607" s="6"/>
      <c r="EG607" s="6"/>
      <c r="EH607" s="6"/>
      <c r="EI607" s="6"/>
      <c r="EJ607" s="6"/>
      <c r="EK607" s="6"/>
      <c r="EL607" s="6"/>
      <c r="EM607" s="6"/>
      <c r="EN607" s="8"/>
      <c r="EO607" s="6"/>
    </row>
    <row r="608" spans="1:145"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8"/>
      <c r="CF608" s="6"/>
      <c r="CG608" s="6"/>
      <c r="CH608" s="6"/>
      <c r="CI608" s="6"/>
      <c r="CJ608" s="6"/>
      <c r="CK608" s="6"/>
      <c r="CL608" s="6"/>
      <c r="CM608" s="6"/>
      <c r="CN608" s="6"/>
      <c r="CO608" s="6"/>
      <c r="CP608" s="6"/>
      <c r="CQ608" s="6"/>
      <c r="CR608" s="6"/>
      <c r="CS608" s="6"/>
      <c r="CT608" s="6"/>
      <c r="CU608" s="6"/>
      <c r="CV608" s="6"/>
      <c r="CW608" s="6"/>
      <c r="CX608" s="6"/>
      <c r="CY608" s="6"/>
      <c r="CZ608" s="6"/>
      <c r="DA608" s="6"/>
      <c r="DB608" s="6"/>
      <c r="DC608" s="6"/>
      <c r="DD608" s="6"/>
      <c r="DE608" s="6"/>
      <c r="DF608" s="6"/>
      <c r="DG608" s="6"/>
      <c r="DH608" s="6"/>
      <c r="DI608" s="8"/>
      <c r="DJ608" s="6"/>
      <c r="DK608" s="6"/>
      <c r="DL608" s="6"/>
      <c r="DM608" s="6"/>
      <c r="DN608" s="6"/>
      <c r="DO608" s="6"/>
      <c r="DP608" s="6"/>
      <c r="DQ608" s="6"/>
      <c r="DR608" s="6"/>
      <c r="DS608" s="6"/>
      <c r="DT608" s="6"/>
      <c r="DU608" s="6"/>
      <c r="DV608" s="6"/>
      <c r="DW608" s="6"/>
      <c r="DX608" s="6"/>
      <c r="DY608" s="6"/>
      <c r="DZ608" s="6"/>
      <c r="EA608" s="6"/>
      <c r="EB608" s="6"/>
      <c r="EC608" s="6"/>
      <c r="ED608" s="6"/>
      <c r="EE608" s="6"/>
      <c r="EF608" s="6"/>
      <c r="EG608" s="6"/>
      <c r="EH608" s="6"/>
      <c r="EI608" s="6"/>
      <c r="EJ608" s="6"/>
      <c r="EK608" s="6"/>
      <c r="EL608" s="6"/>
      <c r="EM608" s="6"/>
      <c r="EN608" s="8"/>
      <c r="EO608" s="6"/>
    </row>
    <row r="609" spans="1:145"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8"/>
      <c r="CF609" s="6"/>
      <c r="CG609" s="6"/>
      <c r="CH609" s="6"/>
      <c r="CI609" s="6"/>
      <c r="CJ609" s="6"/>
      <c r="CK609" s="6"/>
      <c r="CL609" s="6"/>
      <c r="CM609" s="6"/>
      <c r="CN609" s="6"/>
      <c r="CO609" s="6"/>
      <c r="CP609" s="6"/>
      <c r="CQ609" s="6"/>
      <c r="CR609" s="6"/>
      <c r="CS609" s="6"/>
      <c r="CT609" s="6"/>
      <c r="CU609" s="6"/>
      <c r="CV609" s="6"/>
      <c r="CW609" s="6"/>
      <c r="CX609" s="6"/>
      <c r="CY609" s="6"/>
      <c r="CZ609" s="6"/>
      <c r="DA609" s="6"/>
      <c r="DB609" s="6"/>
      <c r="DC609" s="6"/>
      <c r="DD609" s="6"/>
      <c r="DE609" s="6"/>
      <c r="DF609" s="6"/>
      <c r="DG609" s="6"/>
      <c r="DH609" s="6"/>
      <c r="DI609" s="8"/>
      <c r="DJ609" s="6"/>
      <c r="DK609" s="6"/>
      <c r="DL609" s="6"/>
      <c r="DM609" s="6"/>
      <c r="DN609" s="6"/>
      <c r="DO609" s="6"/>
      <c r="DP609" s="6"/>
      <c r="DQ609" s="6"/>
      <c r="DR609" s="6"/>
      <c r="DS609" s="6"/>
      <c r="DT609" s="6"/>
      <c r="DU609" s="6"/>
      <c r="DV609" s="6"/>
      <c r="DW609" s="6"/>
      <c r="DX609" s="6"/>
      <c r="DY609" s="6"/>
      <c r="DZ609" s="6"/>
      <c r="EA609" s="6"/>
      <c r="EB609" s="6"/>
      <c r="EC609" s="6"/>
      <c r="ED609" s="6"/>
      <c r="EE609" s="6"/>
      <c r="EF609" s="6"/>
      <c r="EG609" s="6"/>
      <c r="EH609" s="6"/>
      <c r="EI609" s="6"/>
      <c r="EJ609" s="6"/>
      <c r="EK609" s="6"/>
      <c r="EL609" s="6"/>
      <c r="EM609" s="6"/>
      <c r="EN609" s="8"/>
      <c r="EO609" s="6"/>
    </row>
    <row r="610" spans="1:145"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8"/>
      <c r="CF610" s="6"/>
      <c r="CG610" s="6"/>
      <c r="CH610" s="6"/>
      <c r="CI610" s="6"/>
      <c r="CJ610" s="6"/>
      <c r="CK610" s="6"/>
      <c r="CL610" s="6"/>
      <c r="CM610" s="6"/>
      <c r="CN610" s="6"/>
      <c r="CO610" s="6"/>
      <c r="CP610" s="6"/>
      <c r="CQ610" s="6"/>
      <c r="CR610" s="6"/>
      <c r="CS610" s="6"/>
      <c r="CT610" s="6"/>
      <c r="CU610" s="6"/>
      <c r="CV610" s="6"/>
      <c r="CW610" s="6"/>
      <c r="CX610" s="6"/>
      <c r="CY610" s="6"/>
      <c r="CZ610" s="6"/>
      <c r="DA610" s="6"/>
      <c r="DB610" s="6"/>
      <c r="DC610" s="6"/>
      <c r="DD610" s="6"/>
      <c r="DE610" s="6"/>
      <c r="DF610" s="6"/>
      <c r="DG610" s="6"/>
      <c r="DH610" s="6"/>
      <c r="DI610" s="8"/>
      <c r="DJ610" s="6"/>
      <c r="DK610" s="6"/>
      <c r="DL610" s="6"/>
      <c r="DM610" s="6"/>
      <c r="DN610" s="6"/>
      <c r="DO610" s="6"/>
      <c r="DP610" s="6"/>
      <c r="DQ610" s="6"/>
      <c r="DR610" s="6"/>
      <c r="DS610" s="6"/>
      <c r="DT610" s="6"/>
      <c r="DU610" s="6"/>
      <c r="DV610" s="6"/>
      <c r="DW610" s="6"/>
      <c r="DX610" s="6"/>
      <c r="DY610" s="6"/>
      <c r="DZ610" s="6"/>
      <c r="EA610" s="6"/>
      <c r="EB610" s="6"/>
      <c r="EC610" s="6"/>
      <c r="ED610" s="6"/>
      <c r="EE610" s="6"/>
      <c r="EF610" s="6"/>
      <c r="EG610" s="6"/>
      <c r="EH610" s="6"/>
      <c r="EI610" s="6"/>
      <c r="EJ610" s="6"/>
      <c r="EK610" s="6"/>
      <c r="EL610" s="6"/>
      <c r="EM610" s="6"/>
      <c r="EN610" s="8"/>
      <c r="EO610" s="6"/>
    </row>
    <row r="611" spans="1:145"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8"/>
      <c r="CF611" s="6"/>
      <c r="CG611" s="6"/>
      <c r="CH611" s="6"/>
      <c r="CI611" s="6"/>
      <c r="CJ611" s="6"/>
      <c r="CK611" s="6"/>
      <c r="CL611" s="6"/>
      <c r="CM611" s="6"/>
      <c r="CN611" s="6"/>
      <c r="CO611" s="6"/>
      <c r="CP611" s="6"/>
      <c r="CQ611" s="6"/>
      <c r="CR611" s="6"/>
      <c r="CS611" s="6"/>
      <c r="CT611" s="6"/>
      <c r="CU611" s="6"/>
      <c r="CV611" s="6"/>
      <c r="CW611" s="6"/>
      <c r="CX611" s="6"/>
      <c r="CY611" s="6"/>
      <c r="CZ611" s="6"/>
      <c r="DA611" s="6"/>
      <c r="DB611" s="6"/>
      <c r="DC611" s="6"/>
      <c r="DD611" s="6"/>
      <c r="DE611" s="6"/>
      <c r="DF611" s="6"/>
      <c r="DG611" s="6"/>
      <c r="DH611" s="6"/>
      <c r="DI611" s="8"/>
      <c r="DJ611" s="6"/>
      <c r="DK611" s="6"/>
      <c r="DL611" s="6"/>
      <c r="DM611" s="6"/>
      <c r="DN611" s="6"/>
      <c r="DO611" s="6"/>
      <c r="DP611" s="6"/>
      <c r="DQ611" s="6"/>
      <c r="DR611" s="6"/>
      <c r="DS611" s="6"/>
      <c r="DT611" s="6"/>
      <c r="DU611" s="6"/>
      <c r="DV611" s="6"/>
      <c r="DW611" s="6"/>
      <c r="DX611" s="6"/>
      <c r="DY611" s="6"/>
      <c r="DZ611" s="6"/>
      <c r="EA611" s="6"/>
      <c r="EB611" s="6"/>
      <c r="EC611" s="6"/>
      <c r="ED611" s="6"/>
      <c r="EE611" s="6"/>
      <c r="EF611" s="6"/>
      <c r="EG611" s="6"/>
      <c r="EH611" s="6"/>
      <c r="EI611" s="6"/>
      <c r="EJ611" s="6"/>
      <c r="EK611" s="6"/>
      <c r="EL611" s="6"/>
      <c r="EM611" s="6"/>
      <c r="EN611" s="8"/>
      <c r="EO611" s="6"/>
    </row>
    <row r="612" spans="1:145"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8"/>
      <c r="CF612" s="6"/>
      <c r="CG612" s="6"/>
      <c r="CH612" s="6"/>
      <c r="CI612" s="6"/>
      <c r="CJ612" s="6"/>
      <c r="CK612" s="6"/>
      <c r="CL612" s="6"/>
      <c r="CM612" s="6"/>
      <c r="CN612" s="6"/>
      <c r="CO612" s="6"/>
      <c r="CP612" s="6"/>
      <c r="CQ612" s="6"/>
      <c r="CR612" s="6"/>
      <c r="CS612" s="6"/>
      <c r="CT612" s="6"/>
      <c r="CU612" s="6"/>
      <c r="CV612" s="6"/>
      <c r="CW612" s="6"/>
      <c r="CX612" s="6"/>
      <c r="CY612" s="6"/>
      <c r="CZ612" s="6"/>
      <c r="DA612" s="6"/>
      <c r="DB612" s="6"/>
      <c r="DC612" s="6"/>
      <c r="DD612" s="6"/>
      <c r="DE612" s="6"/>
      <c r="DF612" s="6"/>
      <c r="DG612" s="6"/>
      <c r="DH612" s="6"/>
      <c r="DI612" s="8"/>
      <c r="DJ612" s="6"/>
      <c r="DK612" s="6"/>
      <c r="DL612" s="6"/>
      <c r="DM612" s="6"/>
      <c r="DN612" s="6"/>
      <c r="DO612" s="6"/>
      <c r="DP612" s="6"/>
      <c r="DQ612" s="6"/>
      <c r="DR612" s="6"/>
      <c r="DS612" s="6"/>
      <c r="DT612" s="6"/>
      <c r="DU612" s="6"/>
      <c r="DV612" s="6"/>
      <c r="DW612" s="6"/>
      <c r="DX612" s="6"/>
      <c r="DY612" s="6"/>
      <c r="DZ612" s="6"/>
      <c r="EA612" s="6"/>
      <c r="EB612" s="6"/>
      <c r="EC612" s="6"/>
      <c r="ED612" s="6"/>
      <c r="EE612" s="6"/>
      <c r="EF612" s="6"/>
      <c r="EG612" s="6"/>
      <c r="EH612" s="6"/>
      <c r="EI612" s="6"/>
      <c r="EJ612" s="6"/>
      <c r="EK612" s="6"/>
      <c r="EL612" s="6"/>
      <c r="EM612" s="6"/>
      <c r="EN612" s="8"/>
      <c r="EO612" s="6"/>
    </row>
    <row r="613" spans="1:145"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8"/>
      <c r="CF613" s="6"/>
      <c r="CG613" s="6"/>
      <c r="CH613" s="6"/>
      <c r="CI613" s="6"/>
      <c r="CJ613" s="6"/>
      <c r="CK613" s="6"/>
      <c r="CL613" s="6"/>
      <c r="CM613" s="6"/>
      <c r="CN613" s="6"/>
      <c r="CO613" s="6"/>
      <c r="CP613" s="6"/>
      <c r="CQ613" s="6"/>
      <c r="CR613" s="6"/>
      <c r="CS613" s="6"/>
      <c r="CT613" s="6"/>
      <c r="CU613" s="6"/>
      <c r="CV613" s="6"/>
      <c r="CW613" s="6"/>
      <c r="CX613" s="6"/>
      <c r="CY613" s="6"/>
      <c r="CZ613" s="6"/>
      <c r="DA613" s="6"/>
      <c r="DB613" s="6"/>
      <c r="DC613" s="6"/>
      <c r="DD613" s="6"/>
      <c r="DE613" s="6"/>
      <c r="DF613" s="6"/>
      <c r="DG613" s="6"/>
      <c r="DH613" s="6"/>
      <c r="DI613" s="8"/>
      <c r="DJ613" s="6"/>
      <c r="DK613" s="6"/>
      <c r="DL613" s="6"/>
      <c r="DM613" s="6"/>
      <c r="DN613" s="6"/>
      <c r="DO613" s="6"/>
      <c r="DP613" s="6"/>
      <c r="DQ613" s="6"/>
      <c r="DR613" s="6"/>
      <c r="DS613" s="6"/>
      <c r="DT613" s="6"/>
      <c r="DU613" s="6"/>
      <c r="DV613" s="6"/>
      <c r="DW613" s="6"/>
      <c r="DX613" s="6"/>
      <c r="DY613" s="6"/>
      <c r="DZ613" s="6"/>
      <c r="EA613" s="6"/>
      <c r="EB613" s="6"/>
      <c r="EC613" s="6"/>
      <c r="ED613" s="6"/>
      <c r="EE613" s="6"/>
      <c r="EF613" s="6"/>
      <c r="EG613" s="6"/>
      <c r="EH613" s="6"/>
      <c r="EI613" s="6"/>
      <c r="EJ613" s="6"/>
      <c r="EK613" s="6"/>
      <c r="EL613" s="6"/>
      <c r="EM613" s="6"/>
      <c r="EN613" s="8"/>
      <c r="EO613" s="6"/>
    </row>
    <row r="614" spans="1:145"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8"/>
      <c r="CF614" s="6"/>
      <c r="CG614" s="6"/>
      <c r="CH614" s="6"/>
      <c r="CI614" s="6"/>
      <c r="CJ614" s="6"/>
      <c r="CK614" s="6"/>
      <c r="CL614" s="6"/>
      <c r="CM614" s="6"/>
      <c r="CN614" s="6"/>
      <c r="CO614" s="6"/>
      <c r="CP614" s="6"/>
      <c r="CQ614" s="6"/>
      <c r="CR614" s="6"/>
      <c r="CS614" s="6"/>
      <c r="CT614" s="6"/>
      <c r="CU614" s="6"/>
      <c r="CV614" s="6"/>
      <c r="CW614" s="6"/>
      <c r="CX614" s="6"/>
      <c r="CY614" s="6"/>
      <c r="CZ614" s="6"/>
      <c r="DA614" s="6"/>
      <c r="DB614" s="6"/>
      <c r="DC614" s="6"/>
      <c r="DD614" s="6"/>
      <c r="DE614" s="6"/>
      <c r="DF614" s="6"/>
      <c r="DG614" s="6"/>
      <c r="DH614" s="6"/>
      <c r="DI614" s="8"/>
      <c r="DJ614" s="6"/>
      <c r="DK614" s="6"/>
      <c r="DL614" s="6"/>
      <c r="DM614" s="6"/>
      <c r="DN614" s="6"/>
      <c r="DO614" s="6"/>
      <c r="DP614" s="6"/>
      <c r="DQ614" s="6"/>
      <c r="DR614" s="6"/>
      <c r="DS614" s="6"/>
      <c r="DT614" s="6"/>
      <c r="DU614" s="6"/>
      <c r="DV614" s="6"/>
      <c r="DW614" s="6"/>
      <c r="DX614" s="6"/>
      <c r="DY614" s="6"/>
      <c r="DZ614" s="6"/>
      <c r="EA614" s="6"/>
      <c r="EB614" s="6"/>
      <c r="EC614" s="6"/>
      <c r="ED614" s="6"/>
      <c r="EE614" s="6"/>
      <c r="EF614" s="6"/>
      <c r="EG614" s="6"/>
      <c r="EH614" s="6"/>
      <c r="EI614" s="6"/>
      <c r="EJ614" s="6"/>
      <c r="EK614" s="6"/>
      <c r="EL614" s="6"/>
      <c r="EM614" s="6"/>
      <c r="EN614" s="8"/>
      <c r="EO614" s="6"/>
    </row>
    <row r="615" spans="1:14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8"/>
      <c r="CF615" s="6"/>
      <c r="CG615" s="6"/>
      <c r="CH615" s="6"/>
      <c r="CI615" s="6"/>
      <c r="CJ615" s="6"/>
      <c r="CK615" s="6"/>
      <c r="CL615" s="6"/>
      <c r="CM615" s="6"/>
      <c r="CN615" s="6"/>
      <c r="CO615" s="6"/>
      <c r="CP615" s="6"/>
      <c r="CQ615" s="6"/>
      <c r="CR615" s="6"/>
      <c r="CS615" s="6"/>
      <c r="CT615" s="6"/>
      <c r="CU615" s="6"/>
      <c r="CV615" s="6"/>
      <c r="CW615" s="6"/>
      <c r="CX615" s="6"/>
      <c r="CY615" s="6"/>
      <c r="CZ615" s="6"/>
      <c r="DA615" s="6"/>
      <c r="DB615" s="6"/>
      <c r="DC615" s="6"/>
      <c r="DD615" s="6"/>
      <c r="DE615" s="6"/>
      <c r="DF615" s="6"/>
      <c r="DG615" s="6"/>
      <c r="DH615" s="6"/>
      <c r="DI615" s="8"/>
      <c r="DJ615" s="6"/>
      <c r="DK615" s="6"/>
      <c r="DL615" s="6"/>
      <c r="DM615" s="6"/>
      <c r="DN615" s="6"/>
      <c r="DO615" s="6"/>
      <c r="DP615" s="6"/>
      <c r="DQ615" s="6"/>
      <c r="DR615" s="6"/>
      <c r="DS615" s="6"/>
      <c r="DT615" s="6"/>
      <c r="DU615" s="6"/>
      <c r="DV615" s="6"/>
      <c r="DW615" s="6"/>
      <c r="DX615" s="6"/>
      <c r="DY615" s="6"/>
      <c r="DZ615" s="6"/>
      <c r="EA615" s="6"/>
      <c r="EB615" s="6"/>
      <c r="EC615" s="6"/>
      <c r="ED615" s="6"/>
      <c r="EE615" s="6"/>
      <c r="EF615" s="6"/>
      <c r="EG615" s="6"/>
      <c r="EH615" s="6"/>
      <c r="EI615" s="6"/>
      <c r="EJ615" s="6"/>
      <c r="EK615" s="6"/>
      <c r="EL615" s="6"/>
      <c r="EM615" s="6"/>
      <c r="EN615" s="8"/>
      <c r="EO615" s="6"/>
    </row>
    <row r="616" spans="1:145"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8"/>
      <c r="CF616" s="6"/>
      <c r="CG616" s="6"/>
      <c r="CH616" s="6"/>
      <c r="CI616" s="6"/>
      <c r="CJ616" s="6"/>
      <c r="CK616" s="6"/>
      <c r="CL616" s="6"/>
      <c r="CM616" s="6"/>
      <c r="CN616" s="6"/>
      <c r="CO616" s="6"/>
      <c r="CP616" s="6"/>
      <c r="CQ616" s="6"/>
      <c r="CR616" s="6"/>
      <c r="CS616" s="6"/>
      <c r="CT616" s="6"/>
      <c r="CU616" s="6"/>
      <c r="CV616" s="6"/>
      <c r="CW616" s="6"/>
      <c r="CX616" s="6"/>
      <c r="CY616" s="6"/>
      <c r="CZ616" s="6"/>
      <c r="DA616" s="6"/>
      <c r="DB616" s="6"/>
      <c r="DC616" s="6"/>
      <c r="DD616" s="6"/>
      <c r="DE616" s="6"/>
      <c r="DF616" s="6"/>
      <c r="DG616" s="6"/>
      <c r="DH616" s="6"/>
      <c r="DI616" s="8"/>
      <c r="DJ616" s="6"/>
      <c r="DK616" s="6"/>
      <c r="DL616" s="6"/>
      <c r="DM616" s="6"/>
      <c r="DN616" s="6"/>
      <c r="DO616" s="6"/>
      <c r="DP616" s="6"/>
      <c r="DQ616" s="6"/>
      <c r="DR616" s="6"/>
      <c r="DS616" s="6"/>
      <c r="DT616" s="6"/>
      <c r="DU616" s="6"/>
      <c r="DV616" s="6"/>
      <c r="DW616" s="6"/>
      <c r="DX616" s="6"/>
      <c r="DY616" s="6"/>
      <c r="DZ616" s="6"/>
      <c r="EA616" s="6"/>
      <c r="EB616" s="6"/>
      <c r="EC616" s="6"/>
      <c r="ED616" s="6"/>
      <c r="EE616" s="6"/>
      <c r="EF616" s="6"/>
      <c r="EG616" s="6"/>
      <c r="EH616" s="6"/>
      <c r="EI616" s="6"/>
      <c r="EJ616" s="6"/>
      <c r="EK616" s="6"/>
      <c r="EL616" s="6"/>
      <c r="EM616" s="6"/>
      <c r="EN616" s="8"/>
      <c r="EO616" s="6"/>
    </row>
    <row r="617" spans="1:145"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8"/>
      <c r="CF617" s="6"/>
      <c r="CG617" s="6"/>
      <c r="CH617" s="6"/>
      <c r="CI617" s="6"/>
      <c r="CJ617" s="6"/>
      <c r="CK617" s="6"/>
      <c r="CL617" s="6"/>
      <c r="CM617" s="6"/>
      <c r="CN617" s="6"/>
      <c r="CO617" s="6"/>
      <c r="CP617" s="6"/>
      <c r="CQ617" s="6"/>
      <c r="CR617" s="6"/>
      <c r="CS617" s="6"/>
      <c r="CT617" s="6"/>
      <c r="CU617" s="6"/>
      <c r="CV617" s="6"/>
      <c r="CW617" s="6"/>
      <c r="CX617" s="6"/>
      <c r="CY617" s="6"/>
      <c r="CZ617" s="6"/>
      <c r="DA617" s="6"/>
      <c r="DB617" s="6"/>
      <c r="DC617" s="6"/>
      <c r="DD617" s="6"/>
      <c r="DE617" s="6"/>
      <c r="DF617" s="6"/>
      <c r="DG617" s="6"/>
      <c r="DH617" s="6"/>
      <c r="DI617" s="8"/>
      <c r="DJ617" s="6"/>
      <c r="DK617" s="6"/>
      <c r="DL617" s="6"/>
      <c r="DM617" s="6"/>
      <c r="DN617" s="6"/>
      <c r="DO617" s="6"/>
      <c r="DP617" s="6"/>
      <c r="DQ617" s="6"/>
      <c r="DR617" s="6"/>
      <c r="DS617" s="6"/>
      <c r="DT617" s="6"/>
      <c r="DU617" s="6"/>
      <c r="DV617" s="6"/>
      <c r="DW617" s="6"/>
      <c r="DX617" s="6"/>
      <c r="DY617" s="6"/>
      <c r="DZ617" s="6"/>
      <c r="EA617" s="6"/>
      <c r="EB617" s="6"/>
      <c r="EC617" s="6"/>
      <c r="ED617" s="6"/>
      <c r="EE617" s="6"/>
      <c r="EF617" s="6"/>
      <c r="EG617" s="6"/>
      <c r="EH617" s="6"/>
      <c r="EI617" s="6"/>
      <c r="EJ617" s="6"/>
      <c r="EK617" s="6"/>
      <c r="EL617" s="6"/>
      <c r="EM617" s="6"/>
      <c r="EN617" s="8"/>
      <c r="EO617" s="6"/>
    </row>
    <row r="618" spans="1:145"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8"/>
      <c r="CF618" s="6"/>
      <c r="CG618" s="6"/>
      <c r="CH618" s="6"/>
      <c r="CI618" s="6"/>
      <c r="CJ618" s="6"/>
      <c r="CK618" s="6"/>
      <c r="CL618" s="6"/>
      <c r="CM618" s="6"/>
      <c r="CN618" s="6"/>
      <c r="CO618" s="6"/>
      <c r="CP618" s="6"/>
      <c r="CQ618" s="6"/>
      <c r="CR618" s="6"/>
      <c r="CS618" s="6"/>
      <c r="CT618" s="6"/>
      <c r="CU618" s="6"/>
      <c r="CV618" s="6"/>
      <c r="CW618" s="6"/>
      <c r="CX618" s="6"/>
      <c r="CY618" s="6"/>
      <c r="CZ618" s="6"/>
      <c r="DA618" s="6"/>
      <c r="DB618" s="6"/>
      <c r="DC618" s="6"/>
      <c r="DD618" s="6"/>
      <c r="DE618" s="6"/>
      <c r="DF618" s="6"/>
      <c r="DG618" s="6"/>
      <c r="DH618" s="6"/>
      <c r="DI618" s="8"/>
      <c r="DJ618" s="6"/>
      <c r="DK618" s="6"/>
      <c r="DL618" s="6"/>
      <c r="DM618" s="6"/>
      <c r="DN618" s="6"/>
      <c r="DO618" s="6"/>
      <c r="DP618" s="6"/>
      <c r="DQ618" s="6"/>
      <c r="DR618" s="6"/>
      <c r="DS618" s="6"/>
      <c r="DT618" s="6"/>
      <c r="DU618" s="6"/>
      <c r="DV618" s="6"/>
      <c r="DW618" s="6"/>
      <c r="DX618" s="6"/>
      <c r="DY618" s="6"/>
      <c r="DZ618" s="6"/>
      <c r="EA618" s="6"/>
      <c r="EB618" s="6"/>
      <c r="EC618" s="6"/>
      <c r="ED618" s="6"/>
      <c r="EE618" s="6"/>
      <c r="EF618" s="6"/>
      <c r="EG618" s="6"/>
      <c r="EH618" s="6"/>
      <c r="EI618" s="6"/>
      <c r="EJ618" s="6"/>
      <c r="EK618" s="6"/>
      <c r="EL618" s="6"/>
      <c r="EM618" s="6"/>
      <c r="EN618" s="8"/>
      <c r="EO618" s="6"/>
    </row>
    <row r="619" spans="1:145"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8"/>
      <c r="CF619" s="6"/>
      <c r="CG619" s="6"/>
      <c r="CH619" s="6"/>
      <c r="CI619" s="6"/>
      <c r="CJ619" s="6"/>
      <c r="CK619" s="6"/>
      <c r="CL619" s="6"/>
      <c r="CM619" s="6"/>
      <c r="CN619" s="6"/>
      <c r="CO619" s="6"/>
      <c r="CP619" s="6"/>
      <c r="CQ619" s="6"/>
      <c r="CR619" s="6"/>
      <c r="CS619" s="6"/>
      <c r="CT619" s="6"/>
      <c r="CU619" s="6"/>
      <c r="CV619" s="6"/>
      <c r="CW619" s="6"/>
      <c r="CX619" s="6"/>
      <c r="CY619" s="6"/>
      <c r="CZ619" s="6"/>
      <c r="DA619" s="6"/>
      <c r="DB619" s="6"/>
      <c r="DC619" s="6"/>
      <c r="DD619" s="6"/>
      <c r="DE619" s="6"/>
      <c r="DF619" s="6"/>
      <c r="DG619" s="6"/>
      <c r="DH619" s="6"/>
      <c r="DI619" s="8"/>
      <c r="DJ619" s="6"/>
      <c r="DK619" s="6"/>
      <c r="DL619" s="6"/>
      <c r="DM619" s="6"/>
      <c r="DN619" s="6"/>
      <c r="DO619" s="6"/>
      <c r="DP619" s="6"/>
      <c r="DQ619" s="6"/>
      <c r="DR619" s="6"/>
      <c r="DS619" s="6"/>
      <c r="DT619" s="6"/>
      <c r="DU619" s="6"/>
      <c r="DV619" s="6"/>
      <c r="DW619" s="6"/>
      <c r="DX619" s="6"/>
      <c r="DY619" s="6"/>
      <c r="DZ619" s="6"/>
      <c r="EA619" s="6"/>
      <c r="EB619" s="6"/>
      <c r="EC619" s="6"/>
      <c r="ED619" s="6"/>
      <c r="EE619" s="6"/>
      <c r="EF619" s="6"/>
      <c r="EG619" s="6"/>
      <c r="EH619" s="6"/>
      <c r="EI619" s="6"/>
      <c r="EJ619" s="6"/>
      <c r="EK619" s="6"/>
      <c r="EL619" s="6"/>
      <c r="EM619" s="6"/>
      <c r="EN619" s="8"/>
      <c r="EO619" s="6"/>
    </row>
    <row r="620" spans="1:145"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8"/>
      <c r="CF620" s="6"/>
      <c r="CG620" s="6"/>
      <c r="CH620" s="6"/>
      <c r="CI620" s="6"/>
      <c r="CJ620" s="6"/>
      <c r="CK620" s="6"/>
      <c r="CL620" s="6"/>
      <c r="CM620" s="6"/>
      <c r="CN620" s="6"/>
      <c r="CO620" s="6"/>
      <c r="CP620" s="6"/>
      <c r="CQ620" s="6"/>
      <c r="CR620" s="6"/>
      <c r="CS620" s="6"/>
      <c r="CT620" s="6"/>
      <c r="CU620" s="6"/>
      <c r="CV620" s="6"/>
      <c r="CW620" s="6"/>
      <c r="CX620" s="6"/>
      <c r="CY620" s="6"/>
      <c r="CZ620" s="6"/>
      <c r="DA620" s="6"/>
      <c r="DB620" s="6"/>
      <c r="DC620" s="6"/>
      <c r="DD620" s="6"/>
      <c r="DE620" s="6"/>
      <c r="DF620" s="6"/>
      <c r="DG620" s="6"/>
      <c r="DH620" s="6"/>
      <c r="DI620" s="8"/>
      <c r="DJ620" s="6"/>
      <c r="DK620" s="6"/>
      <c r="DL620" s="6"/>
      <c r="DM620" s="6"/>
      <c r="DN620" s="6"/>
      <c r="DO620" s="6"/>
      <c r="DP620" s="6"/>
      <c r="DQ620" s="6"/>
      <c r="DR620" s="6"/>
      <c r="DS620" s="6"/>
      <c r="DT620" s="6"/>
      <c r="DU620" s="6"/>
      <c r="DV620" s="6"/>
      <c r="DW620" s="6"/>
      <c r="DX620" s="6"/>
      <c r="DY620" s="6"/>
      <c r="DZ620" s="6"/>
      <c r="EA620" s="6"/>
      <c r="EB620" s="6"/>
      <c r="EC620" s="6"/>
      <c r="ED620" s="6"/>
      <c r="EE620" s="6"/>
      <c r="EF620" s="6"/>
      <c r="EG620" s="6"/>
      <c r="EH620" s="6"/>
      <c r="EI620" s="6"/>
      <c r="EJ620" s="6"/>
      <c r="EK620" s="6"/>
      <c r="EL620" s="6"/>
      <c r="EM620" s="6"/>
      <c r="EN620" s="8"/>
      <c r="EO620" s="6"/>
    </row>
    <row r="621" spans="1:145"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8"/>
      <c r="CF621" s="6"/>
      <c r="CG621" s="6"/>
      <c r="CH621" s="6"/>
      <c r="CI621" s="6"/>
      <c r="CJ621" s="6"/>
      <c r="CK621" s="6"/>
      <c r="CL621" s="6"/>
      <c r="CM621" s="6"/>
      <c r="CN621" s="6"/>
      <c r="CO621" s="6"/>
      <c r="CP621" s="6"/>
      <c r="CQ621" s="6"/>
      <c r="CR621" s="6"/>
      <c r="CS621" s="6"/>
      <c r="CT621" s="6"/>
      <c r="CU621" s="6"/>
      <c r="CV621" s="6"/>
      <c r="CW621" s="6"/>
      <c r="CX621" s="6"/>
      <c r="CY621" s="6"/>
      <c r="CZ621" s="6"/>
      <c r="DA621" s="6"/>
      <c r="DB621" s="6"/>
      <c r="DC621" s="6"/>
      <c r="DD621" s="6"/>
      <c r="DE621" s="6"/>
      <c r="DF621" s="6"/>
      <c r="DG621" s="6"/>
      <c r="DH621" s="6"/>
      <c r="DI621" s="8"/>
      <c r="DJ621" s="6"/>
      <c r="DK621" s="6"/>
      <c r="DL621" s="6"/>
      <c r="DM621" s="6"/>
      <c r="DN621" s="6"/>
      <c r="DO621" s="6"/>
      <c r="DP621" s="6"/>
      <c r="DQ621" s="6"/>
      <c r="DR621" s="6"/>
      <c r="DS621" s="6"/>
      <c r="DT621" s="6"/>
      <c r="DU621" s="6"/>
      <c r="DV621" s="6"/>
      <c r="DW621" s="6"/>
      <c r="DX621" s="6"/>
      <c r="DY621" s="6"/>
      <c r="DZ621" s="6"/>
      <c r="EA621" s="6"/>
      <c r="EB621" s="6"/>
      <c r="EC621" s="6"/>
      <c r="ED621" s="6"/>
      <c r="EE621" s="6"/>
      <c r="EF621" s="6"/>
      <c r="EG621" s="6"/>
      <c r="EH621" s="6"/>
      <c r="EI621" s="6"/>
      <c r="EJ621" s="6"/>
      <c r="EK621" s="6"/>
      <c r="EL621" s="6"/>
      <c r="EM621" s="6"/>
      <c r="EN621" s="8"/>
      <c r="EO621" s="6"/>
    </row>
    <row r="622" spans="1:145"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8"/>
      <c r="CF622" s="6"/>
      <c r="CG622" s="6"/>
      <c r="CH622" s="6"/>
      <c r="CI622" s="6"/>
      <c r="CJ622" s="6"/>
      <c r="CK622" s="6"/>
      <c r="CL622" s="6"/>
      <c r="CM622" s="6"/>
      <c r="CN622" s="6"/>
      <c r="CO622" s="6"/>
      <c r="CP622" s="6"/>
      <c r="CQ622" s="6"/>
      <c r="CR622" s="6"/>
      <c r="CS622" s="6"/>
      <c r="CT622" s="6"/>
      <c r="CU622" s="6"/>
      <c r="CV622" s="6"/>
      <c r="CW622" s="6"/>
      <c r="CX622" s="6"/>
      <c r="CY622" s="6"/>
      <c r="CZ622" s="6"/>
      <c r="DA622" s="6"/>
      <c r="DB622" s="6"/>
      <c r="DC622" s="6"/>
      <c r="DD622" s="6"/>
      <c r="DE622" s="6"/>
      <c r="DF622" s="6"/>
      <c r="DG622" s="6"/>
      <c r="DH622" s="6"/>
      <c r="DI622" s="8"/>
      <c r="DJ622" s="6"/>
      <c r="DK622" s="6"/>
      <c r="DL622" s="6"/>
      <c r="DM622" s="6"/>
      <c r="DN622" s="6"/>
      <c r="DO622" s="6"/>
      <c r="DP622" s="6"/>
      <c r="DQ622" s="6"/>
      <c r="DR622" s="6"/>
      <c r="DS622" s="6"/>
      <c r="DT622" s="6"/>
      <c r="DU622" s="6"/>
      <c r="DV622" s="6"/>
      <c r="DW622" s="6"/>
      <c r="DX622" s="6"/>
      <c r="DY622" s="6"/>
      <c r="DZ622" s="6"/>
      <c r="EA622" s="6"/>
      <c r="EB622" s="6"/>
      <c r="EC622" s="6"/>
      <c r="ED622" s="6"/>
      <c r="EE622" s="6"/>
      <c r="EF622" s="6"/>
      <c r="EG622" s="6"/>
      <c r="EH622" s="6"/>
      <c r="EI622" s="6"/>
      <c r="EJ622" s="6"/>
      <c r="EK622" s="6"/>
      <c r="EL622" s="6"/>
      <c r="EM622" s="6"/>
      <c r="EN622" s="8"/>
      <c r="EO622" s="6"/>
    </row>
    <row r="623" spans="1:145"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8"/>
      <c r="CF623" s="6"/>
      <c r="CG623" s="6"/>
      <c r="CH623" s="6"/>
      <c r="CI623" s="6"/>
      <c r="CJ623" s="6"/>
      <c r="CK623" s="6"/>
      <c r="CL623" s="6"/>
      <c r="CM623" s="6"/>
      <c r="CN623" s="6"/>
      <c r="CO623" s="6"/>
      <c r="CP623" s="6"/>
      <c r="CQ623" s="6"/>
      <c r="CR623" s="6"/>
      <c r="CS623" s="6"/>
      <c r="CT623" s="6"/>
      <c r="CU623" s="6"/>
      <c r="CV623" s="6"/>
      <c r="CW623" s="6"/>
      <c r="CX623" s="6"/>
      <c r="CY623" s="6"/>
      <c r="CZ623" s="6"/>
      <c r="DA623" s="6"/>
      <c r="DB623" s="6"/>
      <c r="DC623" s="6"/>
      <c r="DD623" s="6"/>
      <c r="DE623" s="6"/>
      <c r="DF623" s="6"/>
      <c r="DG623" s="6"/>
      <c r="DH623" s="6"/>
      <c r="DI623" s="8"/>
      <c r="DJ623" s="6"/>
      <c r="DK623" s="6"/>
      <c r="DL623" s="6"/>
      <c r="DM623" s="6"/>
      <c r="DN623" s="6"/>
      <c r="DO623" s="6"/>
      <c r="DP623" s="6"/>
      <c r="DQ623" s="6"/>
      <c r="DR623" s="6"/>
      <c r="DS623" s="6"/>
      <c r="DT623" s="6"/>
      <c r="DU623" s="6"/>
      <c r="DV623" s="6"/>
      <c r="DW623" s="6"/>
      <c r="DX623" s="6"/>
      <c r="DY623" s="6"/>
      <c r="DZ623" s="6"/>
      <c r="EA623" s="6"/>
      <c r="EB623" s="6"/>
      <c r="EC623" s="6"/>
      <c r="ED623" s="6"/>
      <c r="EE623" s="6"/>
      <c r="EF623" s="6"/>
      <c r="EG623" s="6"/>
      <c r="EH623" s="6"/>
      <c r="EI623" s="6"/>
      <c r="EJ623" s="6"/>
      <c r="EK623" s="6"/>
      <c r="EL623" s="6"/>
      <c r="EM623" s="6"/>
      <c r="EN623" s="8"/>
      <c r="EO623" s="6"/>
    </row>
    <row r="624" spans="1:145"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8"/>
      <c r="CF624" s="6"/>
      <c r="CG624" s="6"/>
      <c r="CH624" s="6"/>
      <c r="CI624" s="6"/>
      <c r="CJ624" s="6"/>
      <c r="CK624" s="6"/>
      <c r="CL624" s="6"/>
      <c r="CM624" s="6"/>
      <c r="CN624" s="6"/>
      <c r="CO624" s="6"/>
      <c r="CP624" s="6"/>
      <c r="CQ624" s="6"/>
      <c r="CR624" s="6"/>
      <c r="CS624" s="6"/>
      <c r="CT624" s="6"/>
      <c r="CU624" s="6"/>
      <c r="CV624" s="6"/>
      <c r="CW624" s="6"/>
      <c r="CX624" s="6"/>
      <c r="CY624" s="6"/>
      <c r="CZ624" s="6"/>
      <c r="DA624" s="6"/>
      <c r="DB624" s="6"/>
      <c r="DC624" s="6"/>
      <c r="DD624" s="6"/>
      <c r="DE624" s="6"/>
      <c r="DF624" s="6"/>
      <c r="DG624" s="6"/>
      <c r="DH624" s="6"/>
      <c r="DI624" s="8"/>
      <c r="DJ624" s="6"/>
      <c r="DK624" s="6"/>
      <c r="DL624" s="6"/>
      <c r="DM624" s="6"/>
      <c r="DN624" s="6"/>
      <c r="DO624" s="6"/>
      <c r="DP624" s="6"/>
      <c r="DQ624" s="6"/>
      <c r="DR624" s="6"/>
      <c r="DS624" s="6"/>
      <c r="DT624" s="6"/>
      <c r="DU624" s="6"/>
      <c r="DV624" s="6"/>
      <c r="DW624" s="6"/>
      <c r="DX624" s="6"/>
      <c r="DY624" s="6"/>
      <c r="DZ624" s="6"/>
      <c r="EA624" s="6"/>
      <c r="EB624" s="6"/>
      <c r="EC624" s="6"/>
      <c r="ED624" s="6"/>
      <c r="EE624" s="6"/>
      <c r="EF624" s="6"/>
      <c r="EG624" s="6"/>
      <c r="EH624" s="6"/>
      <c r="EI624" s="6"/>
      <c r="EJ624" s="6"/>
      <c r="EK624" s="6"/>
      <c r="EL624" s="6"/>
      <c r="EM624" s="6"/>
      <c r="EN624" s="8"/>
      <c r="EO624" s="6"/>
    </row>
    <row r="625" spans="1:14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8"/>
      <c r="CF625" s="6"/>
      <c r="CG625" s="6"/>
      <c r="CH625" s="6"/>
      <c r="CI625" s="6"/>
      <c r="CJ625" s="6"/>
      <c r="CK625" s="6"/>
      <c r="CL625" s="6"/>
      <c r="CM625" s="6"/>
      <c r="CN625" s="6"/>
      <c r="CO625" s="6"/>
      <c r="CP625" s="6"/>
      <c r="CQ625" s="6"/>
      <c r="CR625" s="6"/>
      <c r="CS625" s="6"/>
      <c r="CT625" s="6"/>
      <c r="CU625" s="6"/>
      <c r="CV625" s="6"/>
      <c r="CW625" s="6"/>
      <c r="CX625" s="6"/>
      <c r="CY625" s="6"/>
      <c r="CZ625" s="6"/>
      <c r="DA625" s="6"/>
      <c r="DB625" s="6"/>
      <c r="DC625" s="6"/>
      <c r="DD625" s="6"/>
      <c r="DE625" s="6"/>
      <c r="DF625" s="6"/>
      <c r="DG625" s="6"/>
      <c r="DH625" s="6"/>
      <c r="DI625" s="8"/>
      <c r="DJ625" s="6"/>
      <c r="DK625" s="6"/>
      <c r="DL625" s="6"/>
      <c r="DM625" s="6"/>
      <c r="DN625" s="6"/>
      <c r="DO625" s="6"/>
      <c r="DP625" s="6"/>
      <c r="DQ625" s="6"/>
      <c r="DR625" s="6"/>
      <c r="DS625" s="6"/>
      <c r="DT625" s="6"/>
      <c r="DU625" s="6"/>
      <c r="DV625" s="6"/>
      <c r="DW625" s="6"/>
      <c r="DX625" s="6"/>
      <c r="DY625" s="6"/>
      <c r="DZ625" s="6"/>
      <c r="EA625" s="6"/>
      <c r="EB625" s="6"/>
      <c r="EC625" s="6"/>
      <c r="ED625" s="6"/>
      <c r="EE625" s="6"/>
      <c r="EF625" s="6"/>
      <c r="EG625" s="6"/>
      <c r="EH625" s="6"/>
      <c r="EI625" s="6"/>
      <c r="EJ625" s="6"/>
      <c r="EK625" s="6"/>
      <c r="EL625" s="6"/>
      <c r="EM625" s="6"/>
      <c r="EN625" s="8"/>
      <c r="EO625" s="6"/>
    </row>
    <row r="626" spans="1:145"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8"/>
      <c r="CF626" s="6"/>
      <c r="CG626" s="6"/>
      <c r="CH626" s="6"/>
      <c r="CI626" s="6"/>
      <c r="CJ626" s="6"/>
      <c r="CK626" s="6"/>
      <c r="CL626" s="6"/>
      <c r="CM626" s="6"/>
      <c r="CN626" s="6"/>
      <c r="CO626" s="6"/>
      <c r="CP626" s="6"/>
      <c r="CQ626" s="6"/>
      <c r="CR626" s="6"/>
      <c r="CS626" s="6"/>
      <c r="CT626" s="6"/>
      <c r="CU626" s="6"/>
      <c r="CV626" s="6"/>
      <c r="CW626" s="6"/>
      <c r="CX626" s="6"/>
      <c r="CY626" s="6"/>
      <c r="CZ626" s="6"/>
      <c r="DA626" s="6"/>
      <c r="DB626" s="6"/>
      <c r="DC626" s="6"/>
      <c r="DD626" s="6"/>
      <c r="DE626" s="6"/>
      <c r="DF626" s="6"/>
      <c r="DG626" s="6"/>
      <c r="DH626" s="6"/>
      <c r="DI626" s="8"/>
      <c r="DJ626" s="6"/>
      <c r="DK626" s="6"/>
      <c r="DL626" s="6"/>
      <c r="DM626" s="6"/>
      <c r="DN626" s="6"/>
      <c r="DO626" s="6"/>
      <c r="DP626" s="6"/>
      <c r="DQ626" s="6"/>
      <c r="DR626" s="6"/>
      <c r="DS626" s="6"/>
      <c r="DT626" s="6"/>
      <c r="DU626" s="6"/>
      <c r="DV626" s="6"/>
      <c r="DW626" s="6"/>
      <c r="DX626" s="6"/>
      <c r="DY626" s="6"/>
      <c r="DZ626" s="6"/>
      <c r="EA626" s="6"/>
      <c r="EB626" s="6"/>
      <c r="EC626" s="6"/>
      <c r="ED626" s="6"/>
      <c r="EE626" s="6"/>
      <c r="EF626" s="6"/>
      <c r="EG626" s="6"/>
      <c r="EH626" s="6"/>
      <c r="EI626" s="6"/>
      <c r="EJ626" s="6"/>
      <c r="EK626" s="6"/>
      <c r="EL626" s="6"/>
      <c r="EM626" s="6"/>
      <c r="EN626" s="8"/>
      <c r="EO626" s="6"/>
    </row>
    <row r="627" spans="1:145"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8"/>
      <c r="CF627" s="6"/>
      <c r="CG627" s="6"/>
      <c r="CH627" s="6"/>
      <c r="CI627" s="6"/>
      <c r="CJ627" s="6"/>
      <c r="CK627" s="6"/>
      <c r="CL627" s="6"/>
      <c r="CM627" s="6"/>
      <c r="CN627" s="6"/>
      <c r="CO627" s="6"/>
      <c r="CP627" s="6"/>
      <c r="CQ627" s="6"/>
      <c r="CR627" s="6"/>
      <c r="CS627" s="6"/>
      <c r="CT627" s="6"/>
      <c r="CU627" s="6"/>
      <c r="CV627" s="6"/>
      <c r="CW627" s="6"/>
      <c r="CX627" s="6"/>
      <c r="CY627" s="6"/>
      <c r="CZ627" s="6"/>
      <c r="DA627" s="6"/>
      <c r="DB627" s="6"/>
      <c r="DC627" s="6"/>
      <c r="DD627" s="6"/>
      <c r="DE627" s="6"/>
      <c r="DF627" s="6"/>
      <c r="DG627" s="6"/>
      <c r="DH627" s="6"/>
      <c r="DI627" s="8"/>
      <c r="DJ627" s="6"/>
      <c r="DK627" s="6"/>
      <c r="DL627" s="6"/>
      <c r="DM627" s="6"/>
      <c r="DN627" s="6"/>
      <c r="DO627" s="6"/>
      <c r="DP627" s="6"/>
      <c r="DQ627" s="6"/>
      <c r="DR627" s="6"/>
      <c r="DS627" s="6"/>
      <c r="DT627" s="6"/>
      <c r="DU627" s="6"/>
      <c r="DV627" s="6"/>
      <c r="DW627" s="6"/>
      <c r="DX627" s="6"/>
      <c r="DY627" s="6"/>
      <c r="DZ627" s="6"/>
      <c r="EA627" s="6"/>
      <c r="EB627" s="6"/>
      <c r="EC627" s="6"/>
      <c r="ED627" s="6"/>
      <c r="EE627" s="6"/>
      <c r="EF627" s="6"/>
      <c r="EG627" s="6"/>
      <c r="EH627" s="6"/>
      <c r="EI627" s="6"/>
      <c r="EJ627" s="6"/>
      <c r="EK627" s="6"/>
      <c r="EL627" s="6"/>
      <c r="EM627" s="6"/>
      <c r="EN627" s="8"/>
      <c r="EO627" s="6"/>
    </row>
    <row r="628" spans="1:145"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8"/>
      <c r="CF628" s="6"/>
      <c r="CG628" s="6"/>
      <c r="CH628" s="6"/>
      <c r="CI628" s="6"/>
      <c r="CJ628" s="6"/>
      <c r="CK628" s="6"/>
      <c r="CL628" s="6"/>
      <c r="CM628" s="6"/>
      <c r="CN628" s="6"/>
      <c r="CO628" s="6"/>
      <c r="CP628" s="6"/>
      <c r="CQ628" s="6"/>
      <c r="CR628" s="6"/>
      <c r="CS628" s="6"/>
      <c r="CT628" s="6"/>
      <c r="CU628" s="6"/>
      <c r="CV628" s="6"/>
      <c r="CW628" s="6"/>
      <c r="CX628" s="6"/>
      <c r="CY628" s="6"/>
      <c r="CZ628" s="6"/>
      <c r="DA628" s="6"/>
      <c r="DB628" s="6"/>
      <c r="DC628" s="6"/>
      <c r="DD628" s="6"/>
      <c r="DE628" s="6"/>
      <c r="DF628" s="6"/>
      <c r="DG628" s="6"/>
      <c r="DH628" s="6"/>
      <c r="DI628" s="8"/>
      <c r="DJ628" s="6"/>
      <c r="DK628" s="6"/>
      <c r="DL628" s="6"/>
      <c r="DM628" s="6"/>
      <c r="DN628" s="6"/>
      <c r="DO628" s="6"/>
      <c r="DP628" s="6"/>
      <c r="DQ628" s="6"/>
      <c r="DR628" s="6"/>
      <c r="DS628" s="6"/>
      <c r="DT628" s="6"/>
      <c r="DU628" s="6"/>
      <c r="DV628" s="6"/>
      <c r="DW628" s="6"/>
      <c r="DX628" s="6"/>
      <c r="DY628" s="6"/>
      <c r="DZ628" s="6"/>
      <c r="EA628" s="6"/>
      <c r="EB628" s="6"/>
      <c r="EC628" s="6"/>
      <c r="ED628" s="6"/>
      <c r="EE628" s="6"/>
      <c r="EF628" s="6"/>
      <c r="EG628" s="6"/>
      <c r="EH628" s="6"/>
      <c r="EI628" s="6"/>
      <c r="EJ628" s="6"/>
      <c r="EK628" s="6"/>
      <c r="EL628" s="6"/>
      <c r="EM628" s="6"/>
      <c r="EN628" s="8"/>
      <c r="EO628" s="6"/>
    </row>
    <row r="629" spans="1:145"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8"/>
      <c r="CF629" s="6"/>
      <c r="CG629" s="6"/>
      <c r="CH629" s="6"/>
      <c r="CI629" s="6"/>
      <c r="CJ629" s="6"/>
      <c r="CK629" s="6"/>
      <c r="CL629" s="6"/>
      <c r="CM629" s="6"/>
      <c r="CN629" s="6"/>
      <c r="CO629" s="6"/>
      <c r="CP629" s="6"/>
      <c r="CQ629" s="6"/>
      <c r="CR629" s="6"/>
      <c r="CS629" s="6"/>
      <c r="CT629" s="6"/>
      <c r="CU629" s="6"/>
      <c r="CV629" s="6"/>
      <c r="CW629" s="6"/>
      <c r="CX629" s="6"/>
      <c r="CY629" s="6"/>
      <c r="CZ629" s="6"/>
      <c r="DA629" s="6"/>
      <c r="DB629" s="6"/>
      <c r="DC629" s="6"/>
      <c r="DD629" s="6"/>
      <c r="DE629" s="6"/>
      <c r="DF629" s="6"/>
      <c r="DG629" s="6"/>
      <c r="DH629" s="6"/>
      <c r="DI629" s="8"/>
      <c r="DJ629" s="6"/>
      <c r="DK629" s="6"/>
      <c r="DL629" s="6"/>
      <c r="DM629" s="6"/>
      <c r="DN629" s="6"/>
      <c r="DO629" s="6"/>
      <c r="DP629" s="6"/>
      <c r="DQ629" s="6"/>
      <c r="DR629" s="6"/>
      <c r="DS629" s="6"/>
      <c r="DT629" s="6"/>
      <c r="DU629" s="6"/>
      <c r="DV629" s="6"/>
      <c r="DW629" s="6"/>
      <c r="DX629" s="6"/>
      <c r="DY629" s="6"/>
      <c r="DZ629" s="6"/>
      <c r="EA629" s="6"/>
      <c r="EB629" s="6"/>
      <c r="EC629" s="6"/>
      <c r="ED629" s="6"/>
      <c r="EE629" s="6"/>
      <c r="EF629" s="6"/>
      <c r="EG629" s="6"/>
      <c r="EH629" s="6"/>
      <c r="EI629" s="6"/>
      <c r="EJ629" s="6"/>
      <c r="EK629" s="6"/>
      <c r="EL629" s="6"/>
      <c r="EM629" s="6"/>
      <c r="EN629" s="8"/>
      <c r="EO629" s="6"/>
    </row>
    <row r="630" spans="1:145"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8"/>
      <c r="CF630" s="6"/>
      <c r="CG630" s="6"/>
      <c r="CH630" s="6"/>
      <c r="CI630" s="6"/>
      <c r="CJ630" s="6"/>
      <c r="CK630" s="6"/>
      <c r="CL630" s="6"/>
      <c r="CM630" s="6"/>
      <c r="CN630" s="6"/>
      <c r="CO630" s="6"/>
      <c r="CP630" s="6"/>
      <c r="CQ630" s="6"/>
      <c r="CR630" s="6"/>
      <c r="CS630" s="6"/>
      <c r="CT630" s="6"/>
      <c r="CU630" s="6"/>
      <c r="CV630" s="6"/>
      <c r="CW630" s="6"/>
      <c r="CX630" s="6"/>
      <c r="CY630" s="6"/>
      <c r="CZ630" s="6"/>
      <c r="DA630" s="6"/>
      <c r="DB630" s="6"/>
      <c r="DC630" s="6"/>
      <c r="DD630" s="6"/>
      <c r="DE630" s="6"/>
      <c r="DF630" s="6"/>
      <c r="DG630" s="6"/>
      <c r="DH630" s="6"/>
      <c r="DI630" s="8"/>
      <c r="DJ630" s="6"/>
      <c r="DK630" s="6"/>
      <c r="DL630" s="6"/>
      <c r="DM630" s="6"/>
      <c r="DN630" s="6"/>
      <c r="DO630" s="6"/>
      <c r="DP630" s="6"/>
      <c r="DQ630" s="6"/>
      <c r="DR630" s="6"/>
      <c r="DS630" s="6"/>
      <c r="DT630" s="6"/>
      <c r="DU630" s="6"/>
      <c r="DV630" s="6"/>
      <c r="DW630" s="6"/>
      <c r="DX630" s="6"/>
      <c r="DY630" s="6"/>
      <c r="DZ630" s="6"/>
      <c r="EA630" s="6"/>
      <c r="EB630" s="6"/>
      <c r="EC630" s="6"/>
      <c r="ED630" s="6"/>
      <c r="EE630" s="6"/>
      <c r="EF630" s="6"/>
      <c r="EG630" s="6"/>
      <c r="EH630" s="6"/>
      <c r="EI630" s="6"/>
      <c r="EJ630" s="6"/>
      <c r="EK630" s="6"/>
      <c r="EL630" s="6"/>
      <c r="EM630" s="6"/>
      <c r="EN630" s="8"/>
      <c r="EO630" s="6"/>
    </row>
    <row r="631" spans="1:145"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8"/>
      <c r="CF631" s="6"/>
      <c r="CG631" s="6"/>
      <c r="CH631" s="6"/>
      <c r="CI631" s="6"/>
      <c r="CJ631" s="6"/>
      <c r="CK631" s="6"/>
      <c r="CL631" s="6"/>
      <c r="CM631" s="6"/>
      <c r="CN631" s="6"/>
      <c r="CO631" s="6"/>
      <c r="CP631" s="6"/>
      <c r="CQ631" s="6"/>
      <c r="CR631" s="6"/>
      <c r="CS631" s="6"/>
      <c r="CT631" s="6"/>
      <c r="CU631" s="6"/>
      <c r="CV631" s="6"/>
      <c r="CW631" s="6"/>
      <c r="CX631" s="6"/>
      <c r="CY631" s="6"/>
      <c r="CZ631" s="6"/>
      <c r="DA631" s="6"/>
      <c r="DB631" s="6"/>
      <c r="DC631" s="6"/>
      <c r="DD631" s="6"/>
      <c r="DE631" s="6"/>
      <c r="DF631" s="6"/>
      <c r="DG631" s="6"/>
      <c r="DH631" s="6"/>
      <c r="DI631" s="8"/>
      <c r="DJ631" s="6"/>
      <c r="DK631" s="6"/>
      <c r="DL631" s="6"/>
      <c r="DM631" s="6"/>
      <c r="DN631" s="6"/>
      <c r="DO631" s="6"/>
      <c r="DP631" s="6"/>
      <c r="DQ631" s="6"/>
      <c r="DR631" s="6"/>
      <c r="DS631" s="6"/>
      <c r="DT631" s="6"/>
      <c r="DU631" s="6"/>
      <c r="DV631" s="6"/>
      <c r="DW631" s="6"/>
      <c r="DX631" s="6"/>
      <c r="DY631" s="6"/>
      <c r="DZ631" s="6"/>
      <c r="EA631" s="6"/>
      <c r="EB631" s="6"/>
      <c r="EC631" s="6"/>
      <c r="ED631" s="6"/>
      <c r="EE631" s="6"/>
      <c r="EF631" s="6"/>
      <c r="EG631" s="6"/>
      <c r="EH631" s="6"/>
      <c r="EI631" s="6"/>
      <c r="EJ631" s="6"/>
      <c r="EK631" s="6"/>
      <c r="EL631" s="6"/>
      <c r="EM631" s="6"/>
      <c r="EN631" s="8"/>
      <c r="EO631" s="6"/>
    </row>
    <row r="632" spans="1:145"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8"/>
      <c r="CF632" s="6"/>
      <c r="CG632" s="6"/>
      <c r="CH632" s="6"/>
      <c r="CI632" s="6"/>
      <c r="CJ632" s="6"/>
      <c r="CK632" s="6"/>
      <c r="CL632" s="6"/>
      <c r="CM632" s="6"/>
      <c r="CN632" s="6"/>
      <c r="CO632" s="6"/>
      <c r="CP632" s="6"/>
      <c r="CQ632" s="6"/>
      <c r="CR632" s="6"/>
      <c r="CS632" s="6"/>
      <c r="CT632" s="6"/>
      <c r="CU632" s="6"/>
      <c r="CV632" s="6"/>
      <c r="CW632" s="6"/>
      <c r="CX632" s="6"/>
      <c r="CY632" s="6"/>
      <c r="CZ632" s="6"/>
      <c r="DA632" s="6"/>
      <c r="DB632" s="6"/>
      <c r="DC632" s="6"/>
      <c r="DD632" s="6"/>
      <c r="DE632" s="6"/>
      <c r="DF632" s="6"/>
      <c r="DG632" s="6"/>
      <c r="DH632" s="6"/>
      <c r="DI632" s="8"/>
      <c r="DJ632" s="6"/>
      <c r="DK632" s="6"/>
      <c r="DL632" s="6"/>
      <c r="DM632" s="6"/>
      <c r="DN632" s="6"/>
      <c r="DO632" s="6"/>
      <c r="DP632" s="6"/>
      <c r="DQ632" s="6"/>
      <c r="DR632" s="6"/>
      <c r="DS632" s="6"/>
      <c r="DT632" s="6"/>
      <c r="DU632" s="6"/>
      <c r="DV632" s="6"/>
      <c r="DW632" s="6"/>
      <c r="DX632" s="6"/>
      <c r="DY632" s="6"/>
      <c r="DZ632" s="6"/>
      <c r="EA632" s="6"/>
      <c r="EB632" s="6"/>
      <c r="EC632" s="6"/>
      <c r="ED632" s="6"/>
      <c r="EE632" s="6"/>
      <c r="EF632" s="6"/>
      <c r="EG632" s="6"/>
      <c r="EH632" s="6"/>
      <c r="EI632" s="6"/>
      <c r="EJ632" s="6"/>
      <c r="EK632" s="6"/>
      <c r="EL632" s="6"/>
      <c r="EM632" s="6"/>
      <c r="EN632" s="8"/>
      <c r="EO632" s="6"/>
    </row>
    <row r="633" spans="1:145"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8"/>
      <c r="CF633" s="6"/>
      <c r="CG633" s="6"/>
      <c r="CH633" s="6"/>
      <c r="CI633" s="6"/>
      <c r="CJ633" s="6"/>
      <c r="CK633" s="6"/>
      <c r="CL633" s="6"/>
      <c r="CM633" s="6"/>
      <c r="CN633" s="6"/>
      <c r="CO633" s="6"/>
      <c r="CP633" s="6"/>
      <c r="CQ633" s="6"/>
      <c r="CR633" s="6"/>
      <c r="CS633" s="6"/>
      <c r="CT633" s="6"/>
      <c r="CU633" s="6"/>
      <c r="CV633" s="6"/>
      <c r="CW633" s="6"/>
      <c r="CX633" s="6"/>
      <c r="CY633" s="6"/>
      <c r="CZ633" s="6"/>
      <c r="DA633" s="6"/>
      <c r="DB633" s="6"/>
      <c r="DC633" s="6"/>
      <c r="DD633" s="6"/>
      <c r="DE633" s="6"/>
      <c r="DF633" s="6"/>
      <c r="DG633" s="6"/>
      <c r="DH633" s="6"/>
      <c r="DI633" s="8"/>
      <c r="DJ633" s="6"/>
      <c r="DK633" s="6"/>
      <c r="DL633" s="6"/>
      <c r="DM633" s="6"/>
      <c r="DN633" s="6"/>
      <c r="DO633" s="6"/>
      <c r="DP633" s="6"/>
      <c r="DQ633" s="6"/>
      <c r="DR633" s="6"/>
      <c r="DS633" s="6"/>
      <c r="DT633" s="6"/>
      <c r="DU633" s="6"/>
      <c r="DV633" s="6"/>
      <c r="DW633" s="6"/>
      <c r="DX633" s="6"/>
      <c r="DY633" s="6"/>
      <c r="DZ633" s="6"/>
      <c r="EA633" s="6"/>
      <c r="EB633" s="6"/>
      <c r="EC633" s="6"/>
      <c r="ED633" s="6"/>
      <c r="EE633" s="6"/>
      <c r="EF633" s="6"/>
      <c r="EG633" s="6"/>
      <c r="EH633" s="6"/>
      <c r="EI633" s="6"/>
      <c r="EJ633" s="6"/>
      <c r="EK633" s="6"/>
      <c r="EL633" s="6"/>
      <c r="EM633" s="6"/>
      <c r="EN633" s="8"/>
      <c r="EO633" s="6"/>
    </row>
    <row r="634" spans="1:145"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8"/>
      <c r="CF634" s="6"/>
      <c r="CG634" s="6"/>
      <c r="CH634" s="6"/>
      <c r="CI634" s="6"/>
      <c r="CJ634" s="6"/>
      <c r="CK634" s="6"/>
      <c r="CL634" s="6"/>
      <c r="CM634" s="6"/>
      <c r="CN634" s="6"/>
      <c r="CO634" s="6"/>
      <c r="CP634" s="6"/>
      <c r="CQ634" s="6"/>
      <c r="CR634" s="6"/>
      <c r="CS634" s="6"/>
      <c r="CT634" s="6"/>
      <c r="CU634" s="6"/>
      <c r="CV634" s="6"/>
      <c r="CW634" s="6"/>
      <c r="CX634" s="6"/>
      <c r="CY634" s="6"/>
      <c r="CZ634" s="6"/>
      <c r="DA634" s="6"/>
      <c r="DB634" s="6"/>
      <c r="DC634" s="6"/>
      <c r="DD634" s="6"/>
      <c r="DE634" s="6"/>
      <c r="DF634" s="6"/>
      <c r="DG634" s="6"/>
      <c r="DH634" s="6"/>
      <c r="DI634" s="8"/>
      <c r="DJ634" s="6"/>
      <c r="DK634" s="6"/>
      <c r="DL634" s="6"/>
      <c r="DM634" s="6"/>
      <c r="DN634" s="6"/>
      <c r="DO634" s="6"/>
      <c r="DP634" s="6"/>
      <c r="DQ634" s="6"/>
      <c r="DR634" s="6"/>
      <c r="DS634" s="6"/>
      <c r="DT634" s="6"/>
      <c r="DU634" s="6"/>
      <c r="DV634" s="6"/>
      <c r="DW634" s="6"/>
      <c r="DX634" s="6"/>
      <c r="DY634" s="6"/>
      <c r="DZ634" s="6"/>
      <c r="EA634" s="6"/>
      <c r="EB634" s="6"/>
      <c r="EC634" s="6"/>
      <c r="ED634" s="6"/>
      <c r="EE634" s="6"/>
      <c r="EF634" s="6"/>
      <c r="EG634" s="6"/>
      <c r="EH634" s="6"/>
      <c r="EI634" s="6"/>
      <c r="EJ634" s="6"/>
      <c r="EK634" s="6"/>
      <c r="EL634" s="6"/>
      <c r="EM634" s="6"/>
      <c r="EN634" s="8"/>
      <c r="EO634" s="6"/>
    </row>
    <row r="635" spans="1:14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8"/>
      <c r="CF635" s="6"/>
      <c r="CG635" s="6"/>
      <c r="CH635" s="6"/>
      <c r="CI635" s="6"/>
      <c r="CJ635" s="6"/>
      <c r="CK635" s="6"/>
      <c r="CL635" s="6"/>
      <c r="CM635" s="6"/>
      <c r="CN635" s="6"/>
      <c r="CO635" s="6"/>
      <c r="CP635" s="6"/>
      <c r="CQ635" s="6"/>
      <c r="CR635" s="6"/>
      <c r="CS635" s="6"/>
      <c r="CT635" s="6"/>
      <c r="CU635" s="6"/>
      <c r="CV635" s="6"/>
      <c r="CW635" s="6"/>
      <c r="CX635" s="6"/>
      <c r="CY635" s="6"/>
      <c r="CZ635" s="6"/>
      <c r="DA635" s="6"/>
      <c r="DB635" s="6"/>
      <c r="DC635" s="6"/>
      <c r="DD635" s="6"/>
      <c r="DE635" s="6"/>
      <c r="DF635" s="6"/>
      <c r="DG635" s="6"/>
      <c r="DH635" s="6"/>
      <c r="DI635" s="8"/>
      <c r="DJ635" s="6"/>
      <c r="DK635" s="6"/>
      <c r="DL635" s="6"/>
      <c r="DM635" s="6"/>
      <c r="DN635" s="6"/>
      <c r="DO635" s="6"/>
      <c r="DP635" s="6"/>
      <c r="DQ635" s="6"/>
      <c r="DR635" s="6"/>
      <c r="DS635" s="6"/>
      <c r="DT635" s="6"/>
      <c r="DU635" s="6"/>
      <c r="DV635" s="6"/>
      <c r="DW635" s="6"/>
      <c r="DX635" s="6"/>
      <c r="DY635" s="6"/>
      <c r="DZ635" s="6"/>
      <c r="EA635" s="6"/>
      <c r="EB635" s="6"/>
      <c r="EC635" s="6"/>
      <c r="ED635" s="6"/>
      <c r="EE635" s="6"/>
      <c r="EF635" s="6"/>
      <c r="EG635" s="6"/>
      <c r="EH635" s="6"/>
      <c r="EI635" s="6"/>
      <c r="EJ635" s="6"/>
      <c r="EK635" s="6"/>
      <c r="EL635" s="6"/>
      <c r="EM635" s="6"/>
      <c r="EN635" s="8"/>
      <c r="EO635" s="6"/>
    </row>
    <row r="636" spans="1:145"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8"/>
      <c r="CF636" s="6"/>
      <c r="CG636" s="6"/>
      <c r="CH636" s="6"/>
      <c r="CI636" s="6"/>
      <c r="CJ636" s="6"/>
      <c r="CK636" s="6"/>
      <c r="CL636" s="6"/>
      <c r="CM636" s="6"/>
      <c r="CN636" s="6"/>
      <c r="CO636" s="6"/>
      <c r="CP636" s="6"/>
      <c r="CQ636" s="6"/>
      <c r="CR636" s="6"/>
      <c r="CS636" s="6"/>
      <c r="CT636" s="6"/>
      <c r="CU636" s="6"/>
      <c r="CV636" s="6"/>
      <c r="CW636" s="6"/>
      <c r="CX636" s="6"/>
      <c r="CY636" s="6"/>
      <c r="CZ636" s="6"/>
      <c r="DA636" s="6"/>
      <c r="DB636" s="6"/>
      <c r="DC636" s="6"/>
      <c r="DD636" s="6"/>
      <c r="DE636" s="6"/>
      <c r="DF636" s="6"/>
      <c r="DG636" s="6"/>
      <c r="DH636" s="6"/>
      <c r="DI636" s="8"/>
      <c r="DJ636" s="6"/>
      <c r="DK636" s="6"/>
      <c r="DL636" s="6"/>
      <c r="DM636" s="6"/>
      <c r="DN636" s="6"/>
      <c r="DO636" s="6"/>
      <c r="DP636" s="6"/>
      <c r="DQ636" s="6"/>
      <c r="DR636" s="6"/>
      <c r="DS636" s="6"/>
      <c r="DT636" s="6"/>
      <c r="DU636" s="6"/>
      <c r="DV636" s="6"/>
      <c r="DW636" s="6"/>
      <c r="DX636" s="6"/>
      <c r="DY636" s="6"/>
      <c r="DZ636" s="6"/>
      <c r="EA636" s="6"/>
      <c r="EB636" s="6"/>
      <c r="EC636" s="6"/>
      <c r="ED636" s="6"/>
      <c r="EE636" s="6"/>
      <c r="EF636" s="6"/>
      <c r="EG636" s="6"/>
      <c r="EH636" s="6"/>
      <c r="EI636" s="6"/>
      <c r="EJ636" s="6"/>
      <c r="EK636" s="6"/>
      <c r="EL636" s="6"/>
      <c r="EM636" s="6"/>
      <c r="EN636" s="8"/>
      <c r="EO636" s="6"/>
    </row>
    <row r="637" spans="1:145"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8"/>
      <c r="CF637" s="6"/>
      <c r="CG637" s="6"/>
      <c r="CH637" s="6"/>
      <c r="CI637" s="6"/>
      <c r="CJ637" s="6"/>
      <c r="CK637" s="6"/>
      <c r="CL637" s="6"/>
      <c r="CM637" s="6"/>
      <c r="CN637" s="6"/>
      <c r="CO637" s="6"/>
      <c r="CP637" s="6"/>
      <c r="CQ637" s="6"/>
      <c r="CR637" s="6"/>
      <c r="CS637" s="6"/>
      <c r="CT637" s="6"/>
      <c r="CU637" s="6"/>
      <c r="CV637" s="6"/>
      <c r="CW637" s="6"/>
      <c r="CX637" s="6"/>
      <c r="CY637" s="6"/>
      <c r="CZ637" s="6"/>
      <c r="DA637" s="6"/>
      <c r="DB637" s="6"/>
      <c r="DC637" s="6"/>
      <c r="DD637" s="6"/>
      <c r="DE637" s="6"/>
      <c r="DF637" s="6"/>
      <c r="DG637" s="6"/>
      <c r="DH637" s="6"/>
      <c r="DI637" s="8"/>
      <c r="DJ637" s="6"/>
      <c r="DK637" s="6"/>
      <c r="DL637" s="6"/>
      <c r="DM637" s="6"/>
      <c r="DN637" s="6"/>
      <c r="DO637" s="6"/>
      <c r="DP637" s="6"/>
      <c r="DQ637" s="6"/>
      <c r="DR637" s="6"/>
      <c r="DS637" s="6"/>
      <c r="DT637" s="6"/>
      <c r="DU637" s="6"/>
      <c r="DV637" s="6"/>
      <c r="DW637" s="6"/>
      <c r="DX637" s="6"/>
      <c r="DY637" s="6"/>
      <c r="DZ637" s="6"/>
      <c r="EA637" s="6"/>
      <c r="EB637" s="6"/>
      <c r="EC637" s="6"/>
      <c r="ED637" s="6"/>
      <c r="EE637" s="6"/>
      <c r="EF637" s="6"/>
      <c r="EG637" s="6"/>
      <c r="EH637" s="6"/>
      <c r="EI637" s="6"/>
      <c r="EJ637" s="6"/>
      <c r="EK637" s="6"/>
      <c r="EL637" s="6"/>
      <c r="EM637" s="6"/>
      <c r="EN637" s="8"/>
      <c r="EO637" s="6"/>
    </row>
    <row r="638" spans="1:145"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8"/>
      <c r="CF638" s="6"/>
      <c r="CG638" s="6"/>
      <c r="CH638" s="6"/>
      <c r="CI638" s="6"/>
      <c r="CJ638" s="6"/>
      <c r="CK638" s="6"/>
      <c r="CL638" s="6"/>
      <c r="CM638" s="6"/>
      <c r="CN638" s="6"/>
      <c r="CO638" s="6"/>
      <c r="CP638" s="6"/>
      <c r="CQ638" s="6"/>
      <c r="CR638" s="6"/>
      <c r="CS638" s="6"/>
      <c r="CT638" s="6"/>
      <c r="CU638" s="6"/>
      <c r="CV638" s="6"/>
      <c r="CW638" s="6"/>
      <c r="CX638" s="6"/>
      <c r="CY638" s="6"/>
      <c r="CZ638" s="6"/>
      <c r="DA638" s="6"/>
      <c r="DB638" s="6"/>
      <c r="DC638" s="6"/>
      <c r="DD638" s="6"/>
      <c r="DE638" s="6"/>
      <c r="DF638" s="6"/>
      <c r="DG638" s="6"/>
      <c r="DH638" s="6"/>
      <c r="DI638" s="8"/>
      <c r="DJ638" s="6"/>
      <c r="DK638" s="6"/>
      <c r="DL638" s="6"/>
      <c r="DM638" s="6"/>
      <c r="DN638" s="6"/>
      <c r="DO638" s="6"/>
      <c r="DP638" s="6"/>
      <c r="DQ638" s="6"/>
      <c r="DR638" s="6"/>
      <c r="DS638" s="6"/>
      <c r="DT638" s="6"/>
      <c r="DU638" s="6"/>
      <c r="DV638" s="6"/>
      <c r="DW638" s="6"/>
      <c r="DX638" s="6"/>
      <c r="DY638" s="6"/>
      <c r="DZ638" s="6"/>
      <c r="EA638" s="6"/>
      <c r="EB638" s="6"/>
      <c r="EC638" s="6"/>
      <c r="ED638" s="6"/>
      <c r="EE638" s="6"/>
      <c r="EF638" s="6"/>
      <c r="EG638" s="6"/>
      <c r="EH638" s="6"/>
      <c r="EI638" s="6"/>
      <c r="EJ638" s="6"/>
      <c r="EK638" s="6"/>
      <c r="EL638" s="6"/>
      <c r="EM638" s="6"/>
      <c r="EN638" s="8"/>
      <c r="EO638" s="6"/>
    </row>
    <row r="639" spans="1:145"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8"/>
      <c r="CF639" s="6"/>
      <c r="CG639" s="6"/>
      <c r="CH639" s="6"/>
      <c r="CI639" s="6"/>
      <c r="CJ639" s="6"/>
      <c r="CK639" s="6"/>
      <c r="CL639" s="6"/>
      <c r="CM639" s="6"/>
      <c r="CN639" s="6"/>
      <c r="CO639" s="6"/>
      <c r="CP639" s="6"/>
      <c r="CQ639" s="6"/>
      <c r="CR639" s="6"/>
      <c r="CS639" s="6"/>
      <c r="CT639" s="6"/>
      <c r="CU639" s="6"/>
      <c r="CV639" s="6"/>
      <c r="CW639" s="6"/>
      <c r="CX639" s="6"/>
      <c r="CY639" s="6"/>
      <c r="CZ639" s="6"/>
      <c r="DA639" s="6"/>
      <c r="DB639" s="6"/>
      <c r="DC639" s="6"/>
      <c r="DD639" s="6"/>
      <c r="DE639" s="6"/>
      <c r="DF639" s="6"/>
      <c r="DG639" s="6"/>
      <c r="DH639" s="6"/>
      <c r="DI639" s="8"/>
      <c r="DJ639" s="6"/>
      <c r="DK639" s="6"/>
      <c r="DL639" s="6"/>
      <c r="DM639" s="6"/>
      <c r="DN639" s="6"/>
      <c r="DO639" s="6"/>
      <c r="DP639" s="6"/>
      <c r="DQ639" s="6"/>
      <c r="DR639" s="6"/>
      <c r="DS639" s="6"/>
      <c r="DT639" s="6"/>
      <c r="DU639" s="6"/>
      <c r="DV639" s="6"/>
      <c r="DW639" s="6"/>
      <c r="DX639" s="6"/>
      <c r="DY639" s="6"/>
      <c r="DZ639" s="6"/>
      <c r="EA639" s="6"/>
      <c r="EB639" s="6"/>
      <c r="EC639" s="6"/>
      <c r="ED639" s="6"/>
      <c r="EE639" s="6"/>
      <c r="EF639" s="6"/>
      <c r="EG639" s="6"/>
      <c r="EH639" s="6"/>
      <c r="EI639" s="6"/>
      <c r="EJ639" s="6"/>
      <c r="EK639" s="6"/>
      <c r="EL639" s="6"/>
      <c r="EM639" s="6"/>
      <c r="EN639" s="8"/>
      <c r="EO639" s="6"/>
    </row>
    <row r="640" spans="1:145"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8"/>
      <c r="CF640" s="6"/>
      <c r="CG640" s="6"/>
      <c r="CH640" s="6"/>
      <c r="CI640" s="6"/>
      <c r="CJ640" s="6"/>
      <c r="CK640" s="6"/>
      <c r="CL640" s="6"/>
      <c r="CM640" s="6"/>
      <c r="CN640" s="6"/>
      <c r="CO640" s="6"/>
      <c r="CP640" s="6"/>
      <c r="CQ640" s="6"/>
      <c r="CR640" s="6"/>
      <c r="CS640" s="6"/>
      <c r="CT640" s="6"/>
      <c r="CU640" s="6"/>
      <c r="CV640" s="6"/>
      <c r="CW640" s="6"/>
      <c r="CX640" s="6"/>
      <c r="CY640" s="6"/>
      <c r="CZ640" s="6"/>
      <c r="DA640" s="6"/>
      <c r="DB640" s="6"/>
      <c r="DC640" s="6"/>
      <c r="DD640" s="6"/>
      <c r="DE640" s="6"/>
      <c r="DF640" s="6"/>
      <c r="DG640" s="6"/>
      <c r="DH640" s="6"/>
      <c r="DI640" s="8"/>
      <c r="DJ640" s="6"/>
      <c r="DK640" s="6"/>
      <c r="DL640" s="6"/>
      <c r="DM640" s="6"/>
      <c r="DN640" s="6"/>
      <c r="DO640" s="6"/>
      <c r="DP640" s="6"/>
      <c r="DQ640" s="6"/>
      <c r="DR640" s="6"/>
      <c r="DS640" s="6"/>
      <c r="DT640" s="6"/>
      <c r="DU640" s="6"/>
      <c r="DV640" s="6"/>
      <c r="DW640" s="6"/>
      <c r="DX640" s="6"/>
      <c r="DY640" s="6"/>
      <c r="DZ640" s="6"/>
      <c r="EA640" s="6"/>
      <c r="EB640" s="6"/>
      <c r="EC640" s="6"/>
      <c r="ED640" s="6"/>
      <c r="EE640" s="6"/>
      <c r="EF640" s="6"/>
      <c r="EG640" s="6"/>
      <c r="EH640" s="6"/>
      <c r="EI640" s="6"/>
      <c r="EJ640" s="6"/>
      <c r="EK640" s="6"/>
      <c r="EL640" s="6"/>
      <c r="EM640" s="6"/>
      <c r="EN640" s="8"/>
      <c r="EO640" s="6"/>
    </row>
    <row r="641" spans="1:145"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8"/>
      <c r="CF641" s="6"/>
      <c r="CG641" s="6"/>
      <c r="CH641" s="6"/>
      <c r="CI641" s="6"/>
      <c r="CJ641" s="6"/>
      <c r="CK641" s="6"/>
      <c r="CL641" s="6"/>
      <c r="CM641" s="6"/>
      <c r="CN641" s="6"/>
      <c r="CO641" s="6"/>
      <c r="CP641" s="6"/>
      <c r="CQ641" s="6"/>
      <c r="CR641" s="6"/>
      <c r="CS641" s="6"/>
      <c r="CT641" s="6"/>
      <c r="CU641" s="6"/>
      <c r="CV641" s="6"/>
      <c r="CW641" s="6"/>
      <c r="CX641" s="6"/>
      <c r="CY641" s="6"/>
      <c r="CZ641" s="6"/>
      <c r="DA641" s="6"/>
      <c r="DB641" s="6"/>
      <c r="DC641" s="6"/>
      <c r="DD641" s="6"/>
      <c r="DE641" s="6"/>
      <c r="DF641" s="6"/>
      <c r="DG641" s="6"/>
      <c r="DH641" s="6"/>
      <c r="DI641" s="8"/>
      <c r="DJ641" s="6"/>
      <c r="DK641" s="6"/>
      <c r="DL641" s="6"/>
      <c r="DM641" s="6"/>
      <c r="DN641" s="6"/>
      <c r="DO641" s="6"/>
      <c r="DP641" s="6"/>
      <c r="DQ641" s="6"/>
      <c r="DR641" s="6"/>
      <c r="DS641" s="6"/>
      <c r="DT641" s="6"/>
      <c r="DU641" s="6"/>
      <c r="DV641" s="6"/>
      <c r="DW641" s="6"/>
      <c r="DX641" s="6"/>
      <c r="DY641" s="6"/>
      <c r="DZ641" s="6"/>
      <c r="EA641" s="6"/>
      <c r="EB641" s="6"/>
      <c r="EC641" s="6"/>
      <c r="ED641" s="6"/>
      <c r="EE641" s="6"/>
      <c r="EF641" s="6"/>
      <c r="EG641" s="6"/>
      <c r="EH641" s="6"/>
      <c r="EI641" s="6"/>
      <c r="EJ641" s="6"/>
      <c r="EK641" s="6"/>
      <c r="EL641" s="6"/>
      <c r="EM641" s="6"/>
      <c r="EN641" s="8"/>
      <c r="EO641" s="6"/>
    </row>
    <row r="642" spans="1:145"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8"/>
      <c r="CF642" s="6"/>
      <c r="CG642" s="6"/>
      <c r="CH642" s="6"/>
      <c r="CI642" s="6"/>
      <c r="CJ642" s="6"/>
      <c r="CK642" s="6"/>
      <c r="CL642" s="6"/>
      <c r="CM642" s="6"/>
      <c r="CN642" s="6"/>
      <c r="CO642" s="6"/>
      <c r="CP642" s="6"/>
      <c r="CQ642" s="6"/>
      <c r="CR642" s="6"/>
      <c r="CS642" s="6"/>
      <c r="CT642" s="6"/>
      <c r="CU642" s="6"/>
      <c r="CV642" s="6"/>
      <c r="CW642" s="6"/>
      <c r="CX642" s="6"/>
      <c r="CY642" s="6"/>
      <c r="CZ642" s="6"/>
      <c r="DA642" s="6"/>
      <c r="DB642" s="6"/>
      <c r="DC642" s="6"/>
      <c r="DD642" s="6"/>
      <c r="DE642" s="6"/>
      <c r="DF642" s="6"/>
      <c r="DG642" s="6"/>
      <c r="DH642" s="6"/>
      <c r="DI642" s="8"/>
      <c r="DJ642" s="6"/>
      <c r="DK642" s="6"/>
      <c r="DL642" s="6"/>
      <c r="DM642" s="6"/>
      <c r="DN642" s="6"/>
      <c r="DO642" s="6"/>
      <c r="DP642" s="6"/>
      <c r="DQ642" s="6"/>
      <c r="DR642" s="6"/>
      <c r="DS642" s="6"/>
      <c r="DT642" s="6"/>
      <c r="DU642" s="6"/>
      <c r="DV642" s="6"/>
      <c r="DW642" s="6"/>
      <c r="DX642" s="6"/>
      <c r="DY642" s="6"/>
      <c r="DZ642" s="6"/>
      <c r="EA642" s="6"/>
      <c r="EB642" s="6"/>
      <c r="EC642" s="6"/>
      <c r="ED642" s="6"/>
      <c r="EE642" s="6"/>
      <c r="EF642" s="6"/>
      <c r="EG642" s="6"/>
      <c r="EH642" s="6"/>
      <c r="EI642" s="6"/>
      <c r="EJ642" s="6"/>
      <c r="EK642" s="6"/>
      <c r="EL642" s="6"/>
      <c r="EM642" s="6"/>
      <c r="EN642" s="8"/>
      <c r="EO642" s="6"/>
    </row>
    <row r="643" spans="1:145"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8"/>
      <c r="CF643" s="6"/>
      <c r="CG643" s="6"/>
      <c r="CH643" s="6"/>
      <c r="CI643" s="6"/>
      <c r="CJ643" s="6"/>
      <c r="CK643" s="6"/>
      <c r="CL643" s="6"/>
      <c r="CM643" s="6"/>
      <c r="CN643" s="6"/>
      <c r="CO643" s="6"/>
      <c r="CP643" s="6"/>
      <c r="CQ643" s="6"/>
      <c r="CR643" s="6"/>
      <c r="CS643" s="6"/>
      <c r="CT643" s="6"/>
      <c r="CU643" s="6"/>
      <c r="CV643" s="6"/>
      <c r="CW643" s="6"/>
      <c r="CX643" s="6"/>
      <c r="CY643" s="6"/>
      <c r="CZ643" s="6"/>
      <c r="DA643" s="6"/>
      <c r="DB643" s="6"/>
      <c r="DC643" s="6"/>
      <c r="DD643" s="6"/>
      <c r="DE643" s="6"/>
      <c r="DF643" s="6"/>
      <c r="DG643" s="6"/>
      <c r="DH643" s="6"/>
      <c r="DI643" s="8"/>
      <c r="DJ643" s="6"/>
      <c r="DK643" s="6"/>
      <c r="DL643" s="6"/>
      <c r="DM643" s="6"/>
      <c r="DN643" s="6"/>
      <c r="DO643" s="6"/>
      <c r="DP643" s="6"/>
      <c r="DQ643" s="6"/>
      <c r="DR643" s="6"/>
      <c r="DS643" s="6"/>
      <c r="DT643" s="6"/>
      <c r="DU643" s="6"/>
      <c r="DV643" s="6"/>
      <c r="DW643" s="6"/>
      <c r="DX643" s="6"/>
      <c r="DY643" s="6"/>
      <c r="DZ643" s="6"/>
      <c r="EA643" s="6"/>
      <c r="EB643" s="6"/>
      <c r="EC643" s="6"/>
      <c r="ED643" s="6"/>
      <c r="EE643" s="6"/>
      <c r="EF643" s="6"/>
      <c r="EG643" s="6"/>
      <c r="EH643" s="6"/>
      <c r="EI643" s="6"/>
      <c r="EJ643" s="6"/>
      <c r="EK643" s="6"/>
      <c r="EL643" s="6"/>
      <c r="EM643" s="6"/>
      <c r="EN643" s="8"/>
      <c r="EO643" s="6"/>
    </row>
    <row r="644" spans="1:145"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8"/>
      <c r="CF644" s="6"/>
      <c r="CG644" s="6"/>
      <c r="CH644" s="6"/>
      <c r="CI644" s="6"/>
      <c r="CJ644" s="6"/>
      <c r="CK644" s="6"/>
      <c r="CL644" s="6"/>
      <c r="CM644" s="6"/>
      <c r="CN644" s="6"/>
      <c r="CO644" s="6"/>
      <c r="CP644" s="6"/>
      <c r="CQ644" s="6"/>
      <c r="CR644" s="6"/>
      <c r="CS644" s="6"/>
      <c r="CT644" s="6"/>
      <c r="CU644" s="6"/>
      <c r="CV644" s="6"/>
      <c r="CW644" s="6"/>
      <c r="CX644" s="6"/>
      <c r="CY644" s="6"/>
      <c r="CZ644" s="6"/>
      <c r="DA644" s="6"/>
      <c r="DB644" s="6"/>
      <c r="DC644" s="6"/>
      <c r="DD644" s="6"/>
      <c r="DE644" s="6"/>
      <c r="DF644" s="6"/>
      <c r="DG644" s="6"/>
      <c r="DH644" s="6"/>
      <c r="DI644" s="8"/>
      <c r="DJ644" s="6"/>
      <c r="DK644" s="6"/>
      <c r="DL644" s="6"/>
      <c r="DM644" s="6"/>
      <c r="DN644" s="6"/>
      <c r="DO644" s="6"/>
      <c r="DP644" s="6"/>
      <c r="DQ644" s="6"/>
      <c r="DR644" s="6"/>
      <c r="DS644" s="6"/>
      <c r="DT644" s="6"/>
      <c r="DU644" s="6"/>
      <c r="DV644" s="6"/>
      <c r="DW644" s="6"/>
      <c r="DX644" s="6"/>
      <c r="DY644" s="6"/>
      <c r="DZ644" s="6"/>
      <c r="EA644" s="6"/>
      <c r="EB644" s="6"/>
      <c r="EC644" s="6"/>
      <c r="ED644" s="6"/>
      <c r="EE644" s="6"/>
      <c r="EF644" s="6"/>
      <c r="EG644" s="6"/>
      <c r="EH644" s="6"/>
      <c r="EI644" s="6"/>
      <c r="EJ644" s="6"/>
      <c r="EK644" s="6"/>
      <c r="EL644" s="6"/>
      <c r="EM644" s="6"/>
      <c r="EN644" s="8"/>
      <c r="EO644" s="6"/>
    </row>
    <row r="645" spans="1:1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8"/>
      <c r="CF645" s="6"/>
      <c r="CG645" s="6"/>
      <c r="CH645" s="6"/>
      <c r="CI645" s="6"/>
      <c r="CJ645" s="6"/>
      <c r="CK645" s="6"/>
      <c r="CL645" s="6"/>
      <c r="CM645" s="6"/>
      <c r="CN645" s="6"/>
      <c r="CO645" s="6"/>
      <c r="CP645" s="6"/>
      <c r="CQ645" s="6"/>
      <c r="CR645" s="6"/>
      <c r="CS645" s="6"/>
      <c r="CT645" s="6"/>
      <c r="CU645" s="6"/>
      <c r="CV645" s="6"/>
      <c r="CW645" s="6"/>
      <c r="CX645" s="6"/>
      <c r="CY645" s="6"/>
      <c r="CZ645" s="6"/>
      <c r="DA645" s="6"/>
      <c r="DB645" s="6"/>
      <c r="DC645" s="6"/>
      <c r="DD645" s="6"/>
      <c r="DE645" s="6"/>
      <c r="DF645" s="6"/>
      <c r="DG645" s="6"/>
      <c r="DH645" s="6"/>
      <c r="DI645" s="8"/>
      <c r="DJ645" s="6"/>
      <c r="DK645" s="6"/>
      <c r="DL645" s="6"/>
      <c r="DM645" s="6"/>
      <c r="DN645" s="6"/>
      <c r="DO645" s="6"/>
      <c r="DP645" s="6"/>
      <c r="DQ645" s="6"/>
      <c r="DR645" s="6"/>
      <c r="DS645" s="6"/>
      <c r="DT645" s="6"/>
      <c r="DU645" s="6"/>
      <c r="DV645" s="6"/>
      <c r="DW645" s="6"/>
      <c r="DX645" s="6"/>
      <c r="DY645" s="6"/>
      <c r="DZ645" s="6"/>
      <c r="EA645" s="6"/>
      <c r="EB645" s="6"/>
      <c r="EC645" s="6"/>
      <c r="ED645" s="6"/>
      <c r="EE645" s="6"/>
      <c r="EF645" s="6"/>
      <c r="EG645" s="6"/>
      <c r="EH645" s="6"/>
      <c r="EI645" s="6"/>
      <c r="EJ645" s="6"/>
      <c r="EK645" s="6"/>
      <c r="EL645" s="6"/>
      <c r="EM645" s="6"/>
      <c r="EN645" s="8"/>
      <c r="EO645" s="6"/>
    </row>
    <row r="646" spans="1:145"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8"/>
      <c r="CF646" s="6"/>
      <c r="CG646" s="6"/>
      <c r="CH646" s="6"/>
      <c r="CI646" s="6"/>
      <c r="CJ646" s="6"/>
      <c r="CK646" s="6"/>
      <c r="CL646" s="6"/>
      <c r="CM646" s="6"/>
      <c r="CN646" s="6"/>
      <c r="CO646" s="6"/>
      <c r="CP646" s="6"/>
      <c r="CQ646" s="6"/>
      <c r="CR646" s="6"/>
      <c r="CS646" s="6"/>
      <c r="CT646" s="6"/>
      <c r="CU646" s="6"/>
      <c r="CV646" s="6"/>
      <c r="CW646" s="6"/>
      <c r="CX646" s="6"/>
      <c r="CY646" s="6"/>
      <c r="CZ646" s="6"/>
      <c r="DA646" s="6"/>
      <c r="DB646" s="6"/>
      <c r="DC646" s="6"/>
      <c r="DD646" s="6"/>
      <c r="DE646" s="6"/>
      <c r="DF646" s="6"/>
      <c r="DG646" s="6"/>
      <c r="DH646" s="6"/>
      <c r="DI646" s="8"/>
      <c r="DJ646" s="6"/>
      <c r="DK646" s="6"/>
      <c r="DL646" s="6"/>
      <c r="DM646" s="6"/>
      <c r="DN646" s="6"/>
      <c r="DO646" s="6"/>
      <c r="DP646" s="6"/>
      <c r="DQ646" s="6"/>
      <c r="DR646" s="6"/>
      <c r="DS646" s="6"/>
      <c r="DT646" s="6"/>
      <c r="DU646" s="6"/>
      <c r="DV646" s="6"/>
      <c r="DW646" s="6"/>
      <c r="DX646" s="6"/>
      <c r="DY646" s="6"/>
      <c r="DZ646" s="6"/>
      <c r="EA646" s="6"/>
      <c r="EB646" s="6"/>
      <c r="EC646" s="6"/>
      <c r="ED646" s="6"/>
      <c r="EE646" s="6"/>
      <c r="EF646" s="6"/>
      <c r="EG646" s="6"/>
      <c r="EH646" s="6"/>
      <c r="EI646" s="6"/>
      <c r="EJ646" s="6"/>
      <c r="EK646" s="6"/>
      <c r="EL646" s="6"/>
      <c r="EM646" s="6"/>
      <c r="EN646" s="8"/>
      <c r="EO646" s="6"/>
    </row>
    <row r="647" spans="1:145"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8"/>
      <c r="CF647" s="6"/>
      <c r="CG647" s="6"/>
      <c r="CH647" s="6"/>
      <c r="CI647" s="6"/>
      <c r="CJ647" s="6"/>
      <c r="CK647" s="6"/>
      <c r="CL647" s="6"/>
      <c r="CM647" s="6"/>
      <c r="CN647" s="6"/>
      <c r="CO647" s="6"/>
      <c r="CP647" s="6"/>
      <c r="CQ647" s="6"/>
      <c r="CR647" s="6"/>
      <c r="CS647" s="6"/>
      <c r="CT647" s="6"/>
      <c r="CU647" s="6"/>
      <c r="CV647" s="6"/>
      <c r="CW647" s="6"/>
      <c r="CX647" s="6"/>
      <c r="CY647" s="6"/>
      <c r="CZ647" s="6"/>
      <c r="DA647" s="6"/>
      <c r="DB647" s="6"/>
      <c r="DC647" s="6"/>
      <c r="DD647" s="6"/>
      <c r="DE647" s="6"/>
      <c r="DF647" s="6"/>
      <c r="DG647" s="6"/>
      <c r="DH647" s="6"/>
      <c r="DI647" s="8"/>
      <c r="DJ647" s="6"/>
      <c r="DK647" s="6"/>
      <c r="DL647" s="6"/>
      <c r="DM647" s="6"/>
      <c r="DN647" s="6"/>
      <c r="DO647" s="6"/>
      <c r="DP647" s="6"/>
      <c r="DQ647" s="6"/>
      <c r="DR647" s="6"/>
      <c r="DS647" s="6"/>
      <c r="DT647" s="6"/>
      <c r="DU647" s="6"/>
      <c r="DV647" s="6"/>
      <c r="DW647" s="6"/>
      <c r="DX647" s="6"/>
      <c r="DY647" s="6"/>
      <c r="DZ647" s="6"/>
      <c r="EA647" s="6"/>
      <c r="EB647" s="6"/>
      <c r="EC647" s="6"/>
      <c r="ED647" s="6"/>
      <c r="EE647" s="6"/>
      <c r="EF647" s="6"/>
      <c r="EG647" s="6"/>
      <c r="EH647" s="6"/>
      <c r="EI647" s="6"/>
      <c r="EJ647" s="6"/>
      <c r="EK647" s="6"/>
      <c r="EL647" s="6"/>
      <c r="EM647" s="6"/>
      <c r="EN647" s="8"/>
      <c r="EO647" s="6"/>
    </row>
    <row r="648" spans="1:145"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8"/>
      <c r="CF648" s="6"/>
      <c r="CG648" s="6"/>
      <c r="CH648" s="6"/>
      <c r="CI648" s="6"/>
      <c r="CJ648" s="6"/>
      <c r="CK648" s="6"/>
      <c r="CL648" s="6"/>
      <c r="CM648" s="6"/>
      <c r="CN648" s="6"/>
      <c r="CO648" s="6"/>
      <c r="CP648" s="6"/>
      <c r="CQ648" s="6"/>
      <c r="CR648" s="6"/>
      <c r="CS648" s="6"/>
      <c r="CT648" s="6"/>
      <c r="CU648" s="6"/>
      <c r="CV648" s="6"/>
      <c r="CW648" s="6"/>
      <c r="CX648" s="6"/>
      <c r="CY648" s="6"/>
      <c r="CZ648" s="6"/>
      <c r="DA648" s="6"/>
      <c r="DB648" s="6"/>
      <c r="DC648" s="6"/>
      <c r="DD648" s="6"/>
      <c r="DE648" s="6"/>
      <c r="DF648" s="6"/>
      <c r="DG648" s="6"/>
      <c r="DH648" s="6"/>
      <c r="DI648" s="8"/>
      <c r="DJ648" s="6"/>
      <c r="DK648" s="6"/>
      <c r="DL648" s="6"/>
      <c r="DM648" s="6"/>
      <c r="DN648" s="6"/>
      <c r="DO648" s="6"/>
      <c r="DP648" s="6"/>
      <c r="DQ648" s="6"/>
      <c r="DR648" s="6"/>
      <c r="DS648" s="6"/>
      <c r="DT648" s="6"/>
      <c r="DU648" s="6"/>
      <c r="DV648" s="6"/>
      <c r="DW648" s="6"/>
      <c r="DX648" s="6"/>
      <c r="DY648" s="6"/>
      <c r="DZ648" s="6"/>
      <c r="EA648" s="6"/>
      <c r="EB648" s="6"/>
      <c r="EC648" s="6"/>
      <c r="ED648" s="6"/>
      <c r="EE648" s="6"/>
      <c r="EF648" s="6"/>
      <c r="EG648" s="6"/>
      <c r="EH648" s="6"/>
      <c r="EI648" s="6"/>
      <c r="EJ648" s="6"/>
      <c r="EK648" s="6"/>
      <c r="EL648" s="6"/>
      <c r="EM648" s="6"/>
      <c r="EN648" s="8"/>
      <c r="EO648" s="6"/>
    </row>
    <row r="649" spans="1:145"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8"/>
      <c r="CF649" s="6"/>
      <c r="CG649" s="6"/>
      <c r="CH649" s="6"/>
      <c r="CI649" s="6"/>
      <c r="CJ649" s="6"/>
      <c r="CK649" s="6"/>
      <c r="CL649" s="6"/>
      <c r="CM649" s="6"/>
      <c r="CN649" s="6"/>
      <c r="CO649" s="6"/>
      <c r="CP649" s="6"/>
      <c r="CQ649" s="6"/>
      <c r="CR649" s="6"/>
      <c r="CS649" s="6"/>
      <c r="CT649" s="6"/>
      <c r="CU649" s="6"/>
      <c r="CV649" s="6"/>
      <c r="CW649" s="6"/>
      <c r="CX649" s="6"/>
      <c r="CY649" s="6"/>
      <c r="CZ649" s="6"/>
      <c r="DA649" s="6"/>
      <c r="DB649" s="6"/>
      <c r="DC649" s="6"/>
      <c r="DD649" s="6"/>
      <c r="DE649" s="6"/>
      <c r="DF649" s="6"/>
      <c r="DG649" s="6"/>
      <c r="DH649" s="6"/>
      <c r="DI649" s="8"/>
      <c r="DJ649" s="6"/>
      <c r="DK649" s="6"/>
      <c r="DL649" s="6"/>
      <c r="DM649" s="6"/>
      <c r="DN649" s="6"/>
      <c r="DO649" s="6"/>
      <c r="DP649" s="6"/>
      <c r="DQ649" s="6"/>
      <c r="DR649" s="6"/>
      <c r="DS649" s="6"/>
      <c r="DT649" s="6"/>
      <c r="DU649" s="6"/>
      <c r="DV649" s="6"/>
      <c r="DW649" s="6"/>
      <c r="DX649" s="6"/>
      <c r="DY649" s="6"/>
      <c r="DZ649" s="6"/>
      <c r="EA649" s="6"/>
      <c r="EB649" s="6"/>
      <c r="EC649" s="6"/>
      <c r="ED649" s="6"/>
      <c r="EE649" s="6"/>
      <c r="EF649" s="6"/>
      <c r="EG649" s="6"/>
      <c r="EH649" s="6"/>
      <c r="EI649" s="6"/>
      <c r="EJ649" s="6"/>
      <c r="EK649" s="6"/>
      <c r="EL649" s="6"/>
      <c r="EM649" s="6"/>
      <c r="EN649" s="8"/>
      <c r="EO649" s="6"/>
    </row>
    <row r="650" spans="1:145"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8"/>
      <c r="CF650" s="6"/>
      <c r="CG650" s="6"/>
      <c r="CH650" s="6"/>
      <c r="CI650" s="6"/>
      <c r="CJ650" s="6"/>
      <c r="CK650" s="6"/>
      <c r="CL650" s="6"/>
      <c r="CM650" s="6"/>
      <c r="CN650" s="6"/>
      <c r="CO650" s="6"/>
      <c r="CP650" s="6"/>
      <c r="CQ650" s="6"/>
      <c r="CR650" s="6"/>
      <c r="CS650" s="6"/>
      <c r="CT650" s="6"/>
      <c r="CU650" s="6"/>
      <c r="CV650" s="6"/>
      <c r="CW650" s="6"/>
      <c r="CX650" s="6"/>
      <c r="CY650" s="6"/>
      <c r="CZ650" s="6"/>
      <c r="DA650" s="6"/>
      <c r="DB650" s="6"/>
      <c r="DC650" s="6"/>
      <c r="DD650" s="6"/>
      <c r="DE650" s="6"/>
      <c r="DF650" s="6"/>
      <c r="DG650" s="6"/>
      <c r="DH650" s="6"/>
      <c r="DI650" s="8"/>
      <c r="DJ650" s="6"/>
      <c r="DK650" s="6"/>
      <c r="DL650" s="6"/>
      <c r="DM650" s="6"/>
      <c r="DN650" s="6"/>
      <c r="DO650" s="6"/>
      <c r="DP650" s="6"/>
      <c r="DQ650" s="6"/>
      <c r="DR650" s="6"/>
      <c r="DS650" s="6"/>
      <c r="DT650" s="6"/>
      <c r="DU650" s="6"/>
      <c r="DV650" s="6"/>
      <c r="DW650" s="6"/>
      <c r="DX650" s="6"/>
      <c r="DY650" s="6"/>
      <c r="DZ650" s="6"/>
      <c r="EA650" s="6"/>
      <c r="EB650" s="6"/>
      <c r="EC650" s="6"/>
      <c r="ED650" s="6"/>
      <c r="EE650" s="6"/>
      <c r="EF650" s="6"/>
      <c r="EG650" s="6"/>
      <c r="EH650" s="6"/>
      <c r="EI650" s="6"/>
      <c r="EJ650" s="6"/>
      <c r="EK650" s="6"/>
      <c r="EL650" s="6"/>
      <c r="EM650" s="6"/>
      <c r="EN650" s="8"/>
      <c r="EO650" s="6"/>
    </row>
    <row r="651" spans="1:145"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8"/>
      <c r="CF651" s="6"/>
      <c r="CG651" s="6"/>
      <c r="CH651" s="6"/>
      <c r="CI651" s="6"/>
      <c r="CJ651" s="6"/>
      <c r="CK651" s="6"/>
      <c r="CL651" s="6"/>
      <c r="CM651" s="6"/>
      <c r="CN651" s="6"/>
      <c r="CO651" s="6"/>
      <c r="CP651" s="6"/>
      <c r="CQ651" s="6"/>
      <c r="CR651" s="6"/>
      <c r="CS651" s="6"/>
      <c r="CT651" s="6"/>
      <c r="CU651" s="6"/>
      <c r="CV651" s="6"/>
      <c r="CW651" s="6"/>
      <c r="CX651" s="6"/>
      <c r="CY651" s="6"/>
      <c r="CZ651" s="6"/>
      <c r="DA651" s="6"/>
      <c r="DB651" s="6"/>
      <c r="DC651" s="6"/>
      <c r="DD651" s="6"/>
      <c r="DE651" s="6"/>
      <c r="DF651" s="6"/>
      <c r="DG651" s="6"/>
      <c r="DH651" s="6"/>
      <c r="DI651" s="8"/>
      <c r="DJ651" s="6"/>
      <c r="DK651" s="6"/>
      <c r="DL651" s="6"/>
      <c r="DM651" s="6"/>
      <c r="DN651" s="6"/>
      <c r="DO651" s="6"/>
      <c r="DP651" s="6"/>
      <c r="DQ651" s="6"/>
      <c r="DR651" s="6"/>
      <c r="DS651" s="6"/>
      <c r="DT651" s="6"/>
      <c r="DU651" s="6"/>
      <c r="DV651" s="6"/>
      <c r="DW651" s="6"/>
      <c r="DX651" s="6"/>
      <c r="DY651" s="6"/>
      <c r="DZ651" s="6"/>
      <c r="EA651" s="6"/>
      <c r="EB651" s="6"/>
      <c r="EC651" s="6"/>
      <c r="ED651" s="6"/>
      <c r="EE651" s="6"/>
      <c r="EF651" s="6"/>
      <c r="EG651" s="6"/>
      <c r="EH651" s="6"/>
      <c r="EI651" s="6"/>
      <c r="EJ651" s="6"/>
      <c r="EK651" s="6"/>
      <c r="EL651" s="6"/>
      <c r="EM651" s="6"/>
      <c r="EN651" s="8"/>
      <c r="EO651" s="6"/>
    </row>
    <row r="652" spans="1:145"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8"/>
      <c r="CF652" s="6"/>
      <c r="CG652" s="6"/>
      <c r="CH652" s="6"/>
      <c r="CI652" s="6"/>
      <c r="CJ652" s="6"/>
      <c r="CK652" s="6"/>
      <c r="CL652" s="6"/>
      <c r="CM652" s="6"/>
      <c r="CN652" s="6"/>
      <c r="CO652" s="6"/>
      <c r="CP652" s="6"/>
      <c r="CQ652" s="6"/>
      <c r="CR652" s="6"/>
      <c r="CS652" s="6"/>
      <c r="CT652" s="6"/>
      <c r="CU652" s="6"/>
      <c r="CV652" s="6"/>
      <c r="CW652" s="6"/>
      <c r="CX652" s="6"/>
      <c r="CY652" s="6"/>
      <c r="CZ652" s="6"/>
      <c r="DA652" s="6"/>
      <c r="DB652" s="6"/>
      <c r="DC652" s="6"/>
      <c r="DD652" s="6"/>
      <c r="DE652" s="6"/>
      <c r="DF652" s="6"/>
      <c r="DG652" s="6"/>
      <c r="DH652" s="6"/>
      <c r="DI652" s="8"/>
      <c r="DJ652" s="6"/>
      <c r="DK652" s="6"/>
      <c r="DL652" s="6"/>
      <c r="DM652" s="6"/>
      <c r="DN652" s="6"/>
      <c r="DO652" s="6"/>
      <c r="DP652" s="6"/>
      <c r="DQ652" s="6"/>
      <c r="DR652" s="6"/>
      <c r="DS652" s="6"/>
      <c r="DT652" s="6"/>
      <c r="DU652" s="6"/>
      <c r="DV652" s="6"/>
      <c r="DW652" s="6"/>
      <c r="DX652" s="6"/>
      <c r="DY652" s="6"/>
      <c r="DZ652" s="6"/>
      <c r="EA652" s="6"/>
      <c r="EB652" s="6"/>
      <c r="EC652" s="6"/>
      <c r="ED652" s="6"/>
      <c r="EE652" s="6"/>
      <c r="EF652" s="6"/>
      <c r="EG652" s="6"/>
      <c r="EH652" s="6"/>
      <c r="EI652" s="6"/>
      <c r="EJ652" s="6"/>
      <c r="EK652" s="6"/>
      <c r="EL652" s="6"/>
      <c r="EM652" s="6"/>
      <c r="EN652" s="8"/>
      <c r="EO652" s="6"/>
    </row>
    <row r="653" spans="1:145"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8"/>
      <c r="CF653" s="6"/>
      <c r="CG653" s="6"/>
      <c r="CH653" s="6"/>
      <c r="CI653" s="6"/>
      <c r="CJ653" s="6"/>
      <c r="CK653" s="6"/>
      <c r="CL653" s="6"/>
      <c r="CM653" s="6"/>
      <c r="CN653" s="6"/>
      <c r="CO653" s="6"/>
      <c r="CP653" s="6"/>
      <c r="CQ653" s="6"/>
      <c r="CR653" s="6"/>
      <c r="CS653" s="6"/>
      <c r="CT653" s="6"/>
      <c r="CU653" s="6"/>
      <c r="CV653" s="6"/>
      <c r="CW653" s="6"/>
      <c r="CX653" s="6"/>
      <c r="CY653" s="6"/>
      <c r="CZ653" s="6"/>
      <c r="DA653" s="6"/>
      <c r="DB653" s="6"/>
      <c r="DC653" s="6"/>
      <c r="DD653" s="6"/>
      <c r="DE653" s="6"/>
      <c r="DF653" s="6"/>
      <c r="DG653" s="6"/>
      <c r="DH653" s="6"/>
      <c r="DI653" s="8"/>
      <c r="DJ653" s="6"/>
      <c r="DK653" s="6"/>
      <c r="DL653" s="6"/>
      <c r="DM653" s="6"/>
      <c r="DN653" s="6"/>
      <c r="DO653" s="6"/>
      <c r="DP653" s="6"/>
      <c r="DQ653" s="6"/>
      <c r="DR653" s="6"/>
      <c r="DS653" s="6"/>
      <c r="DT653" s="6"/>
      <c r="DU653" s="6"/>
      <c r="DV653" s="6"/>
      <c r="DW653" s="6"/>
      <c r="DX653" s="6"/>
      <c r="DY653" s="6"/>
      <c r="DZ653" s="6"/>
      <c r="EA653" s="6"/>
      <c r="EB653" s="6"/>
      <c r="EC653" s="6"/>
      <c r="ED653" s="6"/>
      <c r="EE653" s="6"/>
      <c r="EF653" s="6"/>
      <c r="EG653" s="6"/>
      <c r="EH653" s="6"/>
      <c r="EI653" s="6"/>
      <c r="EJ653" s="6"/>
      <c r="EK653" s="6"/>
      <c r="EL653" s="6"/>
      <c r="EM653" s="6"/>
      <c r="EN653" s="8"/>
      <c r="EO653" s="6"/>
    </row>
    <row r="654" spans="1:145"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8"/>
      <c r="CF654" s="6"/>
      <c r="CG654" s="6"/>
      <c r="CH654" s="6"/>
      <c r="CI654" s="6"/>
      <c r="CJ654" s="6"/>
      <c r="CK654" s="6"/>
      <c r="CL654" s="6"/>
      <c r="CM654" s="6"/>
      <c r="CN654" s="6"/>
      <c r="CO654" s="6"/>
      <c r="CP654" s="6"/>
      <c r="CQ654" s="6"/>
      <c r="CR654" s="6"/>
      <c r="CS654" s="6"/>
      <c r="CT654" s="6"/>
      <c r="CU654" s="6"/>
      <c r="CV654" s="6"/>
      <c r="CW654" s="6"/>
      <c r="CX654" s="6"/>
      <c r="CY654" s="6"/>
      <c r="CZ654" s="6"/>
      <c r="DA654" s="6"/>
      <c r="DB654" s="6"/>
      <c r="DC654" s="6"/>
      <c r="DD654" s="6"/>
      <c r="DE654" s="6"/>
      <c r="DF654" s="6"/>
      <c r="DG654" s="6"/>
      <c r="DH654" s="6"/>
      <c r="DI654" s="8"/>
      <c r="DJ654" s="6"/>
      <c r="DK654" s="6"/>
      <c r="DL654" s="6"/>
      <c r="DM654" s="6"/>
      <c r="DN654" s="6"/>
      <c r="DO654" s="6"/>
      <c r="DP654" s="6"/>
      <c r="DQ654" s="6"/>
      <c r="DR654" s="6"/>
      <c r="DS654" s="6"/>
      <c r="DT654" s="6"/>
      <c r="DU654" s="6"/>
      <c r="DV654" s="6"/>
      <c r="DW654" s="6"/>
      <c r="DX654" s="6"/>
      <c r="DY654" s="6"/>
      <c r="DZ654" s="6"/>
      <c r="EA654" s="6"/>
      <c r="EB654" s="6"/>
      <c r="EC654" s="6"/>
      <c r="ED654" s="6"/>
      <c r="EE654" s="6"/>
      <c r="EF654" s="6"/>
      <c r="EG654" s="6"/>
      <c r="EH654" s="6"/>
      <c r="EI654" s="6"/>
      <c r="EJ654" s="6"/>
      <c r="EK654" s="6"/>
      <c r="EL654" s="6"/>
      <c r="EM654" s="6"/>
      <c r="EN654" s="8"/>
      <c r="EO654" s="6"/>
    </row>
    <row r="655" spans="1:14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8"/>
      <c r="CF655" s="6"/>
      <c r="CG655" s="6"/>
      <c r="CH655" s="6"/>
      <c r="CI655" s="6"/>
      <c r="CJ655" s="6"/>
      <c r="CK655" s="6"/>
      <c r="CL655" s="6"/>
      <c r="CM655" s="6"/>
      <c r="CN655" s="6"/>
      <c r="CO655" s="6"/>
      <c r="CP655" s="6"/>
      <c r="CQ655" s="6"/>
      <c r="CR655" s="6"/>
      <c r="CS655" s="6"/>
      <c r="CT655" s="6"/>
      <c r="CU655" s="6"/>
      <c r="CV655" s="6"/>
      <c r="CW655" s="6"/>
      <c r="CX655" s="6"/>
      <c r="CY655" s="6"/>
      <c r="CZ655" s="6"/>
      <c r="DA655" s="6"/>
      <c r="DB655" s="6"/>
      <c r="DC655" s="6"/>
      <c r="DD655" s="6"/>
      <c r="DE655" s="6"/>
      <c r="DF655" s="6"/>
      <c r="DG655" s="6"/>
      <c r="DH655" s="6"/>
      <c r="DI655" s="8"/>
      <c r="DJ655" s="6"/>
      <c r="DK655" s="6"/>
      <c r="DL655" s="6"/>
      <c r="DM655" s="6"/>
      <c r="DN655" s="6"/>
      <c r="DO655" s="6"/>
      <c r="DP655" s="6"/>
      <c r="DQ655" s="6"/>
      <c r="DR655" s="6"/>
      <c r="DS655" s="6"/>
      <c r="DT655" s="6"/>
      <c r="DU655" s="6"/>
      <c r="DV655" s="6"/>
      <c r="DW655" s="6"/>
      <c r="DX655" s="6"/>
      <c r="DY655" s="6"/>
      <c r="DZ655" s="6"/>
      <c r="EA655" s="6"/>
      <c r="EB655" s="6"/>
      <c r="EC655" s="6"/>
      <c r="ED655" s="6"/>
      <c r="EE655" s="6"/>
      <c r="EF655" s="6"/>
      <c r="EG655" s="6"/>
      <c r="EH655" s="6"/>
      <c r="EI655" s="6"/>
      <c r="EJ655" s="6"/>
      <c r="EK655" s="6"/>
      <c r="EL655" s="6"/>
      <c r="EM655" s="6"/>
      <c r="EN655" s="8"/>
      <c r="EO655" s="6"/>
    </row>
    <row r="656" spans="1:145"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8"/>
      <c r="CF656" s="6"/>
      <c r="CG656" s="6"/>
      <c r="CH656" s="6"/>
      <c r="CI656" s="6"/>
      <c r="CJ656" s="6"/>
      <c r="CK656" s="6"/>
      <c r="CL656" s="6"/>
      <c r="CM656" s="6"/>
      <c r="CN656" s="6"/>
      <c r="CO656" s="6"/>
      <c r="CP656" s="6"/>
      <c r="CQ656" s="6"/>
      <c r="CR656" s="6"/>
      <c r="CS656" s="6"/>
      <c r="CT656" s="6"/>
      <c r="CU656" s="6"/>
      <c r="CV656" s="6"/>
      <c r="CW656" s="6"/>
      <c r="CX656" s="6"/>
      <c r="CY656" s="6"/>
      <c r="CZ656" s="6"/>
      <c r="DA656" s="6"/>
      <c r="DB656" s="6"/>
      <c r="DC656" s="6"/>
      <c r="DD656" s="6"/>
      <c r="DE656" s="6"/>
      <c r="DF656" s="6"/>
      <c r="DG656" s="6"/>
      <c r="DH656" s="6"/>
      <c r="DI656" s="8"/>
      <c r="DJ656" s="6"/>
      <c r="DK656" s="6"/>
      <c r="DL656" s="6"/>
      <c r="DM656" s="6"/>
      <c r="DN656" s="6"/>
      <c r="DO656" s="6"/>
      <c r="DP656" s="6"/>
      <c r="DQ656" s="6"/>
      <c r="DR656" s="6"/>
      <c r="DS656" s="6"/>
      <c r="DT656" s="6"/>
      <c r="DU656" s="6"/>
      <c r="DV656" s="6"/>
      <c r="DW656" s="6"/>
      <c r="DX656" s="6"/>
      <c r="DY656" s="6"/>
      <c r="DZ656" s="6"/>
      <c r="EA656" s="6"/>
      <c r="EB656" s="6"/>
      <c r="EC656" s="6"/>
      <c r="ED656" s="6"/>
      <c r="EE656" s="6"/>
      <c r="EF656" s="6"/>
      <c r="EG656" s="6"/>
      <c r="EH656" s="6"/>
      <c r="EI656" s="6"/>
      <c r="EJ656" s="6"/>
      <c r="EK656" s="6"/>
      <c r="EL656" s="6"/>
      <c r="EM656" s="6"/>
      <c r="EN656" s="8"/>
      <c r="EO656" s="6"/>
    </row>
    <row r="657" spans="1:145"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8"/>
      <c r="CF657" s="6"/>
      <c r="CG657" s="6"/>
      <c r="CH657" s="6"/>
      <c r="CI657" s="6"/>
      <c r="CJ657" s="6"/>
      <c r="CK657" s="6"/>
      <c r="CL657" s="6"/>
      <c r="CM657" s="6"/>
      <c r="CN657" s="6"/>
      <c r="CO657" s="6"/>
      <c r="CP657" s="6"/>
      <c r="CQ657" s="6"/>
      <c r="CR657" s="6"/>
      <c r="CS657" s="6"/>
      <c r="CT657" s="6"/>
      <c r="CU657" s="6"/>
      <c r="CV657" s="6"/>
      <c r="CW657" s="6"/>
      <c r="CX657" s="6"/>
      <c r="CY657" s="6"/>
      <c r="CZ657" s="6"/>
      <c r="DA657" s="6"/>
      <c r="DB657" s="6"/>
      <c r="DC657" s="6"/>
      <c r="DD657" s="6"/>
      <c r="DE657" s="6"/>
      <c r="DF657" s="6"/>
      <c r="DG657" s="6"/>
      <c r="DH657" s="6"/>
      <c r="DI657" s="8"/>
      <c r="DJ657" s="6"/>
      <c r="DK657" s="6"/>
      <c r="DL657" s="6"/>
      <c r="DM657" s="6"/>
      <c r="DN657" s="6"/>
      <c r="DO657" s="6"/>
      <c r="DP657" s="6"/>
      <c r="DQ657" s="6"/>
      <c r="DR657" s="6"/>
      <c r="DS657" s="6"/>
      <c r="DT657" s="6"/>
      <c r="DU657" s="6"/>
      <c r="DV657" s="6"/>
      <c r="DW657" s="6"/>
      <c r="DX657" s="6"/>
      <c r="DY657" s="6"/>
      <c r="DZ657" s="6"/>
      <c r="EA657" s="6"/>
      <c r="EB657" s="6"/>
      <c r="EC657" s="6"/>
      <c r="ED657" s="6"/>
      <c r="EE657" s="6"/>
      <c r="EF657" s="6"/>
      <c r="EG657" s="6"/>
      <c r="EH657" s="6"/>
      <c r="EI657" s="6"/>
      <c r="EJ657" s="6"/>
      <c r="EK657" s="6"/>
      <c r="EL657" s="6"/>
      <c r="EM657" s="6"/>
      <c r="EN657" s="8"/>
      <c r="EO657" s="6"/>
    </row>
    <row r="658" spans="1:145"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8"/>
      <c r="CF658" s="6"/>
      <c r="CG658" s="6"/>
      <c r="CH658" s="6"/>
      <c r="CI658" s="6"/>
      <c r="CJ658" s="6"/>
      <c r="CK658" s="6"/>
      <c r="CL658" s="6"/>
      <c r="CM658" s="6"/>
      <c r="CN658" s="6"/>
      <c r="CO658" s="6"/>
      <c r="CP658" s="6"/>
      <c r="CQ658" s="6"/>
      <c r="CR658" s="6"/>
      <c r="CS658" s="6"/>
      <c r="CT658" s="6"/>
      <c r="CU658" s="6"/>
      <c r="CV658" s="6"/>
      <c r="CW658" s="6"/>
      <c r="CX658" s="6"/>
      <c r="CY658" s="6"/>
      <c r="CZ658" s="6"/>
      <c r="DA658" s="6"/>
      <c r="DB658" s="6"/>
      <c r="DC658" s="6"/>
      <c r="DD658" s="6"/>
      <c r="DE658" s="6"/>
      <c r="DF658" s="6"/>
      <c r="DG658" s="6"/>
      <c r="DH658" s="6"/>
      <c r="DI658" s="8"/>
      <c r="DJ658" s="6"/>
      <c r="DK658" s="6"/>
      <c r="DL658" s="6"/>
      <c r="DM658" s="6"/>
      <c r="DN658" s="6"/>
      <c r="DO658" s="6"/>
      <c r="DP658" s="6"/>
      <c r="DQ658" s="6"/>
      <c r="DR658" s="6"/>
      <c r="DS658" s="6"/>
      <c r="DT658" s="6"/>
      <c r="DU658" s="6"/>
      <c r="DV658" s="6"/>
      <c r="DW658" s="6"/>
      <c r="DX658" s="6"/>
      <c r="DY658" s="6"/>
      <c r="DZ658" s="6"/>
      <c r="EA658" s="6"/>
      <c r="EB658" s="6"/>
      <c r="EC658" s="6"/>
      <c r="ED658" s="6"/>
      <c r="EE658" s="6"/>
      <c r="EF658" s="6"/>
      <c r="EG658" s="6"/>
      <c r="EH658" s="6"/>
      <c r="EI658" s="6"/>
      <c r="EJ658" s="6"/>
      <c r="EK658" s="6"/>
      <c r="EL658" s="6"/>
      <c r="EM658" s="6"/>
      <c r="EN658" s="8"/>
      <c r="EO658" s="6"/>
    </row>
    <row r="659" spans="1:145"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8"/>
      <c r="CF659" s="6"/>
      <c r="CG659" s="6"/>
      <c r="CH659" s="6"/>
      <c r="CI659" s="6"/>
      <c r="CJ659" s="6"/>
      <c r="CK659" s="6"/>
      <c r="CL659" s="6"/>
      <c r="CM659" s="6"/>
      <c r="CN659" s="6"/>
      <c r="CO659" s="6"/>
      <c r="CP659" s="6"/>
      <c r="CQ659" s="6"/>
      <c r="CR659" s="6"/>
      <c r="CS659" s="6"/>
      <c r="CT659" s="6"/>
      <c r="CU659" s="6"/>
      <c r="CV659" s="6"/>
      <c r="CW659" s="6"/>
      <c r="CX659" s="6"/>
      <c r="CY659" s="6"/>
      <c r="CZ659" s="6"/>
      <c r="DA659" s="6"/>
      <c r="DB659" s="6"/>
      <c r="DC659" s="6"/>
      <c r="DD659" s="6"/>
      <c r="DE659" s="6"/>
      <c r="DF659" s="6"/>
      <c r="DG659" s="6"/>
      <c r="DH659" s="6"/>
      <c r="DI659" s="8"/>
      <c r="DJ659" s="6"/>
      <c r="DK659" s="6"/>
      <c r="DL659" s="6"/>
      <c r="DM659" s="6"/>
      <c r="DN659" s="6"/>
      <c r="DO659" s="6"/>
      <c r="DP659" s="6"/>
      <c r="DQ659" s="6"/>
      <c r="DR659" s="6"/>
      <c r="DS659" s="6"/>
      <c r="DT659" s="6"/>
      <c r="DU659" s="6"/>
      <c r="DV659" s="6"/>
      <c r="DW659" s="6"/>
      <c r="DX659" s="6"/>
      <c r="DY659" s="6"/>
      <c r="DZ659" s="6"/>
      <c r="EA659" s="6"/>
      <c r="EB659" s="6"/>
      <c r="EC659" s="6"/>
      <c r="ED659" s="6"/>
      <c r="EE659" s="6"/>
      <c r="EF659" s="6"/>
      <c r="EG659" s="6"/>
      <c r="EH659" s="6"/>
      <c r="EI659" s="6"/>
      <c r="EJ659" s="6"/>
      <c r="EK659" s="6"/>
      <c r="EL659" s="6"/>
      <c r="EM659" s="6"/>
      <c r="EN659" s="8"/>
      <c r="EO659" s="6"/>
    </row>
    <row r="660" spans="1:145"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8"/>
      <c r="CF660" s="6"/>
      <c r="CG660" s="6"/>
      <c r="CH660" s="6"/>
      <c r="CI660" s="6"/>
      <c r="CJ660" s="6"/>
      <c r="CK660" s="6"/>
      <c r="CL660" s="6"/>
      <c r="CM660" s="6"/>
      <c r="CN660" s="6"/>
      <c r="CO660" s="6"/>
      <c r="CP660" s="6"/>
      <c r="CQ660" s="6"/>
      <c r="CR660" s="6"/>
      <c r="CS660" s="6"/>
      <c r="CT660" s="6"/>
      <c r="CU660" s="6"/>
      <c r="CV660" s="6"/>
      <c r="CW660" s="6"/>
      <c r="CX660" s="6"/>
      <c r="CY660" s="6"/>
      <c r="CZ660" s="6"/>
      <c r="DA660" s="6"/>
      <c r="DB660" s="6"/>
      <c r="DC660" s="6"/>
      <c r="DD660" s="6"/>
      <c r="DE660" s="6"/>
      <c r="DF660" s="6"/>
      <c r="DG660" s="6"/>
      <c r="DH660" s="6"/>
      <c r="DI660" s="8"/>
      <c r="DJ660" s="6"/>
      <c r="DK660" s="6"/>
      <c r="DL660" s="6"/>
      <c r="DM660" s="6"/>
      <c r="DN660" s="6"/>
      <c r="DO660" s="6"/>
      <c r="DP660" s="6"/>
      <c r="DQ660" s="6"/>
      <c r="DR660" s="6"/>
      <c r="DS660" s="6"/>
      <c r="DT660" s="6"/>
      <c r="DU660" s="6"/>
      <c r="DV660" s="6"/>
      <c r="DW660" s="6"/>
      <c r="DX660" s="6"/>
      <c r="DY660" s="6"/>
      <c r="DZ660" s="6"/>
      <c r="EA660" s="6"/>
      <c r="EB660" s="6"/>
      <c r="EC660" s="6"/>
      <c r="ED660" s="6"/>
      <c r="EE660" s="6"/>
      <c r="EF660" s="6"/>
      <c r="EG660" s="6"/>
      <c r="EH660" s="6"/>
      <c r="EI660" s="6"/>
      <c r="EJ660" s="6"/>
      <c r="EK660" s="6"/>
      <c r="EL660" s="6"/>
      <c r="EM660" s="6"/>
      <c r="EN660" s="8"/>
      <c r="EO660" s="6"/>
    </row>
    <row r="661" spans="1:145"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8"/>
      <c r="CF661" s="6"/>
      <c r="CG661" s="6"/>
      <c r="CH661" s="6"/>
      <c r="CI661" s="6"/>
      <c r="CJ661" s="6"/>
      <c r="CK661" s="6"/>
      <c r="CL661" s="6"/>
      <c r="CM661" s="6"/>
      <c r="CN661" s="6"/>
      <c r="CO661" s="6"/>
      <c r="CP661" s="6"/>
      <c r="CQ661" s="6"/>
      <c r="CR661" s="6"/>
      <c r="CS661" s="6"/>
      <c r="CT661" s="6"/>
      <c r="CU661" s="6"/>
      <c r="CV661" s="6"/>
      <c r="CW661" s="6"/>
      <c r="CX661" s="6"/>
      <c r="CY661" s="6"/>
      <c r="CZ661" s="6"/>
      <c r="DA661" s="6"/>
      <c r="DB661" s="6"/>
      <c r="DC661" s="6"/>
      <c r="DD661" s="6"/>
      <c r="DE661" s="6"/>
      <c r="DF661" s="6"/>
      <c r="DG661" s="6"/>
      <c r="DH661" s="6"/>
      <c r="DI661" s="8"/>
      <c r="DJ661" s="6"/>
      <c r="DK661" s="6"/>
      <c r="DL661" s="6"/>
      <c r="DM661" s="6"/>
      <c r="DN661" s="6"/>
      <c r="DO661" s="6"/>
      <c r="DP661" s="6"/>
      <c r="DQ661" s="6"/>
      <c r="DR661" s="6"/>
      <c r="DS661" s="6"/>
      <c r="DT661" s="6"/>
      <c r="DU661" s="6"/>
      <c r="DV661" s="6"/>
      <c r="DW661" s="6"/>
      <c r="DX661" s="6"/>
      <c r="DY661" s="6"/>
      <c r="DZ661" s="6"/>
      <c r="EA661" s="6"/>
      <c r="EB661" s="6"/>
      <c r="EC661" s="6"/>
      <c r="ED661" s="6"/>
      <c r="EE661" s="6"/>
      <c r="EF661" s="6"/>
      <c r="EG661" s="6"/>
      <c r="EH661" s="6"/>
      <c r="EI661" s="6"/>
      <c r="EJ661" s="6"/>
      <c r="EK661" s="6"/>
      <c r="EL661" s="6"/>
      <c r="EM661" s="6"/>
      <c r="EN661" s="8"/>
      <c r="EO661" s="6"/>
    </row>
    <row r="662" spans="1:145"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8"/>
      <c r="CF662" s="6"/>
      <c r="CG662" s="6"/>
      <c r="CH662" s="6"/>
      <c r="CI662" s="6"/>
      <c r="CJ662" s="6"/>
      <c r="CK662" s="6"/>
      <c r="CL662" s="6"/>
      <c r="CM662" s="6"/>
      <c r="CN662" s="6"/>
      <c r="CO662" s="6"/>
      <c r="CP662" s="6"/>
      <c r="CQ662" s="6"/>
      <c r="CR662" s="6"/>
      <c r="CS662" s="6"/>
      <c r="CT662" s="6"/>
      <c r="CU662" s="6"/>
      <c r="CV662" s="6"/>
      <c r="CW662" s="6"/>
      <c r="CX662" s="6"/>
      <c r="CY662" s="6"/>
      <c r="CZ662" s="6"/>
      <c r="DA662" s="6"/>
      <c r="DB662" s="6"/>
      <c r="DC662" s="6"/>
      <c r="DD662" s="6"/>
      <c r="DE662" s="6"/>
      <c r="DF662" s="6"/>
      <c r="DG662" s="6"/>
      <c r="DH662" s="6"/>
      <c r="DI662" s="8"/>
      <c r="DJ662" s="6"/>
      <c r="DK662" s="6"/>
      <c r="DL662" s="6"/>
      <c r="DM662" s="6"/>
      <c r="DN662" s="6"/>
      <c r="DO662" s="6"/>
      <c r="DP662" s="6"/>
      <c r="DQ662" s="6"/>
      <c r="DR662" s="6"/>
      <c r="DS662" s="6"/>
      <c r="DT662" s="6"/>
      <c r="DU662" s="6"/>
      <c r="DV662" s="6"/>
      <c r="DW662" s="6"/>
      <c r="DX662" s="6"/>
      <c r="DY662" s="6"/>
      <c r="DZ662" s="6"/>
      <c r="EA662" s="6"/>
      <c r="EB662" s="6"/>
      <c r="EC662" s="6"/>
      <c r="ED662" s="6"/>
      <c r="EE662" s="6"/>
      <c r="EF662" s="6"/>
      <c r="EG662" s="6"/>
      <c r="EH662" s="6"/>
      <c r="EI662" s="6"/>
      <c r="EJ662" s="6"/>
      <c r="EK662" s="6"/>
      <c r="EL662" s="6"/>
      <c r="EM662" s="6"/>
      <c r="EN662" s="8"/>
      <c r="EO662" s="6"/>
    </row>
    <row r="663" spans="1:145"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8"/>
      <c r="CF663" s="6"/>
      <c r="CG663" s="6"/>
      <c r="CH663" s="6"/>
      <c r="CI663" s="6"/>
      <c r="CJ663" s="6"/>
      <c r="CK663" s="6"/>
      <c r="CL663" s="6"/>
      <c r="CM663" s="6"/>
      <c r="CN663" s="6"/>
      <c r="CO663" s="6"/>
      <c r="CP663" s="6"/>
      <c r="CQ663" s="6"/>
      <c r="CR663" s="6"/>
      <c r="CS663" s="6"/>
      <c r="CT663" s="6"/>
      <c r="CU663" s="6"/>
      <c r="CV663" s="6"/>
      <c r="CW663" s="6"/>
      <c r="CX663" s="6"/>
      <c r="CY663" s="6"/>
      <c r="CZ663" s="6"/>
      <c r="DA663" s="6"/>
      <c r="DB663" s="6"/>
      <c r="DC663" s="6"/>
      <c r="DD663" s="6"/>
      <c r="DE663" s="6"/>
      <c r="DF663" s="6"/>
      <c r="DG663" s="6"/>
      <c r="DH663" s="6"/>
      <c r="DI663" s="8"/>
      <c r="DJ663" s="6"/>
      <c r="DK663" s="6"/>
      <c r="DL663" s="6"/>
      <c r="DM663" s="6"/>
      <c r="DN663" s="6"/>
      <c r="DO663" s="6"/>
      <c r="DP663" s="6"/>
      <c r="DQ663" s="6"/>
      <c r="DR663" s="6"/>
      <c r="DS663" s="6"/>
      <c r="DT663" s="6"/>
      <c r="DU663" s="6"/>
      <c r="DV663" s="6"/>
      <c r="DW663" s="6"/>
      <c r="DX663" s="6"/>
      <c r="DY663" s="6"/>
      <c r="DZ663" s="6"/>
      <c r="EA663" s="6"/>
      <c r="EB663" s="6"/>
      <c r="EC663" s="6"/>
      <c r="ED663" s="6"/>
      <c r="EE663" s="6"/>
      <c r="EF663" s="6"/>
      <c r="EG663" s="6"/>
      <c r="EH663" s="6"/>
      <c r="EI663" s="6"/>
      <c r="EJ663" s="6"/>
      <c r="EK663" s="6"/>
      <c r="EL663" s="6"/>
      <c r="EM663" s="6"/>
      <c r="EN663" s="8"/>
      <c r="EO663" s="6"/>
    </row>
    <row r="664" spans="1:145"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8"/>
      <c r="CF664" s="6"/>
      <c r="CG664" s="6"/>
      <c r="CH664" s="6"/>
      <c r="CI664" s="6"/>
      <c r="CJ664" s="6"/>
      <c r="CK664" s="6"/>
      <c r="CL664" s="6"/>
      <c r="CM664" s="6"/>
      <c r="CN664" s="6"/>
      <c r="CO664" s="6"/>
      <c r="CP664" s="6"/>
      <c r="CQ664" s="6"/>
      <c r="CR664" s="6"/>
      <c r="CS664" s="6"/>
      <c r="CT664" s="6"/>
      <c r="CU664" s="6"/>
      <c r="CV664" s="6"/>
      <c r="CW664" s="6"/>
      <c r="CX664" s="6"/>
      <c r="CY664" s="6"/>
      <c r="CZ664" s="6"/>
      <c r="DA664" s="6"/>
      <c r="DB664" s="6"/>
      <c r="DC664" s="6"/>
      <c r="DD664" s="6"/>
      <c r="DE664" s="6"/>
      <c r="DF664" s="6"/>
      <c r="DG664" s="6"/>
      <c r="DH664" s="6"/>
      <c r="DI664" s="8"/>
      <c r="DJ664" s="6"/>
      <c r="DK664" s="6"/>
      <c r="DL664" s="6"/>
      <c r="DM664" s="6"/>
      <c r="DN664" s="6"/>
      <c r="DO664" s="6"/>
      <c r="DP664" s="6"/>
      <c r="DQ664" s="6"/>
      <c r="DR664" s="6"/>
      <c r="DS664" s="6"/>
      <c r="DT664" s="6"/>
      <c r="DU664" s="6"/>
      <c r="DV664" s="6"/>
      <c r="DW664" s="6"/>
      <c r="DX664" s="6"/>
      <c r="DY664" s="6"/>
      <c r="DZ664" s="6"/>
      <c r="EA664" s="6"/>
      <c r="EB664" s="6"/>
      <c r="EC664" s="6"/>
      <c r="ED664" s="6"/>
      <c r="EE664" s="6"/>
      <c r="EF664" s="6"/>
      <c r="EG664" s="6"/>
      <c r="EH664" s="6"/>
      <c r="EI664" s="6"/>
      <c r="EJ664" s="6"/>
      <c r="EK664" s="6"/>
      <c r="EL664" s="6"/>
      <c r="EM664" s="6"/>
      <c r="EN664" s="8"/>
      <c r="EO664" s="6"/>
    </row>
    <row r="665" spans="1:14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8"/>
      <c r="CF665" s="6"/>
      <c r="CG665" s="6"/>
      <c r="CH665" s="6"/>
      <c r="CI665" s="6"/>
      <c r="CJ665" s="6"/>
      <c r="CK665" s="6"/>
      <c r="CL665" s="6"/>
      <c r="CM665" s="6"/>
      <c r="CN665" s="6"/>
      <c r="CO665" s="6"/>
      <c r="CP665" s="6"/>
      <c r="CQ665" s="6"/>
      <c r="CR665" s="6"/>
      <c r="CS665" s="6"/>
      <c r="CT665" s="6"/>
      <c r="CU665" s="6"/>
      <c r="CV665" s="6"/>
      <c r="CW665" s="6"/>
      <c r="CX665" s="6"/>
      <c r="CY665" s="6"/>
      <c r="CZ665" s="6"/>
      <c r="DA665" s="6"/>
      <c r="DB665" s="6"/>
      <c r="DC665" s="6"/>
      <c r="DD665" s="6"/>
      <c r="DE665" s="6"/>
      <c r="DF665" s="6"/>
      <c r="DG665" s="6"/>
      <c r="DH665" s="6"/>
      <c r="DI665" s="8"/>
      <c r="DJ665" s="6"/>
      <c r="DK665" s="6"/>
      <c r="DL665" s="6"/>
      <c r="DM665" s="6"/>
      <c r="DN665" s="6"/>
      <c r="DO665" s="6"/>
      <c r="DP665" s="6"/>
      <c r="DQ665" s="6"/>
      <c r="DR665" s="6"/>
      <c r="DS665" s="6"/>
      <c r="DT665" s="6"/>
      <c r="DU665" s="6"/>
      <c r="DV665" s="6"/>
      <c r="DW665" s="6"/>
      <c r="DX665" s="6"/>
      <c r="DY665" s="6"/>
      <c r="DZ665" s="6"/>
      <c r="EA665" s="6"/>
      <c r="EB665" s="6"/>
      <c r="EC665" s="6"/>
      <c r="ED665" s="6"/>
      <c r="EE665" s="6"/>
      <c r="EF665" s="6"/>
      <c r="EG665" s="6"/>
      <c r="EH665" s="6"/>
      <c r="EI665" s="6"/>
      <c r="EJ665" s="6"/>
      <c r="EK665" s="6"/>
      <c r="EL665" s="6"/>
      <c r="EM665" s="6"/>
      <c r="EN665" s="8"/>
      <c r="EO665" s="6"/>
    </row>
    <row r="666" spans="1:145"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8"/>
      <c r="CF666" s="6"/>
      <c r="CG666" s="6"/>
      <c r="CH666" s="6"/>
      <c r="CI666" s="6"/>
      <c r="CJ666" s="6"/>
      <c r="CK666" s="6"/>
      <c r="CL666" s="6"/>
      <c r="CM666" s="6"/>
      <c r="CN666" s="6"/>
      <c r="CO666" s="6"/>
      <c r="CP666" s="6"/>
      <c r="CQ666" s="6"/>
      <c r="CR666" s="6"/>
      <c r="CS666" s="6"/>
      <c r="CT666" s="6"/>
      <c r="CU666" s="6"/>
      <c r="CV666" s="6"/>
      <c r="CW666" s="6"/>
      <c r="CX666" s="6"/>
      <c r="CY666" s="6"/>
      <c r="CZ666" s="6"/>
      <c r="DA666" s="6"/>
      <c r="DB666" s="6"/>
      <c r="DC666" s="6"/>
      <c r="DD666" s="6"/>
      <c r="DE666" s="6"/>
      <c r="DF666" s="6"/>
      <c r="DG666" s="6"/>
      <c r="DH666" s="6"/>
      <c r="DI666" s="8"/>
      <c r="DJ666" s="6"/>
      <c r="DK666" s="6"/>
      <c r="DL666" s="6"/>
      <c r="DM666" s="6"/>
      <c r="DN666" s="6"/>
      <c r="DO666" s="6"/>
      <c r="DP666" s="6"/>
      <c r="DQ666" s="6"/>
      <c r="DR666" s="6"/>
      <c r="DS666" s="6"/>
      <c r="DT666" s="6"/>
      <c r="DU666" s="6"/>
      <c r="DV666" s="6"/>
      <c r="DW666" s="6"/>
      <c r="DX666" s="6"/>
      <c r="DY666" s="6"/>
      <c r="DZ666" s="6"/>
      <c r="EA666" s="6"/>
      <c r="EB666" s="6"/>
      <c r="EC666" s="6"/>
      <c r="ED666" s="6"/>
      <c r="EE666" s="6"/>
      <c r="EF666" s="6"/>
      <c r="EG666" s="6"/>
      <c r="EH666" s="6"/>
      <c r="EI666" s="6"/>
      <c r="EJ666" s="6"/>
      <c r="EK666" s="6"/>
      <c r="EL666" s="6"/>
      <c r="EM666" s="6"/>
      <c r="EN666" s="8"/>
      <c r="EO666" s="6"/>
    </row>
    <row r="667" spans="1:145"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8"/>
      <c r="CF667" s="6"/>
      <c r="CG667" s="6"/>
      <c r="CH667" s="6"/>
      <c r="CI667" s="6"/>
      <c r="CJ667" s="6"/>
      <c r="CK667" s="6"/>
      <c r="CL667" s="6"/>
      <c r="CM667" s="6"/>
      <c r="CN667" s="6"/>
      <c r="CO667" s="6"/>
      <c r="CP667" s="6"/>
      <c r="CQ667" s="6"/>
      <c r="CR667" s="6"/>
      <c r="CS667" s="6"/>
      <c r="CT667" s="6"/>
      <c r="CU667" s="6"/>
      <c r="CV667" s="6"/>
      <c r="CW667" s="6"/>
      <c r="CX667" s="6"/>
      <c r="CY667" s="6"/>
      <c r="CZ667" s="6"/>
      <c r="DA667" s="6"/>
      <c r="DB667" s="6"/>
      <c r="DC667" s="6"/>
      <c r="DD667" s="6"/>
      <c r="DE667" s="6"/>
      <c r="DF667" s="6"/>
      <c r="DG667" s="6"/>
      <c r="DH667" s="6"/>
      <c r="DI667" s="8"/>
      <c r="DJ667" s="6"/>
      <c r="DK667" s="6"/>
      <c r="DL667" s="6"/>
      <c r="DM667" s="6"/>
      <c r="DN667" s="6"/>
      <c r="DO667" s="6"/>
      <c r="DP667" s="6"/>
      <c r="DQ667" s="6"/>
      <c r="DR667" s="6"/>
      <c r="DS667" s="6"/>
      <c r="DT667" s="6"/>
      <c r="DU667" s="6"/>
      <c r="DV667" s="6"/>
      <c r="DW667" s="6"/>
      <c r="DX667" s="6"/>
      <c r="DY667" s="6"/>
      <c r="DZ667" s="6"/>
      <c r="EA667" s="6"/>
      <c r="EB667" s="6"/>
      <c r="EC667" s="6"/>
      <c r="ED667" s="6"/>
      <c r="EE667" s="6"/>
      <c r="EF667" s="6"/>
      <c r="EG667" s="6"/>
      <c r="EH667" s="6"/>
      <c r="EI667" s="6"/>
      <c r="EJ667" s="6"/>
      <c r="EK667" s="6"/>
      <c r="EL667" s="6"/>
      <c r="EM667" s="6"/>
      <c r="EN667" s="8"/>
      <c r="EO667" s="6"/>
    </row>
    <row r="668" spans="1:145"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8"/>
      <c r="CF668" s="6"/>
      <c r="CG668" s="6"/>
      <c r="CH668" s="6"/>
      <c r="CI668" s="6"/>
      <c r="CJ668" s="6"/>
      <c r="CK668" s="6"/>
      <c r="CL668" s="6"/>
      <c r="CM668" s="6"/>
      <c r="CN668" s="6"/>
      <c r="CO668" s="6"/>
      <c r="CP668" s="6"/>
      <c r="CQ668" s="6"/>
      <c r="CR668" s="6"/>
      <c r="CS668" s="6"/>
      <c r="CT668" s="6"/>
      <c r="CU668" s="6"/>
      <c r="CV668" s="6"/>
      <c r="CW668" s="6"/>
      <c r="CX668" s="6"/>
      <c r="CY668" s="6"/>
      <c r="CZ668" s="6"/>
      <c r="DA668" s="6"/>
      <c r="DB668" s="6"/>
      <c r="DC668" s="6"/>
      <c r="DD668" s="6"/>
      <c r="DE668" s="6"/>
      <c r="DF668" s="6"/>
      <c r="DG668" s="6"/>
      <c r="DH668" s="6"/>
      <c r="DI668" s="8"/>
      <c r="DJ668" s="6"/>
      <c r="DK668" s="6"/>
      <c r="DL668" s="6"/>
      <c r="DM668" s="6"/>
      <c r="DN668" s="6"/>
      <c r="DO668" s="6"/>
      <c r="DP668" s="6"/>
      <c r="DQ668" s="6"/>
      <c r="DR668" s="6"/>
      <c r="DS668" s="6"/>
      <c r="DT668" s="6"/>
      <c r="DU668" s="6"/>
      <c r="DV668" s="6"/>
      <c r="DW668" s="6"/>
      <c r="DX668" s="6"/>
      <c r="DY668" s="6"/>
      <c r="DZ668" s="6"/>
      <c r="EA668" s="6"/>
      <c r="EB668" s="6"/>
      <c r="EC668" s="6"/>
      <c r="ED668" s="6"/>
      <c r="EE668" s="6"/>
      <c r="EF668" s="6"/>
      <c r="EG668" s="6"/>
      <c r="EH668" s="6"/>
      <c r="EI668" s="6"/>
      <c r="EJ668" s="6"/>
      <c r="EK668" s="6"/>
      <c r="EL668" s="6"/>
      <c r="EM668" s="6"/>
      <c r="EN668" s="8"/>
      <c r="EO668" s="6"/>
    </row>
    <row r="669" spans="1:145"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8"/>
      <c r="CF669" s="6"/>
      <c r="CG669" s="6"/>
      <c r="CH669" s="6"/>
      <c r="CI669" s="6"/>
      <c r="CJ669" s="6"/>
      <c r="CK669" s="6"/>
      <c r="CL669" s="6"/>
      <c r="CM669" s="6"/>
      <c r="CN669" s="6"/>
      <c r="CO669" s="6"/>
      <c r="CP669" s="6"/>
      <c r="CQ669" s="6"/>
      <c r="CR669" s="6"/>
      <c r="CS669" s="6"/>
      <c r="CT669" s="6"/>
      <c r="CU669" s="6"/>
      <c r="CV669" s="6"/>
      <c r="CW669" s="6"/>
      <c r="CX669" s="6"/>
      <c r="CY669" s="6"/>
      <c r="CZ669" s="6"/>
      <c r="DA669" s="6"/>
      <c r="DB669" s="6"/>
      <c r="DC669" s="6"/>
      <c r="DD669" s="6"/>
      <c r="DE669" s="6"/>
      <c r="DF669" s="6"/>
      <c r="DG669" s="6"/>
      <c r="DH669" s="6"/>
      <c r="DI669" s="8"/>
      <c r="DJ669" s="6"/>
      <c r="DK669" s="6"/>
      <c r="DL669" s="6"/>
      <c r="DM669" s="6"/>
      <c r="DN669" s="6"/>
      <c r="DO669" s="6"/>
      <c r="DP669" s="6"/>
      <c r="DQ669" s="6"/>
      <c r="DR669" s="6"/>
      <c r="DS669" s="6"/>
      <c r="DT669" s="6"/>
      <c r="DU669" s="6"/>
      <c r="DV669" s="6"/>
      <c r="DW669" s="6"/>
      <c r="DX669" s="6"/>
      <c r="DY669" s="6"/>
      <c r="DZ669" s="6"/>
      <c r="EA669" s="6"/>
      <c r="EB669" s="6"/>
      <c r="EC669" s="6"/>
      <c r="ED669" s="6"/>
      <c r="EE669" s="6"/>
      <c r="EF669" s="6"/>
      <c r="EG669" s="6"/>
      <c r="EH669" s="6"/>
      <c r="EI669" s="6"/>
      <c r="EJ669" s="6"/>
      <c r="EK669" s="6"/>
      <c r="EL669" s="6"/>
      <c r="EM669" s="6"/>
      <c r="EN669" s="8"/>
      <c r="EO669" s="6"/>
    </row>
    <row r="670" spans="1:145"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8"/>
      <c r="CF670" s="6"/>
      <c r="CG670" s="6"/>
      <c r="CH670" s="6"/>
      <c r="CI670" s="6"/>
      <c r="CJ670" s="6"/>
      <c r="CK670" s="6"/>
      <c r="CL670" s="6"/>
      <c r="CM670" s="6"/>
      <c r="CN670" s="6"/>
      <c r="CO670" s="6"/>
      <c r="CP670" s="6"/>
      <c r="CQ670" s="6"/>
      <c r="CR670" s="6"/>
      <c r="CS670" s="6"/>
      <c r="CT670" s="6"/>
      <c r="CU670" s="6"/>
      <c r="CV670" s="6"/>
      <c r="CW670" s="6"/>
      <c r="CX670" s="6"/>
      <c r="CY670" s="6"/>
      <c r="CZ670" s="6"/>
      <c r="DA670" s="6"/>
      <c r="DB670" s="6"/>
      <c r="DC670" s="6"/>
      <c r="DD670" s="6"/>
      <c r="DE670" s="6"/>
      <c r="DF670" s="6"/>
      <c r="DG670" s="6"/>
      <c r="DH670" s="6"/>
      <c r="DI670" s="8"/>
      <c r="DJ670" s="6"/>
      <c r="DK670" s="6"/>
      <c r="DL670" s="6"/>
      <c r="DM670" s="6"/>
      <c r="DN670" s="6"/>
      <c r="DO670" s="6"/>
      <c r="DP670" s="6"/>
      <c r="DQ670" s="6"/>
      <c r="DR670" s="6"/>
      <c r="DS670" s="6"/>
      <c r="DT670" s="6"/>
      <c r="DU670" s="6"/>
      <c r="DV670" s="6"/>
      <c r="DW670" s="6"/>
      <c r="DX670" s="6"/>
      <c r="DY670" s="6"/>
      <c r="DZ670" s="6"/>
      <c r="EA670" s="6"/>
      <c r="EB670" s="6"/>
      <c r="EC670" s="6"/>
      <c r="ED670" s="6"/>
      <c r="EE670" s="6"/>
      <c r="EF670" s="6"/>
      <c r="EG670" s="6"/>
      <c r="EH670" s="6"/>
      <c r="EI670" s="6"/>
      <c r="EJ670" s="6"/>
      <c r="EK670" s="6"/>
      <c r="EL670" s="6"/>
      <c r="EM670" s="6"/>
      <c r="EN670" s="8"/>
      <c r="EO670" s="6"/>
    </row>
    <row r="671" spans="1:145"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8"/>
      <c r="CF671" s="6"/>
      <c r="CG671" s="6"/>
      <c r="CH671" s="6"/>
      <c r="CI671" s="6"/>
      <c r="CJ671" s="6"/>
      <c r="CK671" s="6"/>
      <c r="CL671" s="6"/>
      <c r="CM671" s="6"/>
      <c r="CN671" s="6"/>
      <c r="CO671" s="6"/>
      <c r="CP671" s="6"/>
      <c r="CQ671" s="6"/>
      <c r="CR671" s="6"/>
      <c r="CS671" s="6"/>
      <c r="CT671" s="6"/>
      <c r="CU671" s="6"/>
      <c r="CV671" s="6"/>
      <c r="CW671" s="6"/>
      <c r="CX671" s="6"/>
      <c r="CY671" s="6"/>
      <c r="CZ671" s="6"/>
      <c r="DA671" s="6"/>
      <c r="DB671" s="6"/>
      <c r="DC671" s="6"/>
      <c r="DD671" s="6"/>
      <c r="DE671" s="6"/>
      <c r="DF671" s="6"/>
      <c r="DG671" s="6"/>
      <c r="DH671" s="6"/>
      <c r="DI671" s="8"/>
      <c r="DJ671" s="6"/>
      <c r="DK671" s="6"/>
      <c r="DL671" s="6"/>
      <c r="DM671" s="6"/>
      <c r="DN671" s="6"/>
      <c r="DO671" s="6"/>
      <c r="DP671" s="6"/>
      <c r="DQ671" s="6"/>
      <c r="DR671" s="6"/>
      <c r="DS671" s="6"/>
      <c r="DT671" s="6"/>
      <c r="DU671" s="6"/>
      <c r="DV671" s="6"/>
      <c r="DW671" s="6"/>
      <c r="DX671" s="6"/>
      <c r="DY671" s="6"/>
      <c r="DZ671" s="6"/>
      <c r="EA671" s="6"/>
      <c r="EB671" s="6"/>
      <c r="EC671" s="6"/>
      <c r="ED671" s="6"/>
      <c r="EE671" s="6"/>
      <c r="EF671" s="6"/>
      <c r="EG671" s="6"/>
      <c r="EH671" s="6"/>
      <c r="EI671" s="6"/>
      <c r="EJ671" s="6"/>
      <c r="EK671" s="6"/>
      <c r="EL671" s="6"/>
      <c r="EM671" s="6"/>
      <c r="EN671" s="8"/>
      <c r="EO671" s="6"/>
    </row>
    <row r="672" spans="1:145"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8"/>
      <c r="CF672" s="6"/>
      <c r="CG672" s="6"/>
      <c r="CH672" s="6"/>
      <c r="CI672" s="6"/>
      <c r="CJ672" s="6"/>
      <c r="CK672" s="6"/>
      <c r="CL672" s="6"/>
      <c r="CM672" s="6"/>
      <c r="CN672" s="6"/>
      <c r="CO672" s="6"/>
      <c r="CP672" s="6"/>
      <c r="CQ672" s="6"/>
      <c r="CR672" s="6"/>
      <c r="CS672" s="6"/>
      <c r="CT672" s="6"/>
      <c r="CU672" s="6"/>
      <c r="CV672" s="6"/>
      <c r="CW672" s="6"/>
      <c r="CX672" s="6"/>
      <c r="CY672" s="6"/>
      <c r="CZ672" s="6"/>
      <c r="DA672" s="6"/>
      <c r="DB672" s="6"/>
      <c r="DC672" s="6"/>
      <c r="DD672" s="6"/>
      <c r="DE672" s="6"/>
      <c r="DF672" s="6"/>
      <c r="DG672" s="6"/>
      <c r="DH672" s="6"/>
      <c r="DI672" s="8"/>
      <c r="DJ672" s="6"/>
      <c r="DK672" s="6"/>
      <c r="DL672" s="6"/>
      <c r="DM672" s="6"/>
      <c r="DN672" s="6"/>
      <c r="DO672" s="6"/>
      <c r="DP672" s="6"/>
      <c r="DQ672" s="6"/>
      <c r="DR672" s="6"/>
      <c r="DS672" s="6"/>
      <c r="DT672" s="6"/>
      <c r="DU672" s="6"/>
      <c r="DV672" s="6"/>
      <c r="DW672" s="6"/>
      <c r="DX672" s="6"/>
      <c r="DY672" s="6"/>
      <c r="DZ672" s="6"/>
      <c r="EA672" s="6"/>
      <c r="EB672" s="6"/>
      <c r="EC672" s="6"/>
      <c r="ED672" s="6"/>
      <c r="EE672" s="6"/>
      <c r="EF672" s="6"/>
      <c r="EG672" s="6"/>
      <c r="EH672" s="6"/>
      <c r="EI672" s="6"/>
      <c r="EJ672" s="6"/>
      <c r="EK672" s="6"/>
      <c r="EL672" s="6"/>
      <c r="EM672" s="6"/>
      <c r="EN672" s="8"/>
      <c r="EO672" s="6"/>
    </row>
    <row r="673" spans="1:145"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8"/>
      <c r="CF673" s="6"/>
      <c r="CG673" s="6"/>
      <c r="CH673" s="6"/>
      <c r="CI673" s="6"/>
      <c r="CJ673" s="6"/>
      <c r="CK673" s="6"/>
      <c r="CL673" s="6"/>
      <c r="CM673" s="6"/>
      <c r="CN673" s="6"/>
      <c r="CO673" s="6"/>
      <c r="CP673" s="6"/>
      <c r="CQ673" s="6"/>
      <c r="CR673" s="6"/>
      <c r="CS673" s="6"/>
      <c r="CT673" s="6"/>
      <c r="CU673" s="6"/>
      <c r="CV673" s="6"/>
      <c r="CW673" s="6"/>
      <c r="CX673" s="6"/>
      <c r="CY673" s="6"/>
      <c r="CZ673" s="6"/>
      <c r="DA673" s="6"/>
      <c r="DB673" s="6"/>
      <c r="DC673" s="6"/>
      <c r="DD673" s="6"/>
      <c r="DE673" s="6"/>
      <c r="DF673" s="6"/>
      <c r="DG673" s="6"/>
      <c r="DH673" s="6"/>
      <c r="DI673" s="8"/>
      <c r="DJ673" s="6"/>
      <c r="DK673" s="6"/>
      <c r="DL673" s="6"/>
      <c r="DM673" s="6"/>
      <c r="DN673" s="6"/>
      <c r="DO673" s="6"/>
      <c r="DP673" s="6"/>
      <c r="DQ673" s="6"/>
      <c r="DR673" s="6"/>
      <c r="DS673" s="6"/>
      <c r="DT673" s="6"/>
      <c r="DU673" s="6"/>
      <c r="DV673" s="6"/>
      <c r="DW673" s="6"/>
      <c r="DX673" s="6"/>
      <c r="DY673" s="6"/>
      <c r="DZ673" s="6"/>
      <c r="EA673" s="6"/>
      <c r="EB673" s="6"/>
      <c r="EC673" s="6"/>
      <c r="ED673" s="6"/>
      <c r="EE673" s="6"/>
      <c r="EF673" s="6"/>
      <c r="EG673" s="6"/>
      <c r="EH673" s="6"/>
      <c r="EI673" s="6"/>
      <c r="EJ673" s="6"/>
      <c r="EK673" s="6"/>
      <c r="EL673" s="6"/>
      <c r="EM673" s="6"/>
      <c r="EN673" s="8"/>
      <c r="EO673" s="6"/>
    </row>
    <row r="674" spans="1:145"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8"/>
      <c r="CF674" s="6"/>
      <c r="CG674" s="6"/>
      <c r="CH674" s="6"/>
      <c r="CI674" s="6"/>
      <c r="CJ674" s="6"/>
      <c r="CK674" s="6"/>
      <c r="CL674" s="6"/>
      <c r="CM674" s="6"/>
      <c r="CN674" s="6"/>
      <c r="CO674" s="6"/>
      <c r="CP674" s="6"/>
      <c r="CQ674" s="6"/>
      <c r="CR674" s="6"/>
      <c r="CS674" s="6"/>
      <c r="CT674" s="6"/>
      <c r="CU674" s="6"/>
      <c r="CV674" s="6"/>
      <c r="CW674" s="6"/>
      <c r="CX674" s="6"/>
      <c r="CY674" s="6"/>
      <c r="CZ674" s="6"/>
      <c r="DA674" s="6"/>
      <c r="DB674" s="6"/>
      <c r="DC674" s="6"/>
      <c r="DD674" s="6"/>
      <c r="DE674" s="6"/>
      <c r="DF674" s="6"/>
      <c r="DG674" s="6"/>
      <c r="DH674" s="6"/>
      <c r="DI674" s="8"/>
      <c r="DJ674" s="6"/>
      <c r="DK674" s="6"/>
      <c r="DL674" s="6"/>
      <c r="DM674" s="6"/>
      <c r="DN674" s="6"/>
      <c r="DO674" s="6"/>
      <c r="DP674" s="6"/>
      <c r="DQ674" s="6"/>
      <c r="DR674" s="6"/>
      <c r="DS674" s="6"/>
      <c r="DT674" s="6"/>
      <c r="DU674" s="6"/>
      <c r="DV674" s="6"/>
      <c r="DW674" s="6"/>
      <c r="DX674" s="6"/>
      <c r="DY674" s="6"/>
      <c r="DZ674" s="6"/>
      <c r="EA674" s="6"/>
      <c r="EB674" s="6"/>
      <c r="EC674" s="6"/>
      <c r="ED674" s="6"/>
      <c r="EE674" s="6"/>
      <c r="EF674" s="6"/>
      <c r="EG674" s="6"/>
      <c r="EH674" s="6"/>
      <c r="EI674" s="6"/>
      <c r="EJ674" s="6"/>
      <c r="EK674" s="6"/>
      <c r="EL674" s="6"/>
      <c r="EM674" s="6"/>
      <c r="EN674" s="8"/>
      <c r="EO674" s="6"/>
    </row>
    <row r="675" spans="1:14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8"/>
      <c r="CF675" s="6"/>
      <c r="CG675" s="6"/>
      <c r="CH675" s="6"/>
      <c r="CI675" s="6"/>
      <c r="CJ675" s="6"/>
      <c r="CK675" s="6"/>
      <c r="CL675" s="6"/>
      <c r="CM675" s="6"/>
      <c r="CN675" s="6"/>
      <c r="CO675" s="6"/>
      <c r="CP675" s="6"/>
      <c r="CQ675" s="6"/>
      <c r="CR675" s="6"/>
      <c r="CS675" s="6"/>
      <c r="CT675" s="6"/>
      <c r="CU675" s="6"/>
      <c r="CV675" s="6"/>
      <c r="CW675" s="6"/>
      <c r="CX675" s="6"/>
      <c r="CY675" s="6"/>
      <c r="CZ675" s="6"/>
      <c r="DA675" s="6"/>
      <c r="DB675" s="6"/>
      <c r="DC675" s="6"/>
      <c r="DD675" s="6"/>
      <c r="DE675" s="6"/>
      <c r="DF675" s="6"/>
      <c r="DG675" s="6"/>
      <c r="DH675" s="6"/>
      <c r="DI675" s="8"/>
      <c r="DJ675" s="6"/>
      <c r="DK675" s="6"/>
      <c r="DL675" s="6"/>
      <c r="DM675" s="6"/>
      <c r="DN675" s="6"/>
      <c r="DO675" s="6"/>
      <c r="DP675" s="6"/>
      <c r="DQ675" s="6"/>
      <c r="DR675" s="6"/>
      <c r="DS675" s="6"/>
      <c r="DT675" s="6"/>
      <c r="DU675" s="6"/>
      <c r="DV675" s="6"/>
      <c r="DW675" s="6"/>
      <c r="DX675" s="6"/>
      <c r="DY675" s="6"/>
      <c r="DZ675" s="6"/>
      <c r="EA675" s="6"/>
      <c r="EB675" s="6"/>
      <c r="EC675" s="6"/>
      <c r="ED675" s="6"/>
      <c r="EE675" s="6"/>
      <c r="EF675" s="6"/>
      <c r="EG675" s="6"/>
      <c r="EH675" s="6"/>
      <c r="EI675" s="6"/>
      <c r="EJ675" s="6"/>
      <c r="EK675" s="6"/>
      <c r="EL675" s="6"/>
      <c r="EM675" s="6"/>
      <c r="EN675" s="8"/>
      <c r="EO675" s="6"/>
    </row>
    <row r="676" spans="1:145"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8"/>
      <c r="CF676" s="6"/>
      <c r="CG676" s="6"/>
      <c r="CH676" s="6"/>
      <c r="CI676" s="6"/>
      <c r="CJ676" s="6"/>
      <c r="CK676" s="6"/>
      <c r="CL676" s="6"/>
      <c r="CM676" s="6"/>
      <c r="CN676" s="6"/>
      <c r="CO676" s="6"/>
      <c r="CP676" s="6"/>
      <c r="CQ676" s="6"/>
      <c r="CR676" s="6"/>
      <c r="CS676" s="6"/>
      <c r="CT676" s="6"/>
      <c r="CU676" s="6"/>
      <c r="CV676" s="6"/>
      <c r="CW676" s="6"/>
      <c r="CX676" s="6"/>
      <c r="CY676" s="6"/>
      <c r="CZ676" s="6"/>
      <c r="DA676" s="6"/>
      <c r="DB676" s="6"/>
      <c r="DC676" s="6"/>
      <c r="DD676" s="6"/>
      <c r="DE676" s="6"/>
      <c r="DF676" s="6"/>
      <c r="DG676" s="6"/>
      <c r="DH676" s="6"/>
      <c r="DI676" s="8"/>
      <c r="DJ676" s="6"/>
      <c r="DK676" s="6"/>
      <c r="DL676" s="6"/>
      <c r="DM676" s="6"/>
      <c r="DN676" s="6"/>
      <c r="DO676" s="6"/>
      <c r="DP676" s="6"/>
      <c r="DQ676" s="6"/>
      <c r="DR676" s="6"/>
      <c r="DS676" s="6"/>
      <c r="DT676" s="6"/>
      <c r="DU676" s="6"/>
      <c r="DV676" s="6"/>
      <c r="DW676" s="6"/>
      <c r="DX676" s="6"/>
      <c r="DY676" s="6"/>
      <c r="DZ676" s="6"/>
      <c r="EA676" s="6"/>
      <c r="EB676" s="6"/>
      <c r="EC676" s="6"/>
      <c r="ED676" s="6"/>
      <c r="EE676" s="6"/>
      <c r="EF676" s="6"/>
      <c r="EG676" s="6"/>
      <c r="EH676" s="6"/>
      <c r="EI676" s="6"/>
      <c r="EJ676" s="6"/>
      <c r="EK676" s="6"/>
      <c r="EL676" s="6"/>
      <c r="EM676" s="6"/>
      <c r="EN676" s="8"/>
      <c r="EO676" s="6"/>
    </row>
    <row r="677" spans="1:145"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8"/>
      <c r="CF677" s="6"/>
      <c r="CG677" s="6"/>
      <c r="CH677" s="6"/>
      <c r="CI677" s="6"/>
      <c r="CJ677" s="6"/>
      <c r="CK677" s="6"/>
      <c r="CL677" s="6"/>
      <c r="CM677" s="6"/>
      <c r="CN677" s="6"/>
      <c r="CO677" s="6"/>
      <c r="CP677" s="6"/>
      <c r="CQ677" s="6"/>
      <c r="CR677" s="6"/>
      <c r="CS677" s="6"/>
      <c r="CT677" s="6"/>
      <c r="CU677" s="6"/>
      <c r="CV677" s="6"/>
      <c r="CW677" s="6"/>
      <c r="CX677" s="6"/>
      <c r="CY677" s="6"/>
      <c r="CZ677" s="6"/>
      <c r="DA677" s="6"/>
      <c r="DB677" s="6"/>
      <c r="DC677" s="6"/>
      <c r="DD677" s="6"/>
      <c r="DE677" s="6"/>
      <c r="DF677" s="6"/>
      <c r="DG677" s="6"/>
      <c r="DH677" s="6"/>
      <c r="DI677" s="8"/>
      <c r="DJ677" s="6"/>
      <c r="DK677" s="6"/>
      <c r="DL677" s="6"/>
      <c r="DM677" s="6"/>
      <c r="DN677" s="6"/>
      <c r="DO677" s="6"/>
      <c r="DP677" s="6"/>
      <c r="DQ677" s="6"/>
      <c r="DR677" s="6"/>
      <c r="DS677" s="6"/>
      <c r="DT677" s="6"/>
      <c r="DU677" s="6"/>
      <c r="DV677" s="6"/>
      <c r="DW677" s="6"/>
      <c r="DX677" s="6"/>
      <c r="DY677" s="6"/>
      <c r="DZ677" s="6"/>
      <c r="EA677" s="6"/>
      <c r="EB677" s="6"/>
      <c r="EC677" s="6"/>
      <c r="ED677" s="6"/>
      <c r="EE677" s="6"/>
      <c r="EF677" s="6"/>
      <c r="EG677" s="6"/>
      <c r="EH677" s="6"/>
      <c r="EI677" s="6"/>
      <c r="EJ677" s="6"/>
      <c r="EK677" s="6"/>
      <c r="EL677" s="6"/>
      <c r="EM677" s="6"/>
      <c r="EN677" s="8"/>
      <c r="EO677" s="6"/>
    </row>
    <row r="678" spans="1:145"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8"/>
      <c r="CF678" s="6"/>
      <c r="CG678" s="6"/>
      <c r="CH678" s="6"/>
      <c r="CI678" s="6"/>
      <c r="CJ678" s="6"/>
      <c r="CK678" s="6"/>
      <c r="CL678" s="6"/>
      <c r="CM678" s="6"/>
      <c r="CN678" s="6"/>
      <c r="CO678" s="6"/>
      <c r="CP678" s="6"/>
      <c r="CQ678" s="6"/>
      <c r="CR678" s="6"/>
      <c r="CS678" s="6"/>
      <c r="CT678" s="6"/>
      <c r="CU678" s="6"/>
      <c r="CV678" s="6"/>
      <c r="CW678" s="6"/>
      <c r="CX678" s="6"/>
      <c r="CY678" s="6"/>
      <c r="CZ678" s="6"/>
      <c r="DA678" s="6"/>
      <c r="DB678" s="6"/>
      <c r="DC678" s="6"/>
      <c r="DD678" s="6"/>
      <c r="DE678" s="6"/>
      <c r="DF678" s="6"/>
      <c r="DG678" s="6"/>
      <c r="DH678" s="6"/>
      <c r="DI678" s="8"/>
      <c r="DJ678" s="6"/>
      <c r="DK678" s="6"/>
      <c r="DL678" s="6"/>
      <c r="DM678" s="6"/>
      <c r="DN678" s="6"/>
      <c r="DO678" s="6"/>
      <c r="DP678" s="6"/>
      <c r="DQ678" s="6"/>
      <c r="DR678" s="6"/>
      <c r="DS678" s="6"/>
      <c r="DT678" s="6"/>
      <c r="DU678" s="6"/>
      <c r="DV678" s="6"/>
      <c r="DW678" s="6"/>
      <c r="DX678" s="6"/>
      <c r="DY678" s="6"/>
      <c r="DZ678" s="6"/>
      <c r="EA678" s="6"/>
      <c r="EB678" s="6"/>
      <c r="EC678" s="6"/>
      <c r="ED678" s="6"/>
      <c r="EE678" s="6"/>
      <c r="EF678" s="6"/>
      <c r="EG678" s="6"/>
      <c r="EH678" s="6"/>
      <c r="EI678" s="6"/>
      <c r="EJ678" s="6"/>
      <c r="EK678" s="6"/>
      <c r="EL678" s="6"/>
      <c r="EM678" s="6"/>
      <c r="EN678" s="8"/>
      <c r="EO678" s="6"/>
    </row>
    <row r="679" spans="1:145"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8"/>
      <c r="CF679" s="6"/>
      <c r="CG679" s="6"/>
      <c r="CH679" s="6"/>
      <c r="CI679" s="6"/>
      <c r="CJ679" s="6"/>
      <c r="CK679" s="6"/>
      <c r="CL679" s="6"/>
      <c r="CM679" s="6"/>
      <c r="CN679" s="6"/>
      <c r="CO679" s="6"/>
      <c r="CP679" s="6"/>
      <c r="CQ679" s="6"/>
      <c r="CR679" s="6"/>
      <c r="CS679" s="6"/>
      <c r="CT679" s="6"/>
      <c r="CU679" s="6"/>
      <c r="CV679" s="6"/>
      <c r="CW679" s="6"/>
      <c r="CX679" s="6"/>
      <c r="CY679" s="6"/>
      <c r="CZ679" s="6"/>
      <c r="DA679" s="6"/>
      <c r="DB679" s="6"/>
      <c r="DC679" s="6"/>
      <c r="DD679" s="6"/>
      <c r="DE679" s="6"/>
      <c r="DF679" s="6"/>
      <c r="DG679" s="6"/>
      <c r="DH679" s="6"/>
      <c r="DI679" s="8"/>
      <c r="DJ679" s="6"/>
      <c r="DK679" s="6"/>
      <c r="DL679" s="6"/>
      <c r="DM679" s="6"/>
      <c r="DN679" s="6"/>
      <c r="DO679" s="6"/>
      <c r="DP679" s="6"/>
      <c r="DQ679" s="6"/>
      <c r="DR679" s="6"/>
      <c r="DS679" s="6"/>
      <c r="DT679" s="6"/>
      <c r="DU679" s="6"/>
      <c r="DV679" s="6"/>
      <c r="DW679" s="6"/>
      <c r="DX679" s="6"/>
      <c r="DY679" s="6"/>
      <c r="DZ679" s="6"/>
      <c r="EA679" s="6"/>
      <c r="EB679" s="6"/>
      <c r="EC679" s="6"/>
      <c r="ED679" s="6"/>
      <c r="EE679" s="6"/>
      <c r="EF679" s="6"/>
      <c r="EG679" s="6"/>
      <c r="EH679" s="6"/>
      <c r="EI679" s="6"/>
      <c r="EJ679" s="6"/>
      <c r="EK679" s="6"/>
      <c r="EL679" s="6"/>
      <c r="EM679" s="6"/>
      <c r="EN679" s="8"/>
      <c r="EO679" s="6"/>
    </row>
    <row r="680" spans="1:145"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8"/>
      <c r="CF680" s="6"/>
      <c r="CG680" s="6"/>
      <c r="CH680" s="6"/>
      <c r="CI680" s="6"/>
      <c r="CJ680" s="6"/>
      <c r="CK680" s="6"/>
      <c r="CL680" s="6"/>
      <c r="CM680" s="6"/>
      <c r="CN680" s="6"/>
      <c r="CO680" s="6"/>
      <c r="CP680" s="6"/>
      <c r="CQ680" s="6"/>
      <c r="CR680" s="6"/>
      <c r="CS680" s="6"/>
      <c r="CT680" s="6"/>
      <c r="CU680" s="6"/>
      <c r="CV680" s="6"/>
      <c r="CW680" s="6"/>
      <c r="CX680" s="6"/>
      <c r="CY680" s="6"/>
      <c r="CZ680" s="6"/>
      <c r="DA680" s="6"/>
      <c r="DB680" s="6"/>
      <c r="DC680" s="6"/>
      <c r="DD680" s="6"/>
      <c r="DE680" s="6"/>
      <c r="DF680" s="6"/>
      <c r="DG680" s="6"/>
      <c r="DH680" s="6"/>
      <c r="DI680" s="8"/>
      <c r="DJ680" s="6"/>
      <c r="DK680" s="6"/>
      <c r="DL680" s="6"/>
      <c r="DM680" s="6"/>
      <c r="DN680" s="6"/>
      <c r="DO680" s="6"/>
      <c r="DP680" s="6"/>
      <c r="DQ680" s="6"/>
      <c r="DR680" s="6"/>
      <c r="DS680" s="6"/>
      <c r="DT680" s="6"/>
      <c r="DU680" s="6"/>
      <c r="DV680" s="6"/>
      <c r="DW680" s="6"/>
      <c r="DX680" s="6"/>
      <c r="DY680" s="6"/>
      <c r="DZ680" s="6"/>
      <c r="EA680" s="6"/>
      <c r="EB680" s="6"/>
      <c r="EC680" s="6"/>
      <c r="ED680" s="6"/>
      <c r="EE680" s="6"/>
      <c r="EF680" s="6"/>
      <c r="EG680" s="6"/>
      <c r="EH680" s="6"/>
      <c r="EI680" s="6"/>
      <c r="EJ680" s="6"/>
      <c r="EK680" s="6"/>
      <c r="EL680" s="6"/>
      <c r="EM680" s="6"/>
      <c r="EN680" s="8"/>
      <c r="EO680" s="6"/>
    </row>
    <row r="681" spans="1:145"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8"/>
      <c r="CF681" s="6"/>
      <c r="CG681" s="6"/>
      <c r="CH681" s="6"/>
      <c r="CI681" s="6"/>
      <c r="CJ681" s="6"/>
      <c r="CK681" s="6"/>
      <c r="CL681" s="6"/>
      <c r="CM681" s="6"/>
      <c r="CN681" s="6"/>
      <c r="CO681" s="6"/>
      <c r="CP681" s="6"/>
      <c r="CQ681" s="6"/>
      <c r="CR681" s="6"/>
      <c r="CS681" s="6"/>
      <c r="CT681" s="6"/>
      <c r="CU681" s="6"/>
      <c r="CV681" s="6"/>
      <c r="CW681" s="6"/>
      <c r="CX681" s="6"/>
      <c r="CY681" s="6"/>
      <c r="CZ681" s="6"/>
      <c r="DA681" s="6"/>
      <c r="DB681" s="6"/>
      <c r="DC681" s="6"/>
      <c r="DD681" s="6"/>
      <c r="DE681" s="6"/>
      <c r="DF681" s="6"/>
      <c r="DG681" s="6"/>
      <c r="DH681" s="6"/>
      <c r="DI681" s="8"/>
      <c r="DJ681" s="6"/>
      <c r="DK681" s="6"/>
      <c r="DL681" s="6"/>
      <c r="DM681" s="6"/>
      <c r="DN681" s="6"/>
      <c r="DO681" s="6"/>
      <c r="DP681" s="6"/>
      <c r="DQ681" s="6"/>
      <c r="DR681" s="6"/>
      <c r="DS681" s="6"/>
      <c r="DT681" s="6"/>
      <c r="DU681" s="6"/>
      <c r="DV681" s="6"/>
      <c r="DW681" s="6"/>
      <c r="DX681" s="6"/>
      <c r="DY681" s="6"/>
      <c r="DZ681" s="6"/>
      <c r="EA681" s="6"/>
      <c r="EB681" s="6"/>
      <c r="EC681" s="6"/>
      <c r="ED681" s="6"/>
      <c r="EE681" s="6"/>
      <c r="EF681" s="6"/>
      <c r="EG681" s="6"/>
      <c r="EH681" s="6"/>
      <c r="EI681" s="6"/>
      <c r="EJ681" s="6"/>
      <c r="EK681" s="6"/>
      <c r="EL681" s="6"/>
      <c r="EM681" s="6"/>
      <c r="EN681" s="8"/>
      <c r="EO681" s="6"/>
    </row>
    <row r="682" spans="1:145"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8"/>
      <c r="CF682" s="6"/>
      <c r="CG682" s="6"/>
      <c r="CH682" s="6"/>
      <c r="CI682" s="6"/>
      <c r="CJ682" s="6"/>
      <c r="CK682" s="6"/>
      <c r="CL682" s="6"/>
      <c r="CM682" s="6"/>
      <c r="CN682" s="6"/>
      <c r="CO682" s="6"/>
      <c r="CP682" s="6"/>
      <c r="CQ682" s="6"/>
      <c r="CR682" s="6"/>
      <c r="CS682" s="6"/>
      <c r="CT682" s="6"/>
      <c r="CU682" s="6"/>
      <c r="CV682" s="6"/>
      <c r="CW682" s="6"/>
      <c r="CX682" s="6"/>
      <c r="CY682" s="6"/>
      <c r="CZ682" s="6"/>
      <c r="DA682" s="6"/>
      <c r="DB682" s="6"/>
      <c r="DC682" s="6"/>
      <c r="DD682" s="6"/>
      <c r="DE682" s="6"/>
      <c r="DF682" s="6"/>
      <c r="DG682" s="6"/>
      <c r="DH682" s="6"/>
      <c r="DI682" s="8"/>
      <c r="DJ682" s="6"/>
      <c r="DK682" s="6"/>
      <c r="DL682" s="6"/>
      <c r="DM682" s="6"/>
      <c r="DN682" s="6"/>
      <c r="DO682" s="6"/>
      <c r="DP682" s="6"/>
      <c r="DQ682" s="6"/>
      <c r="DR682" s="6"/>
      <c r="DS682" s="6"/>
      <c r="DT682" s="6"/>
      <c r="DU682" s="6"/>
      <c r="DV682" s="6"/>
      <c r="DW682" s="6"/>
      <c r="DX682" s="6"/>
      <c r="DY682" s="6"/>
      <c r="DZ682" s="6"/>
      <c r="EA682" s="6"/>
      <c r="EB682" s="6"/>
      <c r="EC682" s="6"/>
      <c r="ED682" s="6"/>
      <c r="EE682" s="6"/>
      <c r="EF682" s="6"/>
      <c r="EG682" s="6"/>
      <c r="EH682" s="6"/>
      <c r="EI682" s="6"/>
      <c r="EJ682" s="6"/>
      <c r="EK682" s="6"/>
      <c r="EL682" s="6"/>
      <c r="EM682" s="6"/>
      <c r="EN682" s="8"/>
      <c r="EO682" s="6"/>
    </row>
    <row r="683" spans="1:145"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8"/>
      <c r="CF683" s="6"/>
      <c r="CG683" s="6"/>
      <c r="CH683" s="6"/>
      <c r="CI683" s="6"/>
      <c r="CJ683" s="6"/>
      <c r="CK683" s="6"/>
      <c r="CL683" s="6"/>
      <c r="CM683" s="6"/>
      <c r="CN683" s="6"/>
      <c r="CO683" s="6"/>
      <c r="CP683" s="6"/>
      <c r="CQ683" s="6"/>
      <c r="CR683" s="6"/>
      <c r="CS683" s="6"/>
      <c r="CT683" s="6"/>
      <c r="CU683" s="6"/>
      <c r="CV683" s="6"/>
      <c r="CW683" s="6"/>
      <c r="CX683" s="6"/>
      <c r="CY683" s="6"/>
      <c r="CZ683" s="6"/>
      <c r="DA683" s="6"/>
      <c r="DB683" s="6"/>
      <c r="DC683" s="6"/>
      <c r="DD683" s="6"/>
      <c r="DE683" s="6"/>
      <c r="DF683" s="6"/>
      <c r="DG683" s="6"/>
      <c r="DH683" s="6"/>
      <c r="DI683" s="8"/>
      <c r="DJ683" s="6"/>
      <c r="DK683" s="6"/>
      <c r="DL683" s="6"/>
      <c r="DM683" s="6"/>
      <c r="DN683" s="6"/>
      <c r="DO683" s="6"/>
      <c r="DP683" s="6"/>
      <c r="DQ683" s="6"/>
      <c r="DR683" s="6"/>
      <c r="DS683" s="6"/>
      <c r="DT683" s="6"/>
      <c r="DU683" s="6"/>
      <c r="DV683" s="6"/>
      <c r="DW683" s="6"/>
      <c r="DX683" s="6"/>
      <c r="DY683" s="6"/>
      <c r="DZ683" s="6"/>
      <c r="EA683" s="6"/>
      <c r="EB683" s="6"/>
      <c r="EC683" s="6"/>
      <c r="ED683" s="6"/>
      <c r="EE683" s="6"/>
      <c r="EF683" s="6"/>
      <c r="EG683" s="6"/>
      <c r="EH683" s="6"/>
      <c r="EI683" s="6"/>
      <c r="EJ683" s="6"/>
      <c r="EK683" s="6"/>
      <c r="EL683" s="6"/>
      <c r="EM683" s="6"/>
      <c r="EN683" s="8"/>
      <c r="EO683" s="6"/>
    </row>
    <row r="684" spans="1:145"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8"/>
      <c r="CF684" s="6"/>
      <c r="CG684" s="6"/>
      <c r="CH684" s="6"/>
      <c r="CI684" s="6"/>
      <c r="CJ684" s="6"/>
      <c r="CK684" s="6"/>
      <c r="CL684" s="6"/>
      <c r="CM684" s="6"/>
      <c r="CN684" s="6"/>
      <c r="CO684" s="6"/>
      <c r="CP684" s="6"/>
      <c r="CQ684" s="6"/>
      <c r="CR684" s="6"/>
      <c r="CS684" s="6"/>
      <c r="CT684" s="6"/>
      <c r="CU684" s="6"/>
      <c r="CV684" s="6"/>
      <c r="CW684" s="6"/>
      <c r="CX684" s="6"/>
      <c r="CY684" s="6"/>
      <c r="CZ684" s="6"/>
      <c r="DA684" s="6"/>
      <c r="DB684" s="6"/>
      <c r="DC684" s="6"/>
      <c r="DD684" s="6"/>
      <c r="DE684" s="6"/>
      <c r="DF684" s="6"/>
      <c r="DG684" s="6"/>
      <c r="DH684" s="6"/>
      <c r="DI684" s="8"/>
      <c r="DJ684" s="6"/>
      <c r="DK684" s="6"/>
      <c r="DL684" s="6"/>
      <c r="DM684" s="6"/>
      <c r="DN684" s="6"/>
      <c r="DO684" s="6"/>
      <c r="DP684" s="6"/>
      <c r="DQ684" s="6"/>
      <c r="DR684" s="6"/>
      <c r="DS684" s="6"/>
      <c r="DT684" s="6"/>
      <c r="DU684" s="6"/>
      <c r="DV684" s="6"/>
      <c r="DW684" s="6"/>
      <c r="DX684" s="6"/>
      <c r="DY684" s="6"/>
      <c r="DZ684" s="6"/>
      <c r="EA684" s="6"/>
      <c r="EB684" s="6"/>
      <c r="EC684" s="6"/>
      <c r="ED684" s="6"/>
      <c r="EE684" s="6"/>
      <c r="EF684" s="6"/>
      <c r="EG684" s="6"/>
      <c r="EH684" s="6"/>
      <c r="EI684" s="6"/>
      <c r="EJ684" s="6"/>
      <c r="EK684" s="6"/>
      <c r="EL684" s="6"/>
      <c r="EM684" s="6"/>
      <c r="EN684" s="8"/>
      <c r="EO684" s="6"/>
    </row>
    <row r="685" spans="1:14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8"/>
      <c r="CF685" s="6"/>
      <c r="CG685" s="6"/>
      <c r="CH685" s="6"/>
      <c r="CI685" s="6"/>
      <c r="CJ685" s="6"/>
      <c r="CK685" s="6"/>
      <c r="CL685" s="6"/>
      <c r="CM685" s="6"/>
      <c r="CN685" s="6"/>
      <c r="CO685" s="6"/>
      <c r="CP685" s="6"/>
      <c r="CQ685" s="6"/>
      <c r="CR685" s="6"/>
      <c r="CS685" s="6"/>
      <c r="CT685" s="6"/>
      <c r="CU685" s="6"/>
      <c r="CV685" s="6"/>
      <c r="CW685" s="6"/>
      <c r="CX685" s="6"/>
      <c r="CY685" s="6"/>
      <c r="CZ685" s="6"/>
      <c r="DA685" s="6"/>
      <c r="DB685" s="6"/>
      <c r="DC685" s="6"/>
      <c r="DD685" s="6"/>
      <c r="DE685" s="6"/>
      <c r="DF685" s="6"/>
      <c r="DG685" s="6"/>
      <c r="DH685" s="6"/>
      <c r="DI685" s="8"/>
      <c r="DJ685" s="6"/>
      <c r="DK685" s="6"/>
      <c r="DL685" s="6"/>
      <c r="DM685" s="6"/>
      <c r="DN685" s="6"/>
      <c r="DO685" s="6"/>
      <c r="DP685" s="6"/>
      <c r="DQ685" s="6"/>
      <c r="DR685" s="6"/>
      <c r="DS685" s="6"/>
      <c r="DT685" s="6"/>
      <c r="DU685" s="6"/>
      <c r="DV685" s="6"/>
      <c r="DW685" s="6"/>
      <c r="DX685" s="6"/>
      <c r="DY685" s="6"/>
      <c r="DZ685" s="6"/>
      <c r="EA685" s="6"/>
      <c r="EB685" s="6"/>
      <c r="EC685" s="6"/>
      <c r="ED685" s="6"/>
      <c r="EE685" s="6"/>
      <c r="EF685" s="6"/>
      <c r="EG685" s="6"/>
      <c r="EH685" s="6"/>
      <c r="EI685" s="6"/>
      <c r="EJ685" s="6"/>
      <c r="EK685" s="6"/>
      <c r="EL685" s="6"/>
      <c r="EM685" s="6"/>
      <c r="EN685" s="8"/>
      <c r="EO685" s="6"/>
    </row>
    <row r="686" spans="1:145"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8"/>
      <c r="CF686" s="6"/>
      <c r="CG686" s="6"/>
      <c r="CH686" s="6"/>
      <c r="CI686" s="6"/>
      <c r="CJ686" s="6"/>
      <c r="CK686" s="6"/>
      <c r="CL686" s="6"/>
      <c r="CM686" s="6"/>
      <c r="CN686" s="6"/>
      <c r="CO686" s="6"/>
      <c r="CP686" s="6"/>
      <c r="CQ686" s="6"/>
      <c r="CR686" s="6"/>
      <c r="CS686" s="6"/>
      <c r="CT686" s="6"/>
      <c r="CU686" s="6"/>
      <c r="CV686" s="6"/>
      <c r="CW686" s="6"/>
      <c r="CX686" s="6"/>
      <c r="CY686" s="6"/>
      <c r="CZ686" s="6"/>
      <c r="DA686" s="6"/>
      <c r="DB686" s="6"/>
      <c r="DC686" s="6"/>
      <c r="DD686" s="6"/>
      <c r="DE686" s="6"/>
      <c r="DF686" s="6"/>
      <c r="DG686" s="6"/>
      <c r="DH686" s="6"/>
      <c r="DI686" s="8"/>
      <c r="DJ686" s="6"/>
      <c r="DK686" s="6"/>
      <c r="DL686" s="6"/>
      <c r="DM686" s="6"/>
      <c r="DN686" s="6"/>
      <c r="DO686" s="6"/>
      <c r="DP686" s="6"/>
      <c r="DQ686" s="6"/>
      <c r="DR686" s="6"/>
      <c r="DS686" s="6"/>
      <c r="DT686" s="6"/>
      <c r="DU686" s="6"/>
      <c r="DV686" s="6"/>
      <c r="DW686" s="6"/>
      <c r="DX686" s="6"/>
      <c r="DY686" s="6"/>
      <c r="DZ686" s="6"/>
      <c r="EA686" s="6"/>
      <c r="EB686" s="6"/>
      <c r="EC686" s="6"/>
      <c r="ED686" s="6"/>
      <c r="EE686" s="6"/>
      <c r="EF686" s="6"/>
      <c r="EG686" s="6"/>
      <c r="EH686" s="6"/>
      <c r="EI686" s="6"/>
      <c r="EJ686" s="6"/>
      <c r="EK686" s="6"/>
      <c r="EL686" s="6"/>
      <c r="EM686" s="6"/>
      <c r="EN686" s="8"/>
      <c r="EO686" s="6"/>
    </row>
    <row r="687" spans="1:145"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8"/>
      <c r="CF687" s="6"/>
      <c r="CG687" s="6"/>
      <c r="CH687" s="6"/>
      <c r="CI687" s="6"/>
      <c r="CJ687" s="6"/>
      <c r="CK687" s="6"/>
      <c r="CL687" s="6"/>
      <c r="CM687" s="6"/>
      <c r="CN687" s="6"/>
      <c r="CO687" s="6"/>
      <c r="CP687" s="6"/>
      <c r="CQ687" s="6"/>
      <c r="CR687" s="6"/>
      <c r="CS687" s="6"/>
      <c r="CT687" s="6"/>
      <c r="CU687" s="6"/>
      <c r="CV687" s="6"/>
      <c r="CW687" s="6"/>
      <c r="CX687" s="6"/>
      <c r="CY687" s="6"/>
      <c r="CZ687" s="6"/>
      <c r="DA687" s="6"/>
      <c r="DB687" s="6"/>
      <c r="DC687" s="6"/>
      <c r="DD687" s="6"/>
      <c r="DE687" s="6"/>
      <c r="DF687" s="6"/>
      <c r="DG687" s="6"/>
      <c r="DH687" s="6"/>
      <c r="DI687" s="8"/>
      <c r="DJ687" s="6"/>
      <c r="DK687" s="6"/>
      <c r="DL687" s="6"/>
      <c r="DM687" s="6"/>
      <c r="DN687" s="6"/>
      <c r="DO687" s="6"/>
      <c r="DP687" s="6"/>
      <c r="DQ687" s="6"/>
      <c r="DR687" s="6"/>
      <c r="DS687" s="6"/>
      <c r="DT687" s="6"/>
      <c r="DU687" s="6"/>
      <c r="DV687" s="6"/>
      <c r="DW687" s="6"/>
      <c r="DX687" s="6"/>
      <c r="DY687" s="6"/>
      <c r="DZ687" s="6"/>
      <c r="EA687" s="6"/>
      <c r="EB687" s="6"/>
      <c r="EC687" s="6"/>
      <c r="ED687" s="6"/>
      <c r="EE687" s="6"/>
      <c r="EF687" s="6"/>
      <c r="EG687" s="6"/>
      <c r="EH687" s="6"/>
      <c r="EI687" s="6"/>
      <c r="EJ687" s="6"/>
      <c r="EK687" s="6"/>
      <c r="EL687" s="6"/>
      <c r="EM687" s="6"/>
      <c r="EN687" s="8"/>
      <c r="EO687" s="6"/>
    </row>
    <row r="688" spans="1:145"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8"/>
      <c r="CF688" s="6"/>
      <c r="CG688" s="6"/>
      <c r="CH688" s="6"/>
      <c r="CI688" s="6"/>
      <c r="CJ688" s="6"/>
      <c r="CK688" s="6"/>
      <c r="CL688" s="6"/>
      <c r="CM688" s="6"/>
      <c r="CN688" s="6"/>
      <c r="CO688" s="6"/>
      <c r="CP688" s="6"/>
      <c r="CQ688" s="6"/>
      <c r="CR688" s="6"/>
      <c r="CS688" s="6"/>
      <c r="CT688" s="6"/>
      <c r="CU688" s="6"/>
      <c r="CV688" s="6"/>
      <c r="CW688" s="6"/>
      <c r="CX688" s="6"/>
      <c r="CY688" s="6"/>
      <c r="CZ688" s="6"/>
      <c r="DA688" s="6"/>
      <c r="DB688" s="6"/>
      <c r="DC688" s="6"/>
      <c r="DD688" s="6"/>
      <c r="DE688" s="6"/>
      <c r="DF688" s="6"/>
      <c r="DG688" s="6"/>
      <c r="DH688" s="6"/>
      <c r="DI688" s="8"/>
      <c r="DJ688" s="6"/>
      <c r="DK688" s="6"/>
      <c r="DL688" s="6"/>
      <c r="DM688" s="6"/>
      <c r="DN688" s="6"/>
      <c r="DO688" s="6"/>
      <c r="DP688" s="6"/>
      <c r="DQ688" s="6"/>
      <c r="DR688" s="6"/>
      <c r="DS688" s="6"/>
      <c r="DT688" s="6"/>
      <c r="DU688" s="6"/>
      <c r="DV688" s="6"/>
      <c r="DW688" s="6"/>
      <c r="DX688" s="6"/>
      <c r="DY688" s="6"/>
      <c r="DZ688" s="6"/>
      <c r="EA688" s="6"/>
      <c r="EB688" s="6"/>
      <c r="EC688" s="6"/>
      <c r="ED688" s="6"/>
      <c r="EE688" s="6"/>
      <c r="EF688" s="6"/>
      <c r="EG688" s="6"/>
      <c r="EH688" s="6"/>
      <c r="EI688" s="6"/>
      <c r="EJ688" s="6"/>
      <c r="EK688" s="6"/>
      <c r="EL688" s="6"/>
      <c r="EM688" s="6"/>
      <c r="EN688" s="8"/>
      <c r="EO688" s="6"/>
    </row>
    <row r="689" spans="1:145"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8"/>
      <c r="CF689" s="6"/>
      <c r="CG689" s="6"/>
      <c r="CH689" s="6"/>
      <c r="CI689" s="6"/>
      <c r="CJ689" s="6"/>
      <c r="CK689" s="6"/>
      <c r="CL689" s="6"/>
      <c r="CM689" s="6"/>
      <c r="CN689" s="6"/>
      <c r="CO689" s="6"/>
      <c r="CP689" s="6"/>
      <c r="CQ689" s="6"/>
      <c r="CR689" s="6"/>
      <c r="CS689" s="6"/>
      <c r="CT689" s="6"/>
      <c r="CU689" s="6"/>
      <c r="CV689" s="6"/>
      <c r="CW689" s="6"/>
      <c r="CX689" s="6"/>
      <c r="CY689" s="6"/>
      <c r="CZ689" s="6"/>
      <c r="DA689" s="6"/>
      <c r="DB689" s="6"/>
      <c r="DC689" s="6"/>
      <c r="DD689" s="6"/>
      <c r="DE689" s="6"/>
      <c r="DF689" s="6"/>
      <c r="DG689" s="6"/>
      <c r="DH689" s="6"/>
      <c r="DI689" s="8"/>
      <c r="DJ689" s="6"/>
      <c r="DK689" s="6"/>
      <c r="DL689" s="6"/>
      <c r="DM689" s="6"/>
      <c r="DN689" s="6"/>
      <c r="DO689" s="6"/>
      <c r="DP689" s="6"/>
      <c r="DQ689" s="6"/>
      <c r="DR689" s="6"/>
      <c r="DS689" s="6"/>
      <c r="DT689" s="6"/>
      <c r="DU689" s="6"/>
      <c r="DV689" s="6"/>
      <c r="DW689" s="6"/>
      <c r="DX689" s="6"/>
      <c r="DY689" s="6"/>
      <c r="DZ689" s="6"/>
      <c r="EA689" s="6"/>
      <c r="EB689" s="6"/>
      <c r="EC689" s="6"/>
      <c r="ED689" s="6"/>
      <c r="EE689" s="6"/>
      <c r="EF689" s="6"/>
      <c r="EG689" s="6"/>
      <c r="EH689" s="6"/>
      <c r="EI689" s="6"/>
      <c r="EJ689" s="6"/>
      <c r="EK689" s="6"/>
      <c r="EL689" s="6"/>
      <c r="EM689" s="6"/>
      <c r="EN689" s="8"/>
      <c r="EO689" s="6"/>
    </row>
    <row r="690" spans="1:145"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8"/>
      <c r="CF690" s="6"/>
      <c r="CG690" s="6"/>
      <c r="CH690" s="6"/>
      <c r="CI690" s="6"/>
      <c r="CJ690" s="6"/>
      <c r="CK690" s="6"/>
      <c r="CL690" s="6"/>
      <c r="CM690" s="6"/>
      <c r="CN690" s="6"/>
      <c r="CO690" s="6"/>
      <c r="CP690" s="6"/>
      <c r="CQ690" s="6"/>
      <c r="CR690" s="6"/>
      <c r="CS690" s="6"/>
      <c r="CT690" s="6"/>
      <c r="CU690" s="6"/>
      <c r="CV690" s="6"/>
      <c r="CW690" s="6"/>
      <c r="CX690" s="6"/>
      <c r="CY690" s="6"/>
      <c r="CZ690" s="6"/>
      <c r="DA690" s="6"/>
      <c r="DB690" s="6"/>
      <c r="DC690" s="6"/>
      <c r="DD690" s="6"/>
      <c r="DE690" s="6"/>
      <c r="DF690" s="6"/>
      <c r="DG690" s="6"/>
      <c r="DH690" s="6"/>
      <c r="DI690" s="8"/>
      <c r="DJ690" s="6"/>
      <c r="DK690" s="6"/>
      <c r="DL690" s="6"/>
      <c r="DM690" s="6"/>
      <c r="DN690" s="6"/>
      <c r="DO690" s="6"/>
      <c r="DP690" s="6"/>
      <c r="DQ690" s="6"/>
      <c r="DR690" s="6"/>
      <c r="DS690" s="6"/>
      <c r="DT690" s="6"/>
      <c r="DU690" s="6"/>
      <c r="DV690" s="6"/>
      <c r="DW690" s="6"/>
      <c r="DX690" s="6"/>
      <c r="DY690" s="6"/>
      <c r="DZ690" s="6"/>
      <c r="EA690" s="6"/>
      <c r="EB690" s="6"/>
      <c r="EC690" s="6"/>
      <c r="ED690" s="6"/>
      <c r="EE690" s="6"/>
      <c r="EF690" s="6"/>
      <c r="EG690" s="6"/>
      <c r="EH690" s="6"/>
      <c r="EI690" s="6"/>
      <c r="EJ690" s="6"/>
      <c r="EK690" s="6"/>
      <c r="EL690" s="6"/>
      <c r="EM690" s="6"/>
      <c r="EN690" s="8"/>
      <c r="EO690" s="6"/>
    </row>
    <row r="691" spans="1:145"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8"/>
      <c r="CF691" s="6"/>
      <c r="CG691" s="6"/>
      <c r="CH691" s="6"/>
      <c r="CI691" s="6"/>
      <c r="CJ691" s="6"/>
      <c r="CK691" s="6"/>
      <c r="CL691" s="6"/>
      <c r="CM691" s="6"/>
      <c r="CN691" s="6"/>
      <c r="CO691" s="6"/>
      <c r="CP691" s="6"/>
      <c r="CQ691" s="6"/>
      <c r="CR691" s="6"/>
      <c r="CS691" s="6"/>
      <c r="CT691" s="6"/>
      <c r="CU691" s="6"/>
      <c r="CV691" s="6"/>
      <c r="CW691" s="6"/>
      <c r="CX691" s="6"/>
      <c r="CY691" s="6"/>
      <c r="CZ691" s="6"/>
      <c r="DA691" s="6"/>
      <c r="DB691" s="6"/>
      <c r="DC691" s="6"/>
      <c r="DD691" s="6"/>
      <c r="DE691" s="6"/>
      <c r="DF691" s="6"/>
      <c r="DG691" s="6"/>
      <c r="DH691" s="6"/>
      <c r="DI691" s="8"/>
      <c r="DJ691" s="6"/>
      <c r="DK691" s="6"/>
      <c r="DL691" s="6"/>
      <c r="DM691" s="6"/>
      <c r="DN691" s="6"/>
      <c r="DO691" s="6"/>
      <c r="DP691" s="6"/>
      <c r="DQ691" s="6"/>
      <c r="DR691" s="6"/>
      <c r="DS691" s="6"/>
      <c r="DT691" s="6"/>
      <c r="DU691" s="6"/>
      <c r="DV691" s="6"/>
      <c r="DW691" s="6"/>
      <c r="DX691" s="6"/>
      <c r="DY691" s="6"/>
      <c r="DZ691" s="6"/>
      <c r="EA691" s="6"/>
      <c r="EB691" s="6"/>
      <c r="EC691" s="6"/>
      <c r="ED691" s="6"/>
      <c r="EE691" s="6"/>
      <c r="EF691" s="6"/>
      <c r="EG691" s="6"/>
      <c r="EH691" s="6"/>
      <c r="EI691" s="6"/>
      <c r="EJ691" s="6"/>
      <c r="EK691" s="6"/>
      <c r="EL691" s="6"/>
      <c r="EM691" s="6"/>
      <c r="EN691" s="8"/>
      <c r="EO691" s="6"/>
    </row>
    <row r="692" spans="1:145"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8"/>
      <c r="CF692" s="6"/>
      <c r="CG692" s="6"/>
      <c r="CH692" s="6"/>
      <c r="CI692" s="6"/>
      <c r="CJ692" s="6"/>
      <c r="CK692" s="6"/>
      <c r="CL692" s="6"/>
      <c r="CM692" s="6"/>
      <c r="CN692" s="6"/>
      <c r="CO692" s="6"/>
      <c r="CP692" s="6"/>
      <c r="CQ692" s="6"/>
      <c r="CR692" s="6"/>
      <c r="CS692" s="6"/>
      <c r="CT692" s="6"/>
      <c r="CU692" s="6"/>
      <c r="CV692" s="6"/>
      <c r="CW692" s="6"/>
      <c r="CX692" s="6"/>
      <c r="CY692" s="6"/>
      <c r="CZ692" s="6"/>
      <c r="DA692" s="6"/>
      <c r="DB692" s="6"/>
      <c r="DC692" s="6"/>
      <c r="DD692" s="6"/>
      <c r="DE692" s="6"/>
      <c r="DF692" s="6"/>
      <c r="DG692" s="6"/>
      <c r="DH692" s="6"/>
      <c r="DI692" s="8"/>
      <c r="DJ692" s="6"/>
      <c r="DK692" s="6"/>
      <c r="DL692" s="6"/>
      <c r="DM692" s="6"/>
      <c r="DN692" s="6"/>
      <c r="DO692" s="6"/>
      <c r="DP692" s="6"/>
      <c r="DQ692" s="6"/>
      <c r="DR692" s="6"/>
      <c r="DS692" s="6"/>
      <c r="DT692" s="6"/>
      <c r="DU692" s="6"/>
      <c r="DV692" s="6"/>
      <c r="DW692" s="6"/>
      <c r="DX692" s="6"/>
      <c r="DY692" s="6"/>
      <c r="DZ692" s="6"/>
      <c r="EA692" s="6"/>
      <c r="EB692" s="6"/>
      <c r="EC692" s="6"/>
      <c r="ED692" s="6"/>
      <c r="EE692" s="6"/>
      <c r="EF692" s="6"/>
      <c r="EG692" s="6"/>
      <c r="EH692" s="6"/>
      <c r="EI692" s="6"/>
      <c r="EJ692" s="6"/>
      <c r="EK692" s="6"/>
      <c r="EL692" s="6"/>
      <c r="EM692" s="6"/>
      <c r="EN692" s="8"/>
      <c r="EO692" s="6"/>
    </row>
    <row r="693" spans="1:145"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8"/>
      <c r="CF693" s="6"/>
      <c r="CG693" s="6"/>
      <c r="CH693" s="6"/>
      <c r="CI693" s="6"/>
      <c r="CJ693" s="6"/>
      <c r="CK693" s="6"/>
      <c r="CL693" s="6"/>
      <c r="CM693" s="6"/>
      <c r="CN693" s="6"/>
      <c r="CO693" s="6"/>
      <c r="CP693" s="6"/>
      <c r="CQ693" s="6"/>
      <c r="CR693" s="6"/>
      <c r="CS693" s="6"/>
      <c r="CT693" s="6"/>
      <c r="CU693" s="6"/>
      <c r="CV693" s="6"/>
      <c r="CW693" s="6"/>
      <c r="CX693" s="6"/>
      <c r="CY693" s="6"/>
      <c r="CZ693" s="6"/>
      <c r="DA693" s="6"/>
      <c r="DB693" s="6"/>
      <c r="DC693" s="6"/>
      <c r="DD693" s="6"/>
      <c r="DE693" s="6"/>
      <c r="DF693" s="6"/>
      <c r="DG693" s="6"/>
      <c r="DH693" s="6"/>
      <c r="DI693" s="8"/>
      <c r="DJ693" s="6"/>
      <c r="DK693" s="6"/>
      <c r="DL693" s="6"/>
      <c r="DM693" s="6"/>
      <c r="DN693" s="6"/>
      <c r="DO693" s="6"/>
      <c r="DP693" s="6"/>
      <c r="DQ693" s="6"/>
      <c r="DR693" s="6"/>
      <c r="DS693" s="6"/>
      <c r="DT693" s="6"/>
      <c r="DU693" s="6"/>
      <c r="DV693" s="6"/>
      <c r="DW693" s="6"/>
      <c r="DX693" s="6"/>
      <c r="DY693" s="6"/>
      <c r="DZ693" s="6"/>
      <c r="EA693" s="6"/>
      <c r="EB693" s="6"/>
      <c r="EC693" s="6"/>
      <c r="ED693" s="6"/>
      <c r="EE693" s="6"/>
      <c r="EF693" s="6"/>
      <c r="EG693" s="6"/>
      <c r="EH693" s="6"/>
      <c r="EI693" s="6"/>
      <c r="EJ693" s="6"/>
      <c r="EK693" s="6"/>
      <c r="EL693" s="6"/>
      <c r="EM693" s="6"/>
      <c r="EN693" s="8"/>
      <c r="EO693" s="6"/>
    </row>
    <row r="694" spans="1:145"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8"/>
      <c r="CF694" s="6"/>
      <c r="CG694" s="6"/>
      <c r="CH694" s="6"/>
      <c r="CI694" s="6"/>
      <c r="CJ694" s="6"/>
      <c r="CK694" s="6"/>
      <c r="CL694" s="6"/>
      <c r="CM694" s="6"/>
      <c r="CN694" s="6"/>
      <c r="CO694" s="6"/>
      <c r="CP694" s="6"/>
      <c r="CQ694" s="6"/>
      <c r="CR694" s="6"/>
      <c r="CS694" s="6"/>
      <c r="CT694" s="6"/>
      <c r="CU694" s="6"/>
      <c r="CV694" s="6"/>
      <c r="CW694" s="6"/>
      <c r="CX694" s="6"/>
      <c r="CY694" s="6"/>
      <c r="CZ694" s="6"/>
      <c r="DA694" s="6"/>
      <c r="DB694" s="6"/>
      <c r="DC694" s="6"/>
      <c r="DD694" s="6"/>
      <c r="DE694" s="6"/>
      <c r="DF694" s="6"/>
      <c r="DG694" s="6"/>
      <c r="DH694" s="6"/>
      <c r="DI694" s="8"/>
      <c r="DJ694" s="6"/>
      <c r="DK694" s="6"/>
      <c r="DL694" s="6"/>
      <c r="DM694" s="6"/>
      <c r="DN694" s="6"/>
      <c r="DO694" s="6"/>
      <c r="DP694" s="6"/>
      <c r="DQ694" s="6"/>
      <c r="DR694" s="6"/>
      <c r="DS694" s="6"/>
      <c r="DT694" s="6"/>
      <c r="DU694" s="6"/>
      <c r="DV694" s="6"/>
      <c r="DW694" s="6"/>
      <c r="DX694" s="6"/>
      <c r="DY694" s="6"/>
      <c r="DZ694" s="6"/>
      <c r="EA694" s="6"/>
      <c r="EB694" s="6"/>
      <c r="EC694" s="6"/>
      <c r="ED694" s="6"/>
      <c r="EE694" s="6"/>
      <c r="EF694" s="6"/>
      <c r="EG694" s="6"/>
      <c r="EH694" s="6"/>
      <c r="EI694" s="6"/>
      <c r="EJ694" s="6"/>
      <c r="EK694" s="6"/>
      <c r="EL694" s="6"/>
      <c r="EM694" s="6"/>
      <c r="EN694" s="8"/>
      <c r="EO694" s="6"/>
    </row>
    <row r="695" spans="1:14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8"/>
      <c r="CF695" s="6"/>
      <c r="CG695" s="6"/>
      <c r="CH695" s="6"/>
      <c r="CI695" s="6"/>
      <c r="CJ695" s="6"/>
      <c r="CK695" s="6"/>
      <c r="CL695" s="6"/>
      <c r="CM695" s="6"/>
      <c r="CN695" s="6"/>
      <c r="CO695" s="6"/>
      <c r="CP695" s="6"/>
      <c r="CQ695" s="6"/>
      <c r="CR695" s="6"/>
      <c r="CS695" s="6"/>
      <c r="CT695" s="6"/>
      <c r="CU695" s="6"/>
      <c r="CV695" s="6"/>
      <c r="CW695" s="6"/>
      <c r="CX695" s="6"/>
      <c r="CY695" s="6"/>
      <c r="CZ695" s="6"/>
      <c r="DA695" s="6"/>
      <c r="DB695" s="6"/>
      <c r="DC695" s="6"/>
      <c r="DD695" s="6"/>
      <c r="DE695" s="6"/>
      <c r="DF695" s="6"/>
      <c r="DG695" s="6"/>
      <c r="DH695" s="6"/>
      <c r="DI695" s="8"/>
      <c r="DJ695" s="6"/>
      <c r="DK695" s="6"/>
      <c r="DL695" s="6"/>
      <c r="DM695" s="6"/>
      <c r="DN695" s="6"/>
      <c r="DO695" s="6"/>
      <c r="DP695" s="6"/>
      <c r="DQ695" s="6"/>
      <c r="DR695" s="6"/>
      <c r="DS695" s="6"/>
      <c r="DT695" s="6"/>
      <c r="DU695" s="6"/>
      <c r="DV695" s="6"/>
      <c r="DW695" s="6"/>
      <c r="DX695" s="6"/>
      <c r="DY695" s="6"/>
      <c r="DZ695" s="6"/>
      <c r="EA695" s="6"/>
      <c r="EB695" s="6"/>
      <c r="EC695" s="6"/>
      <c r="ED695" s="6"/>
      <c r="EE695" s="6"/>
      <c r="EF695" s="6"/>
      <c r="EG695" s="6"/>
      <c r="EH695" s="6"/>
      <c r="EI695" s="6"/>
      <c r="EJ695" s="6"/>
      <c r="EK695" s="6"/>
      <c r="EL695" s="6"/>
      <c r="EM695" s="6"/>
      <c r="EN695" s="8"/>
      <c r="EO695" s="6"/>
    </row>
    <row r="696" spans="1:145"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8"/>
      <c r="CF696" s="6"/>
      <c r="CG696" s="6"/>
      <c r="CH696" s="6"/>
      <c r="CI696" s="6"/>
      <c r="CJ696" s="6"/>
      <c r="CK696" s="6"/>
      <c r="CL696" s="6"/>
      <c r="CM696" s="6"/>
      <c r="CN696" s="6"/>
      <c r="CO696" s="6"/>
      <c r="CP696" s="6"/>
      <c r="CQ696" s="6"/>
      <c r="CR696" s="6"/>
      <c r="CS696" s="6"/>
      <c r="CT696" s="6"/>
      <c r="CU696" s="6"/>
      <c r="CV696" s="6"/>
      <c r="CW696" s="6"/>
      <c r="CX696" s="6"/>
      <c r="CY696" s="6"/>
      <c r="CZ696" s="6"/>
      <c r="DA696" s="6"/>
      <c r="DB696" s="6"/>
      <c r="DC696" s="6"/>
      <c r="DD696" s="6"/>
      <c r="DE696" s="6"/>
      <c r="DF696" s="6"/>
      <c r="DG696" s="6"/>
      <c r="DH696" s="6"/>
      <c r="DI696" s="8"/>
      <c r="DJ696" s="6"/>
      <c r="DK696" s="6"/>
      <c r="DL696" s="6"/>
      <c r="DM696" s="6"/>
      <c r="DN696" s="6"/>
      <c r="DO696" s="6"/>
      <c r="DP696" s="6"/>
      <c r="DQ696" s="6"/>
      <c r="DR696" s="6"/>
      <c r="DS696" s="6"/>
      <c r="DT696" s="6"/>
      <c r="DU696" s="6"/>
      <c r="DV696" s="6"/>
      <c r="DW696" s="6"/>
      <c r="DX696" s="6"/>
      <c r="DY696" s="6"/>
      <c r="DZ696" s="6"/>
      <c r="EA696" s="6"/>
      <c r="EB696" s="6"/>
      <c r="EC696" s="6"/>
      <c r="ED696" s="6"/>
      <c r="EE696" s="6"/>
      <c r="EF696" s="6"/>
      <c r="EG696" s="6"/>
      <c r="EH696" s="6"/>
      <c r="EI696" s="6"/>
      <c r="EJ696" s="6"/>
      <c r="EK696" s="6"/>
      <c r="EL696" s="6"/>
      <c r="EM696" s="6"/>
      <c r="EN696" s="8"/>
      <c r="EO696" s="6"/>
    </row>
    <row r="697" spans="1:145"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8"/>
      <c r="CF697" s="6"/>
      <c r="CG697" s="6"/>
      <c r="CH697" s="6"/>
      <c r="CI697" s="6"/>
      <c r="CJ697" s="6"/>
      <c r="CK697" s="6"/>
      <c r="CL697" s="6"/>
      <c r="CM697" s="6"/>
      <c r="CN697" s="6"/>
      <c r="CO697" s="6"/>
      <c r="CP697" s="6"/>
      <c r="CQ697" s="6"/>
      <c r="CR697" s="6"/>
      <c r="CS697" s="6"/>
      <c r="CT697" s="6"/>
      <c r="CU697" s="6"/>
      <c r="CV697" s="6"/>
      <c r="CW697" s="6"/>
      <c r="CX697" s="6"/>
      <c r="CY697" s="6"/>
      <c r="CZ697" s="6"/>
      <c r="DA697" s="6"/>
      <c r="DB697" s="6"/>
      <c r="DC697" s="6"/>
      <c r="DD697" s="6"/>
      <c r="DE697" s="6"/>
      <c r="DF697" s="6"/>
      <c r="DG697" s="6"/>
      <c r="DH697" s="6"/>
      <c r="DI697" s="8"/>
      <c r="DJ697" s="6"/>
      <c r="DK697" s="6"/>
      <c r="DL697" s="6"/>
      <c r="DM697" s="6"/>
      <c r="DN697" s="6"/>
      <c r="DO697" s="6"/>
      <c r="DP697" s="6"/>
      <c r="DQ697" s="6"/>
      <c r="DR697" s="6"/>
      <c r="DS697" s="6"/>
      <c r="DT697" s="6"/>
      <c r="DU697" s="6"/>
      <c r="DV697" s="6"/>
      <c r="DW697" s="6"/>
      <c r="DX697" s="6"/>
      <c r="DY697" s="6"/>
      <c r="DZ697" s="6"/>
      <c r="EA697" s="6"/>
      <c r="EB697" s="6"/>
      <c r="EC697" s="6"/>
      <c r="ED697" s="6"/>
      <c r="EE697" s="6"/>
      <c r="EF697" s="6"/>
      <c r="EG697" s="6"/>
      <c r="EH697" s="6"/>
      <c r="EI697" s="6"/>
      <c r="EJ697" s="6"/>
      <c r="EK697" s="6"/>
      <c r="EL697" s="6"/>
      <c r="EM697" s="6"/>
      <c r="EN697" s="8"/>
      <c r="EO697" s="6"/>
    </row>
    <row r="698" spans="1:145"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8"/>
      <c r="CF698" s="6"/>
      <c r="CG698" s="6"/>
      <c r="CH698" s="6"/>
      <c r="CI698" s="6"/>
      <c r="CJ698" s="6"/>
      <c r="CK698" s="6"/>
      <c r="CL698" s="6"/>
      <c r="CM698" s="6"/>
      <c r="CN698" s="6"/>
      <c r="CO698" s="6"/>
      <c r="CP698" s="6"/>
      <c r="CQ698" s="6"/>
      <c r="CR698" s="6"/>
      <c r="CS698" s="6"/>
      <c r="CT698" s="6"/>
      <c r="CU698" s="6"/>
      <c r="CV698" s="6"/>
      <c r="CW698" s="6"/>
      <c r="CX698" s="6"/>
      <c r="CY698" s="6"/>
      <c r="CZ698" s="6"/>
      <c r="DA698" s="6"/>
      <c r="DB698" s="6"/>
      <c r="DC698" s="6"/>
      <c r="DD698" s="6"/>
      <c r="DE698" s="6"/>
      <c r="DF698" s="6"/>
      <c r="DG698" s="6"/>
      <c r="DH698" s="6"/>
      <c r="DI698" s="8"/>
      <c r="DJ698" s="6"/>
      <c r="DK698" s="6"/>
      <c r="DL698" s="6"/>
      <c r="DM698" s="6"/>
      <c r="DN698" s="6"/>
      <c r="DO698" s="6"/>
      <c r="DP698" s="6"/>
      <c r="DQ698" s="6"/>
      <c r="DR698" s="6"/>
      <c r="DS698" s="6"/>
      <c r="DT698" s="6"/>
      <c r="DU698" s="6"/>
      <c r="DV698" s="6"/>
      <c r="DW698" s="6"/>
      <c r="DX698" s="6"/>
      <c r="DY698" s="6"/>
      <c r="DZ698" s="6"/>
      <c r="EA698" s="6"/>
      <c r="EB698" s="6"/>
      <c r="EC698" s="6"/>
      <c r="ED698" s="6"/>
      <c r="EE698" s="6"/>
      <c r="EF698" s="6"/>
      <c r="EG698" s="6"/>
      <c r="EH698" s="6"/>
      <c r="EI698" s="6"/>
      <c r="EJ698" s="6"/>
      <c r="EK698" s="6"/>
      <c r="EL698" s="6"/>
      <c r="EM698" s="6"/>
      <c r="EN698" s="8"/>
      <c r="EO698" s="6"/>
    </row>
    <row r="699" spans="1:145"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8"/>
      <c r="CF699" s="6"/>
      <c r="CG699" s="6"/>
      <c r="CH699" s="6"/>
      <c r="CI699" s="6"/>
      <c r="CJ699" s="6"/>
      <c r="CK699" s="6"/>
      <c r="CL699" s="6"/>
      <c r="CM699" s="6"/>
      <c r="CN699" s="6"/>
      <c r="CO699" s="6"/>
      <c r="CP699" s="6"/>
      <c r="CQ699" s="6"/>
      <c r="CR699" s="6"/>
      <c r="CS699" s="6"/>
      <c r="CT699" s="6"/>
      <c r="CU699" s="6"/>
      <c r="CV699" s="6"/>
      <c r="CW699" s="6"/>
      <c r="CX699" s="6"/>
      <c r="CY699" s="6"/>
      <c r="CZ699" s="6"/>
      <c r="DA699" s="6"/>
      <c r="DB699" s="6"/>
      <c r="DC699" s="6"/>
      <c r="DD699" s="6"/>
      <c r="DE699" s="6"/>
      <c r="DF699" s="6"/>
      <c r="DG699" s="6"/>
      <c r="DH699" s="6"/>
      <c r="DI699" s="8"/>
      <c r="DJ699" s="6"/>
      <c r="DK699" s="6"/>
      <c r="DL699" s="6"/>
      <c r="DM699" s="6"/>
      <c r="DN699" s="6"/>
      <c r="DO699" s="6"/>
      <c r="DP699" s="6"/>
      <c r="DQ699" s="6"/>
      <c r="DR699" s="6"/>
      <c r="DS699" s="6"/>
      <c r="DT699" s="6"/>
      <c r="DU699" s="6"/>
      <c r="DV699" s="6"/>
      <c r="DW699" s="6"/>
      <c r="DX699" s="6"/>
      <c r="DY699" s="6"/>
      <c r="DZ699" s="6"/>
      <c r="EA699" s="6"/>
      <c r="EB699" s="6"/>
      <c r="EC699" s="6"/>
      <c r="ED699" s="6"/>
      <c r="EE699" s="6"/>
      <c r="EF699" s="6"/>
      <c r="EG699" s="6"/>
      <c r="EH699" s="6"/>
      <c r="EI699" s="6"/>
      <c r="EJ699" s="6"/>
      <c r="EK699" s="6"/>
      <c r="EL699" s="6"/>
      <c r="EM699" s="6"/>
      <c r="EN699" s="8"/>
      <c r="EO699" s="6"/>
    </row>
    <row r="700" spans="1:145"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8"/>
      <c r="CF700" s="6"/>
      <c r="CG700" s="6"/>
      <c r="CH700" s="6"/>
      <c r="CI700" s="6"/>
      <c r="CJ700" s="6"/>
      <c r="CK700" s="6"/>
      <c r="CL700" s="6"/>
      <c r="CM700" s="6"/>
      <c r="CN700" s="6"/>
      <c r="CO700" s="6"/>
      <c r="CP700" s="6"/>
      <c r="CQ700" s="6"/>
      <c r="CR700" s="6"/>
      <c r="CS700" s="6"/>
      <c r="CT700" s="6"/>
      <c r="CU700" s="6"/>
      <c r="CV700" s="6"/>
      <c r="CW700" s="6"/>
      <c r="CX700" s="6"/>
      <c r="CY700" s="6"/>
      <c r="CZ700" s="6"/>
      <c r="DA700" s="6"/>
      <c r="DB700" s="6"/>
      <c r="DC700" s="6"/>
      <c r="DD700" s="6"/>
      <c r="DE700" s="6"/>
      <c r="DF700" s="6"/>
      <c r="DG700" s="6"/>
      <c r="DH700" s="6"/>
      <c r="DI700" s="8"/>
      <c r="DJ700" s="6"/>
      <c r="DK700" s="6"/>
      <c r="DL700" s="6"/>
      <c r="DM700" s="6"/>
      <c r="DN700" s="6"/>
      <c r="DO700" s="6"/>
      <c r="DP700" s="6"/>
      <c r="DQ700" s="6"/>
      <c r="DR700" s="6"/>
      <c r="DS700" s="6"/>
      <c r="DT700" s="6"/>
      <c r="DU700" s="6"/>
      <c r="DV700" s="6"/>
      <c r="DW700" s="6"/>
      <c r="DX700" s="6"/>
      <c r="DY700" s="6"/>
      <c r="DZ700" s="6"/>
      <c r="EA700" s="6"/>
      <c r="EB700" s="6"/>
      <c r="EC700" s="6"/>
      <c r="ED700" s="6"/>
      <c r="EE700" s="6"/>
      <c r="EF700" s="6"/>
      <c r="EG700" s="6"/>
      <c r="EH700" s="6"/>
      <c r="EI700" s="6"/>
      <c r="EJ700" s="6"/>
      <c r="EK700" s="6"/>
      <c r="EL700" s="6"/>
      <c r="EM700" s="6"/>
      <c r="EN700" s="8"/>
      <c r="EO700" s="6"/>
    </row>
    <row r="701" spans="1:145"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8"/>
      <c r="CF701" s="6"/>
      <c r="CG701" s="6"/>
      <c r="CH701" s="6"/>
      <c r="CI701" s="6"/>
      <c r="CJ701" s="6"/>
      <c r="CK701" s="6"/>
      <c r="CL701" s="6"/>
      <c r="CM701" s="6"/>
      <c r="CN701" s="6"/>
      <c r="CO701" s="6"/>
      <c r="CP701" s="6"/>
      <c r="CQ701" s="6"/>
      <c r="CR701" s="6"/>
      <c r="CS701" s="6"/>
      <c r="CT701" s="6"/>
      <c r="CU701" s="6"/>
      <c r="CV701" s="6"/>
      <c r="CW701" s="6"/>
      <c r="CX701" s="6"/>
      <c r="CY701" s="6"/>
      <c r="CZ701" s="6"/>
      <c r="DA701" s="6"/>
      <c r="DB701" s="6"/>
      <c r="DC701" s="6"/>
      <c r="DD701" s="6"/>
      <c r="DE701" s="6"/>
      <c r="DF701" s="6"/>
      <c r="DG701" s="6"/>
      <c r="DH701" s="6"/>
      <c r="DI701" s="8"/>
      <c r="DJ701" s="6"/>
      <c r="DK701" s="6"/>
      <c r="DL701" s="6"/>
      <c r="DM701" s="6"/>
      <c r="DN701" s="6"/>
      <c r="DO701" s="6"/>
      <c r="DP701" s="6"/>
      <c r="DQ701" s="6"/>
      <c r="DR701" s="6"/>
      <c r="DS701" s="6"/>
      <c r="DT701" s="6"/>
      <c r="DU701" s="6"/>
      <c r="DV701" s="6"/>
      <c r="DW701" s="6"/>
      <c r="DX701" s="6"/>
      <c r="DY701" s="6"/>
      <c r="DZ701" s="6"/>
      <c r="EA701" s="6"/>
      <c r="EB701" s="6"/>
      <c r="EC701" s="6"/>
      <c r="ED701" s="6"/>
      <c r="EE701" s="6"/>
      <c r="EF701" s="6"/>
      <c r="EG701" s="6"/>
      <c r="EH701" s="6"/>
      <c r="EI701" s="6"/>
      <c r="EJ701" s="6"/>
      <c r="EK701" s="6"/>
      <c r="EL701" s="6"/>
      <c r="EM701" s="6"/>
      <c r="EN701" s="8"/>
      <c r="EO701" s="6"/>
    </row>
    <row r="702" spans="1:145"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8"/>
      <c r="CF702" s="6"/>
      <c r="CG702" s="6"/>
      <c r="CH702" s="6"/>
      <c r="CI702" s="6"/>
      <c r="CJ702" s="6"/>
      <c r="CK702" s="6"/>
      <c r="CL702" s="6"/>
      <c r="CM702" s="6"/>
      <c r="CN702" s="6"/>
      <c r="CO702" s="6"/>
      <c r="CP702" s="6"/>
      <c r="CQ702" s="6"/>
      <c r="CR702" s="6"/>
      <c r="CS702" s="6"/>
      <c r="CT702" s="6"/>
      <c r="CU702" s="6"/>
      <c r="CV702" s="6"/>
      <c r="CW702" s="6"/>
      <c r="CX702" s="6"/>
      <c r="CY702" s="6"/>
      <c r="CZ702" s="6"/>
      <c r="DA702" s="6"/>
      <c r="DB702" s="6"/>
      <c r="DC702" s="6"/>
      <c r="DD702" s="6"/>
      <c r="DE702" s="6"/>
      <c r="DF702" s="6"/>
      <c r="DG702" s="6"/>
      <c r="DH702" s="6"/>
      <c r="DI702" s="8"/>
      <c r="DJ702" s="6"/>
      <c r="DK702" s="6"/>
      <c r="DL702" s="6"/>
      <c r="DM702" s="6"/>
      <c r="DN702" s="6"/>
      <c r="DO702" s="6"/>
      <c r="DP702" s="6"/>
      <c r="DQ702" s="6"/>
      <c r="DR702" s="6"/>
      <c r="DS702" s="6"/>
      <c r="DT702" s="6"/>
      <c r="DU702" s="6"/>
      <c r="DV702" s="6"/>
      <c r="DW702" s="6"/>
      <c r="DX702" s="6"/>
      <c r="DY702" s="6"/>
      <c r="DZ702" s="6"/>
      <c r="EA702" s="6"/>
      <c r="EB702" s="6"/>
      <c r="EC702" s="6"/>
      <c r="ED702" s="6"/>
      <c r="EE702" s="6"/>
      <c r="EF702" s="6"/>
      <c r="EG702" s="6"/>
      <c r="EH702" s="6"/>
      <c r="EI702" s="6"/>
      <c r="EJ702" s="6"/>
      <c r="EK702" s="6"/>
      <c r="EL702" s="6"/>
      <c r="EM702" s="6"/>
      <c r="EN702" s="8"/>
      <c r="EO702" s="6"/>
    </row>
    <row r="703" spans="1:145"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8"/>
      <c r="CF703" s="6"/>
      <c r="CG703" s="6"/>
      <c r="CH703" s="6"/>
      <c r="CI703" s="6"/>
      <c r="CJ703" s="6"/>
      <c r="CK703" s="6"/>
      <c r="CL703" s="6"/>
      <c r="CM703" s="6"/>
      <c r="CN703" s="6"/>
      <c r="CO703" s="6"/>
      <c r="CP703" s="6"/>
      <c r="CQ703" s="6"/>
      <c r="CR703" s="6"/>
      <c r="CS703" s="6"/>
      <c r="CT703" s="6"/>
      <c r="CU703" s="6"/>
      <c r="CV703" s="6"/>
      <c r="CW703" s="6"/>
      <c r="CX703" s="6"/>
      <c r="CY703" s="6"/>
      <c r="CZ703" s="6"/>
      <c r="DA703" s="6"/>
      <c r="DB703" s="6"/>
      <c r="DC703" s="6"/>
      <c r="DD703" s="6"/>
      <c r="DE703" s="6"/>
      <c r="DF703" s="6"/>
      <c r="DG703" s="6"/>
      <c r="DH703" s="6"/>
      <c r="DI703" s="8"/>
      <c r="DJ703" s="6"/>
      <c r="DK703" s="6"/>
      <c r="DL703" s="6"/>
      <c r="DM703" s="6"/>
      <c r="DN703" s="6"/>
      <c r="DO703" s="6"/>
      <c r="DP703" s="6"/>
      <c r="DQ703" s="6"/>
      <c r="DR703" s="6"/>
      <c r="DS703" s="6"/>
      <c r="DT703" s="6"/>
      <c r="DU703" s="6"/>
      <c r="DV703" s="6"/>
      <c r="DW703" s="6"/>
      <c r="DX703" s="6"/>
      <c r="DY703" s="6"/>
      <c r="DZ703" s="6"/>
      <c r="EA703" s="6"/>
      <c r="EB703" s="6"/>
      <c r="EC703" s="6"/>
      <c r="ED703" s="6"/>
      <c r="EE703" s="6"/>
      <c r="EF703" s="6"/>
      <c r="EG703" s="6"/>
      <c r="EH703" s="6"/>
      <c r="EI703" s="6"/>
      <c r="EJ703" s="6"/>
      <c r="EK703" s="6"/>
      <c r="EL703" s="6"/>
      <c r="EM703" s="6"/>
      <c r="EN703" s="8"/>
      <c r="EO703" s="6"/>
    </row>
    <row r="704" spans="1:145"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8"/>
      <c r="CF704" s="6"/>
      <c r="CG704" s="6"/>
      <c r="CH704" s="6"/>
      <c r="CI704" s="6"/>
      <c r="CJ704" s="6"/>
      <c r="CK704" s="6"/>
      <c r="CL704" s="6"/>
      <c r="CM704" s="6"/>
      <c r="CN704" s="6"/>
      <c r="CO704" s="6"/>
      <c r="CP704" s="6"/>
      <c r="CQ704" s="6"/>
      <c r="CR704" s="6"/>
      <c r="CS704" s="6"/>
      <c r="CT704" s="6"/>
      <c r="CU704" s="6"/>
      <c r="CV704" s="6"/>
      <c r="CW704" s="6"/>
      <c r="CX704" s="6"/>
      <c r="CY704" s="6"/>
      <c r="CZ704" s="6"/>
      <c r="DA704" s="6"/>
      <c r="DB704" s="6"/>
      <c r="DC704" s="6"/>
      <c r="DD704" s="6"/>
      <c r="DE704" s="6"/>
      <c r="DF704" s="6"/>
      <c r="DG704" s="6"/>
      <c r="DH704" s="6"/>
      <c r="DI704" s="8"/>
      <c r="DJ704" s="6"/>
      <c r="DK704" s="6"/>
      <c r="DL704" s="6"/>
      <c r="DM704" s="6"/>
      <c r="DN704" s="6"/>
      <c r="DO704" s="6"/>
      <c r="DP704" s="6"/>
      <c r="DQ704" s="6"/>
      <c r="DR704" s="6"/>
      <c r="DS704" s="6"/>
      <c r="DT704" s="6"/>
      <c r="DU704" s="6"/>
      <c r="DV704" s="6"/>
      <c r="DW704" s="6"/>
      <c r="DX704" s="6"/>
      <c r="DY704" s="6"/>
      <c r="DZ704" s="6"/>
      <c r="EA704" s="6"/>
      <c r="EB704" s="6"/>
      <c r="EC704" s="6"/>
      <c r="ED704" s="6"/>
      <c r="EE704" s="6"/>
      <c r="EF704" s="6"/>
      <c r="EG704" s="6"/>
      <c r="EH704" s="6"/>
      <c r="EI704" s="6"/>
      <c r="EJ704" s="6"/>
      <c r="EK704" s="6"/>
      <c r="EL704" s="6"/>
      <c r="EM704" s="6"/>
      <c r="EN704" s="8"/>
      <c r="EO704" s="6"/>
    </row>
    <row r="705" spans="1:14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8"/>
      <c r="CF705" s="6"/>
      <c r="CG705" s="6"/>
      <c r="CH705" s="6"/>
      <c r="CI705" s="6"/>
      <c r="CJ705" s="6"/>
      <c r="CK705" s="6"/>
      <c r="CL705" s="6"/>
      <c r="CM705" s="6"/>
      <c r="CN705" s="6"/>
      <c r="CO705" s="6"/>
      <c r="CP705" s="6"/>
      <c r="CQ705" s="6"/>
      <c r="CR705" s="6"/>
      <c r="CS705" s="6"/>
      <c r="CT705" s="6"/>
      <c r="CU705" s="6"/>
      <c r="CV705" s="6"/>
      <c r="CW705" s="6"/>
      <c r="CX705" s="6"/>
      <c r="CY705" s="6"/>
      <c r="CZ705" s="6"/>
      <c r="DA705" s="6"/>
      <c r="DB705" s="6"/>
      <c r="DC705" s="6"/>
      <c r="DD705" s="6"/>
      <c r="DE705" s="6"/>
      <c r="DF705" s="6"/>
      <c r="DG705" s="6"/>
      <c r="DH705" s="6"/>
      <c r="DI705" s="8"/>
      <c r="DJ705" s="6"/>
      <c r="DK705" s="6"/>
      <c r="DL705" s="6"/>
      <c r="DM705" s="6"/>
      <c r="DN705" s="6"/>
      <c r="DO705" s="6"/>
      <c r="DP705" s="6"/>
      <c r="DQ705" s="6"/>
      <c r="DR705" s="6"/>
      <c r="DS705" s="6"/>
      <c r="DT705" s="6"/>
      <c r="DU705" s="6"/>
      <c r="DV705" s="6"/>
      <c r="DW705" s="6"/>
      <c r="DX705" s="6"/>
      <c r="DY705" s="6"/>
      <c r="DZ705" s="6"/>
      <c r="EA705" s="6"/>
      <c r="EB705" s="6"/>
      <c r="EC705" s="6"/>
      <c r="ED705" s="6"/>
      <c r="EE705" s="6"/>
      <c r="EF705" s="6"/>
      <c r="EG705" s="6"/>
      <c r="EH705" s="6"/>
      <c r="EI705" s="6"/>
      <c r="EJ705" s="6"/>
      <c r="EK705" s="6"/>
      <c r="EL705" s="6"/>
      <c r="EM705" s="6"/>
      <c r="EN705" s="8"/>
      <c r="EO705" s="6"/>
    </row>
    <row r="706" spans="1:145"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8"/>
      <c r="CF706" s="6"/>
      <c r="CG706" s="6"/>
      <c r="CH706" s="6"/>
      <c r="CI706" s="6"/>
      <c r="CJ706" s="6"/>
      <c r="CK706" s="6"/>
      <c r="CL706" s="6"/>
      <c r="CM706" s="6"/>
      <c r="CN706" s="6"/>
      <c r="CO706" s="6"/>
      <c r="CP706" s="6"/>
      <c r="CQ706" s="6"/>
      <c r="CR706" s="6"/>
      <c r="CS706" s="6"/>
      <c r="CT706" s="6"/>
      <c r="CU706" s="6"/>
      <c r="CV706" s="6"/>
      <c r="CW706" s="6"/>
      <c r="CX706" s="6"/>
      <c r="CY706" s="6"/>
      <c r="CZ706" s="6"/>
      <c r="DA706" s="6"/>
      <c r="DB706" s="6"/>
      <c r="DC706" s="6"/>
      <c r="DD706" s="6"/>
      <c r="DE706" s="6"/>
      <c r="DF706" s="6"/>
      <c r="DG706" s="6"/>
      <c r="DH706" s="6"/>
      <c r="DI706" s="8"/>
      <c r="DJ706" s="6"/>
      <c r="DK706" s="6"/>
      <c r="DL706" s="6"/>
      <c r="DM706" s="6"/>
      <c r="DN706" s="6"/>
      <c r="DO706" s="6"/>
      <c r="DP706" s="6"/>
      <c r="DQ706" s="6"/>
      <c r="DR706" s="6"/>
      <c r="DS706" s="6"/>
      <c r="DT706" s="6"/>
      <c r="DU706" s="6"/>
      <c r="DV706" s="6"/>
      <c r="DW706" s="6"/>
      <c r="DX706" s="6"/>
      <c r="DY706" s="6"/>
      <c r="DZ706" s="6"/>
      <c r="EA706" s="6"/>
      <c r="EB706" s="6"/>
      <c r="EC706" s="6"/>
      <c r="ED706" s="6"/>
      <c r="EE706" s="6"/>
      <c r="EF706" s="6"/>
      <c r="EG706" s="6"/>
      <c r="EH706" s="6"/>
      <c r="EI706" s="6"/>
      <c r="EJ706" s="6"/>
      <c r="EK706" s="6"/>
      <c r="EL706" s="6"/>
      <c r="EM706" s="6"/>
      <c r="EN706" s="8"/>
      <c r="EO706" s="6"/>
    </row>
    <row r="707" spans="1:145"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8"/>
      <c r="CF707" s="6"/>
      <c r="CG707" s="6"/>
      <c r="CH707" s="6"/>
      <c r="CI707" s="6"/>
      <c r="CJ707" s="6"/>
      <c r="CK707" s="6"/>
      <c r="CL707" s="6"/>
      <c r="CM707" s="6"/>
      <c r="CN707" s="6"/>
      <c r="CO707" s="6"/>
      <c r="CP707" s="6"/>
      <c r="CQ707" s="6"/>
      <c r="CR707" s="6"/>
      <c r="CS707" s="6"/>
      <c r="CT707" s="6"/>
      <c r="CU707" s="6"/>
      <c r="CV707" s="6"/>
      <c r="CW707" s="6"/>
      <c r="CX707" s="6"/>
      <c r="CY707" s="6"/>
      <c r="CZ707" s="6"/>
      <c r="DA707" s="6"/>
      <c r="DB707" s="6"/>
      <c r="DC707" s="6"/>
      <c r="DD707" s="6"/>
      <c r="DE707" s="6"/>
      <c r="DF707" s="6"/>
      <c r="DG707" s="6"/>
      <c r="DH707" s="6"/>
      <c r="DI707" s="8"/>
      <c r="DJ707" s="6"/>
      <c r="DK707" s="6"/>
      <c r="DL707" s="6"/>
      <c r="DM707" s="6"/>
      <c r="DN707" s="6"/>
      <c r="DO707" s="6"/>
      <c r="DP707" s="6"/>
      <c r="DQ707" s="6"/>
      <c r="DR707" s="6"/>
      <c r="DS707" s="6"/>
      <c r="DT707" s="6"/>
      <c r="DU707" s="6"/>
      <c r="DV707" s="6"/>
      <c r="DW707" s="6"/>
      <c r="DX707" s="6"/>
      <c r="DY707" s="6"/>
      <c r="DZ707" s="6"/>
      <c r="EA707" s="6"/>
      <c r="EB707" s="6"/>
      <c r="EC707" s="6"/>
      <c r="ED707" s="6"/>
      <c r="EE707" s="6"/>
      <c r="EF707" s="6"/>
      <c r="EG707" s="6"/>
      <c r="EH707" s="6"/>
      <c r="EI707" s="6"/>
      <c r="EJ707" s="6"/>
      <c r="EK707" s="6"/>
      <c r="EL707" s="6"/>
      <c r="EM707" s="6"/>
      <c r="EN707" s="8"/>
      <c r="EO707" s="6"/>
    </row>
    <row r="708" spans="1:145"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8"/>
      <c r="CF708" s="6"/>
      <c r="CG708" s="6"/>
      <c r="CH708" s="6"/>
      <c r="CI708" s="6"/>
      <c r="CJ708" s="6"/>
      <c r="CK708" s="6"/>
      <c r="CL708" s="6"/>
      <c r="CM708" s="6"/>
      <c r="CN708" s="6"/>
      <c r="CO708" s="6"/>
      <c r="CP708" s="6"/>
      <c r="CQ708" s="6"/>
      <c r="CR708" s="6"/>
      <c r="CS708" s="6"/>
      <c r="CT708" s="6"/>
      <c r="CU708" s="6"/>
      <c r="CV708" s="6"/>
      <c r="CW708" s="6"/>
      <c r="CX708" s="6"/>
      <c r="CY708" s="6"/>
      <c r="CZ708" s="6"/>
      <c r="DA708" s="6"/>
      <c r="DB708" s="6"/>
      <c r="DC708" s="6"/>
      <c r="DD708" s="6"/>
      <c r="DE708" s="6"/>
      <c r="DF708" s="6"/>
      <c r="DG708" s="6"/>
      <c r="DH708" s="6"/>
      <c r="DI708" s="8"/>
      <c r="DJ708" s="6"/>
      <c r="DK708" s="6"/>
      <c r="DL708" s="6"/>
      <c r="DM708" s="6"/>
      <c r="DN708" s="6"/>
      <c r="DO708" s="6"/>
      <c r="DP708" s="6"/>
      <c r="DQ708" s="6"/>
      <c r="DR708" s="6"/>
      <c r="DS708" s="6"/>
      <c r="DT708" s="6"/>
      <c r="DU708" s="6"/>
      <c r="DV708" s="6"/>
      <c r="DW708" s="6"/>
      <c r="DX708" s="6"/>
      <c r="DY708" s="6"/>
      <c r="DZ708" s="6"/>
      <c r="EA708" s="6"/>
      <c r="EB708" s="6"/>
      <c r="EC708" s="6"/>
      <c r="ED708" s="6"/>
      <c r="EE708" s="6"/>
      <c r="EF708" s="6"/>
      <c r="EG708" s="6"/>
      <c r="EH708" s="6"/>
      <c r="EI708" s="6"/>
      <c r="EJ708" s="6"/>
      <c r="EK708" s="6"/>
      <c r="EL708" s="6"/>
      <c r="EM708" s="6"/>
      <c r="EN708" s="8"/>
      <c r="EO708" s="6"/>
    </row>
    <row r="709" spans="1:145"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8"/>
      <c r="CF709" s="6"/>
      <c r="CG709" s="6"/>
      <c r="CH709" s="6"/>
      <c r="CI709" s="6"/>
      <c r="CJ709" s="6"/>
      <c r="CK709" s="6"/>
      <c r="CL709" s="6"/>
      <c r="CM709" s="6"/>
      <c r="CN709" s="6"/>
      <c r="CO709" s="6"/>
      <c r="CP709" s="6"/>
      <c r="CQ709" s="6"/>
      <c r="CR709" s="6"/>
      <c r="CS709" s="6"/>
      <c r="CT709" s="6"/>
      <c r="CU709" s="6"/>
      <c r="CV709" s="6"/>
      <c r="CW709" s="6"/>
      <c r="CX709" s="6"/>
      <c r="CY709" s="6"/>
      <c r="CZ709" s="6"/>
      <c r="DA709" s="6"/>
      <c r="DB709" s="6"/>
      <c r="DC709" s="6"/>
      <c r="DD709" s="6"/>
      <c r="DE709" s="6"/>
      <c r="DF709" s="6"/>
      <c r="DG709" s="6"/>
      <c r="DH709" s="6"/>
      <c r="DI709" s="8"/>
      <c r="DJ709" s="6"/>
      <c r="DK709" s="6"/>
      <c r="DL709" s="6"/>
      <c r="DM709" s="6"/>
      <c r="DN709" s="6"/>
      <c r="DO709" s="6"/>
      <c r="DP709" s="6"/>
      <c r="DQ709" s="6"/>
      <c r="DR709" s="6"/>
      <c r="DS709" s="6"/>
      <c r="DT709" s="6"/>
      <c r="DU709" s="6"/>
      <c r="DV709" s="6"/>
      <c r="DW709" s="6"/>
      <c r="DX709" s="6"/>
      <c r="DY709" s="6"/>
      <c r="DZ709" s="6"/>
      <c r="EA709" s="6"/>
      <c r="EB709" s="6"/>
      <c r="EC709" s="6"/>
      <c r="ED709" s="6"/>
      <c r="EE709" s="6"/>
      <c r="EF709" s="6"/>
      <c r="EG709" s="6"/>
      <c r="EH709" s="6"/>
      <c r="EI709" s="6"/>
      <c r="EJ709" s="6"/>
      <c r="EK709" s="6"/>
      <c r="EL709" s="6"/>
      <c r="EM709" s="6"/>
      <c r="EN709" s="8"/>
      <c r="EO709" s="6"/>
    </row>
    <row r="710" spans="1:145"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8"/>
      <c r="CF710" s="6"/>
      <c r="CG710" s="6"/>
      <c r="CH710" s="6"/>
      <c r="CI710" s="6"/>
      <c r="CJ710" s="6"/>
      <c r="CK710" s="6"/>
      <c r="CL710" s="6"/>
      <c r="CM710" s="6"/>
      <c r="CN710" s="6"/>
      <c r="CO710" s="6"/>
      <c r="CP710" s="6"/>
      <c r="CQ710" s="6"/>
      <c r="CR710" s="6"/>
      <c r="CS710" s="6"/>
      <c r="CT710" s="6"/>
      <c r="CU710" s="6"/>
      <c r="CV710" s="6"/>
      <c r="CW710" s="6"/>
      <c r="CX710" s="6"/>
      <c r="CY710" s="6"/>
      <c r="CZ710" s="6"/>
      <c r="DA710" s="6"/>
      <c r="DB710" s="6"/>
      <c r="DC710" s="6"/>
      <c r="DD710" s="6"/>
      <c r="DE710" s="6"/>
      <c r="DF710" s="6"/>
      <c r="DG710" s="6"/>
      <c r="DH710" s="6"/>
      <c r="DI710" s="8"/>
      <c r="DJ710" s="6"/>
      <c r="DK710" s="6"/>
      <c r="DL710" s="6"/>
      <c r="DM710" s="6"/>
      <c r="DN710" s="6"/>
      <c r="DO710" s="6"/>
      <c r="DP710" s="6"/>
      <c r="DQ710" s="6"/>
      <c r="DR710" s="6"/>
      <c r="DS710" s="6"/>
      <c r="DT710" s="6"/>
      <c r="DU710" s="6"/>
      <c r="DV710" s="6"/>
      <c r="DW710" s="6"/>
      <c r="DX710" s="6"/>
      <c r="DY710" s="6"/>
      <c r="DZ710" s="6"/>
      <c r="EA710" s="6"/>
      <c r="EB710" s="6"/>
      <c r="EC710" s="6"/>
      <c r="ED710" s="6"/>
      <c r="EE710" s="6"/>
      <c r="EF710" s="6"/>
      <c r="EG710" s="6"/>
      <c r="EH710" s="6"/>
      <c r="EI710" s="6"/>
      <c r="EJ710" s="6"/>
      <c r="EK710" s="6"/>
      <c r="EL710" s="6"/>
      <c r="EM710" s="6"/>
      <c r="EN710" s="8"/>
      <c r="EO710" s="6"/>
    </row>
    <row r="711" spans="1:145"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8"/>
      <c r="CF711" s="6"/>
      <c r="CG711" s="6"/>
      <c r="CH711" s="6"/>
      <c r="CI711" s="6"/>
      <c r="CJ711" s="6"/>
      <c r="CK711" s="6"/>
      <c r="CL711" s="6"/>
      <c r="CM711" s="6"/>
      <c r="CN711" s="6"/>
      <c r="CO711" s="6"/>
      <c r="CP711" s="6"/>
      <c r="CQ711" s="6"/>
      <c r="CR711" s="6"/>
      <c r="CS711" s="6"/>
      <c r="CT711" s="6"/>
      <c r="CU711" s="6"/>
      <c r="CV711" s="6"/>
      <c r="CW711" s="6"/>
      <c r="CX711" s="6"/>
      <c r="CY711" s="6"/>
      <c r="CZ711" s="6"/>
      <c r="DA711" s="6"/>
      <c r="DB711" s="6"/>
      <c r="DC711" s="6"/>
      <c r="DD711" s="6"/>
      <c r="DE711" s="6"/>
      <c r="DF711" s="6"/>
      <c r="DG711" s="6"/>
      <c r="DH711" s="6"/>
      <c r="DI711" s="8"/>
      <c r="DJ711" s="6"/>
      <c r="DK711" s="6"/>
      <c r="DL711" s="6"/>
      <c r="DM711" s="6"/>
      <c r="DN711" s="6"/>
      <c r="DO711" s="6"/>
      <c r="DP711" s="6"/>
      <c r="DQ711" s="6"/>
      <c r="DR711" s="6"/>
      <c r="DS711" s="6"/>
      <c r="DT711" s="6"/>
      <c r="DU711" s="6"/>
      <c r="DV711" s="6"/>
      <c r="DW711" s="6"/>
      <c r="DX711" s="6"/>
      <c r="DY711" s="6"/>
      <c r="DZ711" s="6"/>
      <c r="EA711" s="6"/>
      <c r="EB711" s="6"/>
      <c r="EC711" s="6"/>
      <c r="ED711" s="6"/>
      <c r="EE711" s="6"/>
      <c r="EF711" s="6"/>
      <c r="EG711" s="6"/>
      <c r="EH711" s="6"/>
      <c r="EI711" s="6"/>
      <c r="EJ711" s="6"/>
      <c r="EK711" s="6"/>
      <c r="EL711" s="6"/>
      <c r="EM711" s="6"/>
      <c r="EN711" s="8"/>
      <c r="EO711" s="6"/>
    </row>
    <row r="712" spans="1:145"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8"/>
      <c r="CF712" s="6"/>
      <c r="CG712" s="6"/>
      <c r="CH712" s="6"/>
      <c r="CI712" s="6"/>
      <c r="CJ712" s="6"/>
      <c r="CK712" s="6"/>
      <c r="CL712" s="6"/>
      <c r="CM712" s="6"/>
      <c r="CN712" s="6"/>
      <c r="CO712" s="6"/>
      <c r="CP712" s="6"/>
      <c r="CQ712" s="6"/>
      <c r="CR712" s="6"/>
      <c r="CS712" s="6"/>
      <c r="CT712" s="6"/>
      <c r="CU712" s="6"/>
      <c r="CV712" s="6"/>
      <c r="CW712" s="6"/>
      <c r="CX712" s="6"/>
      <c r="CY712" s="6"/>
      <c r="CZ712" s="6"/>
      <c r="DA712" s="6"/>
      <c r="DB712" s="6"/>
      <c r="DC712" s="6"/>
      <c r="DD712" s="6"/>
      <c r="DE712" s="6"/>
      <c r="DF712" s="6"/>
      <c r="DG712" s="6"/>
      <c r="DH712" s="6"/>
      <c r="DI712" s="8"/>
      <c r="DJ712" s="6"/>
      <c r="DK712" s="6"/>
      <c r="DL712" s="6"/>
      <c r="DM712" s="6"/>
      <c r="DN712" s="6"/>
      <c r="DO712" s="6"/>
      <c r="DP712" s="6"/>
      <c r="DQ712" s="6"/>
      <c r="DR712" s="6"/>
      <c r="DS712" s="6"/>
      <c r="DT712" s="6"/>
      <c r="DU712" s="6"/>
      <c r="DV712" s="6"/>
      <c r="DW712" s="6"/>
      <c r="DX712" s="6"/>
      <c r="DY712" s="6"/>
      <c r="DZ712" s="6"/>
      <c r="EA712" s="6"/>
      <c r="EB712" s="6"/>
      <c r="EC712" s="6"/>
      <c r="ED712" s="6"/>
      <c r="EE712" s="6"/>
      <c r="EF712" s="6"/>
      <c r="EG712" s="6"/>
      <c r="EH712" s="6"/>
      <c r="EI712" s="6"/>
      <c r="EJ712" s="6"/>
      <c r="EK712" s="6"/>
      <c r="EL712" s="6"/>
      <c r="EM712" s="6"/>
      <c r="EN712" s="8"/>
      <c r="EO712" s="6"/>
    </row>
    <row r="713" spans="1:145"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8"/>
      <c r="CF713" s="6"/>
      <c r="CG713" s="6"/>
      <c r="CH713" s="6"/>
      <c r="CI713" s="6"/>
      <c r="CJ713" s="6"/>
      <c r="CK713" s="6"/>
      <c r="CL713" s="6"/>
      <c r="CM713" s="6"/>
      <c r="CN713" s="6"/>
      <c r="CO713" s="6"/>
      <c r="CP713" s="6"/>
      <c r="CQ713" s="6"/>
      <c r="CR713" s="6"/>
      <c r="CS713" s="6"/>
      <c r="CT713" s="6"/>
      <c r="CU713" s="6"/>
      <c r="CV713" s="6"/>
      <c r="CW713" s="6"/>
      <c r="CX713" s="6"/>
      <c r="CY713" s="6"/>
      <c r="CZ713" s="6"/>
      <c r="DA713" s="6"/>
      <c r="DB713" s="6"/>
      <c r="DC713" s="6"/>
      <c r="DD713" s="6"/>
      <c r="DE713" s="6"/>
      <c r="DF713" s="6"/>
      <c r="DG713" s="6"/>
      <c r="DH713" s="6"/>
      <c r="DI713" s="8"/>
      <c r="DJ713" s="6"/>
      <c r="DK713" s="6"/>
      <c r="DL713" s="6"/>
      <c r="DM713" s="6"/>
      <c r="DN713" s="6"/>
      <c r="DO713" s="6"/>
      <c r="DP713" s="6"/>
      <c r="DQ713" s="6"/>
      <c r="DR713" s="6"/>
      <c r="DS713" s="6"/>
      <c r="DT713" s="6"/>
      <c r="DU713" s="6"/>
      <c r="DV713" s="6"/>
      <c r="DW713" s="6"/>
      <c r="DX713" s="6"/>
      <c r="DY713" s="6"/>
      <c r="DZ713" s="6"/>
      <c r="EA713" s="6"/>
      <c r="EB713" s="6"/>
      <c r="EC713" s="6"/>
      <c r="ED713" s="6"/>
      <c r="EE713" s="6"/>
      <c r="EF713" s="6"/>
      <c r="EG713" s="6"/>
      <c r="EH713" s="6"/>
      <c r="EI713" s="6"/>
      <c r="EJ713" s="6"/>
      <c r="EK713" s="6"/>
      <c r="EL713" s="6"/>
      <c r="EM713" s="6"/>
      <c r="EN713" s="8"/>
      <c r="EO713" s="6"/>
    </row>
    <row r="714" spans="1:145"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8"/>
      <c r="CF714" s="6"/>
      <c r="CG714" s="6"/>
      <c r="CH714" s="6"/>
      <c r="CI714" s="6"/>
      <c r="CJ714" s="6"/>
      <c r="CK714" s="6"/>
      <c r="CL714" s="6"/>
      <c r="CM714" s="6"/>
      <c r="CN714" s="6"/>
      <c r="CO714" s="6"/>
      <c r="CP714" s="6"/>
      <c r="CQ714" s="6"/>
      <c r="CR714" s="6"/>
      <c r="CS714" s="6"/>
      <c r="CT714" s="6"/>
      <c r="CU714" s="6"/>
      <c r="CV714" s="6"/>
      <c r="CW714" s="6"/>
      <c r="CX714" s="6"/>
      <c r="CY714" s="6"/>
      <c r="CZ714" s="6"/>
      <c r="DA714" s="6"/>
      <c r="DB714" s="6"/>
      <c r="DC714" s="6"/>
      <c r="DD714" s="6"/>
      <c r="DE714" s="6"/>
      <c r="DF714" s="6"/>
      <c r="DG714" s="6"/>
      <c r="DH714" s="6"/>
      <c r="DI714" s="8"/>
      <c r="DJ714" s="6"/>
      <c r="DK714" s="6"/>
      <c r="DL714" s="6"/>
      <c r="DM714" s="6"/>
      <c r="DN714" s="6"/>
      <c r="DO714" s="6"/>
      <c r="DP714" s="6"/>
      <c r="DQ714" s="6"/>
      <c r="DR714" s="6"/>
      <c r="DS714" s="6"/>
      <c r="DT714" s="6"/>
      <c r="DU714" s="6"/>
      <c r="DV714" s="6"/>
      <c r="DW714" s="6"/>
      <c r="DX714" s="6"/>
      <c r="DY714" s="6"/>
      <c r="DZ714" s="6"/>
      <c r="EA714" s="6"/>
      <c r="EB714" s="6"/>
      <c r="EC714" s="6"/>
      <c r="ED714" s="6"/>
      <c r="EE714" s="6"/>
      <c r="EF714" s="6"/>
      <c r="EG714" s="6"/>
      <c r="EH714" s="6"/>
      <c r="EI714" s="6"/>
      <c r="EJ714" s="6"/>
      <c r="EK714" s="6"/>
      <c r="EL714" s="6"/>
      <c r="EM714" s="6"/>
      <c r="EN714" s="8"/>
      <c r="EO714" s="6"/>
    </row>
    <row r="715" spans="1:14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8"/>
      <c r="CF715" s="6"/>
      <c r="CG715" s="6"/>
      <c r="CH715" s="6"/>
      <c r="CI715" s="6"/>
      <c r="CJ715" s="6"/>
      <c r="CK715" s="6"/>
      <c r="CL715" s="6"/>
      <c r="CM715" s="6"/>
      <c r="CN715" s="6"/>
      <c r="CO715" s="6"/>
      <c r="CP715" s="6"/>
      <c r="CQ715" s="6"/>
      <c r="CR715" s="6"/>
      <c r="CS715" s="6"/>
      <c r="CT715" s="6"/>
      <c r="CU715" s="6"/>
      <c r="CV715" s="6"/>
      <c r="CW715" s="6"/>
      <c r="CX715" s="6"/>
      <c r="CY715" s="6"/>
      <c r="CZ715" s="6"/>
      <c r="DA715" s="6"/>
      <c r="DB715" s="6"/>
      <c r="DC715" s="6"/>
      <c r="DD715" s="6"/>
      <c r="DE715" s="6"/>
      <c r="DF715" s="6"/>
      <c r="DG715" s="6"/>
      <c r="DH715" s="6"/>
      <c r="DI715" s="8"/>
      <c r="DJ715" s="6"/>
      <c r="DK715" s="6"/>
      <c r="DL715" s="6"/>
      <c r="DM715" s="6"/>
      <c r="DN715" s="6"/>
      <c r="DO715" s="6"/>
      <c r="DP715" s="6"/>
      <c r="DQ715" s="6"/>
      <c r="DR715" s="6"/>
      <c r="DS715" s="6"/>
      <c r="DT715" s="6"/>
      <c r="DU715" s="6"/>
      <c r="DV715" s="6"/>
      <c r="DW715" s="6"/>
      <c r="DX715" s="6"/>
      <c r="DY715" s="6"/>
      <c r="DZ715" s="6"/>
      <c r="EA715" s="6"/>
      <c r="EB715" s="6"/>
      <c r="EC715" s="6"/>
      <c r="ED715" s="6"/>
      <c r="EE715" s="6"/>
      <c r="EF715" s="6"/>
      <c r="EG715" s="6"/>
      <c r="EH715" s="6"/>
      <c r="EI715" s="6"/>
      <c r="EJ715" s="6"/>
      <c r="EK715" s="6"/>
      <c r="EL715" s="6"/>
      <c r="EM715" s="6"/>
      <c r="EN715" s="8"/>
      <c r="EO715" s="6"/>
    </row>
    <row r="716" spans="1:145"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8"/>
      <c r="CF716" s="6"/>
      <c r="CG716" s="6"/>
      <c r="CH716" s="6"/>
      <c r="CI716" s="6"/>
      <c r="CJ716" s="6"/>
      <c r="CK716" s="6"/>
      <c r="CL716" s="6"/>
      <c r="CM716" s="6"/>
      <c r="CN716" s="6"/>
      <c r="CO716" s="6"/>
      <c r="CP716" s="6"/>
      <c r="CQ716" s="6"/>
      <c r="CR716" s="6"/>
      <c r="CS716" s="6"/>
      <c r="CT716" s="6"/>
      <c r="CU716" s="6"/>
      <c r="CV716" s="6"/>
      <c r="CW716" s="6"/>
      <c r="CX716" s="6"/>
      <c r="CY716" s="6"/>
      <c r="CZ716" s="6"/>
      <c r="DA716" s="6"/>
      <c r="DB716" s="6"/>
      <c r="DC716" s="6"/>
      <c r="DD716" s="6"/>
      <c r="DE716" s="6"/>
      <c r="DF716" s="6"/>
      <c r="DG716" s="6"/>
      <c r="DH716" s="6"/>
      <c r="DI716" s="8"/>
      <c r="DJ716" s="6"/>
      <c r="DK716" s="6"/>
      <c r="DL716" s="6"/>
      <c r="DM716" s="6"/>
      <c r="DN716" s="6"/>
      <c r="DO716" s="6"/>
      <c r="DP716" s="6"/>
      <c r="DQ716" s="6"/>
      <c r="DR716" s="6"/>
      <c r="DS716" s="6"/>
      <c r="DT716" s="6"/>
      <c r="DU716" s="6"/>
      <c r="DV716" s="6"/>
      <c r="DW716" s="6"/>
      <c r="DX716" s="6"/>
      <c r="DY716" s="6"/>
      <c r="DZ716" s="6"/>
      <c r="EA716" s="6"/>
      <c r="EB716" s="6"/>
      <c r="EC716" s="6"/>
      <c r="ED716" s="6"/>
      <c r="EE716" s="6"/>
      <c r="EF716" s="6"/>
      <c r="EG716" s="6"/>
      <c r="EH716" s="6"/>
      <c r="EI716" s="6"/>
      <c r="EJ716" s="6"/>
      <c r="EK716" s="6"/>
      <c r="EL716" s="6"/>
      <c r="EM716" s="6"/>
      <c r="EN716" s="8"/>
      <c r="EO716" s="6"/>
    </row>
    <row r="717" spans="1:145"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8"/>
      <c r="CF717" s="6"/>
      <c r="CG717" s="6"/>
      <c r="CH717" s="6"/>
      <c r="CI717" s="6"/>
      <c r="CJ717" s="6"/>
      <c r="CK717" s="6"/>
      <c r="CL717" s="6"/>
      <c r="CM717" s="6"/>
      <c r="CN717" s="6"/>
      <c r="CO717" s="6"/>
      <c r="CP717" s="6"/>
      <c r="CQ717" s="6"/>
      <c r="CR717" s="6"/>
      <c r="CS717" s="6"/>
      <c r="CT717" s="6"/>
      <c r="CU717" s="6"/>
      <c r="CV717" s="6"/>
      <c r="CW717" s="6"/>
      <c r="CX717" s="6"/>
      <c r="CY717" s="6"/>
      <c r="CZ717" s="6"/>
      <c r="DA717" s="6"/>
      <c r="DB717" s="6"/>
      <c r="DC717" s="6"/>
      <c r="DD717" s="6"/>
      <c r="DE717" s="6"/>
      <c r="DF717" s="6"/>
      <c r="DG717" s="6"/>
      <c r="DH717" s="6"/>
      <c r="DI717" s="8"/>
      <c r="DJ717" s="6"/>
      <c r="DK717" s="6"/>
      <c r="DL717" s="6"/>
      <c r="DM717" s="6"/>
      <c r="DN717" s="6"/>
      <c r="DO717" s="6"/>
      <c r="DP717" s="6"/>
      <c r="DQ717" s="6"/>
      <c r="DR717" s="6"/>
      <c r="DS717" s="6"/>
      <c r="DT717" s="6"/>
      <c r="DU717" s="6"/>
      <c r="DV717" s="6"/>
      <c r="DW717" s="6"/>
      <c r="DX717" s="6"/>
      <c r="DY717" s="6"/>
      <c r="DZ717" s="6"/>
      <c r="EA717" s="6"/>
      <c r="EB717" s="6"/>
      <c r="EC717" s="6"/>
      <c r="ED717" s="6"/>
      <c r="EE717" s="6"/>
      <c r="EF717" s="6"/>
      <c r="EG717" s="6"/>
      <c r="EH717" s="6"/>
      <c r="EI717" s="6"/>
      <c r="EJ717" s="6"/>
      <c r="EK717" s="6"/>
      <c r="EL717" s="6"/>
      <c r="EM717" s="6"/>
      <c r="EN717" s="8"/>
      <c r="EO717" s="6"/>
    </row>
    <row r="718" spans="1:145"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8"/>
      <c r="CF718" s="6"/>
      <c r="CG718" s="6"/>
      <c r="CH718" s="6"/>
      <c r="CI718" s="6"/>
      <c r="CJ718" s="6"/>
      <c r="CK718" s="6"/>
      <c r="CL718" s="6"/>
      <c r="CM718" s="6"/>
      <c r="CN718" s="6"/>
      <c r="CO718" s="6"/>
      <c r="CP718" s="6"/>
      <c r="CQ718" s="6"/>
      <c r="CR718" s="6"/>
      <c r="CS718" s="6"/>
      <c r="CT718" s="6"/>
      <c r="CU718" s="6"/>
      <c r="CV718" s="6"/>
      <c r="CW718" s="6"/>
      <c r="CX718" s="6"/>
      <c r="CY718" s="6"/>
      <c r="CZ718" s="6"/>
      <c r="DA718" s="6"/>
      <c r="DB718" s="6"/>
      <c r="DC718" s="6"/>
      <c r="DD718" s="6"/>
      <c r="DE718" s="6"/>
      <c r="DF718" s="6"/>
      <c r="DG718" s="6"/>
      <c r="DH718" s="6"/>
      <c r="DI718" s="8"/>
      <c r="DJ718" s="6"/>
      <c r="DK718" s="6"/>
      <c r="DL718" s="6"/>
      <c r="DM718" s="6"/>
      <c r="DN718" s="6"/>
      <c r="DO718" s="6"/>
      <c r="DP718" s="6"/>
      <c r="DQ718" s="6"/>
      <c r="DR718" s="6"/>
      <c r="DS718" s="6"/>
      <c r="DT718" s="6"/>
      <c r="DU718" s="6"/>
      <c r="DV718" s="6"/>
      <c r="DW718" s="6"/>
      <c r="DX718" s="6"/>
      <c r="DY718" s="6"/>
      <c r="DZ718" s="6"/>
      <c r="EA718" s="6"/>
      <c r="EB718" s="6"/>
      <c r="EC718" s="6"/>
      <c r="ED718" s="6"/>
      <c r="EE718" s="6"/>
      <c r="EF718" s="6"/>
      <c r="EG718" s="6"/>
      <c r="EH718" s="6"/>
      <c r="EI718" s="6"/>
      <c r="EJ718" s="6"/>
      <c r="EK718" s="6"/>
      <c r="EL718" s="6"/>
      <c r="EM718" s="6"/>
      <c r="EN718" s="8"/>
      <c r="EO718" s="6"/>
    </row>
    <row r="719" spans="1:145"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8"/>
      <c r="CF719" s="6"/>
      <c r="CG719" s="6"/>
      <c r="CH719" s="6"/>
      <c r="CI719" s="6"/>
      <c r="CJ719" s="6"/>
      <c r="CK719" s="6"/>
      <c r="CL719" s="6"/>
      <c r="CM719" s="6"/>
      <c r="CN719" s="6"/>
      <c r="CO719" s="6"/>
      <c r="CP719" s="6"/>
      <c r="CQ719" s="6"/>
      <c r="CR719" s="6"/>
      <c r="CS719" s="6"/>
      <c r="CT719" s="6"/>
      <c r="CU719" s="6"/>
      <c r="CV719" s="6"/>
      <c r="CW719" s="6"/>
      <c r="CX719" s="6"/>
      <c r="CY719" s="6"/>
      <c r="CZ719" s="6"/>
      <c r="DA719" s="6"/>
      <c r="DB719" s="6"/>
      <c r="DC719" s="6"/>
      <c r="DD719" s="6"/>
      <c r="DE719" s="6"/>
      <c r="DF719" s="6"/>
      <c r="DG719" s="6"/>
      <c r="DH719" s="6"/>
      <c r="DI719" s="8"/>
      <c r="DJ719" s="6"/>
      <c r="DK719" s="6"/>
      <c r="DL719" s="6"/>
      <c r="DM719" s="6"/>
      <c r="DN719" s="6"/>
      <c r="DO719" s="6"/>
      <c r="DP719" s="6"/>
      <c r="DQ719" s="6"/>
      <c r="DR719" s="6"/>
      <c r="DS719" s="6"/>
      <c r="DT719" s="6"/>
      <c r="DU719" s="6"/>
      <c r="DV719" s="6"/>
      <c r="DW719" s="6"/>
      <c r="DX719" s="6"/>
      <c r="DY719" s="6"/>
      <c r="DZ719" s="6"/>
      <c r="EA719" s="6"/>
      <c r="EB719" s="6"/>
      <c r="EC719" s="6"/>
      <c r="ED719" s="6"/>
      <c r="EE719" s="6"/>
      <c r="EF719" s="6"/>
      <c r="EG719" s="6"/>
      <c r="EH719" s="6"/>
      <c r="EI719" s="6"/>
      <c r="EJ719" s="6"/>
      <c r="EK719" s="6"/>
      <c r="EL719" s="6"/>
      <c r="EM719" s="6"/>
      <c r="EN719" s="8"/>
      <c r="EO719" s="6"/>
    </row>
    <row r="720" spans="1:145"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8"/>
      <c r="CF720" s="6"/>
      <c r="CG720" s="6"/>
      <c r="CH720" s="6"/>
      <c r="CI720" s="6"/>
      <c r="CJ720" s="6"/>
      <c r="CK720" s="6"/>
      <c r="CL720" s="6"/>
      <c r="CM720" s="6"/>
      <c r="CN720" s="6"/>
      <c r="CO720" s="6"/>
      <c r="CP720" s="6"/>
      <c r="CQ720" s="6"/>
      <c r="CR720" s="6"/>
      <c r="CS720" s="6"/>
      <c r="CT720" s="6"/>
      <c r="CU720" s="6"/>
      <c r="CV720" s="6"/>
      <c r="CW720" s="6"/>
      <c r="CX720" s="6"/>
      <c r="CY720" s="6"/>
      <c r="CZ720" s="6"/>
      <c r="DA720" s="6"/>
      <c r="DB720" s="6"/>
      <c r="DC720" s="6"/>
      <c r="DD720" s="6"/>
      <c r="DE720" s="6"/>
      <c r="DF720" s="6"/>
      <c r="DG720" s="6"/>
      <c r="DH720" s="6"/>
      <c r="DI720" s="8"/>
      <c r="DJ720" s="6"/>
      <c r="DK720" s="6"/>
      <c r="DL720" s="6"/>
      <c r="DM720" s="6"/>
      <c r="DN720" s="6"/>
      <c r="DO720" s="6"/>
      <c r="DP720" s="6"/>
      <c r="DQ720" s="6"/>
      <c r="DR720" s="6"/>
      <c r="DS720" s="6"/>
      <c r="DT720" s="6"/>
      <c r="DU720" s="6"/>
      <c r="DV720" s="6"/>
      <c r="DW720" s="6"/>
      <c r="DX720" s="6"/>
      <c r="DY720" s="6"/>
      <c r="DZ720" s="6"/>
      <c r="EA720" s="6"/>
      <c r="EB720" s="6"/>
      <c r="EC720" s="6"/>
      <c r="ED720" s="6"/>
      <c r="EE720" s="6"/>
      <c r="EF720" s="6"/>
      <c r="EG720" s="6"/>
      <c r="EH720" s="6"/>
      <c r="EI720" s="6"/>
      <c r="EJ720" s="6"/>
      <c r="EK720" s="6"/>
      <c r="EL720" s="6"/>
      <c r="EM720" s="6"/>
      <c r="EN720" s="8"/>
      <c r="EO720" s="6"/>
    </row>
    <row r="721" spans="1:145"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8"/>
      <c r="CF721" s="6"/>
      <c r="CG721" s="6"/>
      <c r="CH721" s="6"/>
      <c r="CI721" s="6"/>
      <c r="CJ721" s="6"/>
      <c r="CK721" s="6"/>
      <c r="CL721" s="6"/>
      <c r="CM721" s="6"/>
      <c r="CN721" s="6"/>
      <c r="CO721" s="6"/>
      <c r="CP721" s="6"/>
      <c r="CQ721" s="6"/>
      <c r="CR721" s="6"/>
      <c r="CS721" s="6"/>
      <c r="CT721" s="6"/>
      <c r="CU721" s="6"/>
      <c r="CV721" s="6"/>
      <c r="CW721" s="6"/>
      <c r="CX721" s="6"/>
      <c r="CY721" s="6"/>
      <c r="CZ721" s="6"/>
      <c r="DA721" s="6"/>
      <c r="DB721" s="6"/>
      <c r="DC721" s="6"/>
      <c r="DD721" s="6"/>
      <c r="DE721" s="6"/>
      <c r="DF721" s="6"/>
      <c r="DG721" s="6"/>
      <c r="DH721" s="6"/>
      <c r="DI721" s="8"/>
      <c r="DJ721" s="6"/>
      <c r="DK721" s="6"/>
      <c r="DL721" s="6"/>
      <c r="DM721" s="6"/>
      <c r="DN721" s="6"/>
      <c r="DO721" s="6"/>
      <c r="DP721" s="6"/>
      <c r="DQ721" s="6"/>
      <c r="DR721" s="6"/>
      <c r="DS721" s="6"/>
      <c r="DT721" s="6"/>
      <c r="DU721" s="6"/>
      <c r="DV721" s="6"/>
      <c r="DW721" s="6"/>
      <c r="DX721" s="6"/>
      <c r="DY721" s="6"/>
      <c r="DZ721" s="6"/>
      <c r="EA721" s="6"/>
      <c r="EB721" s="6"/>
      <c r="EC721" s="6"/>
      <c r="ED721" s="6"/>
      <c r="EE721" s="6"/>
      <c r="EF721" s="6"/>
      <c r="EG721" s="6"/>
      <c r="EH721" s="6"/>
      <c r="EI721" s="6"/>
      <c r="EJ721" s="6"/>
      <c r="EK721" s="6"/>
      <c r="EL721" s="6"/>
      <c r="EM721" s="6"/>
      <c r="EN721" s="8"/>
      <c r="EO721" s="6"/>
    </row>
    <row r="722" spans="1:145"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8"/>
      <c r="CF722" s="6"/>
      <c r="CG722" s="6"/>
      <c r="CH722" s="6"/>
      <c r="CI722" s="6"/>
      <c r="CJ722" s="6"/>
      <c r="CK722" s="6"/>
      <c r="CL722" s="6"/>
      <c r="CM722" s="6"/>
      <c r="CN722" s="6"/>
      <c r="CO722" s="6"/>
      <c r="CP722" s="6"/>
      <c r="CQ722" s="6"/>
      <c r="CR722" s="6"/>
      <c r="CS722" s="6"/>
      <c r="CT722" s="6"/>
      <c r="CU722" s="6"/>
      <c r="CV722" s="6"/>
      <c r="CW722" s="6"/>
      <c r="CX722" s="6"/>
      <c r="CY722" s="6"/>
      <c r="CZ722" s="6"/>
      <c r="DA722" s="6"/>
      <c r="DB722" s="6"/>
      <c r="DC722" s="6"/>
      <c r="DD722" s="6"/>
      <c r="DE722" s="6"/>
      <c r="DF722" s="6"/>
      <c r="DG722" s="6"/>
      <c r="DH722" s="6"/>
      <c r="DI722" s="8"/>
      <c r="DJ722" s="6"/>
      <c r="DK722" s="6"/>
      <c r="DL722" s="6"/>
      <c r="DM722" s="6"/>
      <c r="DN722" s="6"/>
      <c r="DO722" s="6"/>
      <c r="DP722" s="6"/>
      <c r="DQ722" s="6"/>
      <c r="DR722" s="6"/>
      <c r="DS722" s="6"/>
      <c r="DT722" s="6"/>
      <c r="DU722" s="6"/>
      <c r="DV722" s="6"/>
      <c r="DW722" s="6"/>
      <c r="DX722" s="6"/>
      <c r="DY722" s="6"/>
      <c r="DZ722" s="6"/>
      <c r="EA722" s="6"/>
      <c r="EB722" s="6"/>
      <c r="EC722" s="6"/>
      <c r="ED722" s="6"/>
      <c r="EE722" s="6"/>
      <c r="EF722" s="6"/>
      <c r="EG722" s="6"/>
      <c r="EH722" s="6"/>
      <c r="EI722" s="6"/>
      <c r="EJ722" s="6"/>
      <c r="EK722" s="6"/>
      <c r="EL722" s="6"/>
      <c r="EM722" s="6"/>
      <c r="EN722" s="8"/>
      <c r="EO722" s="6"/>
    </row>
    <row r="723" spans="1:145"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8"/>
      <c r="CF723" s="6"/>
      <c r="CG723" s="6"/>
      <c r="CH723" s="6"/>
      <c r="CI723" s="6"/>
      <c r="CJ723" s="6"/>
      <c r="CK723" s="6"/>
      <c r="CL723" s="6"/>
      <c r="CM723" s="6"/>
      <c r="CN723" s="6"/>
      <c r="CO723" s="6"/>
      <c r="CP723" s="6"/>
      <c r="CQ723" s="6"/>
      <c r="CR723" s="6"/>
      <c r="CS723" s="6"/>
      <c r="CT723" s="6"/>
      <c r="CU723" s="6"/>
      <c r="CV723" s="6"/>
      <c r="CW723" s="6"/>
      <c r="CX723" s="6"/>
      <c r="CY723" s="6"/>
      <c r="CZ723" s="6"/>
      <c r="DA723" s="6"/>
      <c r="DB723" s="6"/>
      <c r="DC723" s="6"/>
      <c r="DD723" s="6"/>
      <c r="DE723" s="6"/>
      <c r="DF723" s="6"/>
      <c r="DG723" s="6"/>
      <c r="DH723" s="6"/>
      <c r="DI723" s="8"/>
      <c r="DJ723" s="6"/>
      <c r="DK723" s="6"/>
      <c r="DL723" s="6"/>
      <c r="DM723" s="6"/>
      <c r="DN723" s="6"/>
      <c r="DO723" s="6"/>
      <c r="DP723" s="6"/>
      <c r="DQ723" s="6"/>
      <c r="DR723" s="6"/>
      <c r="DS723" s="6"/>
      <c r="DT723" s="6"/>
      <c r="DU723" s="6"/>
      <c r="DV723" s="6"/>
      <c r="DW723" s="6"/>
      <c r="DX723" s="6"/>
      <c r="DY723" s="6"/>
      <c r="DZ723" s="6"/>
      <c r="EA723" s="6"/>
      <c r="EB723" s="6"/>
      <c r="EC723" s="6"/>
      <c r="ED723" s="6"/>
      <c r="EE723" s="6"/>
      <c r="EF723" s="6"/>
      <c r="EG723" s="6"/>
      <c r="EH723" s="6"/>
      <c r="EI723" s="6"/>
      <c r="EJ723" s="6"/>
      <c r="EK723" s="6"/>
      <c r="EL723" s="6"/>
      <c r="EM723" s="6"/>
      <c r="EN723" s="8"/>
      <c r="EO723" s="6"/>
    </row>
    <row r="724" spans="1:145"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8"/>
      <c r="CF724" s="6"/>
      <c r="CG724" s="6"/>
      <c r="CH724" s="6"/>
      <c r="CI724" s="6"/>
      <c r="CJ724" s="6"/>
      <c r="CK724" s="6"/>
      <c r="CL724" s="6"/>
      <c r="CM724" s="6"/>
      <c r="CN724" s="6"/>
      <c r="CO724" s="6"/>
      <c r="CP724" s="6"/>
      <c r="CQ724" s="6"/>
      <c r="CR724" s="6"/>
      <c r="CS724" s="6"/>
      <c r="CT724" s="6"/>
      <c r="CU724" s="6"/>
      <c r="CV724" s="6"/>
      <c r="CW724" s="6"/>
      <c r="CX724" s="6"/>
      <c r="CY724" s="6"/>
      <c r="CZ724" s="6"/>
      <c r="DA724" s="6"/>
      <c r="DB724" s="6"/>
      <c r="DC724" s="6"/>
      <c r="DD724" s="6"/>
      <c r="DE724" s="6"/>
      <c r="DF724" s="6"/>
      <c r="DG724" s="6"/>
      <c r="DH724" s="6"/>
      <c r="DI724" s="8"/>
      <c r="DJ724" s="6"/>
      <c r="DK724" s="6"/>
      <c r="DL724" s="6"/>
      <c r="DM724" s="6"/>
      <c r="DN724" s="6"/>
      <c r="DO724" s="6"/>
      <c r="DP724" s="6"/>
      <c r="DQ724" s="6"/>
      <c r="DR724" s="6"/>
      <c r="DS724" s="6"/>
      <c r="DT724" s="6"/>
      <c r="DU724" s="6"/>
      <c r="DV724" s="6"/>
      <c r="DW724" s="6"/>
      <c r="DX724" s="6"/>
      <c r="DY724" s="6"/>
      <c r="DZ724" s="6"/>
      <c r="EA724" s="6"/>
      <c r="EB724" s="6"/>
      <c r="EC724" s="6"/>
      <c r="ED724" s="6"/>
      <c r="EE724" s="6"/>
      <c r="EF724" s="6"/>
      <c r="EG724" s="6"/>
      <c r="EH724" s="6"/>
      <c r="EI724" s="6"/>
      <c r="EJ724" s="6"/>
      <c r="EK724" s="6"/>
      <c r="EL724" s="6"/>
      <c r="EM724" s="6"/>
      <c r="EN724" s="8"/>
      <c r="EO724" s="6"/>
    </row>
    <row r="725" spans="1:14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8"/>
      <c r="CF725" s="6"/>
      <c r="CG725" s="6"/>
      <c r="CH725" s="6"/>
      <c r="CI725" s="6"/>
      <c r="CJ725" s="6"/>
      <c r="CK725" s="6"/>
      <c r="CL725" s="6"/>
      <c r="CM725" s="6"/>
      <c r="CN725" s="6"/>
      <c r="CO725" s="6"/>
      <c r="CP725" s="6"/>
      <c r="CQ725" s="6"/>
      <c r="CR725" s="6"/>
      <c r="CS725" s="6"/>
      <c r="CT725" s="6"/>
      <c r="CU725" s="6"/>
      <c r="CV725" s="6"/>
      <c r="CW725" s="6"/>
      <c r="CX725" s="6"/>
      <c r="CY725" s="6"/>
      <c r="CZ725" s="6"/>
      <c r="DA725" s="6"/>
      <c r="DB725" s="6"/>
      <c r="DC725" s="6"/>
      <c r="DD725" s="6"/>
      <c r="DE725" s="6"/>
      <c r="DF725" s="6"/>
      <c r="DG725" s="6"/>
      <c r="DH725" s="6"/>
      <c r="DI725" s="8"/>
      <c r="DJ725" s="6"/>
      <c r="DK725" s="6"/>
      <c r="DL725" s="6"/>
      <c r="DM725" s="6"/>
      <c r="DN725" s="6"/>
      <c r="DO725" s="6"/>
      <c r="DP725" s="6"/>
      <c r="DQ725" s="6"/>
      <c r="DR725" s="6"/>
      <c r="DS725" s="6"/>
      <c r="DT725" s="6"/>
      <c r="DU725" s="6"/>
      <c r="DV725" s="6"/>
      <c r="DW725" s="6"/>
      <c r="DX725" s="6"/>
      <c r="DY725" s="6"/>
      <c r="DZ725" s="6"/>
      <c r="EA725" s="6"/>
      <c r="EB725" s="6"/>
      <c r="EC725" s="6"/>
      <c r="ED725" s="6"/>
      <c r="EE725" s="6"/>
      <c r="EF725" s="6"/>
      <c r="EG725" s="6"/>
      <c r="EH725" s="6"/>
      <c r="EI725" s="6"/>
      <c r="EJ725" s="6"/>
      <c r="EK725" s="6"/>
      <c r="EL725" s="6"/>
      <c r="EM725" s="6"/>
      <c r="EN725" s="8"/>
      <c r="EO725" s="6"/>
    </row>
    <row r="726" spans="1:145"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8"/>
      <c r="CF726" s="6"/>
      <c r="CG726" s="6"/>
      <c r="CH726" s="6"/>
      <c r="CI726" s="6"/>
      <c r="CJ726" s="6"/>
      <c r="CK726" s="6"/>
      <c r="CL726" s="6"/>
      <c r="CM726" s="6"/>
      <c r="CN726" s="6"/>
      <c r="CO726" s="6"/>
      <c r="CP726" s="6"/>
      <c r="CQ726" s="6"/>
      <c r="CR726" s="6"/>
      <c r="CS726" s="6"/>
      <c r="CT726" s="6"/>
      <c r="CU726" s="6"/>
      <c r="CV726" s="6"/>
      <c r="CW726" s="6"/>
      <c r="CX726" s="6"/>
      <c r="CY726" s="6"/>
      <c r="CZ726" s="6"/>
      <c r="DA726" s="6"/>
      <c r="DB726" s="6"/>
      <c r="DC726" s="6"/>
      <c r="DD726" s="6"/>
      <c r="DE726" s="6"/>
      <c r="DF726" s="6"/>
      <c r="DG726" s="6"/>
      <c r="DH726" s="6"/>
      <c r="DI726" s="8"/>
      <c r="DJ726" s="6"/>
      <c r="DK726" s="6"/>
      <c r="DL726" s="6"/>
      <c r="DM726" s="6"/>
      <c r="DN726" s="6"/>
      <c r="DO726" s="6"/>
      <c r="DP726" s="6"/>
      <c r="DQ726" s="6"/>
      <c r="DR726" s="6"/>
      <c r="DS726" s="6"/>
      <c r="DT726" s="6"/>
      <c r="DU726" s="6"/>
      <c r="DV726" s="6"/>
      <c r="DW726" s="6"/>
      <c r="DX726" s="6"/>
      <c r="DY726" s="6"/>
      <c r="DZ726" s="6"/>
      <c r="EA726" s="6"/>
      <c r="EB726" s="6"/>
      <c r="EC726" s="6"/>
      <c r="ED726" s="6"/>
      <c r="EE726" s="6"/>
      <c r="EF726" s="6"/>
      <c r="EG726" s="6"/>
      <c r="EH726" s="6"/>
      <c r="EI726" s="6"/>
      <c r="EJ726" s="6"/>
      <c r="EK726" s="6"/>
      <c r="EL726" s="6"/>
      <c r="EM726" s="6"/>
      <c r="EN726" s="8"/>
      <c r="EO726" s="6"/>
    </row>
    <row r="727" spans="1:145"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8"/>
      <c r="CF727" s="6"/>
      <c r="CG727" s="6"/>
      <c r="CH727" s="6"/>
      <c r="CI727" s="6"/>
      <c r="CJ727" s="6"/>
      <c r="CK727" s="6"/>
      <c r="CL727" s="6"/>
      <c r="CM727" s="6"/>
      <c r="CN727" s="6"/>
      <c r="CO727" s="6"/>
      <c r="CP727" s="6"/>
      <c r="CQ727" s="6"/>
      <c r="CR727" s="6"/>
      <c r="CS727" s="6"/>
      <c r="CT727" s="6"/>
      <c r="CU727" s="6"/>
      <c r="CV727" s="6"/>
      <c r="CW727" s="6"/>
      <c r="CX727" s="6"/>
      <c r="CY727" s="6"/>
      <c r="CZ727" s="6"/>
      <c r="DA727" s="6"/>
      <c r="DB727" s="6"/>
      <c r="DC727" s="6"/>
      <c r="DD727" s="6"/>
      <c r="DE727" s="6"/>
      <c r="DF727" s="6"/>
      <c r="DG727" s="6"/>
      <c r="DH727" s="6"/>
      <c r="DI727" s="8"/>
      <c r="DJ727" s="6"/>
      <c r="DK727" s="6"/>
      <c r="DL727" s="6"/>
      <c r="DM727" s="6"/>
      <c r="DN727" s="6"/>
      <c r="DO727" s="6"/>
      <c r="DP727" s="6"/>
      <c r="DQ727" s="6"/>
      <c r="DR727" s="6"/>
      <c r="DS727" s="6"/>
      <c r="DT727" s="6"/>
      <c r="DU727" s="6"/>
      <c r="DV727" s="6"/>
      <c r="DW727" s="6"/>
      <c r="DX727" s="6"/>
      <c r="DY727" s="6"/>
      <c r="DZ727" s="6"/>
      <c r="EA727" s="6"/>
      <c r="EB727" s="6"/>
      <c r="EC727" s="6"/>
      <c r="ED727" s="6"/>
      <c r="EE727" s="6"/>
      <c r="EF727" s="6"/>
      <c r="EG727" s="6"/>
      <c r="EH727" s="6"/>
      <c r="EI727" s="6"/>
      <c r="EJ727" s="6"/>
      <c r="EK727" s="6"/>
      <c r="EL727" s="6"/>
      <c r="EM727" s="6"/>
      <c r="EN727" s="8"/>
      <c r="EO727" s="6"/>
    </row>
    <row r="728" spans="1:145"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8"/>
      <c r="CF728" s="6"/>
      <c r="CG728" s="6"/>
      <c r="CH728" s="6"/>
      <c r="CI728" s="6"/>
      <c r="CJ728" s="6"/>
      <c r="CK728" s="6"/>
      <c r="CL728" s="6"/>
      <c r="CM728" s="6"/>
      <c r="CN728" s="6"/>
      <c r="CO728" s="6"/>
      <c r="CP728" s="6"/>
      <c r="CQ728" s="6"/>
      <c r="CR728" s="6"/>
      <c r="CS728" s="6"/>
      <c r="CT728" s="6"/>
      <c r="CU728" s="6"/>
      <c r="CV728" s="6"/>
      <c r="CW728" s="6"/>
      <c r="CX728" s="6"/>
      <c r="CY728" s="6"/>
      <c r="CZ728" s="6"/>
      <c r="DA728" s="6"/>
      <c r="DB728" s="6"/>
      <c r="DC728" s="6"/>
      <c r="DD728" s="6"/>
      <c r="DE728" s="6"/>
      <c r="DF728" s="6"/>
      <c r="DG728" s="6"/>
      <c r="DH728" s="6"/>
      <c r="DI728" s="8"/>
      <c r="DJ728" s="6"/>
      <c r="DK728" s="6"/>
      <c r="DL728" s="6"/>
      <c r="DM728" s="6"/>
      <c r="DN728" s="6"/>
      <c r="DO728" s="6"/>
      <c r="DP728" s="6"/>
      <c r="DQ728" s="6"/>
      <c r="DR728" s="6"/>
      <c r="DS728" s="6"/>
      <c r="DT728" s="6"/>
      <c r="DU728" s="6"/>
      <c r="DV728" s="6"/>
      <c r="DW728" s="6"/>
      <c r="DX728" s="6"/>
      <c r="DY728" s="6"/>
      <c r="DZ728" s="6"/>
      <c r="EA728" s="6"/>
      <c r="EB728" s="6"/>
      <c r="EC728" s="6"/>
      <c r="ED728" s="6"/>
      <c r="EE728" s="6"/>
      <c r="EF728" s="6"/>
      <c r="EG728" s="6"/>
      <c r="EH728" s="6"/>
      <c r="EI728" s="6"/>
      <c r="EJ728" s="6"/>
      <c r="EK728" s="6"/>
      <c r="EL728" s="6"/>
      <c r="EM728" s="6"/>
      <c r="EN728" s="8"/>
      <c r="EO728" s="6"/>
    </row>
    <row r="729" spans="1:145"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8"/>
      <c r="CF729" s="6"/>
      <c r="CG729" s="6"/>
      <c r="CH729" s="6"/>
      <c r="CI729" s="6"/>
      <c r="CJ729" s="6"/>
      <c r="CK729" s="6"/>
      <c r="CL729" s="6"/>
      <c r="CM729" s="6"/>
      <c r="CN729" s="6"/>
      <c r="CO729" s="6"/>
      <c r="CP729" s="6"/>
      <c r="CQ729" s="6"/>
      <c r="CR729" s="6"/>
      <c r="CS729" s="6"/>
      <c r="CT729" s="6"/>
      <c r="CU729" s="6"/>
      <c r="CV729" s="6"/>
      <c r="CW729" s="6"/>
      <c r="CX729" s="6"/>
      <c r="CY729" s="6"/>
      <c r="CZ729" s="6"/>
      <c r="DA729" s="6"/>
      <c r="DB729" s="6"/>
      <c r="DC729" s="6"/>
      <c r="DD729" s="6"/>
      <c r="DE729" s="6"/>
      <c r="DF729" s="6"/>
      <c r="DG729" s="6"/>
      <c r="DH729" s="6"/>
      <c r="DI729" s="8"/>
      <c r="DJ729" s="6"/>
      <c r="DK729" s="6"/>
      <c r="DL729" s="6"/>
      <c r="DM729" s="6"/>
      <c r="DN729" s="6"/>
      <c r="DO729" s="6"/>
      <c r="DP729" s="6"/>
      <c r="DQ729" s="6"/>
      <c r="DR729" s="6"/>
      <c r="DS729" s="6"/>
      <c r="DT729" s="6"/>
      <c r="DU729" s="6"/>
      <c r="DV729" s="6"/>
      <c r="DW729" s="6"/>
      <c r="DX729" s="6"/>
      <c r="DY729" s="6"/>
      <c r="DZ729" s="6"/>
      <c r="EA729" s="6"/>
      <c r="EB729" s="6"/>
      <c r="EC729" s="6"/>
      <c r="ED729" s="6"/>
      <c r="EE729" s="6"/>
      <c r="EF729" s="6"/>
      <c r="EG729" s="6"/>
      <c r="EH729" s="6"/>
      <c r="EI729" s="6"/>
      <c r="EJ729" s="6"/>
      <c r="EK729" s="6"/>
      <c r="EL729" s="6"/>
      <c r="EM729" s="6"/>
      <c r="EN729" s="8"/>
      <c r="EO729" s="6"/>
    </row>
    <row r="730" spans="1:145"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8"/>
      <c r="CF730" s="6"/>
      <c r="CG730" s="6"/>
      <c r="CH730" s="6"/>
      <c r="CI730" s="6"/>
      <c r="CJ730" s="6"/>
      <c r="CK730" s="6"/>
      <c r="CL730" s="6"/>
      <c r="CM730" s="6"/>
      <c r="CN730" s="6"/>
      <c r="CO730" s="6"/>
      <c r="CP730" s="6"/>
      <c r="CQ730" s="6"/>
      <c r="CR730" s="6"/>
      <c r="CS730" s="6"/>
      <c r="CT730" s="6"/>
      <c r="CU730" s="6"/>
      <c r="CV730" s="6"/>
      <c r="CW730" s="6"/>
      <c r="CX730" s="6"/>
      <c r="CY730" s="6"/>
      <c r="CZ730" s="6"/>
      <c r="DA730" s="6"/>
      <c r="DB730" s="6"/>
      <c r="DC730" s="6"/>
      <c r="DD730" s="6"/>
      <c r="DE730" s="6"/>
      <c r="DF730" s="6"/>
      <c r="DG730" s="6"/>
      <c r="DH730" s="6"/>
      <c r="DI730" s="8"/>
      <c r="DJ730" s="6"/>
      <c r="DK730" s="6"/>
      <c r="DL730" s="6"/>
      <c r="DM730" s="6"/>
      <c r="DN730" s="6"/>
      <c r="DO730" s="6"/>
      <c r="DP730" s="6"/>
      <c r="DQ730" s="6"/>
      <c r="DR730" s="6"/>
      <c r="DS730" s="6"/>
      <c r="DT730" s="6"/>
      <c r="DU730" s="6"/>
      <c r="DV730" s="6"/>
      <c r="DW730" s="6"/>
      <c r="DX730" s="6"/>
      <c r="DY730" s="6"/>
      <c r="DZ730" s="6"/>
      <c r="EA730" s="6"/>
      <c r="EB730" s="6"/>
      <c r="EC730" s="6"/>
      <c r="ED730" s="6"/>
      <c r="EE730" s="6"/>
      <c r="EF730" s="6"/>
      <c r="EG730" s="6"/>
      <c r="EH730" s="6"/>
      <c r="EI730" s="6"/>
      <c r="EJ730" s="6"/>
      <c r="EK730" s="6"/>
      <c r="EL730" s="6"/>
      <c r="EM730" s="6"/>
      <c r="EN730" s="8"/>
      <c r="EO730" s="6"/>
    </row>
    <row r="731" spans="1:145"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8"/>
      <c r="CF731" s="6"/>
      <c r="CG731" s="6"/>
      <c r="CH731" s="6"/>
      <c r="CI731" s="6"/>
      <c r="CJ731" s="6"/>
      <c r="CK731" s="6"/>
      <c r="CL731" s="6"/>
      <c r="CM731" s="6"/>
      <c r="CN731" s="6"/>
      <c r="CO731" s="6"/>
      <c r="CP731" s="6"/>
      <c r="CQ731" s="6"/>
      <c r="CR731" s="6"/>
      <c r="CS731" s="6"/>
      <c r="CT731" s="6"/>
      <c r="CU731" s="6"/>
      <c r="CV731" s="6"/>
      <c r="CW731" s="6"/>
      <c r="CX731" s="6"/>
      <c r="CY731" s="6"/>
      <c r="CZ731" s="6"/>
      <c r="DA731" s="6"/>
      <c r="DB731" s="6"/>
      <c r="DC731" s="6"/>
      <c r="DD731" s="6"/>
      <c r="DE731" s="6"/>
      <c r="DF731" s="6"/>
      <c r="DG731" s="6"/>
      <c r="DH731" s="6"/>
      <c r="DI731" s="8"/>
      <c r="DJ731" s="6"/>
      <c r="DK731" s="6"/>
      <c r="DL731" s="6"/>
      <c r="DM731" s="6"/>
      <c r="DN731" s="6"/>
      <c r="DO731" s="6"/>
      <c r="DP731" s="6"/>
      <c r="DQ731" s="6"/>
      <c r="DR731" s="6"/>
      <c r="DS731" s="6"/>
      <c r="DT731" s="6"/>
      <c r="DU731" s="6"/>
      <c r="DV731" s="6"/>
      <c r="DW731" s="6"/>
      <c r="DX731" s="6"/>
      <c r="DY731" s="6"/>
      <c r="DZ731" s="6"/>
      <c r="EA731" s="6"/>
      <c r="EB731" s="6"/>
      <c r="EC731" s="6"/>
      <c r="ED731" s="6"/>
      <c r="EE731" s="6"/>
      <c r="EF731" s="6"/>
      <c r="EG731" s="6"/>
      <c r="EH731" s="6"/>
      <c r="EI731" s="6"/>
      <c r="EJ731" s="6"/>
      <c r="EK731" s="6"/>
      <c r="EL731" s="6"/>
      <c r="EM731" s="6"/>
      <c r="EN731" s="8"/>
      <c r="EO731" s="6"/>
    </row>
    <row r="732" spans="1:145"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8"/>
      <c r="CF732" s="6"/>
      <c r="CG732" s="6"/>
      <c r="CH732" s="6"/>
      <c r="CI732" s="6"/>
      <c r="CJ732" s="6"/>
      <c r="CK732" s="6"/>
      <c r="CL732" s="6"/>
      <c r="CM732" s="6"/>
      <c r="CN732" s="6"/>
      <c r="CO732" s="6"/>
      <c r="CP732" s="6"/>
      <c r="CQ732" s="6"/>
      <c r="CR732" s="6"/>
      <c r="CS732" s="6"/>
      <c r="CT732" s="6"/>
      <c r="CU732" s="6"/>
      <c r="CV732" s="6"/>
      <c r="CW732" s="6"/>
      <c r="CX732" s="6"/>
      <c r="CY732" s="6"/>
      <c r="CZ732" s="6"/>
      <c r="DA732" s="6"/>
      <c r="DB732" s="6"/>
      <c r="DC732" s="6"/>
      <c r="DD732" s="6"/>
      <c r="DE732" s="6"/>
      <c r="DF732" s="6"/>
      <c r="DG732" s="6"/>
      <c r="DH732" s="6"/>
      <c r="DI732" s="8"/>
      <c r="DJ732" s="6"/>
      <c r="DK732" s="6"/>
      <c r="DL732" s="6"/>
      <c r="DM732" s="6"/>
      <c r="DN732" s="6"/>
      <c r="DO732" s="6"/>
      <c r="DP732" s="6"/>
      <c r="DQ732" s="6"/>
      <c r="DR732" s="6"/>
      <c r="DS732" s="6"/>
      <c r="DT732" s="6"/>
      <c r="DU732" s="6"/>
      <c r="DV732" s="6"/>
      <c r="DW732" s="6"/>
      <c r="DX732" s="6"/>
      <c r="DY732" s="6"/>
      <c r="DZ732" s="6"/>
      <c r="EA732" s="6"/>
      <c r="EB732" s="6"/>
      <c r="EC732" s="6"/>
      <c r="ED732" s="6"/>
      <c r="EE732" s="6"/>
      <c r="EF732" s="6"/>
      <c r="EG732" s="6"/>
      <c r="EH732" s="6"/>
      <c r="EI732" s="6"/>
      <c r="EJ732" s="6"/>
      <c r="EK732" s="6"/>
      <c r="EL732" s="6"/>
      <c r="EM732" s="6"/>
      <c r="EN732" s="8"/>
      <c r="EO732" s="6"/>
    </row>
    <row r="733" spans="1:145"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8"/>
      <c r="CF733" s="6"/>
      <c r="CG733" s="6"/>
      <c r="CH733" s="6"/>
      <c r="CI733" s="6"/>
      <c r="CJ733" s="6"/>
      <c r="CK733" s="6"/>
      <c r="CL733" s="6"/>
      <c r="CM733" s="6"/>
      <c r="CN733" s="6"/>
      <c r="CO733" s="6"/>
      <c r="CP733" s="6"/>
      <c r="CQ733" s="6"/>
      <c r="CR733" s="6"/>
      <c r="CS733" s="6"/>
      <c r="CT733" s="6"/>
      <c r="CU733" s="6"/>
      <c r="CV733" s="6"/>
      <c r="CW733" s="6"/>
      <c r="CX733" s="6"/>
      <c r="CY733" s="6"/>
      <c r="CZ733" s="6"/>
      <c r="DA733" s="6"/>
      <c r="DB733" s="6"/>
      <c r="DC733" s="6"/>
      <c r="DD733" s="6"/>
      <c r="DE733" s="6"/>
      <c r="DF733" s="6"/>
      <c r="DG733" s="6"/>
      <c r="DH733" s="6"/>
      <c r="DI733" s="8"/>
      <c r="DJ733" s="6"/>
      <c r="DK733" s="6"/>
      <c r="DL733" s="6"/>
      <c r="DM733" s="6"/>
      <c r="DN733" s="6"/>
      <c r="DO733" s="6"/>
      <c r="DP733" s="6"/>
      <c r="DQ733" s="6"/>
      <c r="DR733" s="6"/>
      <c r="DS733" s="6"/>
      <c r="DT733" s="6"/>
      <c r="DU733" s="6"/>
      <c r="DV733" s="6"/>
      <c r="DW733" s="6"/>
      <c r="DX733" s="6"/>
      <c r="DY733" s="6"/>
      <c r="DZ733" s="6"/>
      <c r="EA733" s="6"/>
      <c r="EB733" s="6"/>
      <c r="EC733" s="6"/>
      <c r="ED733" s="6"/>
      <c r="EE733" s="6"/>
      <c r="EF733" s="6"/>
      <c r="EG733" s="6"/>
      <c r="EH733" s="6"/>
      <c r="EI733" s="6"/>
      <c r="EJ733" s="6"/>
      <c r="EK733" s="6"/>
      <c r="EL733" s="6"/>
      <c r="EM733" s="6"/>
      <c r="EN733" s="8"/>
      <c r="EO733" s="6"/>
    </row>
    <row r="734" spans="1:145"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8"/>
      <c r="CF734" s="6"/>
      <c r="CG734" s="6"/>
      <c r="CH734" s="6"/>
      <c r="CI734" s="6"/>
      <c r="CJ734" s="6"/>
      <c r="CK734" s="6"/>
      <c r="CL734" s="6"/>
      <c r="CM734" s="6"/>
      <c r="CN734" s="6"/>
      <c r="CO734" s="6"/>
      <c r="CP734" s="6"/>
      <c r="CQ734" s="6"/>
      <c r="CR734" s="6"/>
      <c r="CS734" s="6"/>
      <c r="CT734" s="6"/>
      <c r="CU734" s="6"/>
      <c r="CV734" s="6"/>
      <c r="CW734" s="6"/>
      <c r="CX734" s="6"/>
      <c r="CY734" s="6"/>
      <c r="CZ734" s="6"/>
      <c r="DA734" s="6"/>
      <c r="DB734" s="6"/>
      <c r="DC734" s="6"/>
      <c r="DD734" s="6"/>
      <c r="DE734" s="6"/>
      <c r="DF734" s="6"/>
      <c r="DG734" s="6"/>
      <c r="DH734" s="6"/>
      <c r="DI734" s="8"/>
      <c r="DJ734" s="6"/>
      <c r="DK734" s="6"/>
      <c r="DL734" s="6"/>
      <c r="DM734" s="6"/>
      <c r="DN734" s="6"/>
      <c r="DO734" s="6"/>
      <c r="DP734" s="6"/>
      <c r="DQ734" s="6"/>
      <c r="DR734" s="6"/>
      <c r="DS734" s="6"/>
      <c r="DT734" s="6"/>
      <c r="DU734" s="6"/>
      <c r="DV734" s="6"/>
      <c r="DW734" s="6"/>
      <c r="DX734" s="6"/>
      <c r="DY734" s="6"/>
      <c r="DZ734" s="6"/>
      <c r="EA734" s="6"/>
      <c r="EB734" s="6"/>
      <c r="EC734" s="6"/>
      <c r="ED734" s="6"/>
      <c r="EE734" s="6"/>
      <c r="EF734" s="6"/>
      <c r="EG734" s="6"/>
      <c r="EH734" s="6"/>
      <c r="EI734" s="6"/>
      <c r="EJ734" s="6"/>
      <c r="EK734" s="6"/>
      <c r="EL734" s="6"/>
      <c r="EM734" s="6"/>
      <c r="EN734" s="8"/>
      <c r="EO734" s="6"/>
    </row>
    <row r="735" spans="1:14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8"/>
      <c r="CF735" s="6"/>
      <c r="CG735" s="6"/>
      <c r="CH735" s="6"/>
      <c r="CI735" s="6"/>
      <c r="CJ735" s="6"/>
      <c r="CK735" s="6"/>
      <c r="CL735" s="6"/>
      <c r="CM735" s="6"/>
      <c r="CN735" s="6"/>
      <c r="CO735" s="6"/>
      <c r="CP735" s="6"/>
      <c r="CQ735" s="6"/>
      <c r="CR735" s="6"/>
      <c r="CS735" s="6"/>
      <c r="CT735" s="6"/>
      <c r="CU735" s="6"/>
      <c r="CV735" s="6"/>
      <c r="CW735" s="6"/>
      <c r="CX735" s="6"/>
      <c r="CY735" s="6"/>
      <c r="CZ735" s="6"/>
      <c r="DA735" s="6"/>
      <c r="DB735" s="6"/>
      <c r="DC735" s="6"/>
      <c r="DD735" s="6"/>
      <c r="DE735" s="6"/>
      <c r="DF735" s="6"/>
      <c r="DG735" s="6"/>
      <c r="DH735" s="6"/>
      <c r="DI735" s="8"/>
      <c r="DJ735" s="6"/>
      <c r="DK735" s="6"/>
      <c r="DL735" s="6"/>
      <c r="DM735" s="6"/>
      <c r="DN735" s="6"/>
      <c r="DO735" s="6"/>
      <c r="DP735" s="6"/>
      <c r="DQ735" s="6"/>
      <c r="DR735" s="6"/>
      <c r="DS735" s="6"/>
      <c r="DT735" s="6"/>
      <c r="DU735" s="6"/>
      <c r="DV735" s="6"/>
      <c r="DW735" s="6"/>
      <c r="DX735" s="6"/>
      <c r="DY735" s="6"/>
      <c r="DZ735" s="6"/>
      <c r="EA735" s="6"/>
      <c r="EB735" s="6"/>
      <c r="EC735" s="6"/>
      <c r="ED735" s="6"/>
      <c r="EE735" s="6"/>
      <c r="EF735" s="6"/>
      <c r="EG735" s="6"/>
      <c r="EH735" s="6"/>
      <c r="EI735" s="6"/>
      <c r="EJ735" s="6"/>
      <c r="EK735" s="6"/>
      <c r="EL735" s="6"/>
      <c r="EM735" s="6"/>
      <c r="EN735" s="8"/>
      <c r="EO735" s="6"/>
    </row>
    <row r="736" spans="1:145"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8"/>
      <c r="CF736" s="6"/>
      <c r="CG736" s="6"/>
      <c r="CH736" s="6"/>
      <c r="CI736" s="6"/>
      <c r="CJ736" s="6"/>
      <c r="CK736" s="6"/>
      <c r="CL736" s="6"/>
      <c r="CM736" s="6"/>
      <c r="CN736" s="6"/>
      <c r="CO736" s="6"/>
      <c r="CP736" s="6"/>
      <c r="CQ736" s="6"/>
      <c r="CR736" s="6"/>
      <c r="CS736" s="6"/>
      <c r="CT736" s="6"/>
      <c r="CU736" s="6"/>
      <c r="CV736" s="6"/>
      <c r="CW736" s="6"/>
      <c r="CX736" s="6"/>
      <c r="CY736" s="6"/>
      <c r="CZ736" s="6"/>
      <c r="DA736" s="6"/>
      <c r="DB736" s="6"/>
      <c r="DC736" s="6"/>
      <c r="DD736" s="6"/>
      <c r="DE736" s="6"/>
      <c r="DF736" s="6"/>
      <c r="DG736" s="6"/>
      <c r="DH736" s="6"/>
      <c r="DI736" s="8"/>
      <c r="DJ736" s="6"/>
      <c r="DK736" s="6"/>
      <c r="DL736" s="6"/>
      <c r="DM736" s="6"/>
      <c r="DN736" s="6"/>
      <c r="DO736" s="6"/>
      <c r="DP736" s="6"/>
      <c r="DQ736" s="6"/>
      <c r="DR736" s="6"/>
      <c r="DS736" s="6"/>
      <c r="DT736" s="6"/>
      <c r="DU736" s="6"/>
      <c r="DV736" s="6"/>
      <c r="DW736" s="6"/>
      <c r="DX736" s="6"/>
      <c r="DY736" s="6"/>
      <c r="DZ736" s="6"/>
      <c r="EA736" s="6"/>
      <c r="EB736" s="6"/>
      <c r="EC736" s="6"/>
      <c r="ED736" s="6"/>
      <c r="EE736" s="6"/>
      <c r="EF736" s="6"/>
      <c r="EG736" s="6"/>
      <c r="EH736" s="6"/>
      <c r="EI736" s="6"/>
      <c r="EJ736" s="6"/>
      <c r="EK736" s="6"/>
      <c r="EL736" s="6"/>
      <c r="EM736" s="6"/>
      <c r="EN736" s="8"/>
      <c r="EO736" s="6"/>
    </row>
    <row r="737" spans="1:145"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8"/>
      <c r="CF737" s="6"/>
      <c r="CG737" s="6"/>
      <c r="CH737" s="6"/>
      <c r="CI737" s="6"/>
      <c r="CJ737" s="6"/>
      <c r="CK737" s="6"/>
      <c r="CL737" s="6"/>
      <c r="CM737" s="6"/>
      <c r="CN737" s="6"/>
      <c r="CO737" s="6"/>
      <c r="CP737" s="6"/>
      <c r="CQ737" s="6"/>
      <c r="CR737" s="6"/>
      <c r="CS737" s="6"/>
      <c r="CT737" s="6"/>
      <c r="CU737" s="6"/>
      <c r="CV737" s="6"/>
      <c r="CW737" s="6"/>
      <c r="CX737" s="6"/>
      <c r="CY737" s="6"/>
      <c r="CZ737" s="6"/>
      <c r="DA737" s="6"/>
      <c r="DB737" s="6"/>
      <c r="DC737" s="6"/>
      <c r="DD737" s="6"/>
      <c r="DE737" s="6"/>
      <c r="DF737" s="6"/>
      <c r="DG737" s="6"/>
      <c r="DH737" s="6"/>
      <c r="DI737" s="8"/>
      <c r="DJ737" s="6"/>
      <c r="DK737" s="6"/>
      <c r="DL737" s="6"/>
      <c r="DM737" s="6"/>
      <c r="DN737" s="6"/>
      <c r="DO737" s="6"/>
      <c r="DP737" s="6"/>
      <c r="DQ737" s="6"/>
      <c r="DR737" s="6"/>
      <c r="DS737" s="6"/>
      <c r="DT737" s="6"/>
      <c r="DU737" s="6"/>
      <c r="DV737" s="6"/>
      <c r="DW737" s="6"/>
      <c r="DX737" s="6"/>
      <c r="DY737" s="6"/>
      <c r="DZ737" s="6"/>
      <c r="EA737" s="6"/>
      <c r="EB737" s="6"/>
      <c r="EC737" s="6"/>
      <c r="ED737" s="6"/>
      <c r="EE737" s="6"/>
      <c r="EF737" s="6"/>
      <c r="EG737" s="6"/>
      <c r="EH737" s="6"/>
      <c r="EI737" s="6"/>
      <c r="EJ737" s="6"/>
      <c r="EK737" s="6"/>
      <c r="EL737" s="6"/>
      <c r="EM737" s="6"/>
      <c r="EN737" s="8"/>
      <c r="EO737" s="6"/>
    </row>
    <row r="738" spans="1:145"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8"/>
      <c r="CF738" s="6"/>
      <c r="CG738" s="6"/>
      <c r="CH738" s="6"/>
      <c r="CI738" s="6"/>
      <c r="CJ738" s="6"/>
      <c r="CK738" s="6"/>
      <c r="CL738" s="6"/>
      <c r="CM738" s="6"/>
      <c r="CN738" s="6"/>
      <c r="CO738" s="6"/>
      <c r="CP738" s="6"/>
      <c r="CQ738" s="6"/>
      <c r="CR738" s="6"/>
      <c r="CS738" s="6"/>
      <c r="CT738" s="6"/>
      <c r="CU738" s="6"/>
      <c r="CV738" s="6"/>
      <c r="CW738" s="6"/>
      <c r="CX738" s="6"/>
      <c r="CY738" s="6"/>
      <c r="CZ738" s="6"/>
      <c r="DA738" s="6"/>
      <c r="DB738" s="6"/>
      <c r="DC738" s="6"/>
      <c r="DD738" s="6"/>
      <c r="DE738" s="6"/>
      <c r="DF738" s="6"/>
      <c r="DG738" s="6"/>
      <c r="DH738" s="6"/>
      <c r="DI738" s="8"/>
      <c r="DJ738" s="6"/>
      <c r="DK738" s="6"/>
      <c r="DL738" s="6"/>
      <c r="DM738" s="6"/>
      <c r="DN738" s="6"/>
      <c r="DO738" s="6"/>
      <c r="DP738" s="6"/>
      <c r="DQ738" s="6"/>
      <c r="DR738" s="6"/>
      <c r="DS738" s="6"/>
      <c r="DT738" s="6"/>
      <c r="DU738" s="6"/>
      <c r="DV738" s="6"/>
      <c r="DW738" s="6"/>
      <c r="DX738" s="6"/>
      <c r="DY738" s="6"/>
      <c r="DZ738" s="6"/>
      <c r="EA738" s="6"/>
      <c r="EB738" s="6"/>
      <c r="EC738" s="6"/>
      <c r="ED738" s="6"/>
      <c r="EE738" s="6"/>
      <c r="EF738" s="6"/>
      <c r="EG738" s="6"/>
      <c r="EH738" s="6"/>
      <c r="EI738" s="6"/>
      <c r="EJ738" s="6"/>
      <c r="EK738" s="6"/>
      <c r="EL738" s="6"/>
      <c r="EM738" s="6"/>
      <c r="EN738" s="8"/>
      <c r="EO738" s="6"/>
    </row>
    <row r="739" spans="1:145"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8"/>
      <c r="CF739" s="6"/>
      <c r="CG739" s="6"/>
      <c r="CH739" s="6"/>
      <c r="CI739" s="6"/>
      <c r="CJ739" s="6"/>
      <c r="CK739" s="6"/>
      <c r="CL739" s="6"/>
      <c r="CM739" s="6"/>
      <c r="CN739" s="6"/>
      <c r="CO739" s="6"/>
      <c r="CP739" s="6"/>
      <c r="CQ739" s="6"/>
      <c r="CR739" s="6"/>
      <c r="CS739" s="6"/>
      <c r="CT739" s="6"/>
      <c r="CU739" s="6"/>
      <c r="CV739" s="6"/>
      <c r="CW739" s="6"/>
      <c r="CX739" s="6"/>
      <c r="CY739" s="6"/>
      <c r="CZ739" s="6"/>
      <c r="DA739" s="6"/>
      <c r="DB739" s="6"/>
      <c r="DC739" s="6"/>
      <c r="DD739" s="6"/>
      <c r="DE739" s="6"/>
      <c r="DF739" s="6"/>
      <c r="DG739" s="6"/>
      <c r="DH739" s="6"/>
      <c r="DI739" s="8"/>
      <c r="DJ739" s="6"/>
      <c r="DK739" s="6"/>
      <c r="DL739" s="6"/>
      <c r="DM739" s="6"/>
      <c r="DN739" s="6"/>
      <c r="DO739" s="6"/>
      <c r="DP739" s="6"/>
      <c r="DQ739" s="6"/>
      <c r="DR739" s="6"/>
      <c r="DS739" s="6"/>
      <c r="DT739" s="6"/>
      <c r="DU739" s="6"/>
      <c r="DV739" s="6"/>
      <c r="DW739" s="6"/>
      <c r="DX739" s="6"/>
      <c r="DY739" s="6"/>
      <c r="DZ739" s="6"/>
      <c r="EA739" s="6"/>
      <c r="EB739" s="6"/>
      <c r="EC739" s="6"/>
      <c r="ED739" s="6"/>
      <c r="EE739" s="6"/>
      <c r="EF739" s="6"/>
      <c r="EG739" s="6"/>
      <c r="EH739" s="6"/>
      <c r="EI739" s="6"/>
      <c r="EJ739" s="6"/>
      <c r="EK739" s="6"/>
      <c r="EL739" s="6"/>
      <c r="EM739" s="6"/>
      <c r="EN739" s="8"/>
      <c r="EO739" s="6"/>
    </row>
    <row r="740" spans="1:145"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8"/>
      <c r="CF740" s="6"/>
      <c r="CG740" s="6"/>
      <c r="CH740" s="6"/>
      <c r="CI740" s="6"/>
      <c r="CJ740" s="6"/>
      <c r="CK740" s="6"/>
      <c r="CL740" s="6"/>
      <c r="CM740" s="6"/>
      <c r="CN740" s="6"/>
      <c r="CO740" s="6"/>
      <c r="CP740" s="6"/>
      <c r="CQ740" s="6"/>
      <c r="CR740" s="6"/>
      <c r="CS740" s="6"/>
      <c r="CT740" s="6"/>
      <c r="CU740" s="6"/>
      <c r="CV740" s="6"/>
      <c r="CW740" s="6"/>
      <c r="CX740" s="6"/>
      <c r="CY740" s="6"/>
      <c r="CZ740" s="6"/>
      <c r="DA740" s="6"/>
      <c r="DB740" s="6"/>
      <c r="DC740" s="6"/>
      <c r="DD740" s="6"/>
      <c r="DE740" s="6"/>
      <c r="DF740" s="6"/>
      <c r="DG740" s="6"/>
      <c r="DH740" s="6"/>
      <c r="DI740" s="8"/>
      <c r="DJ740" s="6"/>
      <c r="DK740" s="6"/>
      <c r="DL740" s="6"/>
      <c r="DM740" s="6"/>
      <c r="DN740" s="6"/>
      <c r="DO740" s="6"/>
      <c r="DP740" s="6"/>
      <c r="DQ740" s="6"/>
      <c r="DR740" s="6"/>
      <c r="DS740" s="6"/>
      <c r="DT740" s="6"/>
      <c r="DU740" s="6"/>
      <c r="DV740" s="6"/>
      <c r="DW740" s="6"/>
      <c r="DX740" s="6"/>
      <c r="DY740" s="6"/>
      <c r="DZ740" s="6"/>
      <c r="EA740" s="6"/>
      <c r="EB740" s="6"/>
      <c r="EC740" s="6"/>
      <c r="ED740" s="6"/>
      <c r="EE740" s="6"/>
      <c r="EF740" s="6"/>
      <c r="EG740" s="6"/>
      <c r="EH740" s="6"/>
      <c r="EI740" s="6"/>
      <c r="EJ740" s="6"/>
      <c r="EK740" s="6"/>
      <c r="EL740" s="6"/>
      <c r="EM740" s="6"/>
      <c r="EN740" s="8"/>
      <c r="EO740" s="6"/>
    </row>
    <row r="741" spans="1:145"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8"/>
      <c r="CF741" s="6"/>
      <c r="CG741" s="6"/>
      <c r="CH741" s="6"/>
      <c r="CI741" s="6"/>
      <c r="CJ741" s="6"/>
      <c r="CK741" s="6"/>
      <c r="CL741" s="6"/>
      <c r="CM741" s="6"/>
      <c r="CN741" s="6"/>
      <c r="CO741" s="6"/>
      <c r="CP741" s="6"/>
      <c r="CQ741" s="6"/>
      <c r="CR741" s="6"/>
      <c r="CS741" s="6"/>
      <c r="CT741" s="6"/>
      <c r="CU741" s="6"/>
      <c r="CV741" s="6"/>
      <c r="CW741" s="6"/>
      <c r="CX741" s="6"/>
      <c r="CY741" s="6"/>
      <c r="CZ741" s="6"/>
      <c r="DA741" s="6"/>
      <c r="DB741" s="6"/>
      <c r="DC741" s="6"/>
      <c r="DD741" s="6"/>
      <c r="DE741" s="6"/>
      <c r="DF741" s="6"/>
      <c r="DG741" s="6"/>
      <c r="DH741" s="6"/>
      <c r="DI741" s="8"/>
      <c r="DJ741" s="6"/>
      <c r="DK741" s="6"/>
      <c r="DL741" s="6"/>
      <c r="DM741" s="6"/>
      <c r="DN741" s="6"/>
      <c r="DO741" s="6"/>
      <c r="DP741" s="6"/>
      <c r="DQ741" s="6"/>
      <c r="DR741" s="6"/>
      <c r="DS741" s="6"/>
      <c r="DT741" s="6"/>
      <c r="DU741" s="6"/>
      <c r="DV741" s="6"/>
      <c r="DW741" s="6"/>
      <c r="DX741" s="6"/>
      <c r="DY741" s="6"/>
      <c r="DZ741" s="6"/>
      <c r="EA741" s="6"/>
      <c r="EB741" s="6"/>
      <c r="EC741" s="6"/>
      <c r="ED741" s="6"/>
      <c r="EE741" s="6"/>
      <c r="EF741" s="6"/>
      <c r="EG741" s="6"/>
      <c r="EH741" s="6"/>
      <c r="EI741" s="6"/>
      <c r="EJ741" s="6"/>
      <c r="EK741" s="6"/>
      <c r="EL741" s="6"/>
      <c r="EM741" s="6"/>
      <c r="EN741" s="8"/>
      <c r="EO741" s="6"/>
    </row>
    <row r="742" spans="1:145"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8"/>
      <c r="CF742" s="6"/>
      <c r="CG742" s="6"/>
      <c r="CH742" s="6"/>
      <c r="CI742" s="6"/>
      <c r="CJ742" s="6"/>
      <c r="CK742" s="6"/>
      <c r="CL742" s="6"/>
      <c r="CM742" s="6"/>
      <c r="CN742" s="6"/>
      <c r="CO742" s="6"/>
      <c r="CP742" s="6"/>
      <c r="CQ742" s="6"/>
      <c r="CR742" s="6"/>
      <c r="CS742" s="6"/>
      <c r="CT742" s="6"/>
      <c r="CU742" s="6"/>
      <c r="CV742" s="6"/>
      <c r="CW742" s="6"/>
      <c r="CX742" s="6"/>
      <c r="CY742" s="6"/>
      <c r="CZ742" s="6"/>
      <c r="DA742" s="6"/>
      <c r="DB742" s="6"/>
      <c r="DC742" s="6"/>
      <c r="DD742" s="6"/>
      <c r="DE742" s="6"/>
      <c r="DF742" s="6"/>
      <c r="DG742" s="6"/>
      <c r="DH742" s="6"/>
      <c r="DI742" s="8"/>
      <c r="DJ742" s="6"/>
      <c r="DK742" s="6"/>
      <c r="DL742" s="6"/>
      <c r="DM742" s="6"/>
      <c r="DN742" s="6"/>
      <c r="DO742" s="6"/>
      <c r="DP742" s="6"/>
      <c r="DQ742" s="6"/>
      <c r="DR742" s="6"/>
      <c r="DS742" s="6"/>
      <c r="DT742" s="6"/>
      <c r="DU742" s="6"/>
      <c r="DV742" s="6"/>
      <c r="DW742" s="6"/>
      <c r="DX742" s="6"/>
      <c r="DY742" s="6"/>
      <c r="DZ742" s="6"/>
      <c r="EA742" s="6"/>
      <c r="EB742" s="6"/>
      <c r="EC742" s="6"/>
      <c r="ED742" s="6"/>
      <c r="EE742" s="6"/>
      <c r="EF742" s="6"/>
      <c r="EG742" s="6"/>
      <c r="EH742" s="6"/>
      <c r="EI742" s="6"/>
      <c r="EJ742" s="6"/>
      <c r="EK742" s="6"/>
      <c r="EL742" s="6"/>
      <c r="EM742" s="6"/>
      <c r="EN742" s="8"/>
      <c r="EO742" s="6"/>
    </row>
    <row r="743" spans="1:145"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8"/>
      <c r="CF743" s="6"/>
      <c r="CG743" s="6"/>
      <c r="CH743" s="6"/>
      <c r="CI743" s="6"/>
      <c r="CJ743" s="6"/>
      <c r="CK743" s="6"/>
      <c r="CL743" s="6"/>
      <c r="CM743" s="6"/>
      <c r="CN743" s="6"/>
      <c r="CO743" s="6"/>
      <c r="CP743" s="6"/>
      <c r="CQ743" s="6"/>
      <c r="CR743" s="6"/>
      <c r="CS743" s="6"/>
      <c r="CT743" s="6"/>
      <c r="CU743" s="6"/>
      <c r="CV743" s="6"/>
      <c r="CW743" s="6"/>
      <c r="CX743" s="6"/>
      <c r="CY743" s="6"/>
      <c r="CZ743" s="6"/>
      <c r="DA743" s="6"/>
      <c r="DB743" s="6"/>
      <c r="DC743" s="6"/>
      <c r="DD743" s="6"/>
      <c r="DE743" s="6"/>
      <c r="DF743" s="6"/>
      <c r="DG743" s="6"/>
      <c r="DH743" s="6"/>
      <c r="DI743" s="8"/>
      <c r="DJ743" s="6"/>
      <c r="DK743" s="6"/>
      <c r="DL743" s="6"/>
      <c r="DM743" s="6"/>
      <c r="DN743" s="6"/>
      <c r="DO743" s="6"/>
      <c r="DP743" s="6"/>
      <c r="DQ743" s="6"/>
      <c r="DR743" s="6"/>
      <c r="DS743" s="6"/>
      <c r="DT743" s="6"/>
      <c r="DU743" s="6"/>
      <c r="DV743" s="6"/>
      <c r="DW743" s="6"/>
      <c r="DX743" s="6"/>
      <c r="DY743" s="6"/>
      <c r="DZ743" s="6"/>
      <c r="EA743" s="6"/>
      <c r="EB743" s="6"/>
      <c r="EC743" s="6"/>
      <c r="ED743" s="6"/>
      <c r="EE743" s="6"/>
      <c r="EF743" s="6"/>
      <c r="EG743" s="6"/>
      <c r="EH743" s="6"/>
      <c r="EI743" s="6"/>
      <c r="EJ743" s="6"/>
      <c r="EK743" s="6"/>
      <c r="EL743" s="6"/>
      <c r="EM743" s="6"/>
      <c r="EN743" s="8"/>
      <c r="EO743" s="6"/>
    </row>
    <row r="744" spans="1:145"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8"/>
      <c r="CF744" s="6"/>
      <c r="CG744" s="6"/>
      <c r="CH744" s="6"/>
      <c r="CI744" s="6"/>
      <c r="CJ744" s="6"/>
      <c r="CK744" s="6"/>
      <c r="CL744" s="6"/>
      <c r="CM744" s="6"/>
      <c r="CN744" s="6"/>
      <c r="CO744" s="6"/>
      <c r="CP744" s="6"/>
      <c r="CQ744" s="6"/>
      <c r="CR744" s="6"/>
      <c r="CS744" s="6"/>
      <c r="CT744" s="6"/>
      <c r="CU744" s="6"/>
      <c r="CV744" s="6"/>
      <c r="CW744" s="6"/>
      <c r="CX744" s="6"/>
      <c r="CY744" s="6"/>
      <c r="CZ744" s="6"/>
      <c r="DA744" s="6"/>
      <c r="DB744" s="6"/>
      <c r="DC744" s="6"/>
      <c r="DD744" s="6"/>
      <c r="DE744" s="6"/>
      <c r="DF744" s="6"/>
      <c r="DG744" s="6"/>
      <c r="DH744" s="6"/>
      <c r="DI744" s="8"/>
      <c r="DJ744" s="6"/>
      <c r="DK744" s="6"/>
      <c r="DL744" s="6"/>
      <c r="DM744" s="6"/>
      <c r="DN744" s="6"/>
      <c r="DO744" s="6"/>
      <c r="DP744" s="6"/>
      <c r="DQ744" s="6"/>
      <c r="DR744" s="6"/>
      <c r="DS744" s="6"/>
      <c r="DT744" s="6"/>
      <c r="DU744" s="6"/>
      <c r="DV744" s="6"/>
      <c r="DW744" s="6"/>
      <c r="DX744" s="6"/>
      <c r="DY744" s="6"/>
      <c r="DZ744" s="6"/>
      <c r="EA744" s="6"/>
      <c r="EB744" s="6"/>
      <c r="EC744" s="6"/>
      <c r="ED744" s="6"/>
      <c r="EE744" s="6"/>
      <c r="EF744" s="6"/>
      <c r="EG744" s="6"/>
      <c r="EH744" s="6"/>
      <c r="EI744" s="6"/>
      <c r="EJ744" s="6"/>
      <c r="EK744" s="6"/>
      <c r="EL744" s="6"/>
      <c r="EM744" s="6"/>
      <c r="EN744" s="8"/>
      <c r="EO744" s="6"/>
    </row>
    <row r="745" spans="1:1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8"/>
      <c r="CF745" s="6"/>
      <c r="CG745" s="6"/>
      <c r="CH745" s="6"/>
      <c r="CI745" s="6"/>
      <c r="CJ745" s="6"/>
      <c r="CK745" s="6"/>
      <c r="CL745" s="6"/>
      <c r="CM745" s="6"/>
      <c r="CN745" s="6"/>
      <c r="CO745" s="6"/>
      <c r="CP745" s="6"/>
      <c r="CQ745" s="6"/>
      <c r="CR745" s="6"/>
      <c r="CS745" s="6"/>
      <c r="CT745" s="6"/>
      <c r="CU745" s="6"/>
      <c r="CV745" s="6"/>
      <c r="CW745" s="6"/>
      <c r="CX745" s="6"/>
      <c r="CY745" s="6"/>
      <c r="CZ745" s="6"/>
      <c r="DA745" s="6"/>
      <c r="DB745" s="6"/>
      <c r="DC745" s="6"/>
      <c r="DD745" s="6"/>
      <c r="DE745" s="6"/>
      <c r="DF745" s="6"/>
      <c r="DG745" s="6"/>
      <c r="DH745" s="6"/>
      <c r="DI745" s="8"/>
      <c r="DJ745" s="6"/>
      <c r="DK745" s="6"/>
      <c r="DL745" s="6"/>
      <c r="DM745" s="6"/>
      <c r="DN745" s="6"/>
      <c r="DO745" s="6"/>
      <c r="DP745" s="6"/>
      <c r="DQ745" s="6"/>
      <c r="DR745" s="6"/>
      <c r="DS745" s="6"/>
      <c r="DT745" s="6"/>
      <c r="DU745" s="6"/>
      <c r="DV745" s="6"/>
      <c r="DW745" s="6"/>
      <c r="DX745" s="6"/>
      <c r="DY745" s="6"/>
      <c r="DZ745" s="6"/>
      <c r="EA745" s="6"/>
      <c r="EB745" s="6"/>
      <c r="EC745" s="6"/>
      <c r="ED745" s="6"/>
      <c r="EE745" s="6"/>
      <c r="EF745" s="6"/>
      <c r="EG745" s="6"/>
      <c r="EH745" s="6"/>
      <c r="EI745" s="6"/>
      <c r="EJ745" s="6"/>
      <c r="EK745" s="6"/>
      <c r="EL745" s="6"/>
      <c r="EM745" s="6"/>
      <c r="EN745" s="8"/>
      <c r="EO745" s="6"/>
    </row>
    <row r="746" spans="1:145"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8"/>
      <c r="CF746" s="6"/>
      <c r="CG746" s="6"/>
      <c r="CH746" s="6"/>
      <c r="CI746" s="6"/>
      <c r="CJ746" s="6"/>
      <c r="CK746" s="6"/>
      <c r="CL746" s="6"/>
      <c r="CM746" s="6"/>
      <c r="CN746" s="6"/>
      <c r="CO746" s="6"/>
      <c r="CP746" s="6"/>
      <c r="CQ746" s="6"/>
      <c r="CR746" s="6"/>
      <c r="CS746" s="6"/>
      <c r="CT746" s="6"/>
      <c r="CU746" s="6"/>
      <c r="CV746" s="6"/>
      <c r="CW746" s="6"/>
      <c r="CX746" s="6"/>
      <c r="CY746" s="6"/>
      <c r="CZ746" s="6"/>
      <c r="DA746" s="6"/>
      <c r="DB746" s="6"/>
      <c r="DC746" s="6"/>
      <c r="DD746" s="6"/>
      <c r="DE746" s="6"/>
      <c r="DF746" s="6"/>
      <c r="DG746" s="6"/>
      <c r="DH746" s="6"/>
      <c r="DI746" s="8"/>
      <c r="DJ746" s="6"/>
      <c r="DK746" s="6"/>
      <c r="DL746" s="6"/>
      <c r="DM746" s="6"/>
      <c r="DN746" s="6"/>
      <c r="DO746" s="6"/>
      <c r="DP746" s="6"/>
      <c r="DQ746" s="6"/>
      <c r="DR746" s="6"/>
      <c r="DS746" s="6"/>
      <c r="DT746" s="6"/>
      <c r="DU746" s="6"/>
      <c r="DV746" s="6"/>
      <c r="DW746" s="6"/>
      <c r="DX746" s="6"/>
      <c r="DY746" s="6"/>
      <c r="DZ746" s="6"/>
      <c r="EA746" s="6"/>
      <c r="EB746" s="6"/>
      <c r="EC746" s="6"/>
      <c r="ED746" s="6"/>
      <c r="EE746" s="6"/>
      <c r="EF746" s="6"/>
      <c r="EG746" s="6"/>
      <c r="EH746" s="6"/>
      <c r="EI746" s="6"/>
      <c r="EJ746" s="6"/>
      <c r="EK746" s="6"/>
      <c r="EL746" s="6"/>
      <c r="EM746" s="6"/>
      <c r="EN746" s="8"/>
      <c r="EO746" s="6"/>
    </row>
    <row r="747" spans="1:145"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8"/>
      <c r="CF747" s="6"/>
      <c r="CG747" s="6"/>
      <c r="CH747" s="6"/>
      <c r="CI747" s="6"/>
      <c r="CJ747" s="6"/>
      <c r="CK747" s="6"/>
      <c r="CL747" s="6"/>
      <c r="CM747" s="6"/>
      <c r="CN747" s="6"/>
      <c r="CO747" s="6"/>
      <c r="CP747" s="6"/>
      <c r="CQ747" s="6"/>
      <c r="CR747" s="6"/>
      <c r="CS747" s="6"/>
      <c r="CT747" s="6"/>
      <c r="CU747" s="6"/>
      <c r="CV747" s="6"/>
      <c r="CW747" s="6"/>
      <c r="CX747" s="6"/>
      <c r="CY747" s="6"/>
      <c r="CZ747" s="6"/>
      <c r="DA747" s="6"/>
      <c r="DB747" s="6"/>
      <c r="DC747" s="6"/>
      <c r="DD747" s="6"/>
      <c r="DE747" s="6"/>
      <c r="DF747" s="6"/>
      <c r="DG747" s="6"/>
      <c r="DH747" s="6"/>
      <c r="DI747" s="8"/>
      <c r="DJ747" s="6"/>
      <c r="DK747" s="6"/>
      <c r="DL747" s="6"/>
      <c r="DM747" s="6"/>
      <c r="DN747" s="6"/>
      <c r="DO747" s="6"/>
      <c r="DP747" s="6"/>
      <c r="DQ747" s="6"/>
      <c r="DR747" s="6"/>
      <c r="DS747" s="6"/>
      <c r="DT747" s="6"/>
      <c r="DU747" s="6"/>
      <c r="DV747" s="6"/>
      <c r="DW747" s="6"/>
      <c r="DX747" s="6"/>
      <c r="DY747" s="6"/>
      <c r="DZ747" s="6"/>
      <c r="EA747" s="6"/>
      <c r="EB747" s="6"/>
      <c r="EC747" s="6"/>
      <c r="ED747" s="6"/>
      <c r="EE747" s="6"/>
      <c r="EF747" s="6"/>
      <c r="EG747" s="6"/>
      <c r="EH747" s="6"/>
      <c r="EI747" s="6"/>
      <c r="EJ747" s="6"/>
      <c r="EK747" s="6"/>
      <c r="EL747" s="6"/>
      <c r="EM747" s="6"/>
      <c r="EN747" s="8"/>
      <c r="EO747" s="6"/>
    </row>
    <row r="748" spans="1:145"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8"/>
      <c r="CF748" s="6"/>
      <c r="CG748" s="6"/>
      <c r="CH748" s="6"/>
      <c r="CI748" s="6"/>
      <c r="CJ748" s="6"/>
      <c r="CK748" s="6"/>
      <c r="CL748" s="6"/>
      <c r="CM748" s="6"/>
      <c r="CN748" s="6"/>
      <c r="CO748" s="6"/>
      <c r="CP748" s="6"/>
      <c r="CQ748" s="6"/>
      <c r="CR748" s="6"/>
      <c r="CS748" s="6"/>
      <c r="CT748" s="6"/>
      <c r="CU748" s="6"/>
      <c r="CV748" s="6"/>
      <c r="CW748" s="6"/>
      <c r="CX748" s="6"/>
      <c r="CY748" s="6"/>
      <c r="CZ748" s="6"/>
      <c r="DA748" s="6"/>
      <c r="DB748" s="6"/>
      <c r="DC748" s="6"/>
      <c r="DD748" s="6"/>
      <c r="DE748" s="6"/>
      <c r="DF748" s="6"/>
      <c r="DG748" s="6"/>
      <c r="DH748" s="6"/>
      <c r="DI748" s="8"/>
      <c r="DJ748" s="6"/>
      <c r="DK748" s="6"/>
      <c r="DL748" s="6"/>
      <c r="DM748" s="6"/>
      <c r="DN748" s="6"/>
      <c r="DO748" s="6"/>
      <c r="DP748" s="6"/>
      <c r="DQ748" s="6"/>
      <c r="DR748" s="6"/>
      <c r="DS748" s="6"/>
      <c r="DT748" s="6"/>
      <c r="DU748" s="6"/>
      <c r="DV748" s="6"/>
      <c r="DW748" s="6"/>
      <c r="DX748" s="6"/>
      <c r="DY748" s="6"/>
      <c r="DZ748" s="6"/>
      <c r="EA748" s="6"/>
      <c r="EB748" s="6"/>
      <c r="EC748" s="6"/>
      <c r="ED748" s="6"/>
      <c r="EE748" s="6"/>
      <c r="EF748" s="6"/>
      <c r="EG748" s="6"/>
      <c r="EH748" s="6"/>
      <c r="EI748" s="6"/>
      <c r="EJ748" s="6"/>
      <c r="EK748" s="6"/>
      <c r="EL748" s="6"/>
      <c r="EM748" s="6"/>
      <c r="EN748" s="8"/>
      <c r="EO748" s="6"/>
    </row>
    <row r="749" spans="1:145"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8"/>
      <c r="CF749" s="6"/>
      <c r="CG749" s="6"/>
      <c r="CH749" s="6"/>
      <c r="CI749" s="6"/>
      <c r="CJ749" s="6"/>
      <c r="CK749" s="6"/>
      <c r="CL749" s="6"/>
      <c r="CM749" s="6"/>
      <c r="CN749" s="6"/>
      <c r="CO749" s="6"/>
      <c r="CP749" s="6"/>
      <c r="CQ749" s="6"/>
      <c r="CR749" s="6"/>
      <c r="CS749" s="6"/>
      <c r="CT749" s="6"/>
      <c r="CU749" s="6"/>
      <c r="CV749" s="6"/>
      <c r="CW749" s="6"/>
      <c r="CX749" s="6"/>
      <c r="CY749" s="6"/>
      <c r="CZ749" s="6"/>
      <c r="DA749" s="6"/>
      <c r="DB749" s="6"/>
      <c r="DC749" s="6"/>
      <c r="DD749" s="6"/>
      <c r="DE749" s="6"/>
      <c r="DF749" s="6"/>
      <c r="DG749" s="6"/>
      <c r="DH749" s="6"/>
      <c r="DI749" s="8"/>
      <c r="DJ749" s="6"/>
      <c r="DK749" s="6"/>
      <c r="DL749" s="6"/>
      <c r="DM749" s="6"/>
      <c r="DN749" s="6"/>
      <c r="DO749" s="6"/>
      <c r="DP749" s="6"/>
      <c r="DQ749" s="6"/>
      <c r="DR749" s="6"/>
      <c r="DS749" s="6"/>
      <c r="DT749" s="6"/>
      <c r="DU749" s="6"/>
      <c r="DV749" s="6"/>
      <c r="DW749" s="6"/>
      <c r="DX749" s="6"/>
      <c r="DY749" s="6"/>
      <c r="DZ749" s="6"/>
      <c r="EA749" s="6"/>
      <c r="EB749" s="6"/>
      <c r="EC749" s="6"/>
      <c r="ED749" s="6"/>
      <c r="EE749" s="6"/>
      <c r="EF749" s="6"/>
      <c r="EG749" s="6"/>
      <c r="EH749" s="6"/>
      <c r="EI749" s="6"/>
      <c r="EJ749" s="6"/>
      <c r="EK749" s="6"/>
      <c r="EL749" s="6"/>
      <c r="EM749" s="6"/>
      <c r="EN749" s="8"/>
      <c r="EO749" s="6"/>
    </row>
    <row r="750" spans="1:145"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8"/>
      <c r="CF750" s="6"/>
      <c r="CG750" s="6"/>
      <c r="CH750" s="6"/>
      <c r="CI750" s="6"/>
      <c r="CJ750" s="6"/>
      <c r="CK750" s="6"/>
      <c r="CL750" s="6"/>
      <c r="CM750" s="6"/>
      <c r="CN750" s="6"/>
      <c r="CO750" s="6"/>
      <c r="CP750" s="6"/>
      <c r="CQ750" s="6"/>
      <c r="CR750" s="6"/>
      <c r="CS750" s="6"/>
      <c r="CT750" s="6"/>
      <c r="CU750" s="6"/>
      <c r="CV750" s="6"/>
      <c r="CW750" s="6"/>
      <c r="CX750" s="6"/>
      <c r="CY750" s="6"/>
      <c r="CZ750" s="6"/>
      <c r="DA750" s="6"/>
      <c r="DB750" s="6"/>
      <c r="DC750" s="6"/>
      <c r="DD750" s="6"/>
      <c r="DE750" s="6"/>
      <c r="DF750" s="6"/>
      <c r="DG750" s="6"/>
      <c r="DH750" s="6"/>
      <c r="DI750" s="8"/>
      <c r="DJ750" s="6"/>
      <c r="DK750" s="6"/>
      <c r="DL750" s="6"/>
      <c r="DM750" s="6"/>
      <c r="DN750" s="6"/>
      <c r="DO750" s="6"/>
      <c r="DP750" s="6"/>
      <c r="DQ750" s="6"/>
      <c r="DR750" s="6"/>
      <c r="DS750" s="6"/>
      <c r="DT750" s="6"/>
      <c r="DU750" s="6"/>
      <c r="DV750" s="6"/>
      <c r="DW750" s="6"/>
      <c r="DX750" s="6"/>
      <c r="DY750" s="6"/>
      <c r="DZ750" s="6"/>
      <c r="EA750" s="6"/>
      <c r="EB750" s="6"/>
      <c r="EC750" s="6"/>
      <c r="ED750" s="6"/>
      <c r="EE750" s="6"/>
      <c r="EF750" s="6"/>
      <c r="EG750" s="6"/>
      <c r="EH750" s="6"/>
      <c r="EI750" s="6"/>
      <c r="EJ750" s="6"/>
      <c r="EK750" s="6"/>
      <c r="EL750" s="6"/>
      <c r="EM750" s="6"/>
      <c r="EN750" s="8"/>
      <c r="EO750" s="6"/>
    </row>
    <row r="751" spans="1:145"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8"/>
      <c r="CF751" s="6"/>
      <c r="CG751" s="6"/>
      <c r="CH751" s="6"/>
      <c r="CI751" s="6"/>
      <c r="CJ751" s="6"/>
      <c r="CK751" s="6"/>
      <c r="CL751" s="6"/>
      <c r="CM751" s="6"/>
      <c r="CN751" s="6"/>
      <c r="CO751" s="6"/>
      <c r="CP751" s="6"/>
      <c r="CQ751" s="6"/>
      <c r="CR751" s="6"/>
      <c r="CS751" s="6"/>
      <c r="CT751" s="6"/>
      <c r="CU751" s="6"/>
      <c r="CV751" s="6"/>
      <c r="CW751" s="6"/>
      <c r="CX751" s="6"/>
      <c r="CY751" s="6"/>
      <c r="CZ751" s="6"/>
      <c r="DA751" s="6"/>
      <c r="DB751" s="6"/>
      <c r="DC751" s="6"/>
      <c r="DD751" s="6"/>
      <c r="DE751" s="6"/>
      <c r="DF751" s="6"/>
      <c r="DG751" s="6"/>
      <c r="DH751" s="6"/>
      <c r="DI751" s="8"/>
      <c r="DJ751" s="6"/>
      <c r="DK751" s="6"/>
      <c r="DL751" s="6"/>
      <c r="DM751" s="6"/>
      <c r="DN751" s="6"/>
      <c r="DO751" s="6"/>
      <c r="DP751" s="6"/>
      <c r="DQ751" s="6"/>
      <c r="DR751" s="6"/>
      <c r="DS751" s="6"/>
      <c r="DT751" s="6"/>
      <c r="DU751" s="6"/>
      <c r="DV751" s="6"/>
      <c r="DW751" s="6"/>
      <c r="DX751" s="6"/>
      <c r="DY751" s="6"/>
      <c r="DZ751" s="6"/>
      <c r="EA751" s="6"/>
      <c r="EB751" s="6"/>
      <c r="EC751" s="6"/>
      <c r="ED751" s="6"/>
      <c r="EE751" s="6"/>
      <c r="EF751" s="6"/>
      <c r="EG751" s="6"/>
      <c r="EH751" s="6"/>
      <c r="EI751" s="6"/>
      <c r="EJ751" s="6"/>
      <c r="EK751" s="6"/>
      <c r="EL751" s="6"/>
      <c r="EM751" s="6"/>
      <c r="EN751" s="8"/>
      <c r="EO751" s="6"/>
    </row>
    <row r="752" spans="1:145"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8"/>
      <c r="CF752" s="6"/>
      <c r="CG752" s="6"/>
      <c r="CH752" s="6"/>
      <c r="CI752" s="6"/>
      <c r="CJ752" s="6"/>
      <c r="CK752" s="6"/>
      <c r="CL752" s="6"/>
      <c r="CM752" s="6"/>
      <c r="CN752" s="6"/>
      <c r="CO752" s="6"/>
      <c r="CP752" s="6"/>
      <c r="CQ752" s="6"/>
      <c r="CR752" s="6"/>
      <c r="CS752" s="6"/>
      <c r="CT752" s="6"/>
      <c r="CU752" s="6"/>
      <c r="CV752" s="6"/>
      <c r="CW752" s="6"/>
      <c r="CX752" s="6"/>
      <c r="CY752" s="6"/>
      <c r="CZ752" s="6"/>
      <c r="DA752" s="6"/>
      <c r="DB752" s="6"/>
      <c r="DC752" s="6"/>
      <c r="DD752" s="6"/>
      <c r="DE752" s="6"/>
      <c r="DF752" s="6"/>
      <c r="DG752" s="6"/>
      <c r="DH752" s="6"/>
      <c r="DI752" s="8"/>
      <c r="DJ752" s="6"/>
      <c r="DK752" s="6"/>
      <c r="DL752" s="6"/>
      <c r="DM752" s="6"/>
      <c r="DN752" s="6"/>
      <c r="DO752" s="6"/>
      <c r="DP752" s="6"/>
      <c r="DQ752" s="6"/>
      <c r="DR752" s="6"/>
      <c r="DS752" s="6"/>
      <c r="DT752" s="6"/>
      <c r="DU752" s="6"/>
      <c r="DV752" s="6"/>
      <c r="DW752" s="6"/>
      <c r="DX752" s="6"/>
      <c r="DY752" s="6"/>
      <c r="DZ752" s="6"/>
      <c r="EA752" s="6"/>
      <c r="EB752" s="6"/>
      <c r="EC752" s="6"/>
      <c r="ED752" s="6"/>
      <c r="EE752" s="6"/>
      <c r="EF752" s="6"/>
      <c r="EG752" s="6"/>
      <c r="EH752" s="6"/>
      <c r="EI752" s="6"/>
      <c r="EJ752" s="6"/>
      <c r="EK752" s="6"/>
      <c r="EL752" s="6"/>
      <c r="EM752" s="6"/>
      <c r="EN752" s="8"/>
      <c r="EO752" s="6"/>
    </row>
    <row r="753" spans="1:145"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8"/>
      <c r="CF753" s="6"/>
      <c r="CG753" s="6"/>
      <c r="CH753" s="6"/>
      <c r="CI753" s="6"/>
      <c r="CJ753" s="6"/>
      <c r="CK753" s="6"/>
      <c r="CL753" s="6"/>
      <c r="CM753" s="6"/>
      <c r="CN753" s="6"/>
      <c r="CO753" s="6"/>
      <c r="CP753" s="6"/>
      <c r="CQ753" s="6"/>
      <c r="CR753" s="6"/>
      <c r="CS753" s="6"/>
      <c r="CT753" s="6"/>
      <c r="CU753" s="6"/>
      <c r="CV753" s="6"/>
      <c r="CW753" s="6"/>
      <c r="CX753" s="6"/>
      <c r="CY753" s="6"/>
      <c r="CZ753" s="6"/>
      <c r="DA753" s="6"/>
      <c r="DB753" s="6"/>
      <c r="DC753" s="6"/>
      <c r="DD753" s="6"/>
      <c r="DE753" s="6"/>
      <c r="DF753" s="6"/>
      <c r="DG753" s="6"/>
      <c r="DH753" s="6"/>
      <c r="DI753" s="8"/>
      <c r="DJ753" s="6"/>
      <c r="DK753" s="6"/>
      <c r="DL753" s="6"/>
      <c r="DM753" s="6"/>
      <c r="DN753" s="6"/>
      <c r="DO753" s="6"/>
      <c r="DP753" s="6"/>
      <c r="DQ753" s="6"/>
      <c r="DR753" s="6"/>
      <c r="DS753" s="6"/>
      <c r="DT753" s="6"/>
      <c r="DU753" s="6"/>
      <c r="DV753" s="6"/>
      <c r="DW753" s="6"/>
      <c r="DX753" s="6"/>
      <c r="DY753" s="6"/>
      <c r="DZ753" s="6"/>
      <c r="EA753" s="6"/>
      <c r="EB753" s="6"/>
      <c r="EC753" s="6"/>
      <c r="ED753" s="6"/>
      <c r="EE753" s="6"/>
      <c r="EF753" s="6"/>
      <c r="EG753" s="6"/>
      <c r="EH753" s="6"/>
      <c r="EI753" s="6"/>
      <c r="EJ753" s="6"/>
      <c r="EK753" s="6"/>
      <c r="EL753" s="6"/>
      <c r="EM753" s="6"/>
      <c r="EN753" s="8"/>
      <c r="EO753" s="6"/>
    </row>
    <row r="754" spans="1:145"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8"/>
      <c r="CF754" s="6"/>
      <c r="CG754" s="6"/>
      <c r="CH754" s="6"/>
      <c r="CI754" s="6"/>
      <c r="CJ754" s="6"/>
      <c r="CK754" s="6"/>
      <c r="CL754" s="6"/>
      <c r="CM754" s="6"/>
      <c r="CN754" s="6"/>
      <c r="CO754" s="6"/>
      <c r="CP754" s="6"/>
      <c r="CQ754" s="6"/>
      <c r="CR754" s="6"/>
      <c r="CS754" s="6"/>
      <c r="CT754" s="6"/>
      <c r="CU754" s="6"/>
      <c r="CV754" s="6"/>
      <c r="CW754" s="6"/>
      <c r="CX754" s="6"/>
      <c r="CY754" s="6"/>
      <c r="CZ754" s="6"/>
      <c r="DA754" s="6"/>
      <c r="DB754" s="6"/>
      <c r="DC754" s="6"/>
      <c r="DD754" s="6"/>
      <c r="DE754" s="6"/>
      <c r="DF754" s="6"/>
      <c r="DG754" s="6"/>
      <c r="DH754" s="6"/>
      <c r="DI754" s="8"/>
      <c r="DJ754" s="6"/>
      <c r="DK754" s="6"/>
      <c r="DL754" s="6"/>
      <c r="DM754" s="6"/>
      <c r="DN754" s="6"/>
      <c r="DO754" s="6"/>
      <c r="DP754" s="6"/>
      <c r="DQ754" s="6"/>
      <c r="DR754" s="6"/>
      <c r="DS754" s="6"/>
      <c r="DT754" s="6"/>
      <c r="DU754" s="6"/>
      <c r="DV754" s="6"/>
      <c r="DW754" s="6"/>
      <c r="DX754" s="6"/>
      <c r="DY754" s="6"/>
      <c r="DZ754" s="6"/>
      <c r="EA754" s="6"/>
      <c r="EB754" s="6"/>
      <c r="EC754" s="6"/>
      <c r="ED754" s="6"/>
      <c r="EE754" s="6"/>
      <c r="EF754" s="6"/>
      <c r="EG754" s="6"/>
      <c r="EH754" s="6"/>
      <c r="EI754" s="6"/>
      <c r="EJ754" s="6"/>
      <c r="EK754" s="6"/>
      <c r="EL754" s="6"/>
      <c r="EM754" s="6"/>
      <c r="EN754" s="8"/>
      <c r="EO754" s="6"/>
    </row>
    <row r="755" spans="1:14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8"/>
      <c r="CF755" s="6"/>
      <c r="CG755" s="6"/>
      <c r="CH755" s="6"/>
      <c r="CI755" s="6"/>
      <c r="CJ755" s="6"/>
      <c r="CK755" s="6"/>
      <c r="CL755" s="6"/>
      <c r="CM755" s="6"/>
      <c r="CN755" s="6"/>
      <c r="CO755" s="6"/>
      <c r="CP755" s="6"/>
      <c r="CQ755" s="6"/>
      <c r="CR755" s="6"/>
      <c r="CS755" s="6"/>
      <c r="CT755" s="6"/>
      <c r="CU755" s="6"/>
      <c r="CV755" s="6"/>
      <c r="CW755" s="6"/>
      <c r="CX755" s="6"/>
      <c r="CY755" s="6"/>
      <c r="CZ755" s="6"/>
      <c r="DA755" s="6"/>
      <c r="DB755" s="6"/>
      <c r="DC755" s="6"/>
      <c r="DD755" s="6"/>
      <c r="DE755" s="6"/>
      <c r="DF755" s="6"/>
      <c r="DG755" s="6"/>
      <c r="DH755" s="6"/>
      <c r="DI755" s="8"/>
      <c r="DJ755" s="6"/>
      <c r="DK755" s="6"/>
      <c r="DL755" s="6"/>
      <c r="DM755" s="6"/>
      <c r="DN755" s="6"/>
      <c r="DO755" s="6"/>
      <c r="DP755" s="6"/>
      <c r="DQ755" s="6"/>
      <c r="DR755" s="6"/>
      <c r="DS755" s="6"/>
      <c r="DT755" s="6"/>
      <c r="DU755" s="6"/>
      <c r="DV755" s="6"/>
      <c r="DW755" s="6"/>
      <c r="DX755" s="6"/>
      <c r="DY755" s="6"/>
      <c r="DZ755" s="6"/>
      <c r="EA755" s="6"/>
      <c r="EB755" s="6"/>
      <c r="EC755" s="6"/>
      <c r="ED755" s="6"/>
      <c r="EE755" s="6"/>
      <c r="EF755" s="6"/>
      <c r="EG755" s="6"/>
      <c r="EH755" s="6"/>
      <c r="EI755" s="6"/>
      <c r="EJ755" s="6"/>
      <c r="EK755" s="6"/>
      <c r="EL755" s="6"/>
      <c r="EM755" s="6"/>
      <c r="EN755" s="8"/>
      <c r="EO755" s="6"/>
    </row>
    <row r="756" spans="1:145"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8"/>
      <c r="CF756" s="6"/>
      <c r="CG756" s="6"/>
      <c r="CH756" s="6"/>
      <c r="CI756" s="6"/>
      <c r="CJ756" s="6"/>
      <c r="CK756" s="6"/>
      <c r="CL756" s="6"/>
      <c r="CM756" s="6"/>
      <c r="CN756" s="6"/>
      <c r="CO756" s="6"/>
      <c r="CP756" s="6"/>
      <c r="CQ756" s="6"/>
      <c r="CR756" s="6"/>
      <c r="CS756" s="6"/>
      <c r="CT756" s="6"/>
      <c r="CU756" s="6"/>
      <c r="CV756" s="6"/>
      <c r="CW756" s="6"/>
      <c r="CX756" s="6"/>
      <c r="CY756" s="6"/>
      <c r="CZ756" s="6"/>
      <c r="DA756" s="6"/>
      <c r="DB756" s="6"/>
      <c r="DC756" s="6"/>
      <c r="DD756" s="6"/>
      <c r="DE756" s="6"/>
      <c r="DF756" s="6"/>
      <c r="DG756" s="6"/>
      <c r="DH756" s="6"/>
      <c r="DI756" s="8"/>
      <c r="DJ756" s="6"/>
      <c r="DK756" s="6"/>
      <c r="DL756" s="6"/>
      <c r="DM756" s="6"/>
      <c r="DN756" s="6"/>
      <c r="DO756" s="6"/>
      <c r="DP756" s="6"/>
      <c r="DQ756" s="6"/>
      <c r="DR756" s="6"/>
      <c r="DS756" s="6"/>
      <c r="DT756" s="6"/>
      <c r="DU756" s="6"/>
      <c r="DV756" s="6"/>
      <c r="DW756" s="6"/>
      <c r="DX756" s="6"/>
      <c r="DY756" s="6"/>
      <c r="DZ756" s="6"/>
      <c r="EA756" s="6"/>
      <c r="EB756" s="6"/>
      <c r="EC756" s="6"/>
      <c r="ED756" s="6"/>
      <c r="EE756" s="6"/>
      <c r="EF756" s="6"/>
      <c r="EG756" s="6"/>
      <c r="EH756" s="6"/>
      <c r="EI756" s="6"/>
      <c r="EJ756" s="6"/>
      <c r="EK756" s="6"/>
      <c r="EL756" s="6"/>
      <c r="EM756" s="6"/>
      <c r="EN756" s="8"/>
      <c r="EO756" s="6"/>
    </row>
    <row r="757" spans="1:145"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8"/>
      <c r="CF757" s="6"/>
      <c r="CG757" s="6"/>
      <c r="CH757" s="6"/>
      <c r="CI757" s="6"/>
      <c r="CJ757" s="6"/>
      <c r="CK757" s="6"/>
      <c r="CL757" s="6"/>
      <c r="CM757" s="6"/>
      <c r="CN757" s="6"/>
      <c r="CO757" s="6"/>
      <c r="CP757" s="6"/>
      <c r="CQ757" s="6"/>
      <c r="CR757" s="6"/>
      <c r="CS757" s="6"/>
      <c r="CT757" s="6"/>
      <c r="CU757" s="6"/>
      <c r="CV757" s="6"/>
      <c r="CW757" s="6"/>
      <c r="CX757" s="6"/>
      <c r="CY757" s="6"/>
      <c r="CZ757" s="6"/>
      <c r="DA757" s="6"/>
      <c r="DB757" s="6"/>
      <c r="DC757" s="6"/>
      <c r="DD757" s="6"/>
      <c r="DE757" s="6"/>
      <c r="DF757" s="6"/>
      <c r="DG757" s="6"/>
      <c r="DH757" s="6"/>
      <c r="DI757" s="8"/>
      <c r="DJ757" s="6"/>
      <c r="DK757" s="6"/>
      <c r="DL757" s="6"/>
      <c r="DM757" s="6"/>
      <c r="DN757" s="6"/>
      <c r="DO757" s="6"/>
      <c r="DP757" s="6"/>
      <c r="DQ757" s="6"/>
      <c r="DR757" s="6"/>
      <c r="DS757" s="6"/>
      <c r="DT757" s="6"/>
      <c r="DU757" s="6"/>
      <c r="DV757" s="6"/>
      <c r="DW757" s="6"/>
      <c r="DX757" s="6"/>
      <c r="DY757" s="6"/>
      <c r="DZ757" s="6"/>
      <c r="EA757" s="6"/>
      <c r="EB757" s="6"/>
      <c r="EC757" s="6"/>
      <c r="ED757" s="6"/>
      <c r="EE757" s="6"/>
      <c r="EF757" s="6"/>
      <c r="EG757" s="6"/>
      <c r="EH757" s="6"/>
      <c r="EI757" s="6"/>
      <c r="EJ757" s="6"/>
      <c r="EK757" s="6"/>
      <c r="EL757" s="6"/>
      <c r="EM757" s="6"/>
      <c r="EN757" s="8"/>
      <c r="EO757" s="6"/>
    </row>
    <row r="758" spans="1:145"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8"/>
      <c r="CF758" s="6"/>
      <c r="CG758" s="6"/>
      <c r="CH758" s="6"/>
      <c r="CI758" s="6"/>
      <c r="CJ758" s="6"/>
      <c r="CK758" s="6"/>
      <c r="CL758" s="6"/>
      <c r="CM758" s="6"/>
      <c r="CN758" s="6"/>
      <c r="CO758" s="6"/>
      <c r="CP758" s="6"/>
      <c r="CQ758" s="6"/>
      <c r="CR758" s="6"/>
      <c r="CS758" s="6"/>
      <c r="CT758" s="6"/>
      <c r="CU758" s="6"/>
      <c r="CV758" s="6"/>
      <c r="CW758" s="6"/>
      <c r="CX758" s="6"/>
      <c r="CY758" s="6"/>
      <c r="CZ758" s="6"/>
      <c r="DA758" s="6"/>
      <c r="DB758" s="6"/>
      <c r="DC758" s="6"/>
      <c r="DD758" s="6"/>
      <c r="DE758" s="6"/>
      <c r="DF758" s="6"/>
      <c r="DG758" s="6"/>
      <c r="DH758" s="6"/>
      <c r="DI758" s="8"/>
      <c r="DJ758" s="6"/>
      <c r="DK758" s="6"/>
      <c r="DL758" s="6"/>
      <c r="DM758" s="6"/>
      <c r="DN758" s="6"/>
      <c r="DO758" s="6"/>
      <c r="DP758" s="6"/>
      <c r="DQ758" s="6"/>
      <c r="DR758" s="6"/>
      <c r="DS758" s="6"/>
      <c r="DT758" s="6"/>
      <c r="DU758" s="6"/>
      <c r="DV758" s="6"/>
      <c r="DW758" s="6"/>
      <c r="DX758" s="6"/>
      <c r="DY758" s="6"/>
      <c r="DZ758" s="6"/>
      <c r="EA758" s="6"/>
      <c r="EB758" s="6"/>
      <c r="EC758" s="6"/>
      <c r="ED758" s="6"/>
      <c r="EE758" s="6"/>
      <c r="EF758" s="6"/>
      <c r="EG758" s="6"/>
      <c r="EH758" s="6"/>
      <c r="EI758" s="6"/>
      <c r="EJ758" s="6"/>
      <c r="EK758" s="6"/>
      <c r="EL758" s="6"/>
      <c r="EM758" s="6"/>
      <c r="EN758" s="8"/>
      <c r="EO758" s="6"/>
    </row>
    <row r="759" spans="1:145"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8"/>
      <c r="CF759" s="6"/>
      <c r="CG759" s="6"/>
      <c r="CH759" s="6"/>
      <c r="CI759" s="6"/>
      <c r="CJ759" s="6"/>
      <c r="CK759" s="6"/>
      <c r="CL759" s="6"/>
      <c r="CM759" s="6"/>
      <c r="CN759" s="6"/>
      <c r="CO759" s="6"/>
      <c r="CP759" s="6"/>
      <c r="CQ759" s="6"/>
      <c r="CR759" s="6"/>
      <c r="CS759" s="6"/>
      <c r="CT759" s="6"/>
      <c r="CU759" s="6"/>
      <c r="CV759" s="6"/>
      <c r="CW759" s="6"/>
      <c r="CX759" s="6"/>
      <c r="CY759" s="6"/>
      <c r="CZ759" s="6"/>
      <c r="DA759" s="6"/>
      <c r="DB759" s="6"/>
      <c r="DC759" s="6"/>
      <c r="DD759" s="6"/>
      <c r="DE759" s="6"/>
      <c r="DF759" s="6"/>
      <c r="DG759" s="6"/>
      <c r="DH759" s="6"/>
      <c r="DI759" s="8"/>
      <c r="DJ759" s="6"/>
      <c r="DK759" s="6"/>
      <c r="DL759" s="6"/>
      <c r="DM759" s="6"/>
      <c r="DN759" s="6"/>
      <c r="DO759" s="6"/>
      <c r="DP759" s="6"/>
      <c r="DQ759" s="6"/>
      <c r="DR759" s="6"/>
      <c r="DS759" s="6"/>
      <c r="DT759" s="6"/>
      <c r="DU759" s="6"/>
      <c r="DV759" s="6"/>
      <c r="DW759" s="6"/>
      <c r="DX759" s="6"/>
      <c r="DY759" s="6"/>
      <c r="DZ759" s="6"/>
      <c r="EA759" s="6"/>
      <c r="EB759" s="6"/>
      <c r="EC759" s="6"/>
      <c r="ED759" s="6"/>
      <c r="EE759" s="6"/>
      <c r="EF759" s="6"/>
      <c r="EG759" s="6"/>
      <c r="EH759" s="6"/>
      <c r="EI759" s="6"/>
      <c r="EJ759" s="6"/>
      <c r="EK759" s="6"/>
      <c r="EL759" s="6"/>
      <c r="EM759" s="6"/>
      <c r="EN759" s="8"/>
      <c r="EO759" s="6"/>
    </row>
    <row r="760" spans="1:145"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8"/>
      <c r="CF760" s="6"/>
      <c r="CG760" s="6"/>
      <c r="CH760" s="6"/>
      <c r="CI760" s="6"/>
      <c r="CJ760" s="6"/>
      <c r="CK760" s="6"/>
      <c r="CL760" s="6"/>
      <c r="CM760" s="6"/>
      <c r="CN760" s="6"/>
      <c r="CO760" s="6"/>
      <c r="CP760" s="6"/>
      <c r="CQ760" s="6"/>
      <c r="CR760" s="6"/>
      <c r="CS760" s="6"/>
      <c r="CT760" s="6"/>
      <c r="CU760" s="6"/>
      <c r="CV760" s="6"/>
      <c r="CW760" s="6"/>
      <c r="CX760" s="6"/>
      <c r="CY760" s="6"/>
      <c r="CZ760" s="6"/>
      <c r="DA760" s="6"/>
      <c r="DB760" s="6"/>
      <c r="DC760" s="6"/>
      <c r="DD760" s="6"/>
      <c r="DE760" s="6"/>
      <c r="DF760" s="6"/>
      <c r="DG760" s="6"/>
      <c r="DH760" s="6"/>
      <c r="DI760" s="8"/>
      <c r="DJ760" s="6"/>
      <c r="DK760" s="6"/>
      <c r="DL760" s="6"/>
      <c r="DM760" s="6"/>
      <c r="DN760" s="6"/>
      <c r="DO760" s="6"/>
      <c r="DP760" s="6"/>
      <c r="DQ760" s="6"/>
      <c r="DR760" s="6"/>
      <c r="DS760" s="6"/>
      <c r="DT760" s="6"/>
      <c r="DU760" s="6"/>
      <c r="DV760" s="6"/>
      <c r="DW760" s="6"/>
      <c r="DX760" s="6"/>
      <c r="DY760" s="6"/>
      <c r="DZ760" s="6"/>
      <c r="EA760" s="6"/>
      <c r="EB760" s="6"/>
      <c r="EC760" s="6"/>
      <c r="ED760" s="6"/>
      <c r="EE760" s="6"/>
      <c r="EF760" s="6"/>
      <c r="EG760" s="6"/>
      <c r="EH760" s="6"/>
      <c r="EI760" s="6"/>
      <c r="EJ760" s="6"/>
      <c r="EK760" s="6"/>
      <c r="EL760" s="6"/>
      <c r="EM760" s="6"/>
      <c r="EN760" s="8"/>
      <c r="EO760" s="6"/>
    </row>
    <row r="761" spans="1:145"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8"/>
      <c r="CF761" s="6"/>
      <c r="CG761" s="6"/>
      <c r="CH761" s="6"/>
      <c r="CI761" s="6"/>
      <c r="CJ761" s="6"/>
      <c r="CK761" s="6"/>
      <c r="CL761" s="6"/>
      <c r="CM761" s="6"/>
      <c r="CN761" s="6"/>
      <c r="CO761" s="6"/>
      <c r="CP761" s="6"/>
      <c r="CQ761" s="6"/>
      <c r="CR761" s="6"/>
      <c r="CS761" s="6"/>
      <c r="CT761" s="6"/>
      <c r="CU761" s="6"/>
      <c r="CV761" s="6"/>
      <c r="CW761" s="6"/>
      <c r="CX761" s="6"/>
      <c r="CY761" s="6"/>
      <c r="CZ761" s="6"/>
      <c r="DA761" s="6"/>
      <c r="DB761" s="6"/>
      <c r="DC761" s="6"/>
      <c r="DD761" s="6"/>
      <c r="DE761" s="6"/>
      <c r="DF761" s="6"/>
      <c r="DG761" s="6"/>
      <c r="DH761" s="6"/>
      <c r="DI761" s="8"/>
      <c r="DJ761" s="6"/>
      <c r="DK761" s="6"/>
      <c r="DL761" s="6"/>
      <c r="DM761" s="6"/>
      <c r="DN761" s="6"/>
      <c r="DO761" s="6"/>
      <c r="DP761" s="6"/>
      <c r="DQ761" s="6"/>
      <c r="DR761" s="6"/>
      <c r="DS761" s="6"/>
      <c r="DT761" s="6"/>
      <c r="DU761" s="6"/>
      <c r="DV761" s="6"/>
      <c r="DW761" s="6"/>
      <c r="DX761" s="6"/>
      <c r="DY761" s="6"/>
      <c r="DZ761" s="6"/>
      <c r="EA761" s="6"/>
      <c r="EB761" s="6"/>
      <c r="EC761" s="6"/>
      <c r="ED761" s="6"/>
      <c r="EE761" s="6"/>
      <c r="EF761" s="6"/>
      <c r="EG761" s="6"/>
      <c r="EH761" s="6"/>
      <c r="EI761" s="6"/>
      <c r="EJ761" s="6"/>
      <c r="EK761" s="6"/>
      <c r="EL761" s="6"/>
      <c r="EM761" s="6"/>
      <c r="EN761" s="8"/>
      <c r="EO761" s="6"/>
    </row>
    <row r="762" spans="1:145"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8"/>
      <c r="CF762" s="6"/>
      <c r="CG762" s="6"/>
      <c r="CH762" s="6"/>
      <c r="CI762" s="6"/>
      <c r="CJ762" s="6"/>
      <c r="CK762" s="6"/>
      <c r="CL762" s="6"/>
      <c r="CM762" s="6"/>
      <c r="CN762" s="6"/>
      <c r="CO762" s="6"/>
      <c r="CP762" s="6"/>
      <c r="CQ762" s="6"/>
      <c r="CR762" s="6"/>
      <c r="CS762" s="6"/>
      <c r="CT762" s="6"/>
      <c r="CU762" s="6"/>
      <c r="CV762" s="6"/>
      <c r="CW762" s="6"/>
      <c r="CX762" s="6"/>
      <c r="CY762" s="6"/>
      <c r="CZ762" s="6"/>
      <c r="DA762" s="6"/>
      <c r="DB762" s="6"/>
      <c r="DC762" s="6"/>
      <c r="DD762" s="6"/>
      <c r="DE762" s="6"/>
      <c r="DF762" s="6"/>
      <c r="DG762" s="6"/>
      <c r="DH762" s="6"/>
      <c r="DI762" s="8"/>
      <c r="DJ762" s="6"/>
      <c r="DK762" s="6"/>
      <c r="DL762" s="6"/>
      <c r="DM762" s="6"/>
      <c r="DN762" s="6"/>
      <c r="DO762" s="6"/>
      <c r="DP762" s="6"/>
      <c r="DQ762" s="6"/>
      <c r="DR762" s="6"/>
      <c r="DS762" s="6"/>
      <c r="DT762" s="6"/>
      <c r="DU762" s="6"/>
      <c r="DV762" s="6"/>
      <c r="DW762" s="6"/>
      <c r="DX762" s="6"/>
      <c r="DY762" s="6"/>
      <c r="DZ762" s="6"/>
      <c r="EA762" s="6"/>
      <c r="EB762" s="6"/>
      <c r="EC762" s="6"/>
      <c r="ED762" s="6"/>
      <c r="EE762" s="6"/>
      <c r="EF762" s="6"/>
      <c r="EG762" s="6"/>
      <c r="EH762" s="6"/>
      <c r="EI762" s="6"/>
      <c r="EJ762" s="6"/>
      <c r="EK762" s="6"/>
      <c r="EL762" s="6"/>
      <c r="EM762" s="6"/>
      <c r="EN762" s="8"/>
      <c r="EO762" s="6"/>
    </row>
    <row r="763" spans="1:145"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8"/>
      <c r="CF763" s="6"/>
      <c r="CG763" s="6"/>
      <c r="CH763" s="6"/>
      <c r="CI763" s="6"/>
      <c r="CJ763" s="6"/>
      <c r="CK763" s="6"/>
      <c r="CL763" s="6"/>
      <c r="CM763" s="6"/>
      <c r="CN763" s="6"/>
      <c r="CO763" s="6"/>
      <c r="CP763" s="6"/>
      <c r="CQ763" s="6"/>
      <c r="CR763" s="6"/>
      <c r="CS763" s="6"/>
      <c r="CT763" s="6"/>
      <c r="CU763" s="6"/>
      <c r="CV763" s="6"/>
      <c r="CW763" s="6"/>
      <c r="CX763" s="6"/>
      <c r="CY763" s="6"/>
      <c r="CZ763" s="6"/>
      <c r="DA763" s="6"/>
      <c r="DB763" s="6"/>
      <c r="DC763" s="6"/>
      <c r="DD763" s="6"/>
      <c r="DE763" s="6"/>
      <c r="DF763" s="6"/>
      <c r="DG763" s="6"/>
      <c r="DH763" s="6"/>
      <c r="DI763" s="8"/>
      <c r="DJ763" s="6"/>
      <c r="DK763" s="6"/>
      <c r="DL763" s="6"/>
      <c r="DM763" s="6"/>
      <c r="DN763" s="6"/>
      <c r="DO763" s="6"/>
      <c r="DP763" s="6"/>
      <c r="DQ763" s="6"/>
      <c r="DR763" s="6"/>
      <c r="DS763" s="6"/>
      <c r="DT763" s="6"/>
      <c r="DU763" s="6"/>
      <c r="DV763" s="6"/>
      <c r="DW763" s="6"/>
      <c r="DX763" s="6"/>
      <c r="DY763" s="6"/>
      <c r="DZ763" s="6"/>
      <c r="EA763" s="6"/>
      <c r="EB763" s="6"/>
      <c r="EC763" s="6"/>
      <c r="ED763" s="6"/>
      <c r="EE763" s="6"/>
      <c r="EF763" s="6"/>
      <c r="EG763" s="6"/>
      <c r="EH763" s="6"/>
      <c r="EI763" s="6"/>
      <c r="EJ763" s="6"/>
      <c r="EK763" s="6"/>
      <c r="EL763" s="6"/>
      <c r="EM763" s="6"/>
      <c r="EN763" s="8"/>
      <c r="EO763" s="6"/>
    </row>
    <row r="764" spans="1:145"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8"/>
      <c r="CF764" s="6"/>
      <c r="CG764" s="6"/>
      <c r="CH764" s="6"/>
      <c r="CI764" s="6"/>
      <c r="CJ764" s="6"/>
      <c r="CK764" s="6"/>
      <c r="CL764" s="6"/>
      <c r="CM764" s="6"/>
      <c r="CN764" s="6"/>
      <c r="CO764" s="6"/>
      <c r="CP764" s="6"/>
      <c r="CQ764" s="6"/>
      <c r="CR764" s="6"/>
      <c r="CS764" s="6"/>
      <c r="CT764" s="6"/>
      <c r="CU764" s="6"/>
      <c r="CV764" s="6"/>
      <c r="CW764" s="6"/>
      <c r="CX764" s="6"/>
      <c r="CY764" s="6"/>
      <c r="CZ764" s="6"/>
      <c r="DA764" s="6"/>
      <c r="DB764" s="6"/>
      <c r="DC764" s="6"/>
      <c r="DD764" s="6"/>
      <c r="DE764" s="6"/>
      <c r="DF764" s="6"/>
      <c r="DG764" s="6"/>
      <c r="DH764" s="6"/>
      <c r="DI764" s="8"/>
      <c r="DJ764" s="6"/>
      <c r="DK764" s="6"/>
      <c r="DL764" s="6"/>
      <c r="DM764" s="6"/>
      <c r="DN764" s="6"/>
      <c r="DO764" s="6"/>
      <c r="DP764" s="6"/>
      <c r="DQ764" s="6"/>
      <c r="DR764" s="6"/>
      <c r="DS764" s="6"/>
      <c r="DT764" s="6"/>
      <c r="DU764" s="6"/>
      <c r="DV764" s="6"/>
      <c r="DW764" s="6"/>
      <c r="DX764" s="6"/>
      <c r="DY764" s="6"/>
      <c r="DZ764" s="6"/>
      <c r="EA764" s="6"/>
      <c r="EB764" s="6"/>
      <c r="EC764" s="6"/>
      <c r="ED764" s="6"/>
      <c r="EE764" s="6"/>
      <c r="EF764" s="6"/>
      <c r="EG764" s="6"/>
      <c r="EH764" s="6"/>
      <c r="EI764" s="6"/>
      <c r="EJ764" s="6"/>
      <c r="EK764" s="6"/>
      <c r="EL764" s="6"/>
      <c r="EM764" s="6"/>
      <c r="EN764" s="8"/>
      <c r="EO764" s="6"/>
    </row>
    <row r="765" spans="1:14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8"/>
      <c r="CF765" s="6"/>
      <c r="CG765" s="6"/>
      <c r="CH765" s="6"/>
      <c r="CI765" s="6"/>
      <c r="CJ765" s="6"/>
      <c r="CK765" s="6"/>
      <c r="CL765" s="6"/>
      <c r="CM765" s="6"/>
      <c r="CN765" s="6"/>
      <c r="CO765" s="6"/>
      <c r="CP765" s="6"/>
      <c r="CQ765" s="6"/>
      <c r="CR765" s="6"/>
      <c r="CS765" s="6"/>
      <c r="CT765" s="6"/>
      <c r="CU765" s="6"/>
      <c r="CV765" s="6"/>
      <c r="CW765" s="6"/>
      <c r="CX765" s="6"/>
      <c r="CY765" s="6"/>
      <c r="CZ765" s="6"/>
      <c r="DA765" s="6"/>
      <c r="DB765" s="6"/>
      <c r="DC765" s="6"/>
      <c r="DD765" s="6"/>
      <c r="DE765" s="6"/>
      <c r="DF765" s="6"/>
      <c r="DG765" s="6"/>
      <c r="DH765" s="6"/>
      <c r="DI765" s="8"/>
      <c r="DJ765" s="6"/>
      <c r="DK765" s="6"/>
      <c r="DL765" s="6"/>
      <c r="DM765" s="6"/>
      <c r="DN765" s="6"/>
      <c r="DO765" s="6"/>
      <c r="DP765" s="6"/>
      <c r="DQ765" s="6"/>
      <c r="DR765" s="6"/>
      <c r="DS765" s="6"/>
      <c r="DT765" s="6"/>
      <c r="DU765" s="6"/>
      <c r="DV765" s="6"/>
      <c r="DW765" s="6"/>
      <c r="DX765" s="6"/>
      <c r="DY765" s="6"/>
      <c r="DZ765" s="6"/>
      <c r="EA765" s="6"/>
      <c r="EB765" s="6"/>
      <c r="EC765" s="6"/>
      <c r="ED765" s="6"/>
      <c r="EE765" s="6"/>
      <c r="EF765" s="6"/>
      <c r="EG765" s="6"/>
      <c r="EH765" s="6"/>
      <c r="EI765" s="6"/>
      <c r="EJ765" s="6"/>
      <c r="EK765" s="6"/>
      <c r="EL765" s="6"/>
      <c r="EM765" s="6"/>
      <c r="EN765" s="8"/>
      <c r="EO765" s="6"/>
    </row>
    <row r="766" spans="1:145"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8"/>
      <c r="CF766" s="6"/>
      <c r="CG766" s="6"/>
      <c r="CH766" s="6"/>
      <c r="CI766" s="6"/>
      <c r="CJ766" s="6"/>
      <c r="CK766" s="6"/>
      <c r="CL766" s="6"/>
      <c r="CM766" s="6"/>
      <c r="CN766" s="6"/>
      <c r="CO766" s="6"/>
      <c r="CP766" s="6"/>
      <c r="CQ766" s="6"/>
      <c r="CR766" s="6"/>
      <c r="CS766" s="6"/>
      <c r="CT766" s="6"/>
      <c r="CU766" s="6"/>
      <c r="CV766" s="6"/>
      <c r="CW766" s="6"/>
      <c r="CX766" s="6"/>
      <c r="CY766" s="6"/>
      <c r="CZ766" s="6"/>
      <c r="DA766" s="6"/>
      <c r="DB766" s="6"/>
      <c r="DC766" s="6"/>
      <c r="DD766" s="6"/>
      <c r="DE766" s="6"/>
      <c r="DF766" s="6"/>
      <c r="DG766" s="6"/>
      <c r="DH766" s="6"/>
      <c r="DI766" s="8"/>
      <c r="DJ766" s="6"/>
      <c r="DK766" s="6"/>
      <c r="DL766" s="6"/>
      <c r="DM766" s="6"/>
      <c r="DN766" s="6"/>
      <c r="DO766" s="6"/>
      <c r="DP766" s="6"/>
      <c r="DQ766" s="6"/>
      <c r="DR766" s="6"/>
      <c r="DS766" s="6"/>
      <c r="DT766" s="6"/>
      <c r="DU766" s="6"/>
      <c r="DV766" s="6"/>
      <c r="DW766" s="6"/>
      <c r="DX766" s="6"/>
      <c r="DY766" s="6"/>
      <c r="DZ766" s="6"/>
      <c r="EA766" s="6"/>
      <c r="EB766" s="6"/>
      <c r="EC766" s="6"/>
      <c r="ED766" s="6"/>
      <c r="EE766" s="6"/>
      <c r="EF766" s="6"/>
      <c r="EG766" s="6"/>
      <c r="EH766" s="6"/>
      <c r="EI766" s="6"/>
      <c r="EJ766" s="6"/>
      <c r="EK766" s="6"/>
      <c r="EL766" s="6"/>
      <c r="EM766" s="6"/>
      <c r="EN766" s="8"/>
      <c r="EO766" s="6"/>
    </row>
    <row r="767" spans="1:145"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8"/>
      <c r="CF767" s="6"/>
      <c r="CG767" s="6"/>
      <c r="CH767" s="6"/>
      <c r="CI767" s="6"/>
      <c r="CJ767" s="6"/>
      <c r="CK767" s="6"/>
      <c r="CL767" s="6"/>
      <c r="CM767" s="6"/>
      <c r="CN767" s="6"/>
      <c r="CO767" s="6"/>
      <c r="CP767" s="6"/>
      <c r="CQ767" s="6"/>
      <c r="CR767" s="6"/>
      <c r="CS767" s="6"/>
      <c r="CT767" s="6"/>
      <c r="CU767" s="6"/>
      <c r="CV767" s="6"/>
      <c r="CW767" s="6"/>
      <c r="CX767" s="6"/>
      <c r="CY767" s="6"/>
      <c r="CZ767" s="6"/>
      <c r="DA767" s="6"/>
      <c r="DB767" s="6"/>
      <c r="DC767" s="6"/>
      <c r="DD767" s="6"/>
      <c r="DE767" s="6"/>
      <c r="DF767" s="6"/>
      <c r="DG767" s="6"/>
      <c r="DH767" s="6"/>
      <c r="DI767" s="8"/>
      <c r="DJ767" s="6"/>
      <c r="DK767" s="6"/>
      <c r="DL767" s="6"/>
      <c r="DM767" s="6"/>
      <c r="DN767" s="6"/>
      <c r="DO767" s="6"/>
      <c r="DP767" s="6"/>
      <c r="DQ767" s="6"/>
      <c r="DR767" s="6"/>
      <c r="DS767" s="6"/>
      <c r="DT767" s="6"/>
      <c r="DU767" s="6"/>
      <c r="DV767" s="6"/>
      <c r="DW767" s="6"/>
      <c r="DX767" s="6"/>
      <c r="DY767" s="6"/>
      <c r="DZ767" s="6"/>
      <c r="EA767" s="6"/>
      <c r="EB767" s="6"/>
      <c r="EC767" s="6"/>
      <c r="ED767" s="6"/>
      <c r="EE767" s="6"/>
      <c r="EF767" s="6"/>
      <c r="EG767" s="6"/>
      <c r="EH767" s="6"/>
      <c r="EI767" s="6"/>
      <c r="EJ767" s="6"/>
      <c r="EK767" s="6"/>
      <c r="EL767" s="6"/>
      <c r="EM767" s="6"/>
      <c r="EN767" s="8"/>
      <c r="EO767" s="6"/>
    </row>
    <row r="768" spans="1:145"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8"/>
      <c r="CF768" s="6"/>
      <c r="CG768" s="6"/>
      <c r="CH768" s="6"/>
      <c r="CI768" s="6"/>
      <c r="CJ768" s="6"/>
      <c r="CK768" s="6"/>
      <c r="CL768" s="6"/>
      <c r="CM768" s="6"/>
      <c r="CN768" s="6"/>
      <c r="CO768" s="6"/>
      <c r="CP768" s="6"/>
      <c r="CQ768" s="6"/>
      <c r="CR768" s="6"/>
      <c r="CS768" s="6"/>
      <c r="CT768" s="6"/>
      <c r="CU768" s="6"/>
      <c r="CV768" s="6"/>
      <c r="CW768" s="6"/>
      <c r="CX768" s="6"/>
      <c r="CY768" s="6"/>
      <c r="CZ768" s="6"/>
      <c r="DA768" s="6"/>
      <c r="DB768" s="6"/>
      <c r="DC768" s="6"/>
      <c r="DD768" s="6"/>
      <c r="DE768" s="6"/>
      <c r="DF768" s="6"/>
      <c r="DG768" s="6"/>
      <c r="DH768" s="6"/>
      <c r="DI768" s="8"/>
      <c r="DJ768" s="6"/>
      <c r="DK768" s="6"/>
      <c r="DL768" s="6"/>
      <c r="DM768" s="6"/>
      <c r="DN768" s="6"/>
      <c r="DO768" s="6"/>
      <c r="DP768" s="6"/>
      <c r="DQ768" s="6"/>
      <c r="DR768" s="6"/>
      <c r="DS768" s="6"/>
      <c r="DT768" s="6"/>
      <c r="DU768" s="6"/>
      <c r="DV768" s="6"/>
      <c r="DW768" s="6"/>
      <c r="DX768" s="6"/>
      <c r="DY768" s="6"/>
      <c r="DZ768" s="6"/>
      <c r="EA768" s="6"/>
      <c r="EB768" s="6"/>
      <c r="EC768" s="6"/>
      <c r="ED768" s="6"/>
      <c r="EE768" s="6"/>
      <c r="EF768" s="6"/>
      <c r="EG768" s="6"/>
      <c r="EH768" s="6"/>
      <c r="EI768" s="6"/>
      <c r="EJ768" s="6"/>
      <c r="EK768" s="6"/>
      <c r="EL768" s="6"/>
      <c r="EM768" s="6"/>
      <c r="EN768" s="8"/>
      <c r="EO768" s="6"/>
    </row>
    <row r="769" spans="1:145"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8"/>
      <c r="CF769" s="6"/>
      <c r="CG769" s="6"/>
      <c r="CH769" s="6"/>
      <c r="CI769" s="6"/>
      <c r="CJ769" s="6"/>
      <c r="CK769" s="6"/>
      <c r="CL769" s="6"/>
      <c r="CM769" s="6"/>
      <c r="CN769" s="6"/>
      <c r="CO769" s="6"/>
      <c r="CP769" s="6"/>
      <c r="CQ769" s="6"/>
      <c r="CR769" s="6"/>
      <c r="CS769" s="6"/>
      <c r="CT769" s="6"/>
      <c r="CU769" s="6"/>
      <c r="CV769" s="6"/>
      <c r="CW769" s="6"/>
      <c r="CX769" s="6"/>
      <c r="CY769" s="6"/>
      <c r="CZ769" s="6"/>
      <c r="DA769" s="6"/>
      <c r="DB769" s="6"/>
      <c r="DC769" s="6"/>
      <c r="DD769" s="6"/>
      <c r="DE769" s="6"/>
      <c r="DF769" s="6"/>
      <c r="DG769" s="6"/>
      <c r="DH769" s="6"/>
      <c r="DI769" s="8"/>
      <c r="DJ769" s="6"/>
      <c r="DK769" s="6"/>
      <c r="DL769" s="6"/>
      <c r="DM769" s="6"/>
      <c r="DN769" s="6"/>
      <c r="DO769" s="6"/>
      <c r="DP769" s="6"/>
      <c r="DQ769" s="6"/>
      <c r="DR769" s="6"/>
      <c r="DS769" s="6"/>
      <c r="DT769" s="6"/>
      <c r="DU769" s="6"/>
      <c r="DV769" s="6"/>
      <c r="DW769" s="6"/>
      <c r="DX769" s="6"/>
      <c r="DY769" s="6"/>
      <c r="DZ769" s="6"/>
      <c r="EA769" s="6"/>
      <c r="EB769" s="6"/>
      <c r="EC769" s="6"/>
      <c r="ED769" s="6"/>
      <c r="EE769" s="6"/>
      <c r="EF769" s="6"/>
      <c r="EG769" s="6"/>
      <c r="EH769" s="6"/>
      <c r="EI769" s="6"/>
      <c r="EJ769" s="6"/>
      <c r="EK769" s="6"/>
      <c r="EL769" s="6"/>
      <c r="EM769" s="6"/>
      <c r="EN769" s="8"/>
      <c r="EO769" s="6"/>
    </row>
    <row r="770" spans="1:145"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8"/>
      <c r="CF770" s="6"/>
      <c r="CG770" s="6"/>
      <c r="CH770" s="6"/>
      <c r="CI770" s="6"/>
      <c r="CJ770" s="6"/>
      <c r="CK770" s="6"/>
      <c r="CL770" s="6"/>
      <c r="CM770" s="6"/>
      <c r="CN770" s="6"/>
      <c r="CO770" s="6"/>
      <c r="CP770" s="6"/>
      <c r="CQ770" s="6"/>
      <c r="CR770" s="6"/>
      <c r="CS770" s="6"/>
      <c r="CT770" s="6"/>
      <c r="CU770" s="6"/>
      <c r="CV770" s="6"/>
      <c r="CW770" s="6"/>
      <c r="CX770" s="6"/>
      <c r="CY770" s="6"/>
      <c r="CZ770" s="6"/>
      <c r="DA770" s="6"/>
      <c r="DB770" s="6"/>
      <c r="DC770" s="6"/>
      <c r="DD770" s="6"/>
      <c r="DE770" s="6"/>
      <c r="DF770" s="6"/>
      <c r="DG770" s="6"/>
      <c r="DH770" s="6"/>
      <c r="DI770" s="8"/>
      <c r="DJ770" s="6"/>
      <c r="DK770" s="6"/>
      <c r="DL770" s="6"/>
      <c r="DM770" s="6"/>
      <c r="DN770" s="6"/>
      <c r="DO770" s="6"/>
      <c r="DP770" s="6"/>
      <c r="DQ770" s="6"/>
      <c r="DR770" s="6"/>
      <c r="DS770" s="6"/>
      <c r="DT770" s="6"/>
      <c r="DU770" s="6"/>
      <c r="DV770" s="6"/>
      <c r="DW770" s="6"/>
      <c r="DX770" s="6"/>
      <c r="DY770" s="6"/>
      <c r="DZ770" s="6"/>
      <c r="EA770" s="6"/>
      <c r="EB770" s="6"/>
      <c r="EC770" s="6"/>
      <c r="ED770" s="6"/>
      <c r="EE770" s="6"/>
      <c r="EF770" s="6"/>
      <c r="EG770" s="6"/>
      <c r="EH770" s="6"/>
      <c r="EI770" s="6"/>
      <c r="EJ770" s="6"/>
      <c r="EK770" s="6"/>
      <c r="EL770" s="6"/>
      <c r="EM770" s="6"/>
      <c r="EN770" s="8"/>
      <c r="EO770" s="6"/>
    </row>
    <row r="771" spans="1:145"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8"/>
      <c r="CF771" s="6"/>
      <c r="CG771" s="6"/>
      <c r="CH771" s="6"/>
      <c r="CI771" s="6"/>
      <c r="CJ771" s="6"/>
      <c r="CK771" s="6"/>
      <c r="CL771" s="6"/>
      <c r="CM771" s="6"/>
      <c r="CN771" s="6"/>
      <c r="CO771" s="6"/>
      <c r="CP771" s="6"/>
      <c r="CQ771" s="6"/>
      <c r="CR771" s="6"/>
      <c r="CS771" s="6"/>
      <c r="CT771" s="6"/>
      <c r="CU771" s="6"/>
      <c r="CV771" s="6"/>
      <c r="CW771" s="6"/>
      <c r="CX771" s="6"/>
      <c r="CY771" s="6"/>
      <c r="CZ771" s="6"/>
      <c r="DA771" s="6"/>
      <c r="DB771" s="6"/>
      <c r="DC771" s="6"/>
      <c r="DD771" s="6"/>
      <c r="DE771" s="6"/>
      <c r="DF771" s="6"/>
      <c r="DG771" s="6"/>
      <c r="DH771" s="6"/>
      <c r="DI771" s="8"/>
      <c r="DJ771" s="6"/>
      <c r="DK771" s="6"/>
      <c r="DL771" s="6"/>
      <c r="DM771" s="6"/>
      <c r="DN771" s="6"/>
      <c r="DO771" s="6"/>
      <c r="DP771" s="6"/>
      <c r="DQ771" s="6"/>
      <c r="DR771" s="6"/>
      <c r="DS771" s="6"/>
      <c r="DT771" s="6"/>
      <c r="DU771" s="6"/>
      <c r="DV771" s="6"/>
      <c r="DW771" s="6"/>
      <c r="DX771" s="6"/>
      <c r="DY771" s="6"/>
      <c r="DZ771" s="6"/>
      <c r="EA771" s="6"/>
      <c r="EB771" s="6"/>
      <c r="EC771" s="6"/>
      <c r="ED771" s="6"/>
      <c r="EE771" s="6"/>
      <c r="EF771" s="6"/>
      <c r="EG771" s="6"/>
      <c r="EH771" s="6"/>
      <c r="EI771" s="6"/>
      <c r="EJ771" s="6"/>
      <c r="EK771" s="6"/>
      <c r="EL771" s="6"/>
      <c r="EM771" s="6"/>
      <c r="EN771" s="8"/>
      <c r="EO771" s="6"/>
    </row>
    <row r="772" spans="1:145"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8"/>
      <c r="CF772" s="6"/>
      <c r="CG772" s="6"/>
      <c r="CH772" s="6"/>
      <c r="CI772" s="6"/>
      <c r="CJ772" s="6"/>
      <c r="CK772" s="6"/>
      <c r="CL772" s="6"/>
      <c r="CM772" s="6"/>
      <c r="CN772" s="6"/>
      <c r="CO772" s="6"/>
      <c r="CP772" s="6"/>
      <c r="CQ772" s="6"/>
      <c r="CR772" s="6"/>
      <c r="CS772" s="6"/>
      <c r="CT772" s="6"/>
      <c r="CU772" s="6"/>
      <c r="CV772" s="6"/>
      <c r="CW772" s="6"/>
      <c r="CX772" s="6"/>
      <c r="CY772" s="6"/>
      <c r="CZ772" s="6"/>
      <c r="DA772" s="6"/>
      <c r="DB772" s="6"/>
      <c r="DC772" s="6"/>
      <c r="DD772" s="6"/>
      <c r="DE772" s="6"/>
      <c r="DF772" s="6"/>
      <c r="DG772" s="6"/>
      <c r="DH772" s="6"/>
      <c r="DI772" s="8"/>
      <c r="DJ772" s="6"/>
      <c r="DK772" s="6"/>
      <c r="DL772" s="6"/>
      <c r="DM772" s="6"/>
      <c r="DN772" s="6"/>
      <c r="DO772" s="6"/>
      <c r="DP772" s="6"/>
      <c r="DQ772" s="6"/>
      <c r="DR772" s="6"/>
      <c r="DS772" s="6"/>
      <c r="DT772" s="6"/>
      <c r="DU772" s="6"/>
      <c r="DV772" s="6"/>
      <c r="DW772" s="6"/>
      <c r="DX772" s="6"/>
      <c r="DY772" s="6"/>
      <c r="DZ772" s="6"/>
      <c r="EA772" s="6"/>
      <c r="EB772" s="6"/>
      <c r="EC772" s="6"/>
      <c r="ED772" s="6"/>
      <c r="EE772" s="6"/>
      <c r="EF772" s="6"/>
      <c r="EG772" s="6"/>
      <c r="EH772" s="6"/>
      <c r="EI772" s="6"/>
      <c r="EJ772" s="6"/>
      <c r="EK772" s="6"/>
      <c r="EL772" s="6"/>
      <c r="EM772" s="6"/>
      <c r="EN772" s="8"/>
      <c r="EO772" s="6"/>
    </row>
    <row r="773" spans="1:145"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8"/>
      <c r="CF773" s="6"/>
      <c r="CG773" s="6"/>
      <c r="CH773" s="6"/>
      <c r="CI773" s="6"/>
      <c r="CJ773" s="6"/>
      <c r="CK773" s="6"/>
      <c r="CL773" s="6"/>
      <c r="CM773" s="6"/>
      <c r="CN773" s="6"/>
      <c r="CO773" s="6"/>
      <c r="CP773" s="6"/>
      <c r="CQ773" s="6"/>
      <c r="CR773" s="6"/>
      <c r="CS773" s="6"/>
      <c r="CT773" s="6"/>
      <c r="CU773" s="6"/>
      <c r="CV773" s="6"/>
      <c r="CW773" s="6"/>
      <c r="CX773" s="6"/>
      <c r="CY773" s="6"/>
      <c r="CZ773" s="6"/>
      <c r="DA773" s="6"/>
      <c r="DB773" s="6"/>
      <c r="DC773" s="6"/>
      <c r="DD773" s="6"/>
      <c r="DE773" s="6"/>
      <c r="DF773" s="6"/>
      <c r="DG773" s="6"/>
      <c r="DH773" s="6"/>
      <c r="DI773" s="8"/>
      <c r="DJ773" s="6"/>
      <c r="DK773" s="6"/>
      <c r="DL773" s="6"/>
      <c r="DM773" s="6"/>
      <c r="DN773" s="6"/>
      <c r="DO773" s="6"/>
      <c r="DP773" s="6"/>
      <c r="DQ773" s="6"/>
      <c r="DR773" s="6"/>
      <c r="DS773" s="6"/>
      <c r="DT773" s="6"/>
      <c r="DU773" s="6"/>
      <c r="DV773" s="6"/>
      <c r="DW773" s="6"/>
      <c r="DX773" s="6"/>
      <c r="DY773" s="6"/>
      <c r="DZ773" s="6"/>
      <c r="EA773" s="6"/>
      <c r="EB773" s="6"/>
      <c r="EC773" s="6"/>
      <c r="ED773" s="6"/>
      <c r="EE773" s="6"/>
      <c r="EF773" s="6"/>
      <c r="EG773" s="6"/>
      <c r="EH773" s="6"/>
      <c r="EI773" s="6"/>
      <c r="EJ773" s="6"/>
      <c r="EK773" s="6"/>
      <c r="EL773" s="6"/>
      <c r="EM773" s="6"/>
      <c r="EN773" s="8"/>
      <c r="EO773" s="6"/>
    </row>
    <row r="774" spans="1:145"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8"/>
      <c r="CF774" s="6"/>
      <c r="CG774" s="6"/>
      <c r="CH774" s="6"/>
      <c r="CI774" s="6"/>
      <c r="CJ774" s="6"/>
      <c r="CK774" s="6"/>
      <c r="CL774" s="6"/>
      <c r="CM774" s="6"/>
      <c r="CN774" s="6"/>
      <c r="CO774" s="6"/>
      <c r="CP774" s="6"/>
      <c r="CQ774" s="6"/>
      <c r="CR774" s="6"/>
      <c r="CS774" s="6"/>
      <c r="CT774" s="6"/>
      <c r="CU774" s="6"/>
      <c r="CV774" s="6"/>
      <c r="CW774" s="6"/>
      <c r="CX774" s="6"/>
      <c r="CY774" s="6"/>
      <c r="CZ774" s="6"/>
      <c r="DA774" s="6"/>
      <c r="DB774" s="6"/>
      <c r="DC774" s="6"/>
      <c r="DD774" s="6"/>
      <c r="DE774" s="6"/>
      <c r="DF774" s="6"/>
      <c r="DG774" s="6"/>
      <c r="DH774" s="6"/>
      <c r="DI774" s="8"/>
      <c r="DJ774" s="6"/>
      <c r="DK774" s="6"/>
      <c r="DL774" s="6"/>
      <c r="DM774" s="6"/>
      <c r="DN774" s="6"/>
      <c r="DO774" s="6"/>
      <c r="DP774" s="6"/>
      <c r="DQ774" s="6"/>
      <c r="DR774" s="6"/>
      <c r="DS774" s="6"/>
      <c r="DT774" s="6"/>
      <c r="DU774" s="6"/>
      <c r="DV774" s="6"/>
      <c r="DW774" s="6"/>
      <c r="DX774" s="6"/>
      <c r="DY774" s="6"/>
      <c r="DZ774" s="6"/>
      <c r="EA774" s="6"/>
      <c r="EB774" s="6"/>
      <c r="EC774" s="6"/>
      <c r="ED774" s="6"/>
      <c r="EE774" s="6"/>
      <c r="EF774" s="6"/>
      <c r="EG774" s="6"/>
      <c r="EH774" s="6"/>
      <c r="EI774" s="6"/>
      <c r="EJ774" s="6"/>
      <c r="EK774" s="6"/>
      <c r="EL774" s="6"/>
      <c r="EM774" s="6"/>
      <c r="EN774" s="8"/>
      <c r="EO774" s="6"/>
    </row>
    <row r="775" spans="1:14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8"/>
      <c r="CF775" s="6"/>
      <c r="CG775" s="6"/>
      <c r="CH775" s="6"/>
      <c r="CI775" s="6"/>
      <c r="CJ775" s="6"/>
      <c r="CK775" s="6"/>
      <c r="CL775" s="6"/>
      <c r="CM775" s="6"/>
      <c r="CN775" s="6"/>
      <c r="CO775" s="6"/>
      <c r="CP775" s="6"/>
      <c r="CQ775" s="6"/>
      <c r="CR775" s="6"/>
      <c r="CS775" s="6"/>
      <c r="CT775" s="6"/>
      <c r="CU775" s="6"/>
      <c r="CV775" s="6"/>
      <c r="CW775" s="6"/>
      <c r="CX775" s="6"/>
      <c r="CY775" s="6"/>
      <c r="CZ775" s="6"/>
      <c r="DA775" s="6"/>
      <c r="DB775" s="6"/>
      <c r="DC775" s="6"/>
      <c r="DD775" s="6"/>
      <c r="DE775" s="6"/>
      <c r="DF775" s="6"/>
      <c r="DG775" s="6"/>
      <c r="DH775" s="6"/>
      <c r="DI775" s="8"/>
      <c r="DJ775" s="6"/>
      <c r="DK775" s="6"/>
      <c r="DL775" s="6"/>
      <c r="DM775" s="6"/>
      <c r="DN775" s="6"/>
      <c r="DO775" s="6"/>
      <c r="DP775" s="6"/>
      <c r="DQ775" s="6"/>
      <c r="DR775" s="6"/>
      <c r="DS775" s="6"/>
      <c r="DT775" s="6"/>
      <c r="DU775" s="6"/>
      <c r="DV775" s="6"/>
      <c r="DW775" s="6"/>
      <c r="DX775" s="6"/>
      <c r="DY775" s="6"/>
      <c r="DZ775" s="6"/>
      <c r="EA775" s="6"/>
      <c r="EB775" s="6"/>
      <c r="EC775" s="6"/>
      <c r="ED775" s="6"/>
      <c r="EE775" s="6"/>
      <c r="EF775" s="6"/>
      <c r="EG775" s="6"/>
      <c r="EH775" s="6"/>
      <c r="EI775" s="6"/>
      <c r="EJ775" s="6"/>
      <c r="EK775" s="6"/>
      <c r="EL775" s="6"/>
      <c r="EM775" s="6"/>
      <c r="EN775" s="8"/>
      <c r="EO775" s="6"/>
    </row>
    <row r="776" spans="1:145"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8"/>
      <c r="CF776" s="6"/>
      <c r="CG776" s="6"/>
      <c r="CH776" s="6"/>
      <c r="CI776" s="6"/>
      <c r="CJ776" s="6"/>
      <c r="CK776" s="6"/>
      <c r="CL776" s="6"/>
      <c r="CM776" s="6"/>
      <c r="CN776" s="6"/>
      <c r="CO776" s="6"/>
      <c r="CP776" s="6"/>
      <c r="CQ776" s="6"/>
      <c r="CR776" s="6"/>
      <c r="CS776" s="6"/>
      <c r="CT776" s="6"/>
      <c r="CU776" s="6"/>
      <c r="CV776" s="6"/>
      <c r="CW776" s="6"/>
      <c r="CX776" s="6"/>
      <c r="CY776" s="6"/>
      <c r="CZ776" s="6"/>
      <c r="DA776" s="6"/>
      <c r="DB776" s="6"/>
      <c r="DC776" s="6"/>
      <c r="DD776" s="6"/>
      <c r="DE776" s="6"/>
      <c r="DF776" s="6"/>
      <c r="DG776" s="6"/>
      <c r="DH776" s="6"/>
      <c r="DI776" s="8"/>
      <c r="DJ776" s="6"/>
      <c r="DK776" s="6"/>
      <c r="DL776" s="6"/>
      <c r="DM776" s="6"/>
      <c r="DN776" s="6"/>
      <c r="DO776" s="6"/>
      <c r="DP776" s="6"/>
      <c r="DQ776" s="6"/>
      <c r="DR776" s="6"/>
      <c r="DS776" s="6"/>
      <c r="DT776" s="6"/>
      <c r="DU776" s="6"/>
      <c r="DV776" s="6"/>
      <c r="DW776" s="6"/>
      <c r="DX776" s="6"/>
      <c r="DY776" s="6"/>
      <c r="DZ776" s="6"/>
      <c r="EA776" s="6"/>
      <c r="EB776" s="6"/>
      <c r="EC776" s="6"/>
      <c r="ED776" s="6"/>
      <c r="EE776" s="6"/>
      <c r="EF776" s="6"/>
      <c r="EG776" s="6"/>
      <c r="EH776" s="6"/>
      <c r="EI776" s="6"/>
      <c r="EJ776" s="6"/>
      <c r="EK776" s="6"/>
      <c r="EL776" s="6"/>
      <c r="EM776" s="6"/>
      <c r="EN776" s="8"/>
      <c r="EO776" s="6"/>
    </row>
    <row r="777" spans="1:145"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8"/>
      <c r="CF777" s="6"/>
      <c r="CG777" s="6"/>
      <c r="CH777" s="6"/>
      <c r="CI777" s="6"/>
      <c r="CJ777" s="6"/>
      <c r="CK777" s="6"/>
      <c r="CL777" s="6"/>
      <c r="CM777" s="6"/>
      <c r="CN777" s="6"/>
      <c r="CO777" s="6"/>
      <c r="CP777" s="6"/>
      <c r="CQ777" s="6"/>
      <c r="CR777" s="6"/>
      <c r="CS777" s="6"/>
      <c r="CT777" s="6"/>
      <c r="CU777" s="6"/>
      <c r="CV777" s="6"/>
      <c r="CW777" s="6"/>
      <c r="CX777" s="6"/>
      <c r="CY777" s="6"/>
      <c r="CZ777" s="6"/>
      <c r="DA777" s="6"/>
      <c r="DB777" s="6"/>
      <c r="DC777" s="6"/>
      <c r="DD777" s="6"/>
      <c r="DE777" s="6"/>
      <c r="DF777" s="6"/>
      <c r="DG777" s="6"/>
      <c r="DH777" s="6"/>
      <c r="DI777" s="8"/>
      <c r="DJ777" s="6"/>
      <c r="DK777" s="6"/>
      <c r="DL777" s="6"/>
      <c r="DM777" s="6"/>
      <c r="DN777" s="6"/>
      <c r="DO777" s="6"/>
      <c r="DP777" s="6"/>
      <c r="DQ777" s="6"/>
      <c r="DR777" s="6"/>
      <c r="DS777" s="6"/>
      <c r="DT777" s="6"/>
      <c r="DU777" s="6"/>
      <c r="DV777" s="6"/>
      <c r="DW777" s="6"/>
      <c r="DX777" s="6"/>
      <c r="DY777" s="6"/>
      <c r="DZ777" s="6"/>
      <c r="EA777" s="6"/>
      <c r="EB777" s="6"/>
      <c r="EC777" s="6"/>
      <c r="ED777" s="6"/>
      <c r="EE777" s="6"/>
      <c r="EF777" s="6"/>
      <c r="EG777" s="6"/>
      <c r="EH777" s="6"/>
      <c r="EI777" s="6"/>
      <c r="EJ777" s="6"/>
      <c r="EK777" s="6"/>
      <c r="EL777" s="6"/>
      <c r="EM777" s="6"/>
      <c r="EN777" s="8"/>
      <c r="EO777" s="6"/>
    </row>
    <row r="778" spans="1:145"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8"/>
      <c r="CF778" s="6"/>
      <c r="CG778" s="6"/>
      <c r="CH778" s="6"/>
      <c r="CI778" s="6"/>
      <c r="CJ778" s="6"/>
      <c r="CK778" s="6"/>
      <c r="CL778" s="6"/>
      <c r="CM778" s="6"/>
      <c r="CN778" s="6"/>
      <c r="CO778" s="6"/>
      <c r="CP778" s="6"/>
      <c r="CQ778" s="6"/>
      <c r="CR778" s="6"/>
      <c r="CS778" s="6"/>
      <c r="CT778" s="6"/>
      <c r="CU778" s="6"/>
      <c r="CV778" s="6"/>
      <c r="CW778" s="6"/>
      <c r="CX778" s="6"/>
      <c r="CY778" s="6"/>
      <c r="CZ778" s="6"/>
      <c r="DA778" s="6"/>
      <c r="DB778" s="6"/>
      <c r="DC778" s="6"/>
      <c r="DD778" s="6"/>
      <c r="DE778" s="6"/>
      <c r="DF778" s="6"/>
      <c r="DG778" s="6"/>
      <c r="DH778" s="6"/>
      <c r="DI778" s="8"/>
      <c r="DJ778" s="6"/>
      <c r="DK778" s="6"/>
      <c r="DL778" s="6"/>
      <c r="DM778" s="6"/>
      <c r="DN778" s="6"/>
      <c r="DO778" s="6"/>
      <c r="DP778" s="6"/>
      <c r="DQ778" s="6"/>
      <c r="DR778" s="6"/>
      <c r="DS778" s="6"/>
      <c r="DT778" s="6"/>
      <c r="DU778" s="6"/>
      <c r="DV778" s="6"/>
      <c r="DW778" s="6"/>
      <c r="DX778" s="6"/>
      <c r="DY778" s="6"/>
      <c r="DZ778" s="6"/>
      <c r="EA778" s="6"/>
      <c r="EB778" s="6"/>
      <c r="EC778" s="6"/>
      <c r="ED778" s="6"/>
      <c r="EE778" s="6"/>
      <c r="EF778" s="6"/>
      <c r="EG778" s="6"/>
      <c r="EH778" s="6"/>
      <c r="EI778" s="6"/>
      <c r="EJ778" s="6"/>
      <c r="EK778" s="6"/>
      <c r="EL778" s="6"/>
      <c r="EM778" s="6"/>
      <c r="EN778" s="8"/>
      <c r="EO778" s="6"/>
    </row>
    <row r="779" spans="1:145"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8"/>
      <c r="CF779" s="6"/>
      <c r="CG779" s="6"/>
      <c r="CH779" s="6"/>
      <c r="CI779" s="6"/>
      <c r="CJ779" s="6"/>
      <c r="CK779" s="6"/>
      <c r="CL779" s="6"/>
      <c r="CM779" s="6"/>
      <c r="CN779" s="6"/>
      <c r="CO779" s="6"/>
      <c r="CP779" s="6"/>
      <c r="CQ779" s="6"/>
      <c r="CR779" s="6"/>
      <c r="CS779" s="6"/>
      <c r="CT779" s="6"/>
      <c r="CU779" s="6"/>
      <c r="CV779" s="6"/>
      <c r="CW779" s="6"/>
      <c r="CX779" s="6"/>
      <c r="CY779" s="6"/>
      <c r="CZ779" s="6"/>
      <c r="DA779" s="6"/>
      <c r="DB779" s="6"/>
      <c r="DC779" s="6"/>
      <c r="DD779" s="6"/>
      <c r="DE779" s="6"/>
      <c r="DF779" s="6"/>
      <c r="DG779" s="6"/>
      <c r="DH779" s="6"/>
      <c r="DI779" s="8"/>
      <c r="DJ779" s="6"/>
      <c r="DK779" s="6"/>
      <c r="DL779" s="6"/>
      <c r="DM779" s="6"/>
      <c r="DN779" s="6"/>
      <c r="DO779" s="6"/>
      <c r="DP779" s="6"/>
      <c r="DQ779" s="6"/>
      <c r="DR779" s="6"/>
      <c r="DS779" s="6"/>
      <c r="DT779" s="6"/>
      <c r="DU779" s="6"/>
      <c r="DV779" s="6"/>
      <c r="DW779" s="6"/>
      <c r="DX779" s="6"/>
      <c r="DY779" s="6"/>
      <c r="DZ779" s="6"/>
      <c r="EA779" s="6"/>
      <c r="EB779" s="6"/>
      <c r="EC779" s="6"/>
      <c r="ED779" s="6"/>
      <c r="EE779" s="6"/>
      <c r="EF779" s="6"/>
      <c r="EG779" s="6"/>
      <c r="EH779" s="6"/>
      <c r="EI779" s="6"/>
      <c r="EJ779" s="6"/>
      <c r="EK779" s="6"/>
      <c r="EL779" s="6"/>
      <c r="EM779" s="6"/>
      <c r="EN779" s="8"/>
      <c r="EO779" s="6"/>
    </row>
    <row r="780" spans="1:145"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8"/>
      <c r="CF780" s="6"/>
      <c r="CG780" s="6"/>
      <c r="CH780" s="6"/>
      <c r="CI780" s="6"/>
      <c r="CJ780" s="6"/>
      <c r="CK780" s="6"/>
      <c r="CL780" s="6"/>
      <c r="CM780" s="6"/>
      <c r="CN780" s="6"/>
      <c r="CO780" s="6"/>
      <c r="CP780" s="6"/>
      <c r="CQ780" s="6"/>
      <c r="CR780" s="6"/>
      <c r="CS780" s="6"/>
      <c r="CT780" s="6"/>
      <c r="CU780" s="6"/>
      <c r="CV780" s="6"/>
      <c r="CW780" s="6"/>
      <c r="CX780" s="6"/>
      <c r="CY780" s="6"/>
      <c r="CZ780" s="6"/>
      <c r="DA780" s="6"/>
      <c r="DB780" s="6"/>
      <c r="DC780" s="6"/>
      <c r="DD780" s="6"/>
      <c r="DE780" s="6"/>
      <c r="DF780" s="6"/>
      <c r="DG780" s="6"/>
      <c r="DH780" s="6"/>
      <c r="DI780" s="8"/>
      <c r="DJ780" s="6"/>
      <c r="DK780" s="6"/>
      <c r="DL780" s="6"/>
      <c r="DM780" s="6"/>
      <c r="DN780" s="6"/>
      <c r="DO780" s="6"/>
      <c r="DP780" s="6"/>
      <c r="DQ780" s="6"/>
      <c r="DR780" s="6"/>
      <c r="DS780" s="6"/>
      <c r="DT780" s="6"/>
      <c r="DU780" s="6"/>
      <c r="DV780" s="6"/>
      <c r="DW780" s="6"/>
      <c r="DX780" s="6"/>
      <c r="DY780" s="6"/>
      <c r="DZ780" s="6"/>
      <c r="EA780" s="6"/>
      <c r="EB780" s="6"/>
      <c r="EC780" s="6"/>
      <c r="ED780" s="6"/>
      <c r="EE780" s="6"/>
      <c r="EF780" s="6"/>
      <c r="EG780" s="6"/>
      <c r="EH780" s="6"/>
      <c r="EI780" s="6"/>
      <c r="EJ780" s="6"/>
      <c r="EK780" s="6"/>
      <c r="EL780" s="6"/>
      <c r="EM780" s="6"/>
      <c r="EN780" s="8"/>
      <c r="EO780" s="6"/>
    </row>
    <row r="781" spans="1:145"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8"/>
      <c r="CF781" s="6"/>
      <c r="CG781" s="6"/>
      <c r="CH781" s="6"/>
      <c r="CI781" s="6"/>
      <c r="CJ781" s="6"/>
      <c r="CK781" s="6"/>
      <c r="CL781" s="6"/>
      <c r="CM781" s="6"/>
      <c r="CN781" s="6"/>
      <c r="CO781" s="6"/>
      <c r="CP781" s="6"/>
      <c r="CQ781" s="6"/>
      <c r="CR781" s="6"/>
      <c r="CS781" s="6"/>
      <c r="CT781" s="6"/>
      <c r="CU781" s="6"/>
      <c r="CV781" s="6"/>
      <c r="CW781" s="6"/>
      <c r="CX781" s="6"/>
      <c r="CY781" s="6"/>
      <c r="CZ781" s="6"/>
      <c r="DA781" s="6"/>
      <c r="DB781" s="6"/>
      <c r="DC781" s="6"/>
      <c r="DD781" s="6"/>
      <c r="DE781" s="6"/>
      <c r="DF781" s="6"/>
      <c r="DG781" s="6"/>
      <c r="DH781" s="6"/>
      <c r="DI781" s="8"/>
      <c r="DJ781" s="6"/>
      <c r="DK781" s="6"/>
      <c r="DL781" s="6"/>
      <c r="DM781" s="6"/>
      <c r="DN781" s="6"/>
      <c r="DO781" s="6"/>
      <c r="DP781" s="6"/>
      <c r="DQ781" s="6"/>
      <c r="DR781" s="6"/>
      <c r="DS781" s="6"/>
      <c r="DT781" s="6"/>
      <c r="DU781" s="6"/>
      <c r="DV781" s="6"/>
      <c r="DW781" s="6"/>
      <c r="DX781" s="6"/>
      <c r="DY781" s="6"/>
      <c r="DZ781" s="6"/>
      <c r="EA781" s="6"/>
      <c r="EB781" s="6"/>
      <c r="EC781" s="6"/>
      <c r="ED781" s="6"/>
      <c r="EE781" s="6"/>
      <c r="EF781" s="6"/>
      <c r="EG781" s="6"/>
      <c r="EH781" s="6"/>
      <c r="EI781" s="6"/>
      <c r="EJ781" s="6"/>
      <c r="EK781" s="6"/>
      <c r="EL781" s="6"/>
      <c r="EM781" s="6"/>
      <c r="EN781" s="8"/>
      <c r="EO781" s="6"/>
    </row>
    <row r="782" spans="1:145"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8"/>
      <c r="CF782" s="6"/>
      <c r="CG782" s="6"/>
      <c r="CH782" s="6"/>
      <c r="CI782" s="6"/>
      <c r="CJ782" s="6"/>
      <c r="CK782" s="6"/>
      <c r="CL782" s="6"/>
      <c r="CM782" s="6"/>
      <c r="CN782" s="6"/>
      <c r="CO782" s="6"/>
      <c r="CP782" s="6"/>
      <c r="CQ782" s="6"/>
      <c r="CR782" s="6"/>
      <c r="CS782" s="6"/>
      <c r="CT782" s="6"/>
      <c r="CU782" s="6"/>
      <c r="CV782" s="6"/>
      <c r="CW782" s="6"/>
      <c r="CX782" s="6"/>
      <c r="CY782" s="6"/>
      <c r="CZ782" s="6"/>
      <c r="DA782" s="6"/>
      <c r="DB782" s="6"/>
      <c r="DC782" s="6"/>
      <c r="DD782" s="6"/>
      <c r="DE782" s="6"/>
      <c r="DF782" s="6"/>
      <c r="DG782" s="6"/>
      <c r="DH782" s="6"/>
      <c r="DI782" s="8"/>
      <c r="DJ782" s="6"/>
      <c r="DK782" s="6"/>
      <c r="DL782" s="6"/>
      <c r="DM782" s="6"/>
      <c r="DN782" s="6"/>
      <c r="DO782" s="6"/>
      <c r="DP782" s="6"/>
      <c r="DQ782" s="6"/>
      <c r="DR782" s="6"/>
      <c r="DS782" s="6"/>
      <c r="DT782" s="6"/>
      <c r="DU782" s="6"/>
      <c r="DV782" s="6"/>
      <c r="DW782" s="6"/>
      <c r="DX782" s="6"/>
      <c r="DY782" s="6"/>
      <c r="DZ782" s="6"/>
      <c r="EA782" s="6"/>
      <c r="EB782" s="6"/>
      <c r="EC782" s="6"/>
      <c r="ED782" s="6"/>
      <c r="EE782" s="6"/>
      <c r="EF782" s="6"/>
      <c r="EG782" s="6"/>
      <c r="EH782" s="6"/>
      <c r="EI782" s="6"/>
      <c r="EJ782" s="6"/>
      <c r="EK782" s="6"/>
      <c r="EL782" s="6"/>
      <c r="EM782" s="6"/>
      <c r="EN782" s="8"/>
      <c r="EO782" s="6"/>
    </row>
    <row r="783" spans="1:145"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8"/>
      <c r="CF783" s="6"/>
      <c r="CG783" s="6"/>
      <c r="CH783" s="6"/>
      <c r="CI783" s="6"/>
      <c r="CJ783" s="6"/>
      <c r="CK783" s="6"/>
      <c r="CL783" s="6"/>
      <c r="CM783" s="6"/>
      <c r="CN783" s="6"/>
      <c r="CO783" s="6"/>
      <c r="CP783" s="6"/>
      <c r="CQ783" s="6"/>
      <c r="CR783" s="6"/>
      <c r="CS783" s="6"/>
      <c r="CT783" s="6"/>
      <c r="CU783" s="6"/>
      <c r="CV783" s="6"/>
      <c r="CW783" s="6"/>
      <c r="CX783" s="6"/>
      <c r="CY783" s="6"/>
      <c r="CZ783" s="6"/>
      <c r="DA783" s="6"/>
      <c r="DB783" s="6"/>
      <c r="DC783" s="6"/>
      <c r="DD783" s="6"/>
      <c r="DE783" s="6"/>
      <c r="DF783" s="6"/>
      <c r="DG783" s="6"/>
      <c r="DH783" s="6"/>
      <c r="DI783" s="8"/>
      <c r="DJ783" s="6"/>
      <c r="DK783" s="6"/>
      <c r="DL783" s="6"/>
      <c r="DM783" s="6"/>
      <c r="DN783" s="6"/>
      <c r="DO783" s="6"/>
      <c r="DP783" s="6"/>
      <c r="DQ783" s="6"/>
      <c r="DR783" s="6"/>
      <c r="DS783" s="6"/>
      <c r="DT783" s="6"/>
      <c r="DU783" s="6"/>
      <c r="DV783" s="6"/>
      <c r="DW783" s="6"/>
      <c r="DX783" s="6"/>
      <c r="DY783" s="6"/>
      <c r="DZ783" s="6"/>
      <c r="EA783" s="6"/>
      <c r="EB783" s="6"/>
      <c r="EC783" s="6"/>
      <c r="ED783" s="6"/>
      <c r="EE783" s="6"/>
      <c r="EF783" s="6"/>
      <c r="EG783" s="6"/>
      <c r="EH783" s="6"/>
      <c r="EI783" s="6"/>
      <c r="EJ783" s="6"/>
      <c r="EK783" s="6"/>
      <c r="EL783" s="6"/>
      <c r="EM783" s="6"/>
      <c r="EN783" s="8"/>
      <c r="EO783" s="6"/>
    </row>
    <row r="784" spans="1:145"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8"/>
      <c r="CF784" s="6"/>
      <c r="CG784" s="6"/>
      <c r="CH784" s="6"/>
      <c r="CI784" s="6"/>
      <c r="CJ784" s="6"/>
      <c r="CK784" s="6"/>
      <c r="CL784" s="6"/>
      <c r="CM784" s="6"/>
      <c r="CN784" s="6"/>
      <c r="CO784" s="6"/>
      <c r="CP784" s="6"/>
      <c r="CQ784" s="6"/>
      <c r="CR784" s="6"/>
      <c r="CS784" s="6"/>
      <c r="CT784" s="6"/>
      <c r="CU784" s="6"/>
      <c r="CV784" s="6"/>
      <c r="CW784" s="6"/>
      <c r="CX784" s="6"/>
      <c r="CY784" s="6"/>
      <c r="CZ784" s="6"/>
      <c r="DA784" s="6"/>
      <c r="DB784" s="6"/>
      <c r="DC784" s="6"/>
      <c r="DD784" s="6"/>
      <c r="DE784" s="6"/>
      <c r="DF784" s="6"/>
      <c r="DG784" s="6"/>
      <c r="DH784" s="6"/>
      <c r="DI784" s="8"/>
      <c r="DJ784" s="6"/>
      <c r="DK784" s="6"/>
      <c r="DL784" s="6"/>
      <c r="DM784" s="6"/>
      <c r="DN784" s="6"/>
      <c r="DO784" s="6"/>
      <c r="DP784" s="6"/>
      <c r="DQ784" s="6"/>
      <c r="DR784" s="6"/>
      <c r="DS784" s="6"/>
      <c r="DT784" s="6"/>
      <c r="DU784" s="6"/>
      <c r="DV784" s="6"/>
      <c r="DW784" s="6"/>
      <c r="DX784" s="6"/>
      <c r="DY784" s="6"/>
      <c r="DZ784" s="6"/>
      <c r="EA784" s="6"/>
      <c r="EB784" s="6"/>
      <c r="EC784" s="6"/>
      <c r="ED784" s="6"/>
      <c r="EE784" s="6"/>
      <c r="EF784" s="6"/>
      <c r="EG784" s="6"/>
      <c r="EH784" s="6"/>
      <c r="EI784" s="6"/>
      <c r="EJ784" s="6"/>
      <c r="EK784" s="6"/>
      <c r="EL784" s="6"/>
      <c r="EM784" s="6"/>
      <c r="EN784" s="8"/>
      <c r="EO784" s="6"/>
    </row>
    <row r="785" spans="1:14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8"/>
      <c r="CF785" s="6"/>
      <c r="CG785" s="6"/>
      <c r="CH785" s="6"/>
      <c r="CI785" s="6"/>
      <c r="CJ785" s="6"/>
      <c r="CK785" s="6"/>
      <c r="CL785" s="6"/>
      <c r="CM785" s="6"/>
      <c r="CN785" s="6"/>
      <c r="CO785" s="6"/>
      <c r="CP785" s="6"/>
      <c r="CQ785" s="6"/>
      <c r="CR785" s="6"/>
      <c r="CS785" s="6"/>
      <c r="CT785" s="6"/>
      <c r="CU785" s="6"/>
      <c r="CV785" s="6"/>
      <c r="CW785" s="6"/>
      <c r="CX785" s="6"/>
      <c r="CY785" s="6"/>
      <c r="CZ785" s="6"/>
      <c r="DA785" s="6"/>
      <c r="DB785" s="6"/>
      <c r="DC785" s="6"/>
      <c r="DD785" s="6"/>
      <c r="DE785" s="6"/>
      <c r="DF785" s="6"/>
      <c r="DG785" s="6"/>
      <c r="DH785" s="6"/>
      <c r="DI785" s="8"/>
      <c r="DJ785" s="6"/>
      <c r="DK785" s="6"/>
      <c r="DL785" s="6"/>
      <c r="DM785" s="6"/>
      <c r="DN785" s="6"/>
      <c r="DO785" s="6"/>
      <c r="DP785" s="6"/>
      <c r="DQ785" s="6"/>
      <c r="DR785" s="6"/>
      <c r="DS785" s="6"/>
      <c r="DT785" s="6"/>
      <c r="DU785" s="6"/>
      <c r="DV785" s="6"/>
      <c r="DW785" s="6"/>
      <c r="DX785" s="6"/>
      <c r="DY785" s="6"/>
      <c r="DZ785" s="6"/>
      <c r="EA785" s="6"/>
      <c r="EB785" s="6"/>
      <c r="EC785" s="6"/>
      <c r="ED785" s="6"/>
      <c r="EE785" s="6"/>
      <c r="EF785" s="6"/>
      <c r="EG785" s="6"/>
      <c r="EH785" s="6"/>
      <c r="EI785" s="6"/>
      <c r="EJ785" s="6"/>
      <c r="EK785" s="6"/>
      <c r="EL785" s="6"/>
      <c r="EM785" s="6"/>
      <c r="EN785" s="8"/>
      <c r="EO785" s="6"/>
    </row>
    <row r="786" spans="1:145"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8"/>
      <c r="CF786" s="6"/>
      <c r="CG786" s="6"/>
      <c r="CH786" s="6"/>
      <c r="CI786" s="6"/>
      <c r="CJ786" s="6"/>
      <c r="CK786" s="6"/>
      <c r="CL786" s="6"/>
      <c r="CM786" s="6"/>
      <c r="CN786" s="6"/>
      <c r="CO786" s="6"/>
      <c r="CP786" s="6"/>
      <c r="CQ786" s="6"/>
      <c r="CR786" s="6"/>
      <c r="CS786" s="6"/>
      <c r="CT786" s="6"/>
      <c r="CU786" s="6"/>
      <c r="CV786" s="6"/>
      <c r="CW786" s="6"/>
      <c r="CX786" s="6"/>
      <c r="CY786" s="6"/>
      <c r="CZ786" s="6"/>
      <c r="DA786" s="6"/>
      <c r="DB786" s="6"/>
      <c r="DC786" s="6"/>
      <c r="DD786" s="6"/>
      <c r="DE786" s="6"/>
      <c r="DF786" s="6"/>
      <c r="DG786" s="6"/>
      <c r="DH786" s="6"/>
      <c r="DI786" s="8"/>
      <c r="DJ786" s="6"/>
      <c r="DK786" s="6"/>
      <c r="DL786" s="6"/>
      <c r="DM786" s="6"/>
      <c r="DN786" s="6"/>
      <c r="DO786" s="6"/>
      <c r="DP786" s="6"/>
      <c r="DQ786" s="6"/>
      <c r="DR786" s="6"/>
      <c r="DS786" s="6"/>
      <c r="DT786" s="6"/>
      <c r="DU786" s="6"/>
      <c r="DV786" s="6"/>
      <c r="DW786" s="6"/>
      <c r="DX786" s="6"/>
      <c r="DY786" s="6"/>
      <c r="DZ786" s="6"/>
      <c r="EA786" s="6"/>
      <c r="EB786" s="6"/>
      <c r="EC786" s="6"/>
      <c r="ED786" s="6"/>
      <c r="EE786" s="6"/>
      <c r="EF786" s="6"/>
      <c r="EG786" s="6"/>
      <c r="EH786" s="6"/>
      <c r="EI786" s="6"/>
      <c r="EJ786" s="6"/>
      <c r="EK786" s="6"/>
      <c r="EL786" s="6"/>
      <c r="EM786" s="6"/>
      <c r="EN786" s="8"/>
      <c r="EO786" s="6"/>
    </row>
    <row r="787" spans="1:145"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8"/>
      <c r="CF787" s="6"/>
      <c r="CG787" s="6"/>
      <c r="CH787" s="6"/>
      <c r="CI787" s="6"/>
      <c r="CJ787" s="6"/>
      <c r="CK787" s="6"/>
      <c r="CL787" s="6"/>
      <c r="CM787" s="6"/>
      <c r="CN787" s="6"/>
      <c r="CO787" s="6"/>
      <c r="CP787" s="6"/>
      <c r="CQ787" s="6"/>
      <c r="CR787" s="6"/>
      <c r="CS787" s="6"/>
      <c r="CT787" s="6"/>
      <c r="CU787" s="6"/>
      <c r="CV787" s="6"/>
      <c r="CW787" s="6"/>
      <c r="CX787" s="6"/>
      <c r="CY787" s="6"/>
      <c r="CZ787" s="6"/>
      <c r="DA787" s="6"/>
      <c r="DB787" s="6"/>
      <c r="DC787" s="6"/>
      <c r="DD787" s="6"/>
      <c r="DE787" s="6"/>
      <c r="DF787" s="6"/>
      <c r="DG787" s="6"/>
      <c r="DH787" s="6"/>
      <c r="DI787" s="8"/>
      <c r="DJ787" s="6"/>
      <c r="DK787" s="6"/>
      <c r="DL787" s="6"/>
      <c r="DM787" s="6"/>
      <c r="DN787" s="6"/>
      <c r="DO787" s="6"/>
      <c r="DP787" s="6"/>
      <c r="DQ787" s="6"/>
      <c r="DR787" s="6"/>
      <c r="DS787" s="6"/>
      <c r="DT787" s="6"/>
      <c r="DU787" s="6"/>
      <c r="DV787" s="6"/>
      <c r="DW787" s="6"/>
      <c r="DX787" s="6"/>
      <c r="DY787" s="6"/>
      <c r="DZ787" s="6"/>
      <c r="EA787" s="6"/>
      <c r="EB787" s="6"/>
      <c r="EC787" s="6"/>
      <c r="ED787" s="6"/>
      <c r="EE787" s="6"/>
      <c r="EF787" s="6"/>
      <c r="EG787" s="6"/>
      <c r="EH787" s="6"/>
      <c r="EI787" s="6"/>
      <c r="EJ787" s="6"/>
      <c r="EK787" s="6"/>
      <c r="EL787" s="6"/>
      <c r="EM787" s="6"/>
      <c r="EN787" s="8"/>
      <c r="EO787" s="6"/>
    </row>
    <row r="788" spans="1:145"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8"/>
      <c r="CF788" s="6"/>
      <c r="CG788" s="6"/>
      <c r="CH788" s="6"/>
      <c r="CI788" s="6"/>
      <c r="CJ788" s="6"/>
      <c r="CK788" s="6"/>
      <c r="CL788" s="6"/>
      <c r="CM788" s="6"/>
      <c r="CN788" s="6"/>
      <c r="CO788" s="6"/>
      <c r="CP788" s="6"/>
      <c r="CQ788" s="6"/>
      <c r="CR788" s="6"/>
      <c r="CS788" s="6"/>
      <c r="CT788" s="6"/>
      <c r="CU788" s="6"/>
      <c r="CV788" s="6"/>
      <c r="CW788" s="6"/>
      <c r="CX788" s="6"/>
      <c r="CY788" s="6"/>
      <c r="CZ788" s="6"/>
      <c r="DA788" s="6"/>
      <c r="DB788" s="6"/>
      <c r="DC788" s="6"/>
      <c r="DD788" s="6"/>
      <c r="DE788" s="6"/>
      <c r="DF788" s="6"/>
      <c r="DG788" s="6"/>
      <c r="DH788" s="6"/>
      <c r="DI788" s="8"/>
      <c r="DJ788" s="6"/>
      <c r="DK788" s="6"/>
      <c r="DL788" s="6"/>
      <c r="DM788" s="6"/>
      <c r="DN788" s="6"/>
      <c r="DO788" s="6"/>
      <c r="DP788" s="6"/>
      <c r="DQ788" s="6"/>
      <c r="DR788" s="6"/>
      <c r="DS788" s="6"/>
      <c r="DT788" s="6"/>
      <c r="DU788" s="6"/>
      <c r="DV788" s="6"/>
      <c r="DW788" s="6"/>
      <c r="DX788" s="6"/>
      <c r="DY788" s="6"/>
      <c r="DZ788" s="6"/>
      <c r="EA788" s="6"/>
      <c r="EB788" s="6"/>
      <c r="EC788" s="6"/>
      <c r="ED788" s="6"/>
      <c r="EE788" s="6"/>
      <c r="EF788" s="6"/>
      <c r="EG788" s="6"/>
      <c r="EH788" s="6"/>
      <c r="EI788" s="6"/>
      <c r="EJ788" s="6"/>
      <c r="EK788" s="6"/>
      <c r="EL788" s="6"/>
      <c r="EM788" s="6"/>
      <c r="EN788" s="8"/>
      <c r="EO788" s="6"/>
    </row>
    <row r="789" spans="1:145"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8"/>
      <c r="CF789" s="6"/>
      <c r="CG789" s="6"/>
      <c r="CH789" s="6"/>
      <c r="CI789" s="6"/>
      <c r="CJ789" s="6"/>
      <c r="CK789" s="6"/>
      <c r="CL789" s="6"/>
      <c r="CM789" s="6"/>
      <c r="CN789" s="6"/>
      <c r="CO789" s="6"/>
      <c r="CP789" s="6"/>
      <c r="CQ789" s="6"/>
      <c r="CR789" s="6"/>
      <c r="CS789" s="6"/>
      <c r="CT789" s="6"/>
      <c r="CU789" s="6"/>
      <c r="CV789" s="6"/>
      <c r="CW789" s="6"/>
      <c r="CX789" s="6"/>
      <c r="CY789" s="6"/>
      <c r="CZ789" s="6"/>
      <c r="DA789" s="6"/>
      <c r="DB789" s="6"/>
      <c r="DC789" s="6"/>
      <c r="DD789" s="6"/>
      <c r="DE789" s="6"/>
      <c r="DF789" s="6"/>
      <c r="DG789" s="6"/>
      <c r="DH789" s="6"/>
      <c r="DI789" s="8"/>
      <c r="DJ789" s="6"/>
      <c r="DK789" s="6"/>
      <c r="DL789" s="6"/>
      <c r="DM789" s="6"/>
      <c r="DN789" s="6"/>
      <c r="DO789" s="6"/>
      <c r="DP789" s="6"/>
      <c r="DQ789" s="6"/>
      <c r="DR789" s="6"/>
      <c r="DS789" s="6"/>
      <c r="DT789" s="6"/>
      <c r="DU789" s="6"/>
      <c r="DV789" s="6"/>
      <c r="DW789" s="6"/>
      <c r="DX789" s="6"/>
      <c r="DY789" s="6"/>
      <c r="DZ789" s="6"/>
      <c r="EA789" s="6"/>
      <c r="EB789" s="6"/>
      <c r="EC789" s="6"/>
      <c r="ED789" s="6"/>
      <c r="EE789" s="6"/>
      <c r="EF789" s="6"/>
      <c r="EG789" s="6"/>
      <c r="EH789" s="6"/>
      <c r="EI789" s="6"/>
      <c r="EJ789" s="6"/>
      <c r="EK789" s="6"/>
      <c r="EL789" s="6"/>
      <c r="EM789" s="6"/>
      <c r="EN789" s="8"/>
      <c r="EO789" s="6"/>
    </row>
    <row r="790" spans="1:145"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8"/>
      <c r="CF790" s="6"/>
      <c r="CG790" s="6"/>
      <c r="CH790" s="6"/>
      <c r="CI790" s="6"/>
      <c r="CJ790" s="6"/>
      <c r="CK790" s="6"/>
      <c r="CL790" s="6"/>
      <c r="CM790" s="6"/>
      <c r="CN790" s="6"/>
      <c r="CO790" s="6"/>
      <c r="CP790" s="6"/>
      <c r="CQ790" s="6"/>
      <c r="CR790" s="6"/>
      <c r="CS790" s="6"/>
      <c r="CT790" s="6"/>
      <c r="CU790" s="6"/>
      <c r="CV790" s="6"/>
      <c r="CW790" s="6"/>
      <c r="CX790" s="6"/>
      <c r="CY790" s="6"/>
      <c r="CZ790" s="6"/>
      <c r="DA790" s="6"/>
      <c r="DB790" s="6"/>
      <c r="DC790" s="6"/>
      <c r="DD790" s="6"/>
      <c r="DE790" s="6"/>
      <c r="DF790" s="6"/>
      <c r="DG790" s="6"/>
      <c r="DH790" s="6"/>
      <c r="DI790" s="8"/>
      <c r="DJ790" s="6"/>
      <c r="DK790" s="6"/>
      <c r="DL790" s="6"/>
      <c r="DM790" s="6"/>
      <c r="DN790" s="6"/>
      <c r="DO790" s="6"/>
      <c r="DP790" s="6"/>
      <c r="DQ790" s="6"/>
      <c r="DR790" s="6"/>
      <c r="DS790" s="6"/>
      <c r="DT790" s="6"/>
      <c r="DU790" s="6"/>
      <c r="DV790" s="6"/>
      <c r="DW790" s="6"/>
      <c r="DX790" s="6"/>
      <c r="DY790" s="6"/>
      <c r="DZ790" s="6"/>
      <c r="EA790" s="6"/>
      <c r="EB790" s="6"/>
      <c r="EC790" s="6"/>
      <c r="ED790" s="6"/>
      <c r="EE790" s="6"/>
      <c r="EF790" s="6"/>
      <c r="EG790" s="6"/>
      <c r="EH790" s="6"/>
      <c r="EI790" s="6"/>
      <c r="EJ790" s="6"/>
      <c r="EK790" s="6"/>
      <c r="EL790" s="6"/>
      <c r="EM790" s="6"/>
      <c r="EN790" s="8"/>
      <c r="EO790" s="6"/>
    </row>
    <row r="791" spans="1:145"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8"/>
      <c r="CF791" s="6"/>
      <c r="CG791" s="6"/>
      <c r="CH791" s="6"/>
      <c r="CI791" s="6"/>
      <c r="CJ791" s="6"/>
      <c r="CK791" s="6"/>
      <c r="CL791" s="6"/>
      <c r="CM791" s="6"/>
      <c r="CN791" s="6"/>
      <c r="CO791" s="6"/>
      <c r="CP791" s="6"/>
      <c r="CQ791" s="6"/>
      <c r="CR791" s="6"/>
      <c r="CS791" s="6"/>
      <c r="CT791" s="6"/>
      <c r="CU791" s="6"/>
      <c r="CV791" s="6"/>
      <c r="CW791" s="6"/>
      <c r="CX791" s="6"/>
      <c r="CY791" s="6"/>
      <c r="CZ791" s="6"/>
      <c r="DA791" s="6"/>
      <c r="DB791" s="6"/>
      <c r="DC791" s="6"/>
      <c r="DD791" s="6"/>
      <c r="DE791" s="6"/>
      <c r="DF791" s="6"/>
      <c r="DG791" s="6"/>
      <c r="DH791" s="6"/>
      <c r="DI791" s="8"/>
      <c r="DJ791" s="6"/>
      <c r="DK791" s="6"/>
      <c r="DL791" s="6"/>
      <c r="DM791" s="6"/>
      <c r="DN791" s="6"/>
      <c r="DO791" s="6"/>
      <c r="DP791" s="6"/>
      <c r="DQ791" s="6"/>
      <c r="DR791" s="6"/>
      <c r="DS791" s="6"/>
      <c r="DT791" s="6"/>
      <c r="DU791" s="6"/>
      <c r="DV791" s="6"/>
      <c r="DW791" s="6"/>
      <c r="DX791" s="6"/>
      <c r="DY791" s="6"/>
      <c r="DZ791" s="6"/>
      <c r="EA791" s="6"/>
      <c r="EB791" s="6"/>
      <c r="EC791" s="6"/>
      <c r="ED791" s="6"/>
      <c r="EE791" s="6"/>
      <c r="EF791" s="6"/>
      <c r="EG791" s="6"/>
      <c r="EH791" s="6"/>
      <c r="EI791" s="6"/>
      <c r="EJ791" s="6"/>
      <c r="EK791" s="6"/>
      <c r="EL791" s="6"/>
      <c r="EM791" s="6"/>
      <c r="EN791" s="8"/>
      <c r="EO791" s="6"/>
    </row>
    <row r="792" spans="1:145"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8"/>
      <c r="CF792" s="6"/>
      <c r="CG792" s="6"/>
      <c r="CH792" s="6"/>
      <c r="CI792" s="6"/>
      <c r="CJ792" s="6"/>
      <c r="CK792" s="6"/>
      <c r="CL792" s="6"/>
      <c r="CM792" s="6"/>
      <c r="CN792" s="6"/>
      <c r="CO792" s="6"/>
      <c r="CP792" s="6"/>
      <c r="CQ792" s="6"/>
      <c r="CR792" s="6"/>
      <c r="CS792" s="6"/>
      <c r="CT792" s="6"/>
      <c r="CU792" s="6"/>
      <c r="CV792" s="6"/>
      <c r="CW792" s="6"/>
      <c r="CX792" s="6"/>
      <c r="CY792" s="6"/>
      <c r="CZ792" s="6"/>
      <c r="DA792" s="6"/>
      <c r="DB792" s="6"/>
      <c r="DC792" s="6"/>
      <c r="DD792" s="6"/>
      <c r="DE792" s="6"/>
      <c r="DF792" s="6"/>
      <c r="DG792" s="6"/>
      <c r="DH792" s="6"/>
      <c r="DI792" s="8"/>
      <c r="DJ792" s="6"/>
      <c r="DK792" s="6"/>
      <c r="DL792" s="6"/>
      <c r="DM792" s="6"/>
      <c r="DN792" s="6"/>
      <c r="DO792" s="6"/>
      <c r="DP792" s="6"/>
      <c r="DQ792" s="6"/>
      <c r="DR792" s="6"/>
      <c r="DS792" s="6"/>
      <c r="DT792" s="6"/>
      <c r="DU792" s="6"/>
      <c r="DV792" s="6"/>
      <c r="DW792" s="6"/>
      <c r="DX792" s="6"/>
      <c r="DY792" s="6"/>
      <c r="DZ792" s="6"/>
      <c r="EA792" s="6"/>
      <c r="EB792" s="6"/>
      <c r="EC792" s="6"/>
      <c r="ED792" s="6"/>
      <c r="EE792" s="6"/>
      <c r="EF792" s="6"/>
      <c r="EG792" s="6"/>
      <c r="EH792" s="6"/>
      <c r="EI792" s="6"/>
      <c r="EJ792" s="6"/>
      <c r="EK792" s="6"/>
      <c r="EL792" s="6"/>
      <c r="EM792" s="6"/>
      <c r="EN792" s="8"/>
      <c r="EO792" s="6"/>
    </row>
    <row r="793" spans="1:145"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8"/>
      <c r="CF793" s="6"/>
      <c r="CG793" s="6"/>
      <c r="CH793" s="6"/>
      <c r="CI793" s="6"/>
      <c r="CJ793" s="6"/>
      <c r="CK793" s="6"/>
      <c r="CL793" s="6"/>
      <c r="CM793" s="6"/>
      <c r="CN793" s="6"/>
      <c r="CO793" s="6"/>
      <c r="CP793" s="6"/>
      <c r="CQ793" s="6"/>
      <c r="CR793" s="6"/>
      <c r="CS793" s="6"/>
      <c r="CT793" s="6"/>
      <c r="CU793" s="6"/>
      <c r="CV793" s="6"/>
      <c r="CW793" s="6"/>
      <c r="CX793" s="6"/>
      <c r="CY793" s="6"/>
      <c r="CZ793" s="6"/>
      <c r="DA793" s="6"/>
      <c r="DB793" s="6"/>
      <c r="DC793" s="6"/>
      <c r="DD793" s="6"/>
      <c r="DE793" s="6"/>
      <c r="DF793" s="6"/>
      <c r="DG793" s="6"/>
      <c r="DH793" s="6"/>
      <c r="DI793" s="8"/>
      <c r="DJ793" s="6"/>
      <c r="DK793" s="6"/>
      <c r="DL793" s="6"/>
      <c r="DM793" s="6"/>
      <c r="DN793" s="6"/>
      <c r="DO793" s="6"/>
      <c r="DP793" s="6"/>
      <c r="DQ793" s="6"/>
      <c r="DR793" s="6"/>
      <c r="DS793" s="6"/>
      <c r="DT793" s="6"/>
      <c r="DU793" s="6"/>
      <c r="DV793" s="6"/>
      <c r="DW793" s="6"/>
      <c r="DX793" s="6"/>
      <c r="DY793" s="6"/>
      <c r="DZ793" s="6"/>
      <c r="EA793" s="6"/>
      <c r="EB793" s="6"/>
      <c r="EC793" s="6"/>
      <c r="ED793" s="6"/>
      <c r="EE793" s="6"/>
      <c r="EF793" s="6"/>
      <c r="EG793" s="6"/>
      <c r="EH793" s="6"/>
      <c r="EI793" s="6"/>
      <c r="EJ793" s="6"/>
      <c r="EK793" s="6"/>
      <c r="EL793" s="6"/>
      <c r="EM793" s="6"/>
      <c r="EN793" s="8"/>
      <c r="EO793" s="6"/>
    </row>
    <row r="794" spans="1:145"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8"/>
      <c r="CF794" s="6"/>
      <c r="CG794" s="6"/>
      <c r="CH794" s="6"/>
      <c r="CI794" s="6"/>
      <c r="CJ794" s="6"/>
      <c r="CK794" s="6"/>
      <c r="CL794" s="6"/>
      <c r="CM794" s="6"/>
      <c r="CN794" s="6"/>
      <c r="CO794" s="6"/>
      <c r="CP794" s="6"/>
      <c r="CQ794" s="6"/>
      <c r="CR794" s="6"/>
      <c r="CS794" s="6"/>
      <c r="CT794" s="6"/>
      <c r="CU794" s="6"/>
      <c r="CV794" s="6"/>
      <c r="CW794" s="6"/>
      <c r="CX794" s="6"/>
      <c r="CY794" s="6"/>
      <c r="CZ794" s="6"/>
      <c r="DA794" s="6"/>
      <c r="DB794" s="6"/>
      <c r="DC794" s="6"/>
      <c r="DD794" s="6"/>
      <c r="DE794" s="6"/>
      <c r="DF794" s="6"/>
      <c r="DG794" s="6"/>
      <c r="DH794" s="6"/>
      <c r="DI794" s="8"/>
      <c r="DJ794" s="6"/>
      <c r="DK794" s="6"/>
      <c r="DL794" s="6"/>
      <c r="DM794" s="6"/>
      <c r="DN794" s="6"/>
      <c r="DO794" s="6"/>
      <c r="DP794" s="6"/>
      <c r="DQ794" s="6"/>
      <c r="DR794" s="6"/>
      <c r="DS794" s="6"/>
      <c r="DT794" s="6"/>
      <c r="DU794" s="6"/>
      <c r="DV794" s="6"/>
      <c r="DW794" s="6"/>
      <c r="DX794" s="6"/>
      <c r="DY794" s="6"/>
      <c r="DZ794" s="6"/>
      <c r="EA794" s="6"/>
      <c r="EB794" s="6"/>
      <c r="EC794" s="6"/>
      <c r="ED794" s="6"/>
      <c r="EE794" s="6"/>
      <c r="EF794" s="6"/>
      <c r="EG794" s="6"/>
      <c r="EH794" s="6"/>
      <c r="EI794" s="6"/>
      <c r="EJ794" s="6"/>
      <c r="EK794" s="6"/>
      <c r="EL794" s="6"/>
      <c r="EM794" s="6"/>
      <c r="EN794" s="8"/>
      <c r="EO794" s="6"/>
    </row>
    <row r="795" spans="1:14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8"/>
      <c r="CF795" s="6"/>
      <c r="CG795" s="6"/>
      <c r="CH795" s="6"/>
      <c r="CI795" s="6"/>
      <c r="CJ795" s="6"/>
      <c r="CK795" s="6"/>
      <c r="CL795" s="6"/>
      <c r="CM795" s="6"/>
      <c r="CN795" s="6"/>
      <c r="CO795" s="6"/>
      <c r="CP795" s="6"/>
      <c r="CQ795" s="6"/>
      <c r="CR795" s="6"/>
      <c r="CS795" s="6"/>
      <c r="CT795" s="6"/>
      <c r="CU795" s="6"/>
      <c r="CV795" s="6"/>
      <c r="CW795" s="6"/>
      <c r="CX795" s="6"/>
      <c r="CY795" s="6"/>
      <c r="CZ795" s="6"/>
      <c r="DA795" s="6"/>
      <c r="DB795" s="6"/>
      <c r="DC795" s="6"/>
      <c r="DD795" s="6"/>
      <c r="DE795" s="6"/>
      <c r="DF795" s="6"/>
      <c r="DG795" s="6"/>
      <c r="DH795" s="6"/>
      <c r="DI795" s="8"/>
      <c r="DJ795" s="6"/>
      <c r="DK795" s="6"/>
      <c r="DL795" s="6"/>
      <c r="DM795" s="6"/>
      <c r="DN795" s="6"/>
      <c r="DO795" s="6"/>
      <c r="DP795" s="6"/>
      <c r="DQ795" s="6"/>
      <c r="DR795" s="6"/>
      <c r="DS795" s="6"/>
      <c r="DT795" s="6"/>
      <c r="DU795" s="6"/>
      <c r="DV795" s="6"/>
      <c r="DW795" s="6"/>
      <c r="DX795" s="6"/>
      <c r="DY795" s="6"/>
      <c r="DZ795" s="6"/>
      <c r="EA795" s="6"/>
      <c r="EB795" s="6"/>
      <c r="EC795" s="6"/>
      <c r="ED795" s="6"/>
      <c r="EE795" s="6"/>
      <c r="EF795" s="6"/>
      <c r="EG795" s="6"/>
      <c r="EH795" s="6"/>
      <c r="EI795" s="6"/>
      <c r="EJ795" s="6"/>
      <c r="EK795" s="6"/>
      <c r="EL795" s="6"/>
      <c r="EM795" s="6"/>
      <c r="EN795" s="8"/>
      <c r="EO795" s="6"/>
    </row>
    <row r="796" spans="1:145"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8"/>
      <c r="CF796" s="6"/>
      <c r="CG796" s="6"/>
      <c r="CH796" s="6"/>
      <c r="CI796" s="6"/>
      <c r="CJ796" s="6"/>
      <c r="CK796" s="6"/>
      <c r="CL796" s="6"/>
      <c r="CM796" s="6"/>
      <c r="CN796" s="6"/>
      <c r="CO796" s="6"/>
      <c r="CP796" s="6"/>
      <c r="CQ796" s="6"/>
      <c r="CR796" s="6"/>
      <c r="CS796" s="6"/>
      <c r="CT796" s="6"/>
      <c r="CU796" s="6"/>
      <c r="CV796" s="6"/>
      <c r="CW796" s="6"/>
      <c r="CX796" s="6"/>
      <c r="CY796" s="6"/>
      <c r="CZ796" s="6"/>
      <c r="DA796" s="6"/>
      <c r="DB796" s="6"/>
      <c r="DC796" s="6"/>
      <c r="DD796" s="6"/>
      <c r="DE796" s="6"/>
      <c r="DF796" s="6"/>
      <c r="DG796" s="6"/>
      <c r="DH796" s="6"/>
      <c r="DI796" s="8"/>
      <c r="DJ796" s="6"/>
      <c r="DK796" s="6"/>
      <c r="DL796" s="6"/>
      <c r="DM796" s="6"/>
      <c r="DN796" s="6"/>
      <c r="DO796" s="6"/>
      <c r="DP796" s="6"/>
      <c r="DQ796" s="6"/>
      <c r="DR796" s="6"/>
      <c r="DS796" s="6"/>
      <c r="DT796" s="6"/>
      <c r="DU796" s="6"/>
      <c r="DV796" s="6"/>
      <c r="DW796" s="6"/>
      <c r="DX796" s="6"/>
      <c r="DY796" s="6"/>
      <c r="DZ796" s="6"/>
      <c r="EA796" s="6"/>
      <c r="EB796" s="6"/>
      <c r="EC796" s="6"/>
      <c r="ED796" s="6"/>
      <c r="EE796" s="6"/>
      <c r="EF796" s="6"/>
      <c r="EG796" s="6"/>
      <c r="EH796" s="6"/>
      <c r="EI796" s="6"/>
      <c r="EJ796" s="6"/>
      <c r="EK796" s="6"/>
      <c r="EL796" s="6"/>
      <c r="EM796" s="6"/>
      <c r="EN796" s="8"/>
      <c r="EO796" s="6"/>
    </row>
    <row r="797" spans="1:145"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8"/>
      <c r="CF797" s="6"/>
      <c r="CG797" s="6"/>
      <c r="CH797" s="6"/>
      <c r="CI797" s="6"/>
      <c r="CJ797" s="6"/>
      <c r="CK797" s="6"/>
      <c r="CL797" s="6"/>
      <c r="CM797" s="6"/>
      <c r="CN797" s="6"/>
      <c r="CO797" s="6"/>
      <c r="CP797" s="6"/>
      <c r="CQ797" s="6"/>
      <c r="CR797" s="6"/>
      <c r="CS797" s="6"/>
      <c r="CT797" s="6"/>
      <c r="CU797" s="6"/>
      <c r="CV797" s="6"/>
      <c r="CW797" s="6"/>
      <c r="CX797" s="6"/>
      <c r="CY797" s="6"/>
      <c r="CZ797" s="6"/>
      <c r="DA797" s="6"/>
      <c r="DB797" s="6"/>
      <c r="DC797" s="6"/>
      <c r="DD797" s="6"/>
      <c r="DE797" s="6"/>
      <c r="DF797" s="6"/>
      <c r="DG797" s="6"/>
      <c r="DH797" s="6"/>
      <c r="DI797" s="8"/>
      <c r="DJ797" s="6"/>
      <c r="DK797" s="6"/>
      <c r="DL797" s="6"/>
      <c r="DM797" s="6"/>
      <c r="DN797" s="6"/>
      <c r="DO797" s="6"/>
      <c r="DP797" s="6"/>
      <c r="DQ797" s="6"/>
      <c r="DR797" s="6"/>
      <c r="DS797" s="6"/>
      <c r="DT797" s="6"/>
      <c r="DU797" s="6"/>
      <c r="DV797" s="6"/>
      <c r="DW797" s="6"/>
      <c r="DX797" s="6"/>
      <c r="DY797" s="6"/>
      <c r="DZ797" s="6"/>
      <c r="EA797" s="6"/>
      <c r="EB797" s="6"/>
      <c r="EC797" s="6"/>
      <c r="ED797" s="6"/>
      <c r="EE797" s="6"/>
      <c r="EF797" s="6"/>
      <c r="EG797" s="6"/>
      <c r="EH797" s="6"/>
      <c r="EI797" s="6"/>
      <c r="EJ797" s="6"/>
      <c r="EK797" s="6"/>
      <c r="EL797" s="6"/>
      <c r="EM797" s="6"/>
      <c r="EN797" s="8"/>
      <c r="EO797" s="6"/>
    </row>
    <row r="798" spans="1:145"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8"/>
      <c r="CF798" s="6"/>
      <c r="CG798" s="6"/>
      <c r="CH798" s="6"/>
      <c r="CI798" s="6"/>
      <c r="CJ798" s="6"/>
      <c r="CK798" s="6"/>
      <c r="CL798" s="6"/>
      <c r="CM798" s="6"/>
      <c r="CN798" s="6"/>
      <c r="CO798" s="6"/>
      <c r="CP798" s="6"/>
      <c r="CQ798" s="6"/>
      <c r="CR798" s="6"/>
      <c r="CS798" s="6"/>
      <c r="CT798" s="6"/>
      <c r="CU798" s="6"/>
      <c r="CV798" s="6"/>
      <c r="CW798" s="6"/>
      <c r="CX798" s="6"/>
      <c r="CY798" s="6"/>
      <c r="CZ798" s="6"/>
      <c r="DA798" s="6"/>
      <c r="DB798" s="6"/>
      <c r="DC798" s="6"/>
      <c r="DD798" s="6"/>
      <c r="DE798" s="6"/>
      <c r="DF798" s="6"/>
      <c r="DG798" s="6"/>
      <c r="DH798" s="6"/>
      <c r="DI798" s="8"/>
      <c r="DJ798" s="6"/>
      <c r="DK798" s="6"/>
      <c r="DL798" s="6"/>
      <c r="DM798" s="6"/>
      <c r="DN798" s="6"/>
      <c r="DO798" s="6"/>
      <c r="DP798" s="6"/>
      <c r="DQ798" s="6"/>
      <c r="DR798" s="6"/>
      <c r="DS798" s="6"/>
      <c r="DT798" s="6"/>
      <c r="DU798" s="6"/>
      <c r="DV798" s="6"/>
      <c r="DW798" s="6"/>
      <c r="DX798" s="6"/>
      <c r="DY798" s="6"/>
      <c r="DZ798" s="6"/>
      <c r="EA798" s="6"/>
      <c r="EB798" s="6"/>
      <c r="EC798" s="6"/>
      <c r="ED798" s="6"/>
      <c r="EE798" s="6"/>
      <c r="EF798" s="6"/>
      <c r="EG798" s="6"/>
      <c r="EH798" s="6"/>
      <c r="EI798" s="6"/>
      <c r="EJ798" s="6"/>
      <c r="EK798" s="6"/>
      <c r="EL798" s="6"/>
      <c r="EM798" s="6"/>
      <c r="EN798" s="8"/>
      <c r="EO798" s="6"/>
    </row>
    <row r="799" spans="1:145"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8"/>
      <c r="CF799" s="6"/>
      <c r="CG799" s="6"/>
      <c r="CH799" s="6"/>
      <c r="CI799" s="6"/>
      <c r="CJ799" s="6"/>
      <c r="CK799" s="6"/>
      <c r="CL799" s="6"/>
      <c r="CM799" s="6"/>
      <c r="CN799" s="6"/>
      <c r="CO799" s="6"/>
      <c r="CP799" s="6"/>
      <c r="CQ799" s="6"/>
      <c r="CR799" s="6"/>
      <c r="CS799" s="6"/>
      <c r="CT799" s="6"/>
      <c r="CU799" s="6"/>
      <c r="CV799" s="6"/>
      <c r="CW799" s="6"/>
      <c r="CX799" s="6"/>
      <c r="CY799" s="6"/>
      <c r="CZ799" s="6"/>
      <c r="DA799" s="6"/>
      <c r="DB799" s="6"/>
      <c r="DC799" s="6"/>
      <c r="DD799" s="6"/>
      <c r="DE799" s="6"/>
      <c r="DF799" s="6"/>
      <c r="DG799" s="6"/>
      <c r="DH799" s="6"/>
      <c r="DI799" s="8"/>
      <c r="DJ799" s="6"/>
      <c r="DK799" s="6"/>
      <c r="DL799" s="6"/>
      <c r="DM799" s="6"/>
      <c r="DN799" s="6"/>
      <c r="DO799" s="6"/>
      <c r="DP799" s="6"/>
      <c r="DQ799" s="6"/>
      <c r="DR799" s="6"/>
      <c r="DS799" s="6"/>
      <c r="DT799" s="6"/>
      <c r="DU799" s="6"/>
      <c r="DV799" s="6"/>
      <c r="DW799" s="6"/>
      <c r="DX799" s="6"/>
      <c r="DY799" s="6"/>
      <c r="DZ799" s="6"/>
      <c r="EA799" s="6"/>
      <c r="EB799" s="6"/>
      <c r="EC799" s="6"/>
      <c r="ED799" s="6"/>
      <c r="EE799" s="6"/>
      <c r="EF799" s="6"/>
      <c r="EG799" s="6"/>
      <c r="EH799" s="6"/>
      <c r="EI799" s="6"/>
      <c r="EJ799" s="6"/>
      <c r="EK799" s="6"/>
      <c r="EL799" s="6"/>
      <c r="EM799" s="6"/>
      <c r="EN799" s="8"/>
      <c r="EO799" s="6"/>
    </row>
    <row r="800" spans="1:145"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8"/>
      <c r="CF800" s="6"/>
      <c r="CG800" s="6"/>
      <c r="CH800" s="6"/>
      <c r="CI800" s="6"/>
      <c r="CJ800" s="6"/>
      <c r="CK800" s="6"/>
      <c r="CL800" s="6"/>
      <c r="CM800" s="6"/>
      <c r="CN800" s="6"/>
      <c r="CO800" s="6"/>
      <c r="CP800" s="6"/>
      <c r="CQ800" s="6"/>
      <c r="CR800" s="6"/>
      <c r="CS800" s="6"/>
      <c r="CT800" s="6"/>
      <c r="CU800" s="6"/>
      <c r="CV800" s="6"/>
      <c r="CW800" s="6"/>
      <c r="CX800" s="6"/>
      <c r="CY800" s="6"/>
      <c r="CZ800" s="6"/>
      <c r="DA800" s="6"/>
      <c r="DB800" s="6"/>
      <c r="DC800" s="6"/>
      <c r="DD800" s="6"/>
      <c r="DE800" s="6"/>
      <c r="DF800" s="6"/>
      <c r="DG800" s="6"/>
      <c r="DH800" s="6"/>
      <c r="DI800" s="8"/>
      <c r="DJ800" s="6"/>
      <c r="DK800" s="6"/>
      <c r="DL800" s="6"/>
      <c r="DM800" s="6"/>
      <c r="DN800" s="6"/>
      <c r="DO800" s="6"/>
      <c r="DP800" s="6"/>
      <c r="DQ800" s="6"/>
      <c r="DR800" s="6"/>
      <c r="DS800" s="6"/>
      <c r="DT800" s="6"/>
      <c r="DU800" s="6"/>
      <c r="DV800" s="6"/>
      <c r="DW800" s="6"/>
      <c r="DX800" s="6"/>
      <c r="DY800" s="6"/>
      <c r="DZ800" s="6"/>
      <c r="EA800" s="6"/>
      <c r="EB800" s="6"/>
      <c r="EC800" s="6"/>
      <c r="ED800" s="6"/>
      <c r="EE800" s="6"/>
      <c r="EF800" s="6"/>
      <c r="EG800" s="6"/>
      <c r="EH800" s="6"/>
      <c r="EI800" s="6"/>
      <c r="EJ800" s="6"/>
      <c r="EK800" s="6"/>
      <c r="EL800" s="6"/>
      <c r="EM800" s="6"/>
      <c r="EN800" s="8"/>
      <c r="EO800" s="6"/>
    </row>
    <row r="801" spans="1:145"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8"/>
      <c r="CF801" s="6"/>
      <c r="CG801" s="6"/>
      <c r="CH801" s="6"/>
      <c r="CI801" s="6"/>
      <c r="CJ801" s="6"/>
      <c r="CK801" s="6"/>
      <c r="CL801" s="6"/>
      <c r="CM801" s="6"/>
      <c r="CN801" s="6"/>
      <c r="CO801" s="6"/>
      <c r="CP801" s="6"/>
      <c r="CQ801" s="6"/>
      <c r="CR801" s="6"/>
      <c r="CS801" s="6"/>
      <c r="CT801" s="6"/>
      <c r="CU801" s="6"/>
      <c r="CV801" s="6"/>
      <c r="CW801" s="6"/>
      <c r="CX801" s="6"/>
      <c r="CY801" s="6"/>
      <c r="CZ801" s="6"/>
      <c r="DA801" s="6"/>
      <c r="DB801" s="6"/>
      <c r="DC801" s="6"/>
      <c r="DD801" s="6"/>
      <c r="DE801" s="6"/>
      <c r="DF801" s="6"/>
      <c r="DG801" s="6"/>
      <c r="DH801" s="6"/>
      <c r="DI801" s="8"/>
      <c r="DJ801" s="6"/>
      <c r="DK801" s="6"/>
      <c r="DL801" s="6"/>
      <c r="DM801" s="6"/>
      <c r="DN801" s="6"/>
      <c r="DO801" s="6"/>
      <c r="DP801" s="6"/>
      <c r="DQ801" s="6"/>
      <c r="DR801" s="6"/>
      <c r="DS801" s="6"/>
      <c r="DT801" s="6"/>
      <c r="DU801" s="6"/>
      <c r="DV801" s="6"/>
      <c r="DW801" s="6"/>
      <c r="DX801" s="6"/>
      <c r="DY801" s="6"/>
      <c r="DZ801" s="6"/>
      <c r="EA801" s="6"/>
      <c r="EB801" s="6"/>
      <c r="EC801" s="6"/>
      <c r="ED801" s="6"/>
      <c r="EE801" s="6"/>
      <c r="EF801" s="6"/>
      <c r="EG801" s="6"/>
      <c r="EH801" s="6"/>
      <c r="EI801" s="6"/>
      <c r="EJ801" s="6"/>
      <c r="EK801" s="6"/>
      <c r="EL801" s="6"/>
      <c r="EM801" s="6"/>
      <c r="EN801" s="8"/>
      <c r="EO801" s="6"/>
    </row>
    <row r="802" spans="1:145"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8"/>
      <c r="CF802" s="6"/>
      <c r="CG802" s="6"/>
      <c r="CH802" s="6"/>
      <c r="CI802" s="6"/>
      <c r="CJ802" s="6"/>
      <c r="CK802" s="6"/>
      <c r="CL802" s="6"/>
      <c r="CM802" s="6"/>
      <c r="CN802" s="6"/>
      <c r="CO802" s="6"/>
      <c r="CP802" s="6"/>
      <c r="CQ802" s="6"/>
      <c r="CR802" s="6"/>
      <c r="CS802" s="6"/>
      <c r="CT802" s="6"/>
      <c r="CU802" s="6"/>
      <c r="CV802" s="6"/>
      <c r="CW802" s="6"/>
      <c r="CX802" s="6"/>
      <c r="CY802" s="6"/>
      <c r="CZ802" s="6"/>
      <c r="DA802" s="6"/>
      <c r="DB802" s="6"/>
      <c r="DC802" s="6"/>
      <c r="DD802" s="6"/>
      <c r="DE802" s="6"/>
      <c r="DF802" s="6"/>
      <c r="DG802" s="6"/>
      <c r="DH802" s="6"/>
      <c r="DI802" s="8"/>
      <c r="DJ802" s="6"/>
      <c r="DK802" s="6"/>
      <c r="DL802" s="6"/>
      <c r="DM802" s="6"/>
      <c r="DN802" s="6"/>
      <c r="DO802" s="6"/>
      <c r="DP802" s="6"/>
      <c r="DQ802" s="6"/>
      <c r="DR802" s="6"/>
      <c r="DS802" s="6"/>
      <c r="DT802" s="6"/>
      <c r="DU802" s="6"/>
      <c r="DV802" s="6"/>
      <c r="DW802" s="6"/>
      <c r="DX802" s="6"/>
      <c r="DY802" s="6"/>
      <c r="DZ802" s="6"/>
      <c r="EA802" s="6"/>
      <c r="EB802" s="6"/>
      <c r="EC802" s="6"/>
      <c r="ED802" s="6"/>
      <c r="EE802" s="6"/>
      <c r="EF802" s="6"/>
      <c r="EG802" s="6"/>
      <c r="EH802" s="6"/>
      <c r="EI802" s="6"/>
      <c r="EJ802" s="6"/>
      <c r="EK802" s="6"/>
      <c r="EL802" s="6"/>
      <c r="EM802" s="6"/>
      <c r="EN802" s="8"/>
      <c r="EO802" s="6"/>
    </row>
    <row r="803" spans="1:145"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8"/>
      <c r="CF803" s="6"/>
      <c r="CG803" s="6"/>
      <c r="CH803" s="6"/>
      <c r="CI803" s="6"/>
      <c r="CJ803" s="6"/>
      <c r="CK803" s="6"/>
      <c r="CL803" s="6"/>
      <c r="CM803" s="6"/>
      <c r="CN803" s="6"/>
      <c r="CO803" s="6"/>
      <c r="CP803" s="6"/>
      <c r="CQ803" s="6"/>
      <c r="CR803" s="6"/>
      <c r="CS803" s="6"/>
      <c r="CT803" s="6"/>
      <c r="CU803" s="6"/>
      <c r="CV803" s="6"/>
      <c r="CW803" s="6"/>
      <c r="CX803" s="6"/>
      <c r="CY803" s="6"/>
      <c r="CZ803" s="6"/>
      <c r="DA803" s="6"/>
      <c r="DB803" s="6"/>
      <c r="DC803" s="6"/>
      <c r="DD803" s="6"/>
      <c r="DE803" s="6"/>
      <c r="DF803" s="6"/>
      <c r="DG803" s="6"/>
      <c r="DH803" s="6"/>
      <c r="DI803" s="8"/>
      <c r="DJ803" s="6"/>
      <c r="DK803" s="6"/>
      <c r="DL803" s="6"/>
      <c r="DM803" s="6"/>
      <c r="DN803" s="6"/>
      <c r="DO803" s="6"/>
      <c r="DP803" s="6"/>
      <c r="DQ803" s="6"/>
      <c r="DR803" s="6"/>
      <c r="DS803" s="6"/>
      <c r="DT803" s="6"/>
      <c r="DU803" s="6"/>
      <c r="DV803" s="6"/>
      <c r="DW803" s="6"/>
      <c r="DX803" s="6"/>
      <c r="DY803" s="6"/>
      <c r="DZ803" s="6"/>
      <c r="EA803" s="6"/>
      <c r="EB803" s="6"/>
      <c r="EC803" s="6"/>
      <c r="ED803" s="6"/>
      <c r="EE803" s="6"/>
      <c r="EF803" s="6"/>
      <c r="EG803" s="6"/>
      <c r="EH803" s="6"/>
      <c r="EI803" s="6"/>
      <c r="EJ803" s="6"/>
      <c r="EK803" s="6"/>
      <c r="EL803" s="6"/>
      <c r="EM803" s="6"/>
      <c r="EN803" s="8"/>
      <c r="EO803" s="6"/>
    </row>
    <row r="804" spans="1:145"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8"/>
      <c r="CF804" s="6"/>
      <c r="CG804" s="6"/>
      <c r="CH804" s="6"/>
      <c r="CI804" s="6"/>
      <c r="CJ804" s="6"/>
      <c r="CK804" s="6"/>
      <c r="CL804" s="6"/>
      <c r="CM804" s="6"/>
      <c r="CN804" s="6"/>
      <c r="CO804" s="6"/>
      <c r="CP804" s="6"/>
      <c r="CQ804" s="6"/>
      <c r="CR804" s="6"/>
      <c r="CS804" s="6"/>
      <c r="CT804" s="6"/>
      <c r="CU804" s="6"/>
      <c r="CV804" s="6"/>
      <c r="CW804" s="6"/>
      <c r="CX804" s="6"/>
      <c r="CY804" s="6"/>
      <c r="CZ804" s="6"/>
      <c r="DA804" s="6"/>
      <c r="DB804" s="6"/>
      <c r="DC804" s="6"/>
      <c r="DD804" s="6"/>
      <c r="DE804" s="6"/>
      <c r="DF804" s="6"/>
      <c r="DG804" s="6"/>
      <c r="DH804" s="6"/>
      <c r="DI804" s="8"/>
      <c r="DJ804" s="6"/>
      <c r="DK804" s="6"/>
      <c r="DL804" s="6"/>
      <c r="DM804" s="6"/>
      <c r="DN804" s="6"/>
      <c r="DO804" s="6"/>
      <c r="DP804" s="6"/>
      <c r="DQ804" s="6"/>
      <c r="DR804" s="6"/>
      <c r="DS804" s="6"/>
      <c r="DT804" s="6"/>
      <c r="DU804" s="6"/>
      <c r="DV804" s="6"/>
      <c r="DW804" s="6"/>
      <c r="DX804" s="6"/>
      <c r="DY804" s="6"/>
      <c r="DZ804" s="6"/>
      <c r="EA804" s="6"/>
      <c r="EB804" s="6"/>
      <c r="EC804" s="6"/>
      <c r="ED804" s="6"/>
      <c r="EE804" s="6"/>
      <c r="EF804" s="6"/>
      <c r="EG804" s="6"/>
      <c r="EH804" s="6"/>
      <c r="EI804" s="6"/>
      <c r="EJ804" s="6"/>
      <c r="EK804" s="6"/>
      <c r="EL804" s="6"/>
      <c r="EM804" s="6"/>
      <c r="EN804" s="8"/>
      <c r="EO804" s="6"/>
    </row>
    <row r="805" spans="1:14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8"/>
      <c r="CF805" s="6"/>
      <c r="CG805" s="6"/>
      <c r="CH805" s="6"/>
      <c r="CI805" s="6"/>
      <c r="CJ805" s="6"/>
      <c r="CK805" s="6"/>
      <c r="CL805" s="6"/>
      <c r="CM805" s="6"/>
      <c r="CN805" s="6"/>
      <c r="CO805" s="6"/>
      <c r="CP805" s="6"/>
      <c r="CQ805" s="6"/>
      <c r="CR805" s="6"/>
      <c r="CS805" s="6"/>
      <c r="CT805" s="6"/>
      <c r="CU805" s="6"/>
      <c r="CV805" s="6"/>
      <c r="CW805" s="6"/>
      <c r="CX805" s="6"/>
      <c r="CY805" s="6"/>
      <c r="CZ805" s="6"/>
      <c r="DA805" s="6"/>
      <c r="DB805" s="6"/>
      <c r="DC805" s="6"/>
      <c r="DD805" s="6"/>
      <c r="DE805" s="6"/>
      <c r="DF805" s="6"/>
      <c r="DG805" s="6"/>
      <c r="DH805" s="6"/>
      <c r="DI805" s="8"/>
      <c r="DJ805" s="6"/>
      <c r="DK805" s="6"/>
      <c r="DL805" s="6"/>
      <c r="DM805" s="6"/>
      <c r="DN805" s="6"/>
      <c r="DO805" s="6"/>
      <c r="DP805" s="6"/>
      <c r="DQ805" s="6"/>
      <c r="DR805" s="6"/>
      <c r="DS805" s="6"/>
      <c r="DT805" s="6"/>
      <c r="DU805" s="6"/>
      <c r="DV805" s="6"/>
      <c r="DW805" s="6"/>
      <c r="DX805" s="6"/>
      <c r="DY805" s="6"/>
      <c r="DZ805" s="6"/>
      <c r="EA805" s="6"/>
      <c r="EB805" s="6"/>
      <c r="EC805" s="6"/>
      <c r="ED805" s="6"/>
      <c r="EE805" s="6"/>
      <c r="EF805" s="6"/>
      <c r="EG805" s="6"/>
      <c r="EH805" s="6"/>
      <c r="EI805" s="6"/>
      <c r="EJ805" s="6"/>
      <c r="EK805" s="6"/>
      <c r="EL805" s="6"/>
      <c r="EM805" s="6"/>
      <c r="EN805" s="8"/>
      <c r="EO805" s="6"/>
    </row>
    <row r="806" spans="1:145"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8"/>
      <c r="CF806" s="6"/>
      <c r="CG806" s="6"/>
      <c r="CH806" s="6"/>
      <c r="CI806" s="6"/>
      <c r="CJ806" s="6"/>
      <c r="CK806" s="6"/>
      <c r="CL806" s="6"/>
      <c r="CM806" s="6"/>
      <c r="CN806" s="6"/>
      <c r="CO806" s="6"/>
      <c r="CP806" s="6"/>
      <c r="CQ806" s="6"/>
      <c r="CR806" s="6"/>
      <c r="CS806" s="6"/>
      <c r="CT806" s="6"/>
      <c r="CU806" s="6"/>
      <c r="CV806" s="6"/>
      <c r="CW806" s="6"/>
      <c r="CX806" s="6"/>
      <c r="CY806" s="6"/>
      <c r="CZ806" s="6"/>
      <c r="DA806" s="6"/>
      <c r="DB806" s="6"/>
      <c r="DC806" s="6"/>
      <c r="DD806" s="6"/>
      <c r="DE806" s="6"/>
      <c r="DF806" s="6"/>
      <c r="DG806" s="6"/>
      <c r="DH806" s="6"/>
      <c r="DI806" s="8"/>
      <c r="DJ806" s="6"/>
      <c r="DK806" s="6"/>
      <c r="DL806" s="6"/>
      <c r="DM806" s="6"/>
      <c r="DN806" s="6"/>
      <c r="DO806" s="6"/>
      <c r="DP806" s="6"/>
      <c r="DQ806" s="6"/>
      <c r="DR806" s="6"/>
      <c r="DS806" s="6"/>
      <c r="DT806" s="6"/>
      <c r="DU806" s="6"/>
      <c r="DV806" s="6"/>
      <c r="DW806" s="6"/>
      <c r="DX806" s="6"/>
      <c r="DY806" s="6"/>
      <c r="DZ806" s="6"/>
      <c r="EA806" s="6"/>
      <c r="EB806" s="6"/>
      <c r="EC806" s="6"/>
      <c r="ED806" s="6"/>
      <c r="EE806" s="6"/>
      <c r="EF806" s="6"/>
      <c r="EG806" s="6"/>
      <c r="EH806" s="6"/>
      <c r="EI806" s="6"/>
      <c r="EJ806" s="6"/>
      <c r="EK806" s="6"/>
      <c r="EL806" s="6"/>
      <c r="EM806" s="6"/>
      <c r="EN806" s="8"/>
      <c r="EO806" s="6"/>
    </row>
    <row r="807" spans="1:145"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8"/>
      <c r="CF807" s="6"/>
      <c r="CG807" s="6"/>
      <c r="CH807" s="6"/>
      <c r="CI807" s="6"/>
      <c r="CJ807" s="6"/>
      <c r="CK807" s="6"/>
      <c r="CL807" s="6"/>
      <c r="CM807" s="6"/>
      <c r="CN807" s="6"/>
      <c r="CO807" s="6"/>
      <c r="CP807" s="6"/>
      <c r="CQ807" s="6"/>
      <c r="CR807" s="6"/>
      <c r="CS807" s="6"/>
      <c r="CT807" s="6"/>
      <c r="CU807" s="6"/>
      <c r="CV807" s="6"/>
      <c r="CW807" s="6"/>
      <c r="CX807" s="6"/>
      <c r="CY807" s="6"/>
      <c r="CZ807" s="6"/>
      <c r="DA807" s="6"/>
      <c r="DB807" s="6"/>
      <c r="DC807" s="6"/>
      <c r="DD807" s="6"/>
      <c r="DE807" s="6"/>
      <c r="DF807" s="6"/>
      <c r="DG807" s="6"/>
      <c r="DH807" s="6"/>
      <c r="DI807" s="8"/>
      <c r="DJ807" s="6"/>
      <c r="DK807" s="6"/>
      <c r="DL807" s="6"/>
      <c r="DM807" s="6"/>
      <c r="DN807" s="6"/>
      <c r="DO807" s="6"/>
      <c r="DP807" s="6"/>
      <c r="DQ807" s="6"/>
      <c r="DR807" s="6"/>
      <c r="DS807" s="6"/>
      <c r="DT807" s="6"/>
      <c r="DU807" s="6"/>
      <c r="DV807" s="6"/>
      <c r="DW807" s="6"/>
      <c r="DX807" s="6"/>
      <c r="DY807" s="6"/>
      <c r="DZ807" s="6"/>
      <c r="EA807" s="6"/>
      <c r="EB807" s="6"/>
      <c r="EC807" s="6"/>
      <c r="ED807" s="6"/>
      <c r="EE807" s="6"/>
      <c r="EF807" s="6"/>
      <c r="EG807" s="6"/>
      <c r="EH807" s="6"/>
      <c r="EI807" s="6"/>
      <c r="EJ807" s="6"/>
      <c r="EK807" s="6"/>
      <c r="EL807" s="6"/>
      <c r="EM807" s="6"/>
      <c r="EN807" s="8"/>
      <c r="EO807" s="6"/>
    </row>
    <row r="808" spans="1:145"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8"/>
      <c r="CF808" s="6"/>
      <c r="CG808" s="6"/>
      <c r="CH808" s="6"/>
      <c r="CI808" s="6"/>
      <c r="CJ808" s="6"/>
      <c r="CK808" s="6"/>
      <c r="CL808" s="6"/>
      <c r="CM808" s="6"/>
      <c r="CN808" s="6"/>
      <c r="CO808" s="6"/>
      <c r="CP808" s="6"/>
      <c r="CQ808" s="6"/>
      <c r="CR808" s="6"/>
      <c r="CS808" s="6"/>
      <c r="CT808" s="6"/>
      <c r="CU808" s="6"/>
      <c r="CV808" s="6"/>
      <c r="CW808" s="6"/>
      <c r="CX808" s="6"/>
      <c r="CY808" s="6"/>
      <c r="CZ808" s="6"/>
      <c r="DA808" s="6"/>
      <c r="DB808" s="6"/>
      <c r="DC808" s="6"/>
      <c r="DD808" s="6"/>
      <c r="DE808" s="6"/>
      <c r="DF808" s="6"/>
      <c r="DG808" s="6"/>
      <c r="DH808" s="6"/>
      <c r="DI808" s="8"/>
      <c r="DJ808" s="6"/>
      <c r="DK808" s="6"/>
      <c r="DL808" s="6"/>
      <c r="DM808" s="6"/>
      <c r="DN808" s="6"/>
      <c r="DO808" s="6"/>
      <c r="DP808" s="6"/>
      <c r="DQ808" s="6"/>
      <c r="DR808" s="6"/>
      <c r="DS808" s="6"/>
      <c r="DT808" s="6"/>
      <c r="DU808" s="6"/>
      <c r="DV808" s="6"/>
      <c r="DW808" s="6"/>
      <c r="DX808" s="6"/>
      <c r="DY808" s="6"/>
      <c r="DZ808" s="6"/>
      <c r="EA808" s="6"/>
      <c r="EB808" s="6"/>
      <c r="EC808" s="6"/>
      <c r="ED808" s="6"/>
      <c r="EE808" s="6"/>
      <c r="EF808" s="6"/>
      <c r="EG808" s="6"/>
      <c r="EH808" s="6"/>
      <c r="EI808" s="6"/>
      <c r="EJ808" s="6"/>
      <c r="EK808" s="6"/>
      <c r="EL808" s="6"/>
      <c r="EM808" s="6"/>
      <c r="EN808" s="8"/>
      <c r="EO808" s="6"/>
    </row>
    <row r="809" spans="1:145"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8"/>
      <c r="CF809" s="6"/>
      <c r="CG809" s="6"/>
      <c r="CH809" s="6"/>
      <c r="CI809" s="6"/>
      <c r="CJ809" s="6"/>
      <c r="CK809" s="6"/>
      <c r="CL809" s="6"/>
      <c r="CM809" s="6"/>
      <c r="CN809" s="6"/>
      <c r="CO809" s="6"/>
      <c r="CP809" s="6"/>
      <c r="CQ809" s="6"/>
      <c r="CR809" s="6"/>
      <c r="CS809" s="6"/>
      <c r="CT809" s="6"/>
      <c r="CU809" s="6"/>
      <c r="CV809" s="6"/>
      <c r="CW809" s="6"/>
      <c r="CX809" s="6"/>
      <c r="CY809" s="6"/>
      <c r="CZ809" s="6"/>
      <c r="DA809" s="6"/>
      <c r="DB809" s="6"/>
      <c r="DC809" s="6"/>
      <c r="DD809" s="6"/>
      <c r="DE809" s="6"/>
      <c r="DF809" s="6"/>
      <c r="DG809" s="6"/>
      <c r="DH809" s="6"/>
      <c r="DI809" s="8"/>
      <c r="DJ809" s="6"/>
      <c r="DK809" s="6"/>
      <c r="DL809" s="6"/>
      <c r="DM809" s="6"/>
      <c r="DN809" s="6"/>
      <c r="DO809" s="6"/>
      <c r="DP809" s="6"/>
      <c r="DQ809" s="6"/>
      <c r="DR809" s="6"/>
      <c r="DS809" s="6"/>
      <c r="DT809" s="6"/>
      <c r="DU809" s="6"/>
      <c r="DV809" s="6"/>
      <c r="DW809" s="6"/>
      <c r="DX809" s="6"/>
      <c r="DY809" s="6"/>
      <c r="DZ809" s="6"/>
      <c r="EA809" s="6"/>
      <c r="EB809" s="6"/>
      <c r="EC809" s="6"/>
      <c r="ED809" s="6"/>
      <c r="EE809" s="6"/>
      <c r="EF809" s="6"/>
      <c r="EG809" s="6"/>
      <c r="EH809" s="6"/>
      <c r="EI809" s="6"/>
      <c r="EJ809" s="6"/>
      <c r="EK809" s="6"/>
      <c r="EL809" s="6"/>
      <c r="EM809" s="6"/>
      <c r="EN809" s="8"/>
      <c r="EO809" s="6"/>
    </row>
    <row r="810" spans="1:145"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8"/>
      <c r="CF810" s="6"/>
      <c r="CG810" s="6"/>
      <c r="CH810" s="6"/>
      <c r="CI810" s="6"/>
      <c r="CJ810" s="6"/>
      <c r="CK810" s="6"/>
      <c r="CL810" s="6"/>
      <c r="CM810" s="6"/>
      <c r="CN810" s="6"/>
      <c r="CO810" s="6"/>
      <c r="CP810" s="6"/>
      <c r="CQ810" s="6"/>
      <c r="CR810" s="6"/>
      <c r="CS810" s="6"/>
      <c r="CT810" s="6"/>
      <c r="CU810" s="6"/>
      <c r="CV810" s="6"/>
      <c r="CW810" s="6"/>
      <c r="CX810" s="6"/>
      <c r="CY810" s="6"/>
      <c r="CZ810" s="6"/>
      <c r="DA810" s="6"/>
      <c r="DB810" s="6"/>
      <c r="DC810" s="6"/>
      <c r="DD810" s="6"/>
      <c r="DE810" s="6"/>
      <c r="DF810" s="6"/>
      <c r="DG810" s="6"/>
      <c r="DH810" s="6"/>
      <c r="DI810" s="8"/>
      <c r="DJ810" s="6"/>
      <c r="DK810" s="6"/>
      <c r="DL810" s="6"/>
      <c r="DM810" s="6"/>
      <c r="DN810" s="6"/>
      <c r="DO810" s="6"/>
      <c r="DP810" s="6"/>
      <c r="DQ810" s="6"/>
      <c r="DR810" s="6"/>
      <c r="DS810" s="6"/>
      <c r="DT810" s="6"/>
      <c r="DU810" s="6"/>
      <c r="DV810" s="6"/>
      <c r="DW810" s="6"/>
      <c r="DX810" s="6"/>
      <c r="DY810" s="6"/>
      <c r="DZ810" s="6"/>
      <c r="EA810" s="6"/>
      <c r="EB810" s="6"/>
      <c r="EC810" s="6"/>
      <c r="ED810" s="6"/>
      <c r="EE810" s="6"/>
      <c r="EF810" s="6"/>
      <c r="EG810" s="6"/>
      <c r="EH810" s="6"/>
      <c r="EI810" s="6"/>
      <c r="EJ810" s="6"/>
      <c r="EK810" s="6"/>
      <c r="EL810" s="6"/>
      <c r="EM810" s="6"/>
      <c r="EN810" s="8"/>
      <c r="EO810" s="6"/>
    </row>
    <row r="811" spans="1:145"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8"/>
      <c r="CF811" s="6"/>
      <c r="CG811" s="6"/>
      <c r="CH811" s="6"/>
      <c r="CI811" s="6"/>
      <c r="CJ811" s="6"/>
      <c r="CK811" s="6"/>
      <c r="CL811" s="6"/>
      <c r="CM811" s="6"/>
      <c r="CN811" s="6"/>
      <c r="CO811" s="6"/>
      <c r="CP811" s="6"/>
      <c r="CQ811" s="6"/>
      <c r="CR811" s="6"/>
      <c r="CS811" s="6"/>
      <c r="CT811" s="6"/>
      <c r="CU811" s="6"/>
      <c r="CV811" s="6"/>
      <c r="CW811" s="6"/>
      <c r="CX811" s="6"/>
      <c r="CY811" s="6"/>
      <c r="CZ811" s="6"/>
      <c r="DA811" s="6"/>
      <c r="DB811" s="6"/>
      <c r="DC811" s="6"/>
      <c r="DD811" s="6"/>
      <c r="DE811" s="6"/>
      <c r="DF811" s="6"/>
      <c r="DG811" s="6"/>
      <c r="DH811" s="6"/>
      <c r="DI811" s="8"/>
      <c r="DJ811" s="6"/>
      <c r="DK811" s="6"/>
      <c r="DL811" s="6"/>
      <c r="DM811" s="6"/>
      <c r="DN811" s="6"/>
      <c r="DO811" s="6"/>
      <c r="DP811" s="6"/>
      <c r="DQ811" s="6"/>
      <c r="DR811" s="6"/>
      <c r="DS811" s="6"/>
      <c r="DT811" s="6"/>
      <c r="DU811" s="6"/>
      <c r="DV811" s="6"/>
      <c r="DW811" s="6"/>
      <c r="DX811" s="6"/>
      <c r="DY811" s="6"/>
      <c r="DZ811" s="6"/>
      <c r="EA811" s="6"/>
      <c r="EB811" s="6"/>
      <c r="EC811" s="6"/>
      <c r="ED811" s="6"/>
      <c r="EE811" s="6"/>
      <c r="EF811" s="6"/>
      <c r="EG811" s="6"/>
      <c r="EH811" s="6"/>
      <c r="EI811" s="6"/>
      <c r="EJ811" s="6"/>
      <c r="EK811" s="6"/>
      <c r="EL811" s="6"/>
      <c r="EM811" s="6"/>
      <c r="EN811" s="8"/>
      <c r="EO811" s="6"/>
    </row>
    <row r="812" spans="1:145"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8"/>
      <c r="CF812" s="6"/>
      <c r="CG812" s="6"/>
      <c r="CH812" s="6"/>
      <c r="CI812" s="6"/>
      <c r="CJ812" s="6"/>
      <c r="CK812" s="6"/>
      <c r="CL812" s="6"/>
      <c r="CM812" s="6"/>
      <c r="CN812" s="6"/>
      <c r="CO812" s="6"/>
      <c r="CP812" s="6"/>
      <c r="CQ812" s="6"/>
      <c r="CR812" s="6"/>
      <c r="CS812" s="6"/>
      <c r="CT812" s="6"/>
      <c r="CU812" s="6"/>
      <c r="CV812" s="6"/>
      <c r="CW812" s="6"/>
      <c r="CX812" s="6"/>
      <c r="CY812" s="6"/>
      <c r="CZ812" s="6"/>
      <c r="DA812" s="6"/>
      <c r="DB812" s="6"/>
      <c r="DC812" s="6"/>
      <c r="DD812" s="6"/>
      <c r="DE812" s="6"/>
      <c r="DF812" s="6"/>
      <c r="DG812" s="6"/>
      <c r="DH812" s="6"/>
      <c r="DI812" s="8"/>
      <c r="DJ812" s="6"/>
      <c r="DK812" s="6"/>
      <c r="DL812" s="6"/>
      <c r="DM812" s="6"/>
      <c r="DN812" s="6"/>
      <c r="DO812" s="6"/>
      <c r="DP812" s="6"/>
      <c r="DQ812" s="6"/>
      <c r="DR812" s="6"/>
      <c r="DS812" s="6"/>
      <c r="DT812" s="6"/>
      <c r="DU812" s="6"/>
      <c r="DV812" s="6"/>
      <c r="DW812" s="6"/>
      <c r="DX812" s="6"/>
      <c r="DY812" s="6"/>
      <c r="DZ812" s="6"/>
      <c r="EA812" s="6"/>
      <c r="EB812" s="6"/>
      <c r="EC812" s="6"/>
      <c r="ED812" s="6"/>
      <c r="EE812" s="6"/>
      <c r="EF812" s="6"/>
      <c r="EG812" s="6"/>
      <c r="EH812" s="6"/>
      <c r="EI812" s="6"/>
      <c r="EJ812" s="6"/>
      <c r="EK812" s="6"/>
      <c r="EL812" s="6"/>
      <c r="EM812" s="6"/>
      <c r="EN812" s="8"/>
      <c r="EO812" s="6"/>
    </row>
    <row r="813" spans="1:145"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8"/>
      <c r="CF813" s="6"/>
      <c r="CG813" s="6"/>
      <c r="CH813" s="6"/>
      <c r="CI813" s="6"/>
      <c r="CJ813" s="6"/>
      <c r="CK813" s="6"/>
      <c r="CL813" s="6"/>
      <c r="CM813" s="6"/>
      <c r="CN813" s="6"/>
      <c r="CO813" s="6"/>
      <c r="CP813" s="6"/>
      <c r="CQ813" s="6"/>
      <c r="CR813" s="6"/>
      <c r="CS813" s="6"/>
      <c r="CT813" s="6"/>
      <c r="CU813" s="6"/>
      <c r="CV813" s="6"/>
      <c r="CW813" s="6"/>
      <c r="CX813" s="6"/>
      <c r="CY813" s="6"/>
      <c r="CZ813" s="6"/>
      <c r="DA813" s="6"/>
      <c r="DB813" s="6"/>
      <c r="DC813" s="6"/>
      <c r="DD813" s="6"/>
      <c r="DE813" s="6"/>
      <c r="DF813" s="6"/>
      <c r="DG813" s="6"/>
      <c r="DH813" s="6"/>
      <c r="DI813" s="8"/>
      <c r="DJ813" s="6"/>
      <c r="DK813" s="6"/>
      <c r="DL813" s="6"/>
      <c r="DM813" s="6"/>
      <c r="DN813" s="6"/>
      <c r="DO813" s="6"/>
      <c r="DP813" s="6"/>
      <c r="DQ813" s="6"/>
      <c r="DR813" s="6"/>
      <c r="DS813" s="6"/>
      <c r="DT813" s="6"/>
      <c r="DU813" s="6"/>
      <c r="DV813" s="6"/>
      <c r="DW813" s="6"/>
      <c r="DX813" s="6"/>
      <c r="DY813" s="6"/>
      <c r="DZ813" s="6"/>
      <c r="EA813" s="6"/>
      <c r="EB813" s="6"/>
      <c r="EC813" s="6"/>
      <c r="ED813" s="6"/>
      <c r="EE813" s="6"/>
      <c r="EF813" s="6"/>
      <c r="EG813" s="6"/>
      <c r="EH813" s="6"/>
      <c r="EI813" s="6"/>
      <c r="EJ813" s="6"/>
      <c r="EK813" s="6"/>
      <c r="EL813" s="6"/>
      <c r="EM813" s="6"/>
      <c r="EN813" s="8"/>
      <c r="EO813" s="6"/>
    </row>
    <row r="814" spans="1:145"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8"/>
      <c r="CF814" s="6"/>
      <c r="CG814" s="6"/>
      <c r="CH814" s="6"/>
      <c r="CI814" s="6"/>
      <c r="CJ814" s="6"/>
      <c r="CK814" s="6"/>
      <c r="CL814" s="6"/>
      <c r="CM814" s="6"/>
      <c r="CN814" s="6"/>
      <c r="CO814" s="6"/>
      <c r="CP814" s="6"/>
      <c r="CQ814" s="6"/>
      <c r="CR814" s="6"/>
      <c r="CS814" s="6"/>
      <c r="CT814" s="6"/>
      <c r="CU814" s="6"/>
      <c r="CV814" s="6"/>
      <c r="CW814" s="6"/>
      <c r="CX814" s="6"/>
      <c r="CY814" s="6"/>
      <c r="CZ814" s="6"/>
      <c r="DA814" s="6"/>
      <c r="DB814" s="6"/>
      <c r="DC814" s="6"/>
      <c r="DD814" s="6"/>
      <c r="DE814" s="6"/>
      <c r="DF814" s="6"/>
      <c r="DG814" s="6"/>
      <c r="DH814" s="6"/>
      <c r="DI814" s="8"/>
      <c r="DJ814" s="6"/>
      <c r="DK814" s="6"/>
      <c r="DL814" s="6"/>
      <c r="DM814" s="6"/>
      <c r="DN814" s="6"/>
      <c r="DO814" s="6"/>
      <c r="DP814" s="6"/>
      <c r="DQ814" s="6"/>
      <c r="DR814" s="6"/>
      <c r="DS814" s="6"/>
      <c r="DT814" s="6"/>
      <c r="DU814" s="6"/>
      <c r="DV814" s="6"/>
      <c r="DW814" s="6"/>
      <c r="DX814" s="6"/>
      <c r="DY814" s="6"/>
      <c r="DZ814" s="6"/>
      <c r="EA814" s="6"/>
      <c r="EB814" s="6"/>
      <c r="EC814" s="6"/>
      <c r="ED814" s="6"/>
      <c r="EE814" s="6"/>
      <c r="EF814" s="6"/>
      <c r="EG814" s="6"/>
      <c r="EH814" s="6"/>
      <c r="EI814" s="6"/>
      <c r="EJ814" s="6"/>
      <c r="EK814" s="6"/>
      <c r="EL814" s="6"/>
      <c r="EM814" s="6"/>
      <c r="EN814" s="8"/>
      <c r="EO814" s="6"/>
    </row>
    <row r="815" spans="1:14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8"/>
      <c r="CF815" s="6"/>
      <c r="CG815" s="6"/>
      <c r="CH815" s="6"/>
      <c r="CI815" s="6"/>
      <c r="CJ815" s="6"/>
      <c r="CK815" s="6"/>
      <c r="CL815" s="6"/>
      <c r="CM815" s="6"/>
      <c r="CN815" s="6"/>
      <c r="CO815" s="6"/>
      <c r="CP815" s="6"/>
      <c r="CQ815" s="6"/>
      <c r="CR815" s="6"/>
      <c r="CS815" s="6"/>
      <c r="CT815" s="6"/>
      <c r="CU815" s="6"/>
      <c r="CV815" s="6"/>
      <c r="CW815" s="6"/>
      <c r="CX815" s="6"/>
      <c r="CY815" s="6"/>
      <c r="CZ815" s="6"/>
      <c r="DA815" s="6"/>
      <c r="DB815" s="6"/>
      <c r="DC815" s="6"/>
      <c r="DD815" s="6"/>
      <c r="DE815" s="6"/>
      <c r="DF815" s="6"/>
      <c r="DG815" s="6"/>
      <c r="DH815" s="6"/>
      <c r="DI815" s="8"/>
      <c r="DJ815" s="6"/>
      <c r="DK815" s="6"/>
      <c r="DL815" s="6"/>
      <c r="DM815" s="6"/>
      <c r="DN815" s="6"/>
      <c r="DO815" s="6"/>
      <c r="DP815" s="6"/>
      <c r="DQ815" s="6"/>
      <c r="DR815" s="6"/>
      <c r="DS815" s="6"/>
      <c r="DT815" s="6"/>
      <c r="DU815" s="6"/>
      <c r="DV815" s="6"/>
      <c r="DW815" s="6"/>
      <c r="DX815" s="6"/>
      <c r="DY815" s="6"/>
      <c r="DZ815" s="6"/>
      <c r="EA815" s="6"/>
      <c r="EB815" s="6"/>
      <c r="EC815" s="6"/>
      <c r="ED815" s="6"/>
      <c r="EE815" s="6"/>
      <c r="EF815" s="6"/>
      <c r="EG815" s="6"/>
      <c r="EH815" s="6"/>
      <c r="EI815" s="6"/>
      <c r="EJ815" s="6"/>
      <c r="EK815" s="6"/>
      <c r="EL815" s="6"/>
      <c r="EM815" s="6"/>
      <c r="EN815" s="8"/>
      <c r="EO815" s="6"/>
    </row>
    <row r="816" spans="1:145"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8"/>
      <c r="CF816" s="6"/>
      <c r="CG816" s="6"/>
      <c r="CH816" s="6"/>
      <c r="CI816" s="6"/>
      <c r="CJ816" s="6"/>
      <c r="CK816" s="6"/>
      <c r="CL816" s="6"/>
      <c r="CM816" s="6"/>
      <c r="CN816" s="6"/>
      <c r="CO816" s="6"/>
      <c r="CP816" s="6"/>
      <c r="CQ816" s="6"/>
      <c r="CR816" s="6"/>
      <c r="CS816" s="6"/>
      <c r="CT816" s="6"/>
      <c r="CU816" s="6"/>
      <c r="CV816" s="6"/>
      <c r="CW816" s="6"/>
      <c r="CX816" s="6"/>
      <c r="CY816" s="6"/>
      <c r="CZ816" s="6"/>
      <c r="DA816" s="6"/>
      <c r="DB816" s="6"/>
      <c r="DC816" s="6"/>
      <c r="DD816" s="6"/>
      <c r="DE816" s="6"/>
      <c r="DF816" s="6"/>
      <c r="DG816" s="6"/>
      <c r="DH816" s="6"/>
      <c r="DI816" s="8"/>
      <c r="DJ816" s="6"/>
      <c r="DK816" s="6"/>
      <c r="DL816" s="6"/>
      <c r="DM816" s="6"/>
      <c r="DN816" s="6"/>
      <c r="DO816" s="6"/>
      <c r="DP816" s="6"/>
      <c r="DQ816" s="6"/>
      <c r="DR816" s="6"/>
      <c r="DS816" s="6"/>
      <c r="DT816" s="6"/>
      <c r="DU816" s="6"/>
      <c r="DV816" s="6"/>
      <c r="DW816" s="6"/>
      <c r="DX816" s="6"/>
      <c r="DY816" s="6"/>
      <c r="DZ816" s="6"/>
      <c r="EA816" s="6"/>
      <c r="EB816" s="6"/>
      <c r="EC816" s="6"/>
      <c r="ED816" s="6"/>
      <c r="EE816" s="6"/>
      <c r="EF816" s="6"/>
      <c r="EG816" s="6"/>
      <c r="EH816" s="6"/>
      <c r="EI816" s="6"/>
      <c r="EJ816" s="6"/>
      <c r="EK816" s="6"/>
      <c r="EL816" s="6"/>
      <c r="EM816" s="6"/>
      <c r="EN816" s="8"/>
      <c r="EO816" s="6"/>
    </row>
    <row r="817" spans="1:145"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8"/>
      <c r="CF817" s="6"/>
      <c r="CG817" s="6"/>
      <c r="CH817" s="6"/>
      <c r="CI817" s="6"/>
      <c r="CJ817" s="6"/>
      <c r="CK817" s="6"/>
      <c r="CL817" s="6"/>
      <c r="CM817" s="6"/>
      <c r="CN817" s="6"/>
      <c r="CO817" s="6"/>
      <c r="CP817" s="6"/>
      <c r="CQ817" s="6"/>
      <c r="CR817" s="6"/>
      <c r="CS817" s="6"/>
      <c r="CT817" s="6"/>
      <c r="CU817" s="6"/>
      <c r="CV817" s="6"/>
      <c r="CW817" s="6"/>
      <c r="CX817" s="6"/>
      <c r="CY817" s="6"/>
      <c r="CZ817" s="6"/>
      <c r="DA817" s="6"/>
      <c r="DB817" s="6"/>
      <c r="DC817" s="6"/>
      <c r="DD817" s="6"/>
      <c r="DE817" s="6"/>
      <c r="DF817" s="6"/>
      <c r="DG817" s="6"/>
      <c r="DH817" s="6"/>
      <c r="DI817" s="8"/>
      <c r="DJ817" s="6"/>
      <c r="DK817" s="6"/>
      <c r="DL817" s="6"/>
      <c r="DM817" s="6"/>
      <c r="DN817" s="6"/>
      <c r="DO817" s="6"/>
      <c r="DP817" s="6"/>
      <c r="DQ817" s="6"/>
      <c r="DR817" s="6"/>
      <c r="DS817" s="6"/>
      <c r="DT817" s="6"/>
      <c r="DU817" s="6"/>
      <c r="DV817" s="6"/>
      <c r="DW817" s="6"/>
      <c r="DX817" s="6"/>
      <c r="DY817" s="6"/>
      <c r="DZ817" s="6"/>
      <c r="EA817" s="6"/>
      <c r="EB817" s="6"/>
      <c r="EC817" s="6"/>
      <c r="ED817" s="6"/>
      <c r="EE817" s="6"/>
      <c r="EF817" s="6"/>
      <c r="EG817" s="6"/>
      <c r="EH817" s="6"/>
      <c r="EI817" s="6"/>
      <c r="EJ817" s="6"/>
      <c r="EK817" s="6"/>
      <c r="EL817" s="6"/>
      <c r="EM817" s="6"/>
      <c r="EN817" s="8"/>
      <c r="EO817" s="6"/>
    </row>
    <row r="818" spans="1:145"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8"/>
      <c r="CF818" s="6"/>
      <c r="CG818" s="6"/>
      <c r="CH818" s="6"/>
      <c r="CI818" s="6"/>
      <c r="CJ818" s="6"/>
      <c r="CK818" s="6"/>
      <c r="CL818" s="6"/>
      <c r="CM818" s="6"/>
      <c r="CN818" s="6"/>
      <c r="CO818" s="6"/>
      <c r="CP818" s="6"/>
      <c r="CQ818" s="6"/>
      <c r="CR818" s="6"/>
      <c r="CS818" s="6"/>
      <c r="CT818" s="6"/>
      <c r="CU818" s="6"/>
      <c r="CV818" s="6"/>
      <c r="CW818" s="6"/>
      <c r="CX818" s="6"/>
      <c r="CY818" s="6"/>
      <c r="CZ818" s="6"/>
      <c r="DA818" s="6"/>
      <c r="DB818" s="6"/>
      <c r="DC818" s="6"/>
      <c r="DD818" s="6"/>
      <c r="DE818" s="6"/>
      <c r="DF818" s="6"/>
      <c r="DG818" s="6"/>
      <c r="DH818" s="6"/>
      <c r="DI818" s="8"/>
      <c r="DJ818" s="6"/>
      <c r="DK818" s="6"/>
      <c r="DL818" s="6"/>
      <c r="DM818" s="6"/>
      <c r="DN818" s="6"/>
      <c r="DO818" s="6"/>
      <c r="DP818" s="6"/>
      <c r="DQ818" s="6"/>
      <c r="DR818" s="6"/>
      <c r="DS818" s="6"/>
      <c r="DT818" s="6"/>
      <c r="DU818" s="6"/>
      <c r="DV818" s="6"/>
      <c r="DW818" s="6"/>
      <c r="DX818" s="6"/>
      <c r="DY818" s="6"/>
      <c r="DZ818" s="6"/>
      <c r="EA818" s="6"/>
      <c r="EB818" s="6"/>
      <c r="EC818" s="6"/>
      <c r="ED818" s="6"/>
      <c r="EE818" s="6"/>
      <c r="EF818" s="6"/>
      <c r="EG818" s="6"/>
      <c r="EH818" s="6"/>
      <c r="EI818" s="6"/>
      <c r="EJ818" s="6"/>
      <c r="EK818" s="6"/>
      <c r="EL818" s="6"/>
      <c r="EM818" s="6"/>
      <c r="EN818" s="8"/>
      <c r="EO818" s="6"/>
    </row>
    <row r="819" spans="1:145"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8"/>
      <c r="CF819" s="6"/>
      <c r="CG819" s="6"/>
      <c r="CH819" s="6"/>
      <c r="CI819" s="6"/>
      <c r="CJ819" s="6"/>
      <c r="CK819" s="6"/>
      <c r="CL819" s="6"/>
      <c r="CM819" s="6"/>
      <c r="CN819" s="6"/>
      <c r="CO819" s="6"/>
      <c r="CP819" s="6"/>
      <c r="CQ819" s="6"/>
      <c r="CR819" s="6"/>
      <c r="CS819" s="6"/>
      <c r="CT819" s="6"/>
      <c r="CU819" s="6"/>
      <c r="CV819" s="6"/>
      <c r="CW819" s="6"/>
      <c r="CX819" s="6"/>
      <c r="CY819" s="6"/>
      <c r="CZ819" s="6"/>
      <c r="DA819" s="6"/>
      <c r="DB819" s="6"/>
      <c r="DC819" s="6"/>
      <c r="DD819" s="6"/>
      <c r="DE819" s="6"/>
      <c r="DF819" s="6"/>
      <c r="DG819" s="6"/>
      <c r="DH819" s="6"/>
      <c r="DI819" s="8"/>
      <c r="DJ819" s="6"/>
      <c r="DK819" s="6"/>
      <c r="DL819" s="6"/>
      <c r="DM819" s="6"/>
      <c r="DN819" s="6"/>
      <c r="DO819" s="6"/>
      <c r="DP819" s="6"/>
      <c r="DQ819" s="6"/>
      <c r="DR819" s="6"/>
      <c r="DS819" s="6"/>
      <c r="DT819" s="6"/>
      <c r="DU819" s="6"/>
      <c r="DV819" s="6"/>
      <c r="DW819" s="6"/>
      <c r="DX819" s="6"/>
      <c r="DY819" s="6"/>
      <c r="DZ819" s="6"/>
      <c r="EA819" s="6"/>
      <c r="EB819" s="6"/>
      <c r="EC819" s="6"/>
      <c r="ED819" s="6"/>
      <c r="EE819" s="6"/>
      <c r="EF819" s="6"/>
      <c r="EG819" s="6"/>
      <c r="EH819" s="6"/>
      <c r="EI819" s="6"/>
      <c r="EJ819" s="6"/>
      <c r="EK819" s="6"/>
      <c r="EL819" s="6"/>
      <c r="EM819" s="6"/>
      <c r="EN819" s="8"/>
      <c r="EO819" s="6"/>
    </row>
    <row r="820" spans="1:145"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8"/>
      <c r="CF820" s="6"/>
      <c r="CG820" s="6"/>
      <c r="CH820" s="6"/>
      <c r="CI820" s="6"/>
      <c r="CJ820" s="6"/>
      <c r="CK820" s="6"/>
      <c r="CL820" s="6"/>
      <c r="CM820" s="6"/>
      <c r="CN820" s="6"/>
      <c r="CO820" s="6"/>
      <c r="CP820" s="6"/>
      <c r="CQ820" s="6"/>
      <c r="CR820" s="6"/>
      <c r="CS820" s="6"/>
      <c r="CT820" s="6"/>
      <c r="CU820" s="6"/>
      <c r="CV820" s="6"/>
      <c r="CW820" s="6"/>
      <c r="CX820" s="6"/>
      <c r="CY820" s="6"/>
      <c r="CZ820" s="6"/>
      <c r="DA820" s="6"/>
      <c r="DB820" s="6"/>
      <c r="DC820" s="6"/>
      <c r="DD820" s="6"/>
      <c r="DE820" s="6"/>
      <c r="DF820" s="6"/>
      <c r="DG820" s="6"/>
      <c r="DH820" s="6"/>
      <c r="DI820" s="8"/>
      <c r="DJ820" s="6"/>
      <c r="DK820" s="6"/>
      <c r="DL820" s="6"/>
      <c r="DM820" s="6"/>
      <c r="DN820" s="6"/>
      <c r="DO820" s="6"/>
      <c r="DP820" s="6"/>
      <c r="DQ820" s="6"/>
      <c r="DR820" s="6"/>
      <c r="DS820" s="6"/>
      <c r="DT820" s="6"/>
      <c r="DU820" s="6"/>
      <c r="DV820" s="6"/>
      <c r="DW820" s="6"/>
      <c r="DX820" s="6"/>
      <c r="DY820" s="6"/>
      <c r="DZ820" s="6"/>
      <c r="EA820" s="6"/>
      <c r="EB820" s="6"/>
      <c r="EC820" s="6"/>
      <c r="ED820" s="6"/>
      <c r="EE820" s="6"/>
      <c r="EF820" s="6"/>
      <c r="EG820" s="6"/>
      <c r="EH820" s="6"/>
      <c r="EI820" s="6"/>
      <c r="EJ820" s="6"/>
      <c r="EK820" s="6"/>
      <c r="EL820" s="6"/>
      <c r="EM820" s="6"/>
      <c r="EN820" s="8"/>
      <c r="EO820" s="6"/>
    </row>
    <row r="821" spans="1:145"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8"/>
      <c r="CF821" s="6"/>
      <c r="CG821" s="6"/>
      <c r="CH821" s="6"/>
      <c r="CI821" s="6"/>
      <c r="CJ821" s="6"/>
      <c r="CK821" s="6"/>
      <c r="CL821" s="6"/>
      <c r="CM821" s="6"/>
      <c r="CN821" s="6"/>
      <c r="CO821" s="6"/>
      <c r="CP821" s="6"/>
      <c r="CQ821" s="6"/>
      <c r="CR821" s="6"/>
      <c r="CS821" s="6"/>
      <c r="CT821" s="6"/>
      <c r="CU821" s="6"/>
      <c r="CV821" s="6"/>
      <c r="CW821" s="6"/>
      <c r="CX821" s="6"/>
      <c r="CY821" s="6"/>
      <c r="CZ821" s="6"/>
      <c r="DA821" s="6"/>
      <c r="DB821" s="6"/>
      <c r="DC821" s="6"/>
      <c r="DD821" s="6"/>
      <c r="DE821" s="6"/>
      <c r="DF821" s="6"/>
      <c r="DG821" s="6"/>
      <c r="DH821" s="6"/>
      <c r="DI821" s="8"/>
      <c r="DJ821" s="6"/>
      <c r="DK821" s="6"/>
      <c r="DL821" s="6"/>
      <c r="DM821" s="6"/>
      <c r="DN821" s="6"/>
      <c r="DO821" s="6"/>
      <c r="DP821" s="6"/>
      <c r="DQ821" s="6"/>
      <c r="DR821" s="6"/>
      <c r="DS821" s="6"/>
      <c r="DT821" s="6"/>
      <c r="DU821" s="6"/>
      <c r="DV821" s="6"/>
      <c r="DW821" s="6"/>
      <c r="DX821" s="6"/>
      <c r="DY821" s="6"/>
      <c r="DZ821" s="6"/>
      <c r="EA821" s="6"/>
      <c r="EB821" s="6"/>
      <c r="EC821" s="6"/>
      <c r="ED821" s="6"/>
      <c r="EE821" s="6"/>
      <c r="EF821" s="6"/>
      <c r="EG821" s="6"/>
      <c r="EH821" s="6"/>
      <c r="EI821" s="6"/>
      <c r="EJ821" s="6"/>
      <c r="EK821" s="6"/>
      <c r="EL821" s="6"/>
      <c r="EM821" s="6"/>
      <c r="EN821" s="8"/>
      <c r="EO821" s="6"/>
    </row>
    <row r="822" spans="1:145"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8"/>
      <c r="CF822" s="6"/>
      <c r="CG822" s="6"/>
      <c r="CH822" s="6"/>
      <c r="CI822" s="6"/>
      <c r="CJ822" s="6"/>
      <c r="CK822" s="6"/>
      <c r="CL822" s="6"/>
      <c r="CM822" s="6"/>
      <c r="CN822" s="6"/>
      <c r="CO822" s="6"/>
      <c r="CP822" s="6"/>
      <c r="CQ822" s="6"/>
      <c r="CR822" s="6"/>
      <c r="CS822" s="6"/>
      <c r="CT822" s="6"/>
      <c r="CU822" s="6"/>
      <c r="CV822" s="6"/>
      <c r="CW822" s="6"/>
      <c r="CX822" s="6"/>
      <c r="CY822" s="6"/>
      <c r="CZ822" s="6"/>
      <c r="DA822" s="6"/>
      <c r="DB822" s="6"/>
      <c r="DC822" s="6"/>
      <c r="DD822" s="6"/>
      <c r="DE822" s="6"/>
      <c r="DF822" s="6"/>
      <c r="DG822" s="6"/>
      <c r="DH822" s="6"/>
      <c r="DI822" s="8"/>
      <c r="DJ822" s="6"/>
      <c r="DK822" s="6"/>
      <c r="DL822" s="6"/>
      <c r="DM822" s="6"/>
      <c r="DN822" s="6"/>
      <c r="DO822" s="6"/>
      <c r="DP822" s="6"/>
      <c r="DQ822" s="6"/>
      <c r="DR822" s="6"/>
      <c r="DS822" s="6"/>
      <c r="DT822" s="6"/>
      <c r="DU822" s="6"/>
      <c r="DV822" s="6"/>
      <c r="DW822" s="6"/>
      <c r="DX822" s="6"/>
      <c r="DY822" s="6"/>
      <c r="DZ822" s="6"/>
      <c r="EA822" s="6"/>
      <c r="EB822" s="6"/>
      <c r="EC822" s="6"/>
      <c r="ED822" s="6"/>
      <c r="EE822" s="6"/>
      <c r="EF822" s="6"/>
      <c r="EG822" s="6"/>
      <c r="EH822" s="6"/>
      <c r="EI822" s="6"/>
      <c r="EJ822" s="6"/>
      <c r="EK822" s="6"/>
      <c r="EL822" s="6"/>
      <c r="EM822" s="6"/>
      <c r="EN822" s="8"/>
      <c r="EO822" s="6"/>
    </row>
    <row r="823" spans="1:145"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8"/>
      <c r="CF823" s="6"/>
      <c r="CG823" s="6"/>
      <c r="CH823" s="6"/>
      <c r="CI823" s="6"/>
      <c r="CJ823" s="6"/>
      <c r="CK823" s="6"/>
      <c r="CL823" s="6"/>
      <c r="CM823" s="6"/>
      <c r="CN823" s="6"/>
      <c r="CO823" s="6"/>
      <c r="CP823" s="6"/>
      <c r="CQ823" s="6"/>
      <c r="CR823" s="6"/>
      <c r="CS823" s="6"/>
      <c r="CT823" s="6"/>
      <c r="CU823" s="6"/>
      <c r="CV823" s="6"/>
      <c r="CW823" s="6"/>
      <c r="CX823" s="6"/>
      <c r="CY823" s="6"/>
      <c r="CZ823" s="6"/>
      <c r="DA823" s="6"/>
      <c r="DB823" s="6"/>
      <c r="DC823" s="6"/>
      <c r="DD823" s="6"/>
      <c r="DE823" s="6"/>
      <c r="DF823" s="6"/>
      <c r="DG823" s="6"/>
      <c r="DH823" s="6"/>
      <c r="DI823" s="8"/>
      <c r="DJ823" s="6"/>
      <c r="DK823" s="6"/>
      <c r="DL823" s="6"/>
      <c r="DM823" s="6"/>
      <c r="DN823" s="6"/>
      <c r="DO823" s="6"/>
      <c r="DP823" s="6"/>
      <c r="DQ823" s="6"/>
      <c r="DR823" s="6"/>
      <c r="DS823" s="6"/>
      <c r="DT823" s="6"/>
      <c r="DU823" s="6"/>
      <c r="DV823" s="6"/>
      <c r="DW823" s="6"/>
      <c r="DX823" s="6"/>
      <c r="DY823" s="6"/>
      <c r="DZ823" s="6"/>
      <c r="EA823" s="6"/>
      <c r="EB823" s="6"/>
      <c r="EC823" s="6"/>
      <c r="ED823" s="6"/>
      <c r="EE823" s="6"/>
      <c r="EF823" s="6"/>
      <c r="EG823" s="6"/>
      <c r="EH823" s="6"/>
      <c r="EI823" s="6"/>
      <c r="EJ823" s="6"/>
      <c r="EK823" s="6"/>
      <c r="EL823" s="6"/>
      <c r="EM823" s="6"/>
      <c r="EN823" s="8"/>
      <c r="EO823" s="6"/>
    </row>
    <row r="824" spans="1:145"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8"/>
      <c r="CF824" s="6"/>
      <c r="CG824" s="6"/>
      <c r="CH824" s="6"/>
      <c r="CI824" s="6"/>
      <c r="CJ824" s="6"/>
      <c r="CK824" s="6"/>
      <c r="CL824" s="6"/>
      <c r="CM824" s="6"/>
      <c r="CN824" s="6"/>
      <c r="CO824" s="6"/>
      <c r="CP824" s="6"/>
      <c r="CQ824" s="6"/>
      <c r="CR824" s="6"/>
      <c r="CS824" s="6"/>
      <c r="CT824" s="6"/>
      <c r="CU824" s="6"/>
      <c r="CV824" s="6"/>
      <c r="CW824" s="6"/>
      <c r="CX824" s="6"/>
      <c r="CY824" s="6"/>
      <c r="CZ824" s="6"/>
      <c r="DA824" s="6"/>
      <c r="DB824" s="6"/>
      <c r="DC824" s="6"/>
      <c r="DD824" s="6"/>
      <c r="DE824" s="6"/>
      <c r="DF824" s="6"/>
      <c r="DG824" s="6"/>
      <c r="DH824" s="6"/>
      <c r="DI824" s="8"/>
      <c r="DJ824" s="6"/>
      <c r="DK824" s="6"/>
      <c r="DL824" s="6"/>
      <c r="DM824" s="6"/>
      <c r="DN824" s="6"/>
      <c r="DO824" s="6"/>
      <c r="DP824" s="6"/>
      <c r="DQ824" s="6"/>
      <c r="DR824" s="6"/>
      <c r="DS824" s="6"/>
      <c r="DT824" s="6"/>
      <c r="DU824" s="6"/>
      <c r="DV824" s="6"/>
      <c r="DW824" s="6"/>
      <c r="DX824" s="6"/>
      <c r="DY824" s="6"/>
      <c r="DZ824" s="6"/>
      <c r="EA824" s="6"/>
      <c r="EB824" s="6"/>
      <c r="EC824" s="6"/>
      <c r="ED824" s="6"/>
      <c r="EE824" s="6"/>
      <c r="EF824" s="6"/>
      <c r="EG824" s="6"/>
      <c r="EH824" s="6"/>
      <c r="EI824" s="6"/>
      <c r="EJ824" s="6"/>
      <c r="EK824" s="6"/>
      <c r="EL824" s="6"/>
      <c r="EM824" s="6"/>
      <c r="EN824" s="8"/>
      <c r="EO824" s="6"/>
    </row>
    <row r="825" spans="1:14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8"/>
      <c r="CF825" s="6"/>
      <c r="CG825" s="6"/>
      <c r="CH825" s="6"/>
      <c r="CI825" s="6"/>
      <c r="CJ825" s="6"/>
      <c r="CK825" s="6"/>
      <c r="CL825" s="6"/>
      <c r="CM825" s="6"/>
      <c r="CN825" s="6"/>
      <c r="CO825" s="6"/>
      <c r="CP825" s="6"/>
      <c r="CQ825" s="6"/>
      <c r="CR825" s="6"/>
      <c r="CS825" s="6"/>
      <c r="CT825" s="6"/>
      <c r="CU825" s="6"/>
      <c r="CV825" s="6"/>
      <c r="CW825" s="6"/>
      <c r="CX825" s="6"/>
      <c r="CY825" s="6"/>
      <c r="CZ825" s="6"/>
      <c r="DA825" s="6"/>
      <c r="DB825" s="6"/>
      <c r="DC825" s="6"/>
      <c r="DD825" s="6"/>
      <c r="DE825" s="6"/>
      <c r="DF825" s="6"/>
      <c r="DG825" s="6"/>
      <c r="DH825" s="6"/>
      <c r="DI825" s="8"/>
      <c r="DJ825" s="6"/>
      <c r="DK825" s="6"/>
      <c r="DL825" s="6"/>
      <c r="DM825" s="6"/>
      <c r="DN825" s="6"/>
      <c r="DO825" s="6"/>
      <c r="DP825" s="6"/>
      <c r="DQ825" s="6"/>
      <c r="DR825" s="6"/>
      <c r="DS825" s="6"/>
      <c r="DT825" s="6"/>
      <c r="DU825" s="6"/>
      <c r="DV825" s="6"/>
      <c r="DW825" s="6"/>
      <c r="DX825" s="6"/>
      <c r="DY825" s="6"/>
      <c r="DZ825" s="6"/>
      <c r="EA825" s="6"/>
      <c r="EB825" s="6"/>
      <c r="EC825" s="6"/>
      <c r="ED825" s="6"/>
      <c r="EE825" s="6"/>
      <c r="EF825" s="6"/>
      <c r="EG825" s="6"/>
      <c r="EH825" s="6"/>
      <c r="EI825" s="6"/>
      <c r="EJ825" s="6"/>
      <c r="EK825" s="6"/>
      <c r="EL825" s="6"/>
      <c r="EM825" s="6"/>
      <c r="EN825" s="8"/>
      <c r="EO825" s="6"/>
    </row>
    <row r="826" spans="1:145"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8"/>
      <c r="CF826" s="6"/>
      <c r="CG826" s="6"/>
      <c r="CH826" s="6"/>
      <c r="CI826" s="6"/>
      <c r="CJ826" s="6"/>
      <c r="CK826" s="6"/>
      <c r="CL826" s="6"/>
      <c r="CM826" s="6"/>
      <c r="CN826" s="6"/>
      <c r="CO826" s="6"/>
      <c r="CP826" s="6"/>
      <c r="CQ826" s="6"/>
      <c r="CR826" s="6"/>
      <c r="CS826" s="6"/>
      <c r="CT826" s="6"/>
      <c r="CU826" s="6"/>
      <c r="CV826" s="6"/>
      <c r="CW826" s="6"/>
      <c r="CX826" s="6"/>
      <c r="CY826" s="6"/>
      <c r="CZ826" s="6"/>
      <c r="DA826" s="6"/>
      <c r="DB826" s="6"/>
      <c r="DC826" s="6"/>
      <c r="DD826" s="6"/>
      <c r="DE826" s="6"/>
      <c r="DF826" s="6"/>
      <c r="DG826" s="6"/>
      <c r="DH826" s="6"/>
      <c r="DI826" s="8"/>
      <c r="DJ826" s="6"/>
      <c r="DK826" s="6"/>
      <c r="DL826" s="6"/>
      <c r="DM826" s="6"/>
      <c r="DN826" s="6"/>
      <c r="DO826" s="6"/>
      <c r="DP826" s="6"/>
      <c r="DQ826" s="6"/>
      <c r="DR826" s="6"/>
      <c r="DS826" s="6"/>
      <c r="DT826" s="6"/>
      <c r="DU826" s="6"/>
      <c r="DV826" s="6"/>
      <c r="DW826" s="6"/>
      <c r="DX826" s="6"/>
      <c r="DY826" s="6"/>
      <c r="DZ826" s="6"/>
      <c r="EA826" s="6"/>
      <c r="EB826" s="6"/>
      <c r="EC826" s="6"/>
      <c r="ED826" s="6"/>
      <c r="EE826" s="6"/>
      <c r="EF826" s="6"/>
      <c r="EG826" s="6"/>
      <c r="EH826" s="6"/>
      <c r="EI826" s="6"/>
      <c r="EJ826" s="6"/>
      <c r="EK826" s="6"/>
      <c r="EL826" s="6"/>
      <c r="EM826" s="6"/>
      <c r="EN826" s="8"/>
      <c r="EO826" s="6"/>
    </row>
    <row r="827" spans="1:145"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8"/>
      <c r="CF827" s="6"/>
      <c r="CG827" s="6"/>
      <c r="CH827" s="6"/>
      <c r="CI827" s="6"/>
      <c r="CJ827" s="6"/>
      <c r="CK827" s="6"/>
      <c r="CL827" s="6"/>
      <c r="CM827" s="6"/>
      <c r="CN827" s="6"/>
      <c r="CO827" s="6"/>
      <c r="CP827" s="6"/>
      <c r="CQ827" s="6"/>
      <c r="CR827" s="6"/>
      <c r="CS827" s="6"/>
      <c r="CT827" s="6"/>
      <c r="CU827" s="6"/>
      <c r="CV827" s="6"/>
      <c r="CW827" s="6"/>
      <c r="CX827" s="6"/>
      <c r="CY827" s="6"/>
      <c r="CZ827" s="6"/>
      <c r="DA827" s="6"/>
      <c r="DB827" s="6"/>
      <c r="DC827" s="6"/>
      <c r="DD827" s="6"/>
      <c r="DE827" s="6"/>
      <c r="DF827" s="6"/>
      <c r="DG827" s="6"/>
      <c r="DH827" s="6"/>
      <c r="DI827" s="8"/>
      <c r="DJ827" s="6"/>
      <c r="DK827" s="6"/>
      <c r="DL827" s="6"/>
      <c r="DM827" s="6"/>
      <c r="DN827" s="6"/>
      <c r="DO827" s="6"/>
      <c r="DP827" s="6"/>
      <c r="DQ827" s="6"/>
      <c r="DR827" s="6"/>
      <c r="DS827" s="6"/>
      <c r="DT827" s="6"/>
      <c r="DU827" s="6"/>
      <c r="DV827" s="6"/>
      <c r="DW827" s="6"/>
      <c r="DX827" s="6"/>
      <c r="DY827" s="6"/>
      <c r="DZ827" s="6"/>
      <c r="EA827" s="6"/>
      <c r="EB827" s="6"/>
      <c r="EC827" s="6"/>
      <c r="ED827" s="6"/>
      <c r="EE827" s="6"/>
      <c r="EF827" s="6"/>
      <c r="EG827" s="6"/>
      <c r="EH827" s="6"/>
      <c r="EI827" s="6"/>
      <c r="EJ827" s="6"/>
      <c r="EK827" s="6"/>
      <c r="EL827" s="6"/>
      <c r="EM827" s="6"/>
      <c r="EN827" s="8"/>
      <c r="EO827" s="6"/>
    </row>
    <row r="828" spans="1:145"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8"/>
      <c r="CF828" s="6"/>
      <c r="CG828" s="6"/>
      <c r="CH828" s="6"/>
      <c r="CI828" s="6"/>
      <c r="CJ828" s="6"/>
      <c r="CK828" s="6"/>
      <c r="CL828" s="6"/>
      <c r="CM828" s="6"/>
      <c r="CN828" s="6"/>
      <c r="CO828" s="6"/>
      <c r="CP828" s="6"/>
      <c r="CQ828" s="6"/>
      <c r="CR828" s="6"/>
      <c r="CS828" s="6"/>
      <c r="CT828" s="6"/>
      <c r="CU828" s="6"/>
      <c r="CV828" s="6"/>
      <c r="CW828" s="6"/>
      <c r="CX828" s="6"/>
      <c r="CY828" s="6"/>
      <c r="CZ828" s="6"/>
      <c r="DA828" s="6"/>
      <c r="DB828" s="6"/>
      <c r="DC828" s="6"/>
      <c r="DD828" s="6"/>
      <c r="DE828" s="6"/>
      <c r="DF828" s="6"/>
      <c r="DG828" s="6"/>
      <c r="DH828" s="6"/>
      <c r="DI828" s="8"/>
      <c r="DJ828" s="6"/>
      <c r="DK828" s="6"/>
      <c r="DL828" s="6"/>
      <c r="DM828" s="6"/>
      <c r="DN828" s="6"/>
      <c r="DO828" s="6"/>
      <c r="DP828" s="6"/>
      <c r="DQ828" s="6"/>
      <c r="DR828" s="6"/>
      <c r="DS828" s="6"/>
      <c r="DT828" s="6"/>
      <c r="DU828" s="6"/>
      <c r="DV828" s="6"/>
      <c r="DW828" s="6"/>
      <c r="DX828" s="6"/>
      <c r="DY828" s="6"/>
      <c r="DZ828" s="6"/>
      <c r="EA828" s="6"/>
      <c r="EB828" s="6"/>
      <c r="EC828" s="6"/>
      <c r="ED828" s="6"/>
      <c r="EE828" s="6"/>
      <c r="EF828" s="6"/>
      <c r="EG828" s="6"/>
      <c r="EH828" s="6"/>
      <c r="EI828" s="6"/>
      <c r="EJ828" s="6"/>
      <c r="EK828" s="6"/>
      <c r="EL828" s="6"/>
      <c r="EM828" s="6"/>
      <c r="EN828" s="8"/>
      <c r="EO828" s="6"/>
    </row>
    <row r="829" spans="1:145"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8"/>
      <c r="CF829" s="6"/>
      <c r="CG829" s="6"/>
      <c r="CH829" s="6"/>
      <c r="CI829" s="6"/>
      <c r="CJ829" s="6"/>
      <c r="CK829" s="6"/>
      <c r="CL829" s="6"/>
      <c r="CM829" s="6"/>
      <c r="CN829" s="6"/>
      <c r="CO829" s="6"/>
      <c r="CP829" s="6"/>
      <c r="CQ829" s="6"/>
      <c r="CR829" s="6"/>
      <c r="CS829" s="6"/>
      <c r="CT829" s="6"/>
      <c r="CU829" s="6"/>
      <c r="CV829" s="6"/>
      <c r="CW829" s="6"/>
      <c r="CX829" s="6"/>
      <c r="CY829" s="6"/>
      <c r="CZ829" s="6"/>
      <c r="DA829" s="6"/>
      <c r="DB829" s="6"/>
      <c r="DC829" s="6"/>
      <c r="DD829" s="6"/>
      <c r="DE829" s="6"/>
      <c r="DF829" s="6"/>
      <c r="DG829" s="6"/>
      <c r="DH829" s="6"/>
      <c r="DI829" s="8"/>
      <c r="DJ829" s="6"/>
      <c r="DK829" s="6"/>
      <c r="DL829" s="6"/>
      <c r="DM829" s="6"/>
      <c r="DN829" s="6"/>
      <c r="DO829" s="6"/>
      <c r="DP829" s="6"/>
      <c r="DQ829" s="6"/>
      <c r="DR829" s="6"/>
      <c r="DS829" s="6"/>
      <c r="DT829" s="6"/>
      <c r="DU829" s="6"/>
      <c r="DV829" s="6"/>
      <c r="DW829" s="6"/>
      <c r="DX829" s="6"/>
      <c r="DY829" s="6"/>
      <c r="DZ829" s="6"/>
      <c r="EA829" s="6"/>
      <c r="EB829" s="6"/>
      <c r="EC829" s="6"/>
      <c r="ED829" s="6"/>
      <c r="EE829" s="6"/>
      <c r="EF829" s="6"/>
      <c r="EG829" s="6"/>
      <c r="EH829" s="6"/>
      <c r="EI829" s="6"/>
      <c r="EJ829" s="6"/>
      <c r="EK829" s="6"/>
      <c r="EL829" s="6"/>
      <c r="EM829" s="6"/>
      <c r="EN829" s="8"/>
      <c r="EO829" s="6"/>
    </row>
    <row r="830" spans="1:145"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8"/>
      <c r="CF830" s="6"/>
      <c r="CG830" s="6"/>
      <c r="CH830" s="6"/>
      <c r="CI830" s="6"/>
      <c r="CJ830" s="6"/>
      <c r="CK830" s="6"/>
      <c r="CL830" s="6"/>
      <c r="CM830" s="6"/>
      <c r="CN830" s="6"/>
      <c r="CO830" s="6"/>
      <c r="CP830" s="6"/>
      <c r="CQ830" s="6"/>
      <c r="CR830" s="6"/>
      <c r="CS830" s="6"/>
      <c r="CT830" s="6"/>
      <c r="CU830" s="6"/>
      <c r="CV830" s="6"/>
      <c r="CW830" s="6"/>
      <c r="CX830" s="6"/>
      <c r="CY830" s="6"/>
      <c r="CZ830" s="6"/>
      <c r="DA830" s="6"/>
      <c r="DB830" s="6"/>
      <c r="DC830" s="6"/>
      <c r="DD830" s="6"/>
      <c r="DE830" s="6"/>
      <c r="DF830" s="6"/>
      <c r="DG830" s="6"/>
      <c r="DH830" s="6"/>
      <c r="DI830" s="8"/>
      <c r="DJ830" s="6"/>
      <c r="DK830" s="6"/>
      <c r="DL830" s="6"/>
      <c r="DM830" s="6"/>
      <c r="DN830" s="6"/>
      <c r="DO830" s="6"/>
      <c r="DP830" s="6"/>
      <c r="DQ830" s="6"/>
      <c r="DR830" s="6"/>
      <c r="DS830" s="6"/>
      <c r="DT830" s="6"/>
      <c r="DU830" s="6"/>
      <c r="DV830" s="6"/>
      <c r="DW830" s="6"/>
      <c r="DX830" s="6"/>
      <c r="DY830" s="6"/>
      <c r="DZ830" s="6"/>
      <c r="EA830" s="6"/>
      <c r="EB830" s="6"/>
      <c r="EC830" s="6"/>
      <c r="ED830" s="6"/>
      <c r="EE830" s="6"/>
      <c r="EF830" s="6"/>
      <c r="EG830" s="6"/>
      <c r="EH830" s="6"/>
      <c r="EI830" s="6"/>
      <c r="EJ830" s="6"/>
      <c r="EK830" s="6"/>
      <c r="EL830" s="6"/>
      <c r="EM830" s="6"/>
      <c r="EN830" s="8"/>
      <c r="EO830" s="6"/>
    </row>
    <row r="831" spans="1:145"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8"/>
      <c r="CF831" s="6"/>
      <c r="CG831" s="6"/>
      <c r="CH831" s="6"/>
      <c r="CI831" s="6"/>
      <c r="CJ831" s="6"/>
      <c r="CK831" s="6"/>
      <c r="CL831" s="6"/>
      <c r="CM831" s="6"/>
      <c r="CN831" s="6"/>
      <c r="CO831" s="6"/>
      <c r="CP831" s="6"/>
      <c r="CQ831" s="6"/>
      <c r="CR831" s="6"/>
      <c r="CS831" s="6"/>
      <c r="CT831" s="6"/>
      <c r="CU831" s="6"/>
      <c r="CV831" s="6"/>
      <c r="CW831" s="6"/>
      <c r="CX831" s="6"/>
      <c r="CY831" s="6"/>
      <c r="CZ831" s="6"/>
      <c r="DA831" s="6"/>
      <c r="DB831" s="6"/>
      <c r="DC831" s="6"/>
      <c r="DD831" s="6"/>
      <c r="DE831" s="6"/>
      <c r="DF831" s="6"/>
      <c r="DG831" s="6"/>
      <c r="DH831" s="6"/>
      <c r="DI831" s="8"/>
      <c r="DJ831" s="6"/>
      <c r="DK831" s="6"/>
      <c r="DL831" s="6"/>
      <c r="DM831" s="6"/>
      <c r="DN831" s="6"/>
      <c r="DO831" s="6"/>
      <c r="DP831" s="6"/>
      <c r="DQ831" s="6"/>
      <c r="DR831" s="6"/>
      <c r="DS831" s="6"/>
      <c r="DT831" s="6"/>
      <c r="DU831" s="6"/>
      <c r="DV831" s="6"/>
      <c r="DW831" s="6"/>
      <c r="DX831" s="6"/>
      <c r="DY831" s="6"/>
      <c r="DZ831" s="6"/>
      <c r="EA831" s="6"/>
      <c r="EB831" s="6"/>
      <c r="EC831" s="6"/>
      <c r="ED831" s="6"/>
      <c r="EE831" s="6"/>
      <c r="EF831" s="6"/>
      <c r="EG831" s="6"/>
      <c r="EH831" s="6"/>
      <c r="EI831" s="6"/>
      <c r="EJ831" s="6"/>
      <c r="EK831" s="6"/>
      <c r="EL831" s="6"/>
      <c r="EM831" s="6"/>
      <c r="EN831" s="8"/>
      <c r="EO831" s="6"/>
    </row>
    <row r="832" spans="1:145"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8"/>
      <c r="CF832" s="6"/>
      <c r="CG832" s="6"/>
      <c r="CH832" s="6"/>
      <c r="CI832" s="6"/>
      <c r="CJ832" s="6"/>
      <c r="CK832" s="6"/>
      <c r="CL832" s="6"/>
      <c r="CM832" s="6"/>
      <c r="CN832" s="6"/>
      <c r="CO832" s="6"/>
      <c r="CP832" s="6"/>
      <c r="CQ832" s="6"/>
      <c r="CR832" s="6"/>
      <c r="CS832" s="6"/>
      <c r="CT832" s="6"/>
      <c r="CU832" s="6"/>
      <c r="CV832" s="6"/>
      <c r="CW832" s="6"/>
      <c r="CX832" s="6"/>
      <c r="CY832" s="6"/>
      <c r="CZ832" s="6"/>
      <c r="DA832" s="6"/>
      <c r="DB832" s="6"/>
      <c r="DC832" s="6"/>
      <c r="DD832" s="6"/>
      <c r="DE832" s="6"/>
      <c r="DF832" s="6"/>
      <c r="DG832" s="6"/>
      <c r="DH832" s="6"/>
      <c r="DI832" s="8"/>
      <c r="DJ832" s="6"/>
      <c r="DK832" s="6"/>
      <c r="DL832" s="6"/>
      <c r="DM832" s="6"/>
      <c r="DN832" s="6"/>
      <c r="DO832" s="6"/>
      <c r="DP832" s="6"/>
      <c r="DQ832" s="6"/>
      <c r="DR832" s="6"/>
      <c r="DS832" s="6"/>
      <c r="DT832" s="6"/>
      <c r="DU832" s="6"/>
      <c r="DV832" s="6"/>
      <c r="DW832" s="6"/>
      <c r="DX832" s="6"/>
      <c r="DY832" s="6"/>
      <c r="DZ832" s="6"/>
      <c r="EA832" s="6"/>
      <c r="EB832" s="6"/>
      <c r="EC832" s="6"/>
      <c r="ED832" s="6"/>
      <c r="EE832" s="6"/>
      <c r="EF832" s="6"/>
      <c r="EG832" s="6"/>
      <c r="EH832" s="6"/>
      <c r="EI832" s="6"/>
      <c r="EJ832" s="6"/>
      <c r="EK832" s="6"/>
      <c r="EL832" s="6"/>
      <c r="EM832" s="6"/>
      <c r="EN832" s="8"/>
      <c r="EO832" s="6"/>
    </row>
    <row r="833" spans="1:145"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8"/>
      <c r="CF833" s="6"/>
      <c r="CG833" s="6"/>
      <c r="CH833" s="6"/>
      <c r="CI833" s="6"/>
      <c r="CJ833" s="6"/>
      <c r="CK833" s="6"/>
      <c r="CL833" s="6"/>
      <c r="CM833" s="6"/>
      <c r="CN833" s="6"/>
      <c r="CO833" s="6"/>
      <c r="CP833" s="6"/>
      <c r="CQ833" s="6"/>
      <c r="CR833" s="6"/>
      <c r="CS833" s="6"/>
      <c r="CT833" s="6"/>
      <c r="CU833" s="6"/>
      <c r="CV833" s="6"/>
      <c r="CW833" s="6"/>
      <c r="CX833" s="6"/>
      <c r="CY833" s="6"/>
      <c r="CZ833" s="6"/>
      <c r="DA833" s="6"/>
      <c r="DB833" s="6"/>
      <c r="DC833" s="6"/>
      <c r="DD833" s="6"/>
      <c r="DE833" s="6"/>
      <c r="DF833" s="6"/>
      <c r="DG833" s="6"/>
      <c r="DH833" s="6"/>
      <c r="DI833" s="8"/>
      <c r="DJ833" s="6"/>
      <c r="DK833" s="6"/>
      <c r="DL833" s="6"/>
      <c r="DM833" s="6"/>
      <c r="DN833" s="6"/>
      <c r="DO833" s="6"/>
      <c r="DP833" s="6"/>
      <c r="DQ833" s="6"/>
      <c r="DR833" s="6"/>
      <c r="DS833" s="6"/>
      <c r="DT833" s="6"/>
      <c r="DU833" s="6"/>
      <c r="DV833" s="6"/>
      <c r="DW833" s="6"/>
      <c r="DX833" s="6"/>
      <c r="DY833" s="6"/>
      <c r="DZ833" s="6"/>
      <c r="EA833" s="6"/>
      <c r="EB833" s="6"/>
      <c r="EC833" s="6"/>
      <c r="ED833" s="6"/>
      <c r="EE833" s="6"/>
      <c r="EF833" s="6"/>
      <c r="EG833" s="6"/>
      <c r="EH833" s="6"/>
      <c r="EI833" s="6"/>
      <c r="EJ833" s="6"/>
      <c r="EK833" s="6"/>
      <c r="EL833" s="6"/>
      <c r="EM833" s="6"/>
      <c r="EN833" s="8"/>
      <c r="EO833" s="6"/>
    </row>
    <row r="834" spans="1:145"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8"/>
      <c r="CF834" s="6"/>
      <c r="CG834" s="6"/>
      <c r="CH834" s="6"/>
      <c r="CI834" s="6"/>
      <c r="CJ834" s="6"/>
      <c r="CK834" s="6"/>
      <c r="CL834" s="6"/>
      <c r="CM834" s="6"/>
      <c r="CN834" s="6"/>
      <c r="CO834" s="6"/>
      <c r="CP834" s="6"/>
      <c r="CQ834" s="6"/>
      <c r="CR834" s="6"/>
      <c r="CS834" s="6"/>
      <c r="CT834" s="6"/>
      <c r="CU834" s="6"/>
      <c r="CV834" s="6"/>
      <c r="CW834" s="6"/>
      <c r="CX834" s="6"/>
      <c r="CY834" s="6"/>
      <c r="CZ834" s="6"/>
      <c r="DA834" s="6"/>
      <c r="DB834" s="6"/>
      <c r="DC834" s="6"/>
      <c r="DD834" s="6"/>
      <c r="DE834" s="6"/>
      <c r="DF834" s="6"/>
      <c r="DG834" s="6"/>
      <c r="DH834" s="6"/>
      <c r="DI834" s="8"/>
      <c r="DJ834" s="6"/>
      <c r="DK834" s="6"/>
      <c r="DL834" s="6"/>
      <c r="DM834" s="6"/>
      <c r="DN834" s="6"/>
      <c r="DO834" s="6"/>
      <c r="DP834" s="6"/>
      <c r="DQ834" s="6"/>
      <c r="DR834" s="6"/>
      <c r="DS834" s="6"/>
      <c r="DT834" s="6"/>
      <c r="DU834" s="6"/>
      <c r="DV834" s="6"/>
      <c r="DW834" s="6"/>
      <c r="DX834" s="6"/>
      <c r="DY834" s="6"/>
      <c r="DZ834" s="6"/>
      <c r="EA834" s="6"/>
      <c r="EB834" s="6"/>
      <c r="EC834" s="6"/>
      <c r="ED834" s="6"/>
      <c r="EE834" s="6"/>
      <c r="EF834" s="6"/>
      <c r="EG834" s="6"/>
      <c r="EH834" s="6"/>
      <c r="EI834" s="6"/>
      <c r="EJ834" s="6"/>
      <c r="EK834" s="6"/>
      <c r="EL834" s="6"/>
      <c r="EM834" s="6"/>
      <c r="EN834" s="8"/>
      <c r="EO834" s="6"/>
    </row>
    <row r="835" spans="1:14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8"/>
      <c r="CF835" s="6"/>
      <c r="CG835" s="6"/>
      <c r="CH835" s="6"/>
      <c r="CI835" s="6"/>
      <c r="CJ835" s="6"/>
      <c r="CK835" s="6"/>
      <c r="CL835" s="6"/>
      <c r="CM835" s="6"/>
      <c r="CN835" s="6"/>
      <c r="CO835" s="6"/>
      <c r="CP835" s="6"/>
      <c r="CQ835" s="6"/>
      <c r="CR835" s="6"/>
      <c r="CS835" s="6"/>
      <c r="CT835" s="6"/>
      <c r="CU835" s="6"/>
      <c r="CV835" s="6"/>
      <c r="CW835" s="6"/>
      <c r="CX835" s="6"/>
      <c r="CY835" s="6"/>
      <c r="CZ835" s="6"/>
      <c r="DA835" s="6"/>
      <c r="DB835" s="6"/>
      <c r="DC835" s="6"/>
      <c r="DD835" s="6"/>
      <c r="DE835" s="6"/>
      <c r="DF835" s="6"/>
      <c r="DG835" s="6"/>
      <c r="DH835" s="6"/>
      <c r="DI835" s="8"/>
      <c r="DJ835" s="6"/>
      <c r="DK835" s="6"/>
      <c r="DL835" s="6"/>
      <c r="DM835" s="6"/>
      <c r="DN835" s="6"/>
      <c r="DO835" s="6"/>
      <c r="DP835" s="6"/>
      <c r="DQ835" s="6"/>
      <c r="DR835" s="6"/>
      <c r="DS835" s="6"/>
      <c r="DT835" s="6"/>
      <c r="DU835" s="6"/>
      <c r="DV835" s="6"/>
      <c r="DW835" s="6"/>
      <c r="DX835" s="6"/>
      <c r="DY835" s="6"/>
      <c r="DZ835" s="6"/>
      <c r="EA835" s="6"/>
      <c r="EB835" s="6"/>
      <c r="EC835" s="6"/>
      <c r="ED835" s="6"/>
      <c r="EE835" s="6"/>
      <c r="EF835" s="6"/>
      <c r="EG835" s="6"/>
      <c r="EH835" s="6"/>
      <c r="EI835" s="6"/>
      <c r="EJ835" s="6"/>
      <c r="EK835" s="6"/>
      <c r="EL835" s="6"/>
      <c r="EM835" s="6"/>
      <c r="EN835" s="8"/>
      <c r="EO835" s="6"/>
    </row>
    <row r="836" spans="1:145"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8"/>
      <c r="CF836" s="6"/>
      <c r="CG836" s="6"/>
      <c r="CH836" s="6"/>
      <c r="CI836" s="6"/>
      <c r="CJ836" s="6"/>
      <c r="CK836" s="6"/>
      <c r="CL836" s="6"/>
      <c r="CM836" s="6"/>
      <c r="CN836" s="6"/>
      <c r="CO836" s="6"/>
      <c r="CP836" s="6"/>
      <c r="CQ836" s="6"/>
      <c r="CR836" s="6"/>
      <c r="CS836" s="6"/>
      <c r="CT836" s="6"/>
      <c r="CU836" s="6"/>
      <c r="CV836" s="6"/>
      <c r="CW836" s="6"/>
      <c r="CX836" s="6"/>
      <c r="CY836" s="6"/>
      <c r="CZ836" s="6"/>
      <c r="DA836" s="6"/>
      <c r="DB836" s="6"/>
      <c r="DC836" s="6"/>
      <c r="DD836" s="6"/>
      <c r="DE836" s="6"/>
      <c r="DF836" s="6"/>
      <c r="DG836" s="6"/>
      <c r="DH836" s="6"/>
      <c r="DI836" s="8"/>
      <c r="DJ836" s="6"/>
      <c r="DK836" s="6"/>
      <c r="DL836" s="6"/>
      <c r="DM836" s="6"/>
      <c r="DN836" s="6"/>
      <c r="DO836" s="6"/>
      <c r="DP836" s="6"/>
      <c r="DQ836" s="6"/>
      <c r="DR836" s="6"/>
      <c r="DS836" s="6"/>
      <c r="DT836" s="6"/>
      <c r="DU836" s="6"/>
      <c r="DV836" s="6"/>
      <c r="DW836" s="6"/>
      <c r="DX836" s="6"/>
      <c r="DY836" s="6"/>
      <c r="DZ836" s="6"/>
      <c r="EA836" s="6"/>
      <c r="EB836" s="6"/>
      <c r="EC836" s="6"/>
      <c r="ED836" s="6"/>
      <c r="EE836" s="6"/>
      <c r="EF836" s="6"/>
      <c r="EG836" s="6"/>
      <c r="EH836" s="6"/>
      <c r="EI836" s="6"/>
      <c r="EJ836" s="6"/>
      <c r="EK836" s="6"/>
      <c r="EL836" s="6"/>
      <c r="EM836" s="6"/>
      <c r="EN836" s="8"/>
      <c r="EO836" s="6"/>
    </row>
    <row r="837" spans="1:145"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8"/>
      <c r="CF837" s="6"/>
      <c r="CG837" s="6"/>
      <c r="CH837" s="6"/>
      <c r="CI837" s="6"/>
      <c r="CJ837" s="6"/>
      <c r="CK837" s="6"/>
      <c r="CL837" s="6"/>
      <c r="CM837" s="6"/>
      <c r="CN837" s="6"/>
      <c r="CO837" s="6"/>
      <c r="CP837" s="6"/>
      <c r="CQ837" s="6"/>
      <c r="CR837" s="6"/>
      <c r="CS837" s="6"/>
      <c r="CT837" s="6"/>
      <c r="CU837" s="6"/>
      <c r="CV837" s="6"/>
      <c r="CW837" s="6"/>
      <c r="CX837" s="6"/>
      <c r="CY837" s="6"/>
      <c r="CZ837" s="6"/>
      <c r="DA837" s="6"/>
      <c r="DB837" s="6"/>
      <c r="DC837" s="6"/>
      <c r="DD837" s="6"/>
      <c r="DE837" s="6"/>
      <c r="DF837" s="6"/>
      <c r="DG837" s="6"/>
      <c r="DH837" s="6"/>
      <c r="DI837" s="8"/>
      <c r="DJ837" s="6"/>
      <c r="DK837" s="6"/>
      <c r="DL837" s="6"/>
      <c r="DM837" s="6"/>
      <c r="DN837" s="6"/>
      <c r="DO837" s="6"/>
      <c r="DP837" s="6"/>
      <c r="DQ837" s="6"/>
      <c r="DR837" s="6"/>
      <c r="DS837" s="6"/>
      <c r="DT837" s="6"/>
      <c r="DU837" s="6"/>
      <c r="DV837" s="6"/>
      <c r="DW837" s="6"/>
      <c r="DX837" s="6"/>
      <c r="DY837" s="6"/>
      <c r="DZ837" s="6"/>
      <c r="EA837" s="6"/>
      <c r="EB837" s="6"/>
      <c r="EC837" s="6"/>
      <c r="ED837" s="6"/>
      <c r="EE837" s="6"/>
      <c r="EF837" s="6"/>
      <c r="EG837" s="6"/>
      <c r="EH837" s="6"/>
      <c r="EI837" s="6"/>
      <c r="EJ837" s="6"/>
      <c r="EK837" s="6"/>
      <c r="EL837" s="6"/>
      <c r="EM837" s="6"/>
      <c r="EN837" s="8"/>
      <c r="EO837" s="6"/>
    </row>
    <row r="838" spans="1:145"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8"/>
      <c r="CF838" s="6"/>
      <c r="CG838" s="6"/>
      <c r="CH838" s="6"/>
      <c r="CI838" s="6"/>
      <c r="CJ838" s="6"/>
      <c r="CK838" s="6"/>
      <c r="CL838" s="6"/>
      <c r="CM838" s="6"/>
      <c r="CN838" s="6"/>
      <c r="CO838" s="6"/>
      <c r="CP838" s="6"/>
      <c r="CQ838" s="6"/>
      <c r="CR838" s="6"/>
      <c r="CS838" s="6"/>
      <c r="CT838" s="6"/>
      <c r="CU838" s="6"/>
      <c r="CV838" s="6"/>
      <c r="CW838" s="6"/>
      <c r="CX838" s="6"/>
      <c r="CY838" s="6"/>
      <c r="CZ838" s="6"/>
      <c r="DA838" s="6"/>
      <c r="DB838" s="6"/>
      <c r="DC838" s="6"/>
      <c r="DD838" s="6"/>
      <c r="DE838" s="6"/>
      <c r="DF838" s="6"/>
      <c r="DG838" s="6"/>
      <c r="DH838" s="6"/>
      <c r="DI838" s="8"/>
      <c r="DJ838" s="6"/>
      <c r="DK838" s="6"/>
      <c r="DL838" s="6"/>
      <c r="DM838" s="6"/>
      <c r="DN838" s="6"/>
      <c r="DO838" s="6"/>
      <c r="DP838" s="6"/>
      <c r="DQ838" s="6"/>
      <c r="DR838" s="6"/>
      <c r="DS838" s="6"/>
      <c r="DT838" s="6"/>
      <c r="DU838" s="6"/>
      <c r="DV838" s="6"/>
      <c r="DW838" s="6"/>
      <c r="DX838" s="6"/>
      <c r="DY838" s="6"/>
      <c r="DZ838" s="6"/>
      <c r="EA838" s="6"/>
      <c r="EB838" s="6"/>
      <c r="EC838" s="6"/>
      <c r="ED838" s="6"/>
      <c r="EE838" s="6"/>
      <c r="EF838" s="6"/>
      <c r="EG838" s="6"/>
      <c r="EH838" s="6"/>
      <c r="EI838" s="6"/>
      <c r="EJ838" s="6"/>
      <c r="EK838" s="6"/>
      <c r="EL838" s="6"/>
      <c r="EM838" s="6"/>
      <c r="EN838" s="8"/>
      <c r="EO838" s="6"/>
    </row>
    <row r="839" spans="1:145"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8"/>
      <c r="CF839" s="6"/>
      <c r="CG839" s="6"/>
      <c r="CH839" s="6"/>
      <c r="CI839" s="6"/>
      <c r="CJ839" s="6"/>
      <c r="CK839" s="6"/>
      <c r="CL839" s="6"/>
      <c r="CM839" s="6"/>
      <c r="CN839" s="6"/>
      <c r="CO839" s="6"/>
      <c r="CP839" s="6"/>
      <c r="CQ839" s="6"/>
      <c r="CR839" s="6"/>
      <c r="CS839" s="6"/>
      <c r="CT839" s="6"/>
      <c r="CU839" s="6"/>
      <c r="CV839" s="6"/>
      <c r="CW839" s="6"/>
      <c r="CX839" s="6"/>
      <c r="CY839" s="6"/>
      <c r="CZ839" s="6"/>
      <c r="DA839" s="6"/>
      <c r="DB839" s="6"/>
      <c r="DC839" s="6"/>
      <c r="DD839" s="6"/>
      <c r="DE839" s="6"/>
      <c r="DF839" s="6"/>
      <c r="DG839" s="6"/>
      <c r="DH839" s="6"/>
      <c r="DI839" s="8"/>
      <c r="DJ839" s="6"/>
      <c r="DK839" s="6"/>
      <c r="DL839" s="6"/>
      <c r="DM839" s="6"/>
      <c r="DN839" s="6"/>
      <c r="DO839" s="6"/>
      <c r="DP839" s="6"/>
      <c r="DQ839" s="6"/>
      <c r="DR839" s="6"/>
      <c r="DS839" s="6"/>
      <c r="DT839" s="6"/>
      <c r="DU839" s="6"/>
      <c r="DV839" s="6"/>
      <c r="DW839" s="6"/>
      <c r="DX839" s="6"/>
      <c r="DY839" s="6"/>
      <c r="DZ839" s="6"/>
      <c r="EA839" s="6"/>
      <c r="EB839" s="6"/>
      <c r="EC839" s="6"/>
      <c r="ED839" s="6"/>
      <c r="EE839" s="6"/>
      <c r="EF839" s="6"/>
      <c r="EG839" s="6"/>
      <c r="EH839" s="6"/>
      <c r="EI839" s="6"/>
      <c r="EJ839" s="6"/>
      <c r="EK839" s="6"/>
      <c r="EL839" s="6"/>
      <c r="EM839" s="6"/>
      <c r="EN839" s="8"/>
      <c r="EO839" s="6"/>
    </row>
    <row r="840" spans="1:145"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8"/>
      <c r="CF840" s="6"/>
      <c r="CG840" s="6"/>
      <c r="CH840" s="6"/>
      <c r="CI840" s="6"/>
      <c r="CJ840" s="6"/>
      <c r="CK840" s="6"/>
      <c r="CL840" s="6"/>
      <c r="CM840" s="6"/>
      <c r="CN840" s="6"/>
      <c r="CO840" s="6"/>
      <c r="CP840" s="6"/>
      <c r="CQ840" s="6"/>
      <c r="CR840" s="6"/>
      <c r="CS840" s="6"/>
      <c r="CT840" s="6"/>
      <c r="CU840" s="6"/>
      <c r="CV840" s="6"/>
      <c r="CW840" s="6"/>
      <c r="CX840" s="6"/>
      <c r="CY840" s="6"/>
      <c r="CZ840" s="6"/>
      <c r="DA840" s="6"/>
      <c r="DB840" s="6"/>
      <c r="DC840" s="6"/>
      <c r="DD840" s="6"/>
      <c r="DE840" s="6"/>
      <c r="DF840" s="6"/>
      <c r="DG840" s="6"/>
      <c r="DH840" s="6"/>
      <c r="DI840" s="8"/>
      <c r="DJ840" s="6"/>
      <c r="DK840" s="6"/>
      <c r="DL840" s="6"/>
      <c r="DM840" s="6"/>
      <c r="DN840" s="6"/>
      <c r="DO840" s="6"/>
      <c r="DP840" s="6"/>
      <c r="DQ840" s="6"/>
      <c r="DR840" s="6"/>
      <c r="DS840" s="6"/>
      <c r="DT840" s="6"/>
      <c r="DU840" s="6"/>
      <c r="DV840" s="6"/>
      <c r="DW840" s="6"/>
      <c r="DX840" s="6"/>
      <c r="DY840" s="6"/>
      <c r="DZ840" s="6"/>
      <c r="EA840" s="6"/>
      <c r="EB840" s="6"/>
      <c r="EC840" s="6"/>
      <c r="ED840" s="6"/>
      <c r="EE840" s="6"/>
      <c r="EF840" s="6"/>
      <c r="EG840" s="6"/>
      <c r="EH840" s="6"/>
      <c r="EI840" s="6"/>
      <c r="EJ840" s="6"/>
      <c r="EK840" s="6"/>
      <c r="EL840" s="6"/>
      <c r="EM840" s="6"/>
      <c r="EN840" s="8"/>
      <c r="EO840" s="6"/>
    </row>
    <row r="841" spans="1:145"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8"/>
      <c r="CF841" s="6"/>
      <c r="CG841" s="6"/>
      <c r="CH841" s="6"/>
      <c r="CI841" s="6"/>
      <c r="CJ841" s="6"/>
      <c r="CK841" s="6"/>
      <c r="CL841" s="6"/>
      <c r="CM841" s="6"/>
      <c r="CN841" s="6"/>
      <c r="CO841" s="6"/>
      <c r="CP841" s="6"/>
      <c r="CQ841" s="6"/>
      <c r="CR841" s="6"/>
      <c r="CS841" s="6"/>
      <c r="CT841" s="6"/>
      <c r="CU841" s="6"/>
      <c r="CV841" s="6"/>
      <c r="CW841" s="6"/>
      <c r="CX841" s="6"/>
      <c r="CY841" s="6"/>
      <c r="CZ841" s="6"/>
      <c r="DA841" s="6"/>
      <c r="DB841" s="6"/>
      <c r="DC841" s="6"/>
      <c r="DD841" s="6"/>
      <c r="DE841" s="6"/>
      <c r="DF841" s="6"/>
      <c r="DG841" s="6"/>
      <c r="DH841" s="6"/>
      <c r="DI841" s="8"/>
      <c r="DJ841" s="6"/>
      <c r="DK841" s="6"/>
      <c r="DL841" s="6"/>
      <c r="DM841" s="6"/>
      <c r="DN841" s="6"/>
      <c r="DO841" s="6"/>
      <c r="DP841" s="6"/>
      <c r="DQ841" s="6"/>
      <c r="DR841" s="6"/>
      <c r="DS841" s="6"/>
      <c r="DT841" s="6"/>
      <c r="DU841" s="6"/>
      <c r="DV841" s="6"/>
      <c r="DW841" s="6"/>
      <c r="DX841" s="6"/>
      <c r="DY841" s="6"/>
      <c r="DZ841" s="6"/>
      <c r="EA841" s="6"/>
      <c r="EB841" s="6"/>
      <c r="EC841" s="6"/>
      <c r="ED841" s="6"/>
      <c r="EE841" s="6"/>
      <c r="EF841" s="6"/>
      <c r="EG841" s="6"/>
      <c r="EH841" s="6"/>
      <c r="EI841" s="6"/>
      <c r="EJ841" s="6"/>
      <c r="EK841" s="6"/>
      <c r="EL841" s="6"/>
      <c r="EM841" s="6"/>
      <c r="EN841" s="8"/>
      <c r="EO841" s="6"/>
    </row>
    <row r="842" spans="1:145"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8"/>
      <c r="CF842" s="6"/>
      <c r="CG842" s="6"/>
      <c r="CH842" s="6"/>
      <c r="CI842" s="6"/>
      <c r="CJ842" s="6"/>
      <c r="CK842" s="6"/>
      <c r="CL842" s="6"/>
      <c r="CM842" s="6"/>
      <c r="CN842" s="6"/>
      <c r="CO842" s="6"/>
      <c r="CP842" s="6"/>
      <c r="CQ842" s="6"/>
      <c r="CR842" s="6"/>
      <c r="CS842" s="6"/>
      <c r="CT842" s="6"/>
      <c r="CU842" s="6"/>
      <c r="CV842" s="6"/>
      <c r="CW842" s="6"/>
      <c r="CX842" s="6"/>
      <c r="CY842" s="6"/>
      <c r="CZ842" s="6"/>
      <c r="DA842" s="6"/>
      <c r="DB842" s="6"/>
      <c r="DC842" s="6"/>
      <c r="DD842" s="6"/>
      <c r="DE842" s="6"/>
      <c r="DF842" s="6"/>
      <c r="DG842" s="6"/>
      <c r="DH842" s="6"/>
      <c r="DI842" s="8"/>
      <c r="DJ842" s="6"/>
      <c r="DK842" s="6"/>
      <c r="DL842" s="6"/>
      <c r="DM842" s="6"/>
      <c r="DN842" s="6"/>
      <c r="DO842" s="6"/>
      <c r="DP842" s="6"/>
      <c r="DQ842" s="6"/>
      <c r="DR842" s="6"/>
      <c r="DS842" s="6"/>
      <c r="DT842" s="6"/>
      <c r="DU842" s="6"/>
      <c r="DV842" s="6"/>
      <c r="DW842" s="6"/>
      <c r="DX842" s="6"/>
      <c r="DY842" s="6"/>
      <c r="DZ842" s="6"/>
      <c r="EA842" s="6"/>
      <c r="EB842" s="6"/>
      <c r="EC842" s="6"/>
      <c r="ED842" s="6"/>
      <c r="EE842" s="6"/>
      <c r="EF842" s="6"/>
      <c r="EG842" s="6"/>
      <c r="EH842" s="6"/>
      <c r="EI842" s="6"/>
      <c r="EJ842" s="6"/>
      <c r="EK842" s="6"/>
      <c r="EL842" s="6"/>
      <c r="EM842" s="6"/>
      <c r="EN842" s="8"/>
      <c r="EO842" s="6"/>
    </row>
    <row r="843" spans="1:145"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8"/>
      <c r="CF843" s="6"/>
      <c r="CG843" s="6"/>
      <c r="CH843" s="6"/>
      <c r="CI843" s="6"/>
      <c r="CJ843" s="6"/>
      <c r="CK843" s="6"/>
      <c r="CL843" s="6"/>
      <c r="CM843" s="6"/>
      <c r="CN843" s="6"/>
      <c r="CO843" s="6"/>
      <c r="CP843" s="6"/>
      <c r="CQ843" s="6"/>
      <c r="CR843" s="6"/>
      <c r="CS843" s="6"/>
      <c r="CT843" s="6"/>
      <c r="CU843" s="6"/>
      <c r="CV843" s="6"/>
      <c r="CW843" s="6"/>
      <c r="CX843" s="6"/>
      <c r="CY843" s="6"/>
      <c r="CZ843" s="6"/>
      <c r="DA843" s="6"/>
      <c r="DB843" s="6"/>
      <c r="DC843" s="6"/>
      <c r="DD843" s="6"/>
      <c r="DE843" s="6"/>
      <c r="DF843" s="6"/>
      <c r="DG843" s="6"/>
      <c r="DH843" s="6"/>
      <c r="DI843" s="8"/>
      <c r="DJ843" s="6"/>
      <c r="DK843" s="6"/>
      <c r="DL843" s="6"/>
      <c r="DM843" s="6"/>
      <c r="DN843" s="6"/>
      <c r="DO843" s="6"/>
      <c r="DP843" s="6"/>
      <c r="DQ843" s="6"/>
      <c r="DR843" s="6"/>
      <c r="DS843" s="6"/>
      <c r="DT843" s="6"/>
      <c r="DU843" s="6"/>
      <c r="DV843" s="6"/>
      <c r="DW843" s="6"/>
      <c r="DX843" s="6"/>
      <c r="DY843" s="6"/>
      <c r="DZ843" s="6"/>
      <c r="EA843" s="6"/>
      <c r="EB843" s="6"/>
      <c r="EC843" s="6"/>
      <c r="ED843" s="6"/>
      <c r="EE843" s="6"/>
      <c r="EF843" s="6"/>
      <c r="EG843" s="6"/>
      <c r="EH843" s="6"/>
      <c r="EI843" s="6"/>
      <c r="EJ843" s="6"/>
      <c r="EK843" s="6"/>
      <c r="EL843" s="6"/>
      <c r="EM843" s="6"/>
      <c r="EN843" s="8"/>
      <c r="EO843" s="6"/>
    </row>
    <row r="844" spans="1:145"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8"/>
      <c r="CF844" s="6"/>
      <c r="CG844" s="6"/>
      <c r="CH844" s="6"/>
      <c r="CI844" s="6"/>
      <c r="CJ844" s="6"/>
      <c r="CK844" s="6"/>
      <c r="CL844" s="6"/>
      <c r="CM844" s="6"/>
      <c r="CN844" s="6"/>
      <c r="CO844" s="6"/>
      <c r="CP844" s="6"/>
      <c r="CQ844" s="6"/>
      <c r="CR844" s="6"/>
      <c r="CS844" s="6"/>
      <c r="CT844" s="6"/>
      <c r="CU844" s="6"/>
      <c r="CV844" s="6"/>
      <c r="CW844" s="6"/>
      <c r="CX844" s="6"/>
      <c r="CY844" s="6"/>
      <c r="CZ844" s="6"/>
      <c r="DA844" s="6"/>
      <c r="DB844" s="6"/>
      <c r="DC844" s="6"/>
      <c r="DD844" s="6"/>
      <c r="DE844" s="6"/>
      <c r="DF844" s="6"/>
      <c r="DG844" s="6"/>
      <c r="DH844" s="6"/>
      <c r="DI844" s="8"/>
      <c r="DJ844" s="6"/>
      <c r="DK844" s="6"/>
      <c r="DL844" s="6"/>
      <c r="DM844" s="6"/>
      <c r="DN844" s="6"/>
      <c r="DO844" s="6"/>
      <c r="DP844" s="6"/>
      <c r="DQ844" s="6"/>
      <c r="DR844" s="6"/>
      <c r="DS844" s="6"/>
      <c r="DT844" s="6"/>
      <c r="DU844" s="6"/>
      <c r="DV844" s="6"/>
      <c r="DW844" s="6"/>
      <c r="DX844" s="6"/>
      <c r="DY844" s="6"/>
      <c r="DZ844" s="6"/>
      <c r="EA844" s="6"/>
      <c r="EB844" s="6"/>
      <c r="EC844" s="6"/>
      <c r="ED844" s="6"/>
      <c r="EE844" s="6"/>
      <c r="EF844" s="6"/>
      <c r="EG844" s="6"/>
      <c r="EH844" s="6"/>
      <c r="EI844" s="6"/>
      <c r="EJ844" s="6"/>
      <c r="EK844" s="6"/>
      <c r="EL844" s="6"/>
      <c r="EM844" s="6"/>
      <c r="EN844" s="8"/>
      <c r="EO844" s="6"/>
    </row>
    <row r="845" spans="1:1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8"/>
      <c r="CF845" s="6"/>
      <c r="CG845" s="6"/>
      <c r="CH845" s="6"/>
      <c r="CI845" s="6"/>
      <c r="CJ845" s="6"/>
      <c r="CK845" s="6"/>
      <c r="CL845" s="6"/>
      <c r="CM845" s="6"/>
      <c r="CN845" s="6"/>
      <c r="CO845" s="6"/>
      <c r="CP845" s="6"/>
      <c r="CQ845" s="6"/>
      <c r="CR845" s="6"/>
      <c r="CS845" s="6"/>
      <c r="CT845" s="6"/>
      <c r="CU845" s="6"/>
      <c r="CV845" s="6"/>
      <c r="CW845" s="6"/>
      <c r="CX845" s="6"/>
      <c r="CY845" s="6"/>
      <c r="CZ845" s="6"/>
      <c r="DA845" s="6"/>
      <c r="DB845" s="6"/>
      <c r="DC845" s="6"/>
      <c r="DD845" s="6"/>
      <c r="DE845" s="6"/>
      <c r="DF845" s="6"/>
      <c r="DG845" s="6"/>
      <c r="DH845" s="6"/>
      <c r="DI845" s="8"/>
      <c r="DJ845" s="6"/>
      <c r="DK845" s="6"/>
      <c r="DL845" s="6"/>
      <c r="DM845" s="6"/>
      <c r="DN845" s="6"/>
      <c r="DO845" s="6"/>
      <c r="DP845" s="6"/>
      <c r="DQ845" s="6"/>
      <c r="DR845" s="6"/>
      <c r="DS845" s="6"/>
      <c r="DT845" s="6"/>
      <c r="DU845" s="6"/>
      <c r="DV845" s="6"/>
      <c r="DW845" s="6"/>
      <c r="DX845" s="6"/>
      <c r="DY845" s="6"/>
      <c r="DZ845" s="6"/>
      <c r="EA845" s="6"/>
      <c r="EB845" s="6"/>
      <c r="EC845" s="6"/>
      <c r="ED845" s="6"/>
      <c r="EE845" s="6"/>
      <c r="EF845" s="6"/>
      <c r="EG845" s="6"/>
      <c r="EH845" s="6"/>
      <c r="EI845" s="6"/>
      <c r="EJ845" s="6"/>
      <c r="EK845" s="6"/>
      <c r="EL845" s="6"/>
      <c r="EM845" s="6"/>
      <c r="EN845" s="8"/>
      <c r="EO845" s="6"/>
    </row>
    <row r="846" spans="1:145"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8"/>
      <c r="CF846" s="6"/>
      <c r="CG846" s="6"/>
      <c r="CH846" s="6"/>
      <c r="CI846" s="6"/>
      <c r="CJ846" s="6"/>
      <c r="CK846" s="6"/>
      <c r="CL846" s="6"/>
      <c r="CM846" s="6"/>
      <c r="CN846" s="6"/>
      <c r="CO846" s="6"/>
      <c r="CP846" s="6"/>
      <c r="CQ846" s="6"/>
      <c r="CR846" s="6"/>
      <c r="CS846" s="6"/>
      <c r="CT846" s="6"/>
      <c r="CU846" s="6"/>
      <c r="CV846" s="6"/>
      <c r="CW846" s="6"/>
      <c r="CX846" s="6"/>
      <c r="CY846" s="6"/>
      <c r="CZ846" s="6"/>
      <c r="DA846" s="6"/>
      <c r="DB846" s="6"/>
      <c r="DC846" s="6"/>
      <c r="DD846" s="6"/>
      <c r="DE846" s="6"/>
      <c r="DF846" s="6"/>
      <c r="DG846" s="6"/>
      <c r="DH846" s="6"/>
      <c r="DI846" s="8"/>
      <c r="DJ846" s="6"/>
      <c r="DK846" s="6"/>
      <c r="DL846" s="6"/>
      <c r="DM846" s="6"/>
      <c r="DN846" s="6"/>
      <c r="DO846" s="6"/>
      <c r="DP846" s="6"/>
      <c r="DQ846" s="6"/>
      <c r="DR846" s="6"/>
      <c r="DS846" s="6"/>
      <c r="DT846" s="6"/>
      <c r="DU846" s="6"/>
      <c r="DV846" s="6"/>
      <c r="DW846" s="6"/>
      <c r="DX846" s="6"/>
      <c r="DY846" s="6"/>
      <c r="DZ846" s="6"/>
      <c r="EA846" s="6"/>
      <c r="EB846" s="6"/>
      <c r="EC846" s="6"/>
      <c r="ED846" s="6"/>
      <c r="EE846" s="6"/>
      <c r="EF846" s="6"/>
      <c r="EG846" s="6"/>
      <c r="EH846" s="6"/>
      <c r="EI846" s="6"/>
      <c r="EJ846" s="6"/>
      <c r="EK846" s="6"/>
      <c r="EL846" s="6"/>
      <c r="EM846" s="6"/>
      <c r="EN846" s="8"/>
      <c r="EO846" s="6"/>
    </row>
    <row r="847" spans="1:145"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8"/>
      <c r="CF847" s="6"/>
      <c r="CG847" s="6"/>
      <c r="CH847" s="6"/>
      <c r="CI847" s="6"/>
      <c r="CJ847" s="6"/>
      <c r="CK847" s="6"/>
      <c r="CL847" s="6"/>
      <c r="CM847" s="6"/>
      <c r="CN847" s="6"/>
      <c r="CO847" s="6"/>
      <c r="CP847" s="6"/>
      <c r="CQ847" s="6"/>
      <c r="CR847" s="6"/>
      <c r="CS847" s="6"/>
      <c r="CT847" s="6"/>
      <c r="CU847" s="6"/>
      <c r="CV847" s="6"/>
      <c r="CW847" s="6"/>
      <c r="CX847" s="6"/>
      <c r="CY847" s="6"/>
      <c r="CZ847" s="6"/>
      <c r="DA847" s="6"/>
      <c r="DB847" s="6"/>
      <c r="DC847" s="6"/>
      <c r="DD847" s="6"/>
      <c r="DE847" s="6"/>
      <c r="DF847" s="6"/>
      <c r="DG847" s="6"/>
      <c r="DH847" s="6"/>
      <c r="DI847" s="8"/>
      <c r="DJ847" s="6"/>
      <c r="DK847" s="6"/>
      <c r="DL847" s="6"/>
      <c r="DM847" s="6"/>
      <c r="DN847" s="6"/>
      <c r="DO847" s="6"/>
      <c r="DP847" s="6"/>
      <c r="DQ847" s="6"/>
      <c r="DR847" s="6"/>
      <c r="DS847" s="6"/>
      <c r="DT847" s="6"/>
      <c r="DU847" s="6"/>
      <c r="DV847" s="6"/>
      <c r="DW847" s="6"/>
      <c r="DX847" s="6"/>
      <c r="DY847" s="6"/>
      <c r="DZ847" s="6"/>
      <c r="EA847" s="6"/>
      <c r="EB847" s="6"/>
      <c r="EC847" s="6"/>
      <c r="ED847" s="6"/>
      <c r="EE847" s="6"/>
      <c r="EF847" s="6"/>
      <c r="EG847" s="6"/>
      <c r="EH847" s="6"/>
      <c r="EI847" s="6"/>
      <c r="EJ847" s="6"/>
      <c r="EK847" s="6"/>
      <c r="EL847" s="6"/>
      <c r="EM847" s="6"/>
      <c r="EN847" s="8"/>
      <c r="EO847" s="6"/>
    </row>
    <row r="848" spans="1:145"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8"/>
      <c r="CF848" s="6"/>
      <c r="CG848" s="6"/>
      <c r="CH848" s="6"/>
      <c r="CI848" s="6"/>
      <c r="CJ848" s="6"/>
      <c r="CK848" s="6"/>
      <c r="CL848" s="6"/>
      <c r="CM848" s="6"/>
      <c r="CN848" s="6"/>
      <c r="CO848" s="6"/>
      <c r="CP848" s="6"/>
      <c r="CQ848" s="6"/>
      <c r="CR848" s="6"/>
      <c r="CS848" s="6"/>
      <c r="CT848" s="6"/>
      <c r="CU848" s="6"/>
      <c r="CV848" s="6"/>
      <c r="CW848" s="6"/>
      <c r="CX848" s="6"/>
      <c r="CY848" s="6"/>
      <c r="CZ848" s="6"/>
      <c r="DA848" s="6"/>
      <c r="DB848" s="6"/>
      <c r="DC848" s="6"/>
      <c r="DD848" s="6"/>
      <c r="DE848" s="6"/>
      <c r="DF848" s="6"/>
      <c r="DG848" s="6"/>
      <c r="DH848" s="6"/>
      <c r="DI848" s="8"/>
      <c r="DJ848" s="6"/>
      <c r="DK848" s="6"/>
      <c r="DL848" s="6"/>
      <c r="DM848" s="6"/>
      <c r="DN848" s="6"/>
      <c r="DO848" s="6"/>
      <c r="DP848" s="6"/>
      <c r="DQ848" s="6"/>
      <c r="DR848" s="6"/>
      <c r="DS848" s="6"/>
      <c r="DT848" s="6"/>
      <c r="DU848" s="6"/>
      <c r="DV848" s="6"/>
      <c r="DW848" s="6"/>
      <c r="DX848" s="6"/>
      <c r="DY848" s="6"/>
      <c r="DZ848" s="6"/>
      <c r="EA848" s="6"/>
      <c r="EB848" s="6"/>
      <c r="EC848" s="6"/>
      <c r="ED848" s="6"/>
      <c r="EE848" s="6"/>
      <c r="EF848" s="6"/>
      <c r="EG848" s="6"/>
      <c r="EH848" s="6"/>
      <c r="EI848" s="6"/>
      <c r="EJ848" s="6"/>
      <c r="EK848" s="6"/>
      <c r="EL848" s="6"/>
      <c r="EM848" s="6"/>
      <c r="EN848" s="8"/>
      <c r="EO848" s="6"/>
    </row>
    <row r="849" spans="1:145"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8"/>
      <c r="CF849" s="6"/>
      <c r="CG849" s="6"/>
      <c r="CH849" s="6"/>
      <c r="CI849" s="6"/>
      <c r="CJ849" s="6"/>
      <c r="CK849" s="6"/>
      <c r="CL849" s="6"/>
      <c r="CM849" s="6"/>
      <c r="CN849" s="6"/>
      <c r="CO849" s="6"/>
      <c r="CP849" s="6"/>
      <c r="CQ849" s="6"/>
      <c r="CR849" s="6"/>
      <c r="CS849" s="6"/>
      <c r="CT849" s="6"/>
      <c r="CU849" s="6"/>
      <c r="CV849" s="6"/>
      <c r="CW849" s="6"/>
      <c r="CX849" s="6"/>
      <c r="CY849" s="6"/>
      <c r="CZ849" s="6"/>
      <c r="DA849" s="6"/>
      <c r="DB849" s="6"/>
      <c r="DC849" s="6"/>
      <c r="DD849" s="6"/>
      <c r="DE849" s="6"/>
      <c r="DF849" s="6"/>
      <c r="DG849" s="6"/>
      <c r="DH849" s="6"/>
      <c r="DI849" s="8"/>
      <c r="DJ849" s="6"/>
      <c r="DK849" s="6"/>
      <c r="DL849" s="6"/>
      <c r="DM849" s="6"/>
      <c r="DN849" s="6"/>
      <c r="DO849" s="6"/>
      <c r="DP849" s="6"/>
      <c r="DQ849" s="6"/>
      <c r="DR849" s="6"/>
      <c r="DS849" s="6"/>
      <c r="DT849" s="6"/>
      <c r="DU849" s="6"/>
      <c r="DV849" s="6"/>
      <c r="DW849" s="6"/>
      <c r="DX849" s="6"/>
      <c r="DY849" s="6"/>
      <c r="DZ849" s="6"/>
      <c r="EA849" s="6"/>
      <c r="EB849" s="6"/>
      <c r="EC849" s="6"/>
      <c r="ED849" s="6"/>
      <c r="EE849" s="6"/>
      <c r="EF849" s="6"/>
      <c r="EG849" s="6"/>
      <c r="EH849" s="6"/>
      <c r="EI849" s="6"/>
      <c r="EJ849" s="6"/>
      <c r="EK849" s="6"/>
      <c r="EL849" s="6"/>
      <c r="EM849" s="6"/>
      <c r="EN849" s="8"/>
      <c r="EO849" s="6"/>
    </row>
    <row r="850" spans="1:145"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8"/>
      <c r="CF850" s="6"/>
      <c r="CG850" s="6"/>
      <c r="CH850" s="6"/>
      <c r="CI850" s="6"/>
      <c r="CJ850" s="6"/>
      <c r="CK850" s="6"/>
      <c r="CL850" s="6"/>
      <c r="CM850" s="6"/>
      <c r="CN850" s="6"/>
      <c r="CO850" s="6"/>
      <c r="CP850" s="6"/>
      <c r="CQ850" s="6"/>
      <c r="CR850" s="6"/>
      <c r="CS850" s="6"/>
      <c r="CT850" s="6"/>
      <c r="CU850" s="6"/>
      <c r="CV850" s="6"/>
      <c r="CW850" s="6"/>
      <c r="CX850" s="6"/>
      <c r="CY850" s="6"/>
      <c r="CZ850" s="6"/>
      <c r="DA850" s="6"/>
      <c r="DB850" s="6"/>
      <c r="DC850" s="6"/>
      <c r="DD850" s="6"/>
      <c r="DE850" s="6"/>
      <c r="DF850" s="6"/>
      <c r="DG850" s="6"/>
      <c r="DH850" s="6"/>
      <c r="DI850" s="8"/>
      <c r="DJ850" s="6"/>
      <c r="DK850" s="6"/>
      <c r="DL850" s="6"/>
      <c r="DM850" s="6"/>
      <c r="DN850" s="6"/>
      <c r="DO850" s="6"/>
      <c r="DP850" s="6"/>
      <c r="DQ850" s="6"/>
      <c r="DR850" s="6"/>
      <c r="DS850" s="6"/>
      <c r="DT850" s="6"/>
      <c r="DU850" s="6"/>
      <c r="DV850" s="6"/>
      <c r="DW850" s="6"/>
      <c r="DX850" s="6"/>
      <c r="DY850" s="6"/>
      <c r="DZ850" s="6"/>
      <c r="EA850" s="6"/>
      <c r="EB850" s="6"/>
      <c r="EC850" s="6"/>
      <c r="ED850" s="6"/>
      <c r="EE850" s="6"/>
      <c r="EF850" s="6"/>
      <c r="EG850" s="6"/>
      <c r="EH850" s="6"/>
      <c r="EI850" s="6"/>
      <c r="EJ850" s="6"/>
      <c r="EK850" s="6"/>
      <c r="EL850" s="6"/>
      <c r="EM850" s="6"/>
      <c r="EN850" s="8"/>
      <c r="EO850" s="6"/>
    </row>
    <row r="851" spans="1:145"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8"/>
      <c r="CF851" s="6"/>
      <c r="CG851" s="6"/>
      <c r="CH851" s="6"/>
      <c r="CI851" s="6"/>
      <c r="CJ851" s="6"/>
      <c r="CK851" s="6"/>
      <c r="CL851" s="6"/>
      <c r="CM851" s="6"/>
      <c r="CN851" s="6"/>
      <c r="CO851" s="6"/>
      <c r="CP851" s="6"/>
      <c r="CQ851" s="6"/>
      <c r="CR851" s="6"/>
      <c r="CS851" s="6"/>
      <c r="CT851" s="6"/>
      <c r="CU851" s="6"/>
      <c r="CV851" s="6"/>
      <c r="CW851" s="6"/>
      <c r="CX851" s="6"/>
      <c r="CY851" s="6"/>
      <c r="CZ851" s="6"/>
      <c r="DA851" s="6"/>
      <c r="DB851" s="6"/>
      <c r="DC851" s="6"/>
      <c r="DD851" s="6"/>
      <c r="DE851" s="6"/>
      <c r="DF851" s="6"/>
      <c r="DG851" s="6"/>
      <c r="DH851" s="6"/>
      <c r="DI851" s="8"/>
      <c r="DJ851" s="6"/>
      <c r="DK851" s="6"/>
      <c r="DL851" s="6"/>
      <c r="DM851" s="6"/>
      <c r="DN851" s="6"/>
      <c r="DO851" s="6"/>
      <c r="DP851" s="6"/>
      <c r="DQ851" s="6"/>
      <c r="DR851" s="6"/>
      <c r="DS851" s="6"/>
      <c r="DT851" s="6"/>
      <c r="DU851" s="6"/>
      <c r="DV851" s="6"/>
      <c r="DW851" s="6"/>
      <c r="DX851" s="6"/>
      <c r="DY851" s="6"/>
      <c r="DZ851" s="6"/>
      <c r="EA851" s="6"/>
      <c r="EB851" s="6"/>
      <c r="EC851" s="6"/>
      <c r="ED851" s="6"/>
      <c r="EE851" s="6"/>
      <c r="EF851" s="6"/>
      <c r="EG851" s="6"/>
      <c r="EH851" s="6"/>
      <c r="EI851" s="6"/>
      <c r="EJ851" s="6"/>
      <c r="EK851" s="6"/>
      <c r="EL851" s="6"/>
      <c r="EM851" s="6"/>
      <c r="EN851" s="8"/>
      <c r="EO851" s="6"/>
    </row>
    <row r="852" spans="1:145"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8"/>
      <c r="CF852" s="6"/>
      <c r="CG852" s="6"/>
      <c r="CH852" s="6"/>
      <c r="CI852" s="6"/>
      <c r="CJ852" s="6"/>
      <c r="CK852" s="6"/>
      <c r="CL852" s="6"/>
      <c r="CM852" s="6"/>
      <c r="CN852" s="6"/>
      <c r="CO852" s="6"/>
      <c r="CP852" s="6"/>
      <c r="CQ852" s="6"/>
      <c r="CR852" s="6"/>
      <c r="CS852" s="6"/>
      <c r="CT852" s="6"/>
      <c r="CU852" s="6"/>
      <c r="CV852" s="6"/>
      <c r="CW852" s="6"/>
      <c r="CX852" s="6"/>
      <c r="CY852" s="6"/>
      <c r="CZ852" s="6"/>
      <c r="DA852" s="6"/>
      <c r="DB852" s="6"/>
      <c r="DC852" s="6"/>
      <c r="DD852" s="6"/>
      <c r="DE852" s="6"/>
      <c r="DF852" s="6"/>
      <c r="DG852" s="6"/>
      <c r="DH852" s="6"/>
      <c r="DI852" s="8"/>
      <c r="DJ852" s="6"/>
      <c r="DK852" s="6"/>
      <c r="DL852" s="6"/>
      <c r="DM852" s="6"/>
      <c r="DN852" s="6"/>
      <c r="DO852" s="6"/>
      <c r="DP852" s="6"/>
      <c r="DQ852" s="6"/>
      <c r="DR852" s="6"/>
      <c r="DS852" s="6"/>
      <c r="DT852" s="6"/>
      <c r="DU852" s="6"/>
      <c r="DV852" s="6"/>
      <c r="DW852" s="6"/>
      <c r="DX852" s="6"/>
      <c r="DY852" s="6"/>
      <c r="DZ852" s="6"/>
      <c r="EA852" s="6"/>
      <c r="EB852" s="6"/>
      <c r="EC852" s="6"/>
      <c r="ED852" s="6"/>
      <c r="EE852" s="6"/>
      <c r="EF852" s="6"/>
      <c r="EG852" s="6"/>
      <c r="EH852" s="6"/>
      <c r="EI852" s="6"/>
      <c r="EJ852" s="6"/>
      <c r="EK852" s="6"/>
      <c r="EL852" s="6"/>
      <c r="EM852" s="6"/>
      <c r="EN852" s="8"/>
      <c r="EO852" s="6"/>
    </row>
    <row r="853" spans="1:145"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8"/>
      <c r="CF853" s="6"/>
      <c r="CG853" s="6"/>
      <c r="CH853" s="6"/>
      <c r="CI853" s="6"/>
      <c r="CJ853" s="6"/>
      <c r="CK853" s="6"/>
      <c r="CL853" s="6"/>
      <c r="CM853" s="6"/>
      <c r="CN853" s="6"/>
      <c r="CO853" s="6"/>
      <c r="CP853" s="6"/>
      <c r="CQ853" s="6"/>
      <c r="CR853" s="6"/>
      <c r="CS853" s="6"/>
      <c r="CT853" s="6"/>
      <c r="CU853" s="6"/>
      <c r="CV853" s="6"/>
      <c r="CW853" s="6"/>
      <c r="CX853" s="6"/>
      <c r="CY853" s="6"/>
      <c r="CZ853" s="6"/>
      <c r="DA853" s="6"/>
      <c r="DB853" s="6"/>
      <c r="DC853" s="6"/>
      <c r="DD853" s="6"/>
      <c r="DE853" s="6"/>
      <c r="DF853" s="6"/>
      <c r="DG853" s="6"/>
      <c r="DH853" s="6"/>
      <c r="DI853" s="8"/>
      <c r="DJ853" s="6"/>
      <c r="DK853" s="6"/>
      <c r="DL853" s="6"/>
      <c r="DM853" s="6"/>
      <c r="DN853" s="6"/>
      <c r="DO853" s="6"/>
      <c r="DP853" s="6"/>
      <c r="DQ853" s="6"/>
      <c r="DR853" s="6"/>
      <c r="DS853" s="6"/>
      <c r="DT853" s="6"/>
      <c r="DU853" s="6"/>
      <c r="DV853" s="6"/>
      <c r="DW853" s="6"/>
      <c r="DX853" s="6"/>
      <c r="DY853" s="6"/>
      <c r="DZ853" s="6"/>
      <c r="EA853" s="6"/>
      <c r="EB853" s="6"/>
      <c r="EC853" s="6"/>
      <c r="ED853" s="6"/>
      <c r="EE853" s="6"/>
      <c r="EF853" s="6"/>
      <c r="EG853" s="6"/>
      <c r="EH853" s="6"/>
      <c r="EI853" s="6"/>
      <c r="EJ853" s="6"/>
      <c r="EK853" s="6"/>
      <c r="EL853" s="6"/>
      <c r="EM853" s="6"/>
      <c r="EN853" s="8"/>
      <c r="EO853" s="6"/>
    </row>
    <row r="854" spans="1:145"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8"/>
      <c r="CF854" s="6"/>
      <c r="CG854" s="6"/>
      <c r="CH854" s="6"/>
      <c r="CI854" s="6"/>
      <c r="CJ854" s="6"/>
      <c r="CK854" s="6"/>
      <c r="CL854" s="6"/>
      <c r="CM854" s="6"/>
      <c r="CN854" s="6"/>
      <c r="CO854" s="6"/>
      <c r="CP854" s="6"/>
      <c r="CQ854" s="6"/>
      <c r="CR854" s="6"/>
      <c r="CS854" s="6"/>
      <c r="CT854" s="6"/>
      <c r="CU854" s="6"/>
      <c r="CV854" s="6"/>
      <c r="CW854" s="6"/>
      <c r="CX854" s="6"/>
      <c r="CY854" s="6"/>
      <c r="CZ854" s="6"/>
      <c r="DA854" s="6"/>
      <c r="DB854" s="6"/>
      <c r="DC854" s="6"/>
      <c r="DD854" s="6"/>
      <c r="DE854" s="6"/>
      <c r="DF854" s="6"/>
      <c r="DG854" s="6"/>
      <c r="DH854" s="6"/>
      <c r="DI854" s="8"/>
      <c r="DJ854" s="6"/>
      <c r="DK854" s="6"/>
      <c r="DL854" s="6"/>
      <c r="DM854" s="6"/>
      <c r="DN854" s="6"/>
      <c r="DO854" s="6"/>
      <c r="DP854" s="6"/>
      <c r="DQ854" s="6"/>
      <c r="DR854" s="6"/>
      <c r="DS854" s="6"/>
      <c r="DT854" s="6"/>
      <c r="DU854" s="6"/>
      <c r="DV854" s="6"/>
      <c r="DW854" s="6"/>
      <c r="DX854" s="6"/>
      <c r="DY854" s="6"/>
      <c r="DZ854" s="6"/>
      <c r="EA854" s="6"/>
      <c r="EB854" s="6"/>
      <c r="EC854" s="6"/>
      <c r="ED854" s="6"/>
      <c r="EE854" s="6"/>
      <c r="EF854" s="6"/>
      <c r="EG854" s="6"/>
      <c r="EH854" s="6"/>
      <c r="EI854" s="6"/>
      <c r="EJ854" s="6"/>
      <c r="EK854" s="6"/>
      <c r="EL854" s="6"/>
      <c r="EM854" s="6"/>
      <c r="EN854" s="8"/>
      <c r="EO854" s="6"/>
    </row>
    <row r="855" spans="1:14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8"/>
      <c r="CF855" s="6"/>
      <c r="CG855" s="6"/>
      <c r="CH855" s="6"/>
      <c r="CI855" s="6"/>
      <c r="CJ855" s="6"/>
      <c r="CK855" s="6"/>
      <c r="CL855" s="6"/>
      <c r="CM855" s="6"/>
      <c r="CN855" s="6"/>
      <c r="CO855" s="6"/>
      <c r="CP855" s="6"/>
      <c r="CQ855" s="6"/>
      <c r="CR855" s="6"/>
      <c r="CS855" s="6"/>
      <c r="CT855" s="6"/>
      <c r="CU855" s="6"/>
      <c r="CV855" s="6"/>
      <c r="CW855" s="6"/>
      <c r="CX855" s="6"/>
      <c r="CY855" s="6"/>
      <c r="CZ855" s="6"/>
      <c r="DA855" s="6"/>
      <c r="DB855" s="6"/>
      <c r="DC855" s="6"/>
      <c r="DD855" s="6"/>
      <c r="DE855" s="6"/>
      <c r="DF855" s="6"/>
      <c r="DG855" s="6"/>
      <c r="DH855" s="6"/>
      <c r="DI855" s="8"/>
      <c r="DJ855" s="6"/>
      <c r="DK855" s="6"/>
      <c r="DL855" s="6"/>
      <c r="DM855" s="6"/>
      <c r="DN855" s="6"/>
      <c r="DO855" s="6"/>
      <c r="DP855" s="6"/>
      <c r="DQ855" s="6"/>
      <c r="DR855" s="6"/>
      <c r="DS855" s="6"/>
      <c r="DT855" s="6"/>
      <c r="DU855" s="6"/>
      <c r="DV855" s="6"/>
      <c r="DW855" s="6"/>
      <c r="DX855" s="6"/>
      <c r="DY855" s="6"/>
      <c r="DZ855" s="6"/>
      <c r="EA855" s="6"/>
      <c r="EB855" s="6"/>
      <c r="EC855" s="6"/>
      <c r="ED855" s="6"/>
      <c r="EE855" s="6"/>
      <c r="EF855" s="6"/>
      <c r="EG855" s="6"/>
      <c r="EH855" s="6"/>
      <c r="EI855" s="6"/>
      <c r="EJ855" s="6"/>
      <c r="EK855" s="6"/>
      <c r="EL855" s="6"/>
      <c r="EM855" s="6"/>
      <c r="EN855" s="8"/>
      <c r="EO855" s="6"/>
    </row>
    <row r="856" spans="1:145"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8"/>
      <c r="CF856" s="6"/>
      <c r="CG856" s="6"/>
      <c r="CH856" s="6"/>
      <c r="CI856" s="6"/>
      <c r="CJ856" s="6"/>
      <c r="CK856" s="6"/>
      <c r="CL856" s="6"/>
      <c r="CM856" s="6"/>
      <c r="CN856" s="6"/>
      <c r="CO856" s="6"/>
      <c r="CP856" s="6"/>
      <c r="CQ856" s="6"/>
      <c r="CR856" s="6"/>
      <c r="CS856" s="6"/>
      <c r="CT856" s="6"/>
      <c r="CU856" s="6"/>
      <c r="CV856" s="6"/>
      <c r="CW856" s="6"/>
      <c r="CX856" s="6"/>
      <c r="CY856" s="6"/>
      <c r="CZ856" s="6"/>
      <c r="DA856" s="6"/>
      <c r="DB856" s="6"/>
      <c r="DC856" s="6"/>
      <c r="DD856" s="6"/>
      <c r="DE856" s="6"/>
      <c r="DF856" s="6"/>
      <c r="DG856" s="6"/>
      <c r="DH856" s="6"/>
      <c r="DI856" s="8"/>
      <c r="DJ856" s="6"/>
      <c r="DK856" s="6"/>
      <c r="DL856" s="6"/>
      <c r="DM856" s="6"/>
      <c r="DN856" s="6"/>
      <c r="DO856" s="6"/>
      <c r="DP856" s="6"/>
      <c r="DQ856" s="6"/>
      <c r="DR856" s="6"/>
      <c r="DS856" s="6"/>
      <c r="DT856" s="6"/>
      <c r="DU856" s="6"/>
      <c r="DV856" s="6"/>
      <c r="DW856" s="6"/>
      <c r="DX856" s="6"/>
      <c r="DY856" s="6"/>
      <c r="DZ856" s="6"/>
      <c r="EA856" s="6"/>
      <c r="EB856" s="6"/>
      <c r="EC856" s="6"/>
      <c r="ED856" s="6"/>
      <c r="EE856" s="6"/>
      <c r="EF856" s="6"/>
      <c r="EG856" s="6"/>
      <c r="EH856" s="6"/>
      <c r="EI856" s="6"/>
      <c r="EJ856" s="6"/>
      <c r="EK856" s="6"/>
      <c r="EL856" s="6"/>
      <c r="EM856" s="6"/>
      <c r="EN856" s="8"/>
      <c r="EO856" s="6"/>
    </row>
    <row r="857" spans="1:145"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8"/>
      <c r="CF857" s="6"/>
      <c r="CG857" s="6"/>
      <c r="CH857" s="6"/>
      <c r="CI857" s="6"/>
      <c r="CJ857" s="6"/>
      <c r="CK857" s="6"/>
      <c r="CL857" s="6"/>
      <c r="CM857" s="6"/>
      <c r="CN857" s="6"/>
      <c r="CO857" s="6"/>
      <c r="CP857" s="6"/>
      <c r="CQ857" s="6"/>
      <c r="CR857" s="6"/>
      <c r="CS857" s="6"/>
      <c r="CT857" s="6"/>
      <c r="CU857" s="6"/>
      <c r="CV857" s="6"/>
      <c r="CW857" s="6"/>
      <c r="CX857" s="6"/>
      <c r="CY857" s="6"/>
      <c r="CZ857" s="6"/>
      <c r="DA857" s="6"/>
      <c r="DB857" s="6"/>
      <c r="DC857" s="6"/>
      <c r="DD857" s="6"/>
      <c r="DE857" s="6"/>
      <c r="DF857" s="6"/>
      <c r="DG857" s="6"/>
      <c r="DH857" s="6"/>
      <c r="DI857" s="8"/>
      <c r="DJ857" s="6"/>
      <c r="DK857" s="6"/>
      <c r="DL857" s="6"/>
      <c r="DM857" s="6"/>
      <c r="DN857" s="6"/>
      <c r="DO857" s="6"/>
      <c r="DP857" s="6"/>
      <c r="DQ857" s="6"/>
      <c r="DR857" s="6"/>
      <c r="DS857" s="6"/>
      <c r="DT857" s="6"/>
      <c r="DU857" s="6"/>
      <c r="DV857" s="6"/>
      <c r="DW857" s="6"/>
      <c r="DX857" s="6"/>
      <c r="DY857" s="6"/>
      <c r="DZ857" s="6"/>
      <c r="EA857" s="6"/>
      <c r="EB857" s="6"/>
      <c r="EC857" s="6"/>
      <c r="ED857" s="6"/>
      <c r="EE857" s="6"/>
      <c r="EF857" s="6"/>
      <c r="EG857" s="6"/>
      <c r="EH857" s="6"/>
      <c r="EI857" s="6"/>
      <c r="EJ857" s="6"/>
      <c r="EK857" s="6"/>
      <c r="EL857" s="6"/>
      <c r="EM857" s="6"/>
      <c r="EN857" s="8"/>
      <c r="EO857" s="6"/>
    </row>
    <row r="858" spans="1:145"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8"/>
      <c r="CF858" s="6"/>
      <c r="CG858" s="6"/>
      <c r="CH858" s="6"/>
      <c r="CI858" s="6"/>
      <c r="CJ858" s="6"/>
      <c r="CK858" s="6"/>
      <c r="CL858" s="6"/>
      <c r="CM858" s="6"/>
      <c r="CN858" s="6"/>
      <c r="CO858" s="6"/>
      <c r="CP858" s="6"/>
      <c r="CQ858" s="6"/>
      <c r="CR858" s="6"/>
      <c r="CS858" s="6"/>
      <c r="CT858" s="6"/>
      <c r="CU858" s="6"/>
      <c r="CV858" s="6"/>
      <c r="CW858" s="6"/>
      <c r="CX858" s="6"/>
      <c r="CY858" s="6"/>
      <c r="CZ858" s="6"/>
      <c r="DA858" s="6"/>
      <c r="DB858" s="6"/>
      <c r="DC858" s="6"/>
      <c r="DD858" s="6"/>
      <c r="DE858" s="6"/>
      <c r="DF858" s="6"/>
      <c r="DG858" s="6"/>
      <c r="DH858" s="6"/>
      <c r="DI858" s="8"/>
      <c r="DJ858" s="6"/>
      <c r="DK858" s="6"/>
      <c r="DL858" s="6"/>
      <c r="DM858" s="6"/>
      <c r="DN858" s="6"/>
      <c r="DO858" s="6"/>
      <c r="DP858" s="6"/>
      <c r="DQ858" s="6"/>
      <c r="DR858" s="6"/>
      <c r="DS858" s="6"/>
      <c r="DT858" s="6"/>
      <c r="DU858" s="6"/>
      <c r="DV858" s="6"/>
      <c r="DW858" s="6"/>
      <c r="DX858" s="6"/>
      <c r="DY858" s="6"/>
      <c r="DZ858" s="6"/>
      <c r="EA858" s="6"/>
      <c r="EB858" s="6"/>
      <c r="EC858" s="6"/>
      <c r="ED858" s="6"/>
      <c r="EE858" s="6"/>
      <c r="EF858" s="6"/>
      <c r="EG858" s="6"/>
      <c r="EH858" s="6"/>
      <c r="EI858" s="6"/>
      <c r="EJ858" s="6"/>
      <c r="EK858" s="6"/>
      <c r="EL858" s="6"/>
      <c r="EM858" s="6"/>
      <c r="EN858" s="8"/>
      <c r="EO858" s="6"/>
    </row>
    <row r="859" spans="1:145"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8"/>
      <c r="CF859" s="6"/>
      <c r="CG859" s="6"/>
      <c r="CH859" s="6"/>
      <c r="CI859" s="6"/>
      <c r="CJ859" s="6"/>
      <c r="CK859" s="6"/>
      <c r="CL859" s="6"/>
      <c r="CM859" s="6"/>
      <c r="CN859" s="6"/>
      <c r="CO859" s="6"/>
      <c r="CP859" s="6"/>
      <c r="CQ859" s="6"/>
      <c r="CR859" s="6"/>
      <c r="CS859" s="6"/>
      <c r="CT859" s="6"/>
      <c r="CU859" s="6"/>
      <c r="CV859" s="6"/>
      <c r="CW859" s="6"/>
      <c r="CX859" s="6"/>
      <c r="CY859" s="6"/>
      <c r="CZ859" s="6"/>
      <c r="DA859" s="6"/>
      <c r="DB859" s="6"/>
      <c r="DC859" s="6"/>
      <c r="DD859" s="6"/>
      <c r="DE859" s="6"/>
      <c r="DF859" s="6"/>
      <c r="DG859" s="6"/>
      <c r="DH859" s="6"/>
      <c r="DI859" s="8"/>
      <c r="DJ859" s="6"/>
      <c r="DK859" s="6"/>
      <c r="DL859" s="6"/>
      <c r="DM859" s="6"/>
      <c r="DN859" s="6"/>
      <c r="DO859" s="6"/>
      <c r="DP859" s="6"/>
      <c r="DQ859" s="6"/>
      <c r="DR859" s="6"/>
      <c r="DS859" s="6"/>
      <c r="DT859" s="6"/>
      <c r="DU859" s="6"/>
      <c r="DV859" s="6"/>
      <c r="DW859" s="6"/>
      <c r="DX859" s="6"/>
      <c r="DY859" s="6"/>
      <c r="DZ859" s="6"/>
      <c r="EA859" s="6"/>
      <c r="EB859" s="6"/>
      <c r="EC859" s="6"/>
      <c r="ED859" s="6"/>
      <c r="EE859" s="6"/>
      <c r="EF859" s="6"/>
      <c r="EG859" s="6"/>
      <c r="EH859" s="6"/>
      <c r="EI859" s="6"/>
      <c r="EJ859" s="6"/>
      <c r="EK859" s="6"/>
      <c r="EL859" s="6"/>
      <c r="EM859" s="6"/>
      <c r="EN859" s="8"/>
      <c r="EO859" s="6"/>
    </row>
    <row r="860" spans="1:145"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8"/>
      <c r="CF860" s="6"/>
      <c r="CG860" s="6"/>
      <c r="CH860" s="6"/>
      <c r="CI860" s="6"/>
      <c r="CJ860" s="6"/>
      <c r="CK860" s="6"/>
      <c r="CL860" s="6"/>
      <c r="CM860" s="6"/>
      <c r="CN860" s="6"/>
      <c r="CO860" s="6"/>
      <c r="CP860" s="6"/>
      <c r="CQ860" s="6"/>
      <c r="CR860" s="6"/>
      <c r="CS860" s="6"/>
      <c r="CT860" s="6"/>
      <c r="CU860" s="6"/>
      <c r="CV860" s="6"/>
      <c r="CW860" s="6"/>
      <c r="CX860" s="6"/>
      <c r="CY860" s="6"/>
      <c r="CZ860" s="6"/>
      <c r="DA860" s="6"/>
      <c r="DB860" s="6"/>
      <c r="DC860" s="6"/>
      <c r="DD860" s="6"/>
      <c r="DE860" s="6"/>
      <c r="DF860" s="6"/>
      <c r="DG860" s="6"/>
      <c r="DH860" s="6"/>
      <c r="DI860" s="8"/>
      <c r="DJ860" s="6"/>
      <c r="DK860" s="6"/>
      <c r="DL860" s="6"/>
      <c r="DM860" s="6"/>
      <c r="DN860" s="6"/>
      <c r="DO860" s="6"/>
      <c r="DP860" s="6"/>
      <c r="DQ860" s="6"/>
      <c r="DR860" s="6"/>
      <c r="DS860" s="6"/>
      <c r="DT860" s="6"/>
      <c r="DU860" s="6"/>
      <c r="DV860" s="6"/>
      <c r="DW860" s="6"/>
      <c r="DX860" s="6"/>
      <c r="DY860" s="6"/>
      <c r="DZ860" s="6"/>
      <c r="EA860" s="6"/>
      <c r="EB860" s="6"/>
      <c r="EC860" s="6"/>
      <c r="ED860" s="6"/>
      <c r="EE860" s="6"/>
      <c r="EF860" s="6"/>
      <c r="EG860" s="6"/>
      <c r="EH860" s="6"/>
      <c r="EI860" s="6"/>
      <c r="EJ860" s="6"/>
      <c r="EK860" s="6"/>
      <c r="EL860" s="6"/>
      <c r="EM860" s="6"/>
      <c r="EN860" s="8"/>
      <c r="EO860" s="6"/>
    </row>
    <row r="861" spans="1:145"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8"/>
      <c r="CF861" s="6"/>
      <c r="CG861" s="6"/>
      <c r="CH861" s="6"/>
      <c r="CI861" s="6"/>
      <c r="CJ861" s="6"/>
      <c r="CK861" s="6"/>
      <c r="CL861" s="6"/>
      <c r="CM861" s="6"/>
      <c r="CN861" s="6"/>
      <c r="CO861" s="6"/>
      <c r="CP861" s="6"/>
      <c r="CQ861" s="6"/>
      <c r="CR861" s="6"/>
      <c r="CS861" s="6"/>
      <c r="CT861" s="6"/>
      <c r="CU861" s="6"/>
      <c r="CV861" s="6"/>
      <c r="CW861" s="6"/>
      <c r="CX861" s="6"/>
      <c r="CY861" s="6"/>
      <c r="CZ861" s="6"/>
      <c r="DA861" s="6"/>
      <c r="DB861" s="6"/>
      <c r="DC861" s="6"/>
      <c r="DD861" s="6"/>
      <c r="DE861" s="6"/>
      <c r="DF861" s="6"/>
      <c r="DG861" s="6"/>
      <c r="DH861" s="6"/>
      <c r="DI861" s="8"/>
      <c r="DJ861" s="6"/>
      <c r="DK861" s="6"/>
      <c r="DL861" s="6"/>
      <c r="DM861" s="6"/>
      <c r="DN861" s="6"/>
      <c r="DO861" s="6"/>
      <c r="DP861" s="6"/>
      <c r="DQ861" s="6"/>
      <c r="DR861" s="6"/>
      <c r="DS861" s="6"/>
      <c r="DT861" s="6"/>
      <c r="DU861" s="6"/>
      <c r="DV861" s="6"/>
      <c r="DW861" s="6"/>
      <c r="DX861" s="6"/>
      <c r="DY861" s="6"/>
      <c r="DZ861" s="6"/>
      <c r="EA861" s="6"/>
      <c r="EB861" s="6"/>
      <c r="EC861" s="6"/>
      <c r="ED861" s="6"/>
      <c r="EE861" s="6"/>
      <c r="EF861" s="6"/>
      <c r="EG861" s="6"/>
      <c r="EH861" s="6"/>
      <c r="EI861" s="6"/>
      <c r="EJ861" s="6"/>
      <c r="EK861" s="6"/>
      <c r="EL861" s="6"/>
      <c r="EM861" s="6"/>
      <c r="EN861" s="8"/>
      <c r="EO861" s="6"/>
    </row>
    <row r="862" spans="1:145"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8"/>
      <c r="CF862" s="6"/>
      <c r="CG862" s="6"/>
      <c r="CH862" s="6"/>
      <c r="CI862" s="6"/>
      <c r="CJ862" s="6"/>
      <c r="CK862" s="6"/>
      <c r="CL862" s="6"/>
      <c r="CM862" s="6"/>
      <c r="CN862" s="6"/>
      <c r="CO862" s="6"/>
      <c r="CP862" s="6"/>
      <c r="CQ862" s="6"/>
      <c r="CR862" s="6"/>
      <c r="CS862" s="6"/>
      <c r="CT862" s="6"/>
      <c r="CU862" s="6"/>
      <c r="CV862" s="6"/>
      <c r="CW862" s="6"/>
      <c r="CX862" s="6"/>
      <c r="CY862" s="6"/>
      <c r="CZ862" s="6"/>
      <c r="DA862" s="6"/>
      <c r="DB862" s="6"/>
      <c r="DC862" s="6"/>
      <c r="DD862" s="6"/>
      <c r="DE862" s="6"/>
      <c r="DF862" s="6"/>
      <c r="DG862" s="6"/>
      <c r="DH862" s="6"/>
      <c r="DI862" s="8"/>
      <c r="DJ862" s="6"/>
      <c r="DK862" s="6"/>
      <c r="DL862" s="6"/>
      <c r="DM862" s="6"/>
      <c r="DN862" s="6"/>
      <c r="DO862" s="6"/>
      <c r="DP862" s="6"/>
      <c r="DQ862" s="6"/>
      <c r="DR862" s="6"/>
      <c r="DS862" s="6"/>
      <c r="DT862" s="6"/>
      <c r="DU862" s="6"/>
      <c r="DV862" s="6"/>
      <c r="DW862" s="6"/>
      <c r="DX862" s="6"/>
      <c r="DY862" s="6"/>
      <c r="DZ862" s="6"/>
      <c r="EA862" s="6"/>
      <c r="EB862" s="6"/>
      <c r="EC862" s="6"/>
      <c r="ED862" s="6"/>
      <c r="EE862" s="6"/>
      <c r="EF862" s="6"/>
      <c r="EG862" s="6"/>
      <c r="EH862" s="6"/>
      <c r="EI862" s="6"/>
      <c r="EJ862" s="6"/>
      <c r="EK862" s="6"/>
      <c r="EL862" s="6"/>
      <c r="EM862" s="6"/>
      <c r="EN862" s="8"/>
      <c r="EO862" s="6"/>
    </row>
    <row r="863" spans="1:145"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8"/>
      <c r="CF863" s="6"/>
      <c r="CG863" s="6"/>
      <c r="CH863" s="6"/>
      <c r="CI863" s="6"/>
      <c r="CJ863" s="6"/>
      <c r="CK863" s="6"/>
      <c r="CL863" s="6"/>
      <c r="CM863" s="6"/>
      <c r="CN863" s="6"/>
      <c r="CO863" s="6"/>
      <c r="CP863" s="6"/>
      <c r="CQ863" s="6"/>
      <c r="CR863" s="6"/>
      <c r="CS863" s="6"/>
      <c r="CT863" s="6"/>
      <c r="CU863" s="6"/>
      <c r="CV863" s="6"/>
      <c r="CW863" s="6"/>
      <c r="CX863" s="6"/>
      <c r="CY863" s="6"/>
      <c r="CZ863" s="6"/>
      <c r="DA863" s="6"/>
      <c r="DB863" s="6"/>
      <c r="DC863" s="6"/>
      <c r="DD863" s="6"/>
      <c r="DE863" s="6"/>
      <c r="DF863" s="6"/>
      <c r="DG863" s="6"/>
      <c r="DH863" s="6"/>
      <c r="DI863" s="8"/>
      <c r="DJ863" s="6"/>
      <c r="DK863" s="6"/>
      <c r="DL863" s="6"/>
      <c r="DM863" s="6"/>
      <c r="DN863" s="6"/>
      <c r="DO863" s="6"/>
      <c r="DP863" s="6"/>
      <c r="DQ863" s="6"/>
      <c r="DR863" s="6"/>
      <c r="DS863" s="6"/>
      <c r="DT863" s="6"/>
      <c r="DU863" s="6"/>
      <c r="DV863" s="6"/>
      <c r="DW863" s="6"/>
      <c r="DX863" s="6"/>
      <c r="DY863" s="6"/>
      <c r="DZ863" s="6"/>
      <c r="EA863" s="6"/>
      <c r="EB863" s="6"/>
      <c r="EC863" s="6"/>
      <c r="ED863" s="6"/>
      <c r="EE863" s="6"/>
      <c r="EF863" s="6"/>
      <c r="EG863" s="6"/>
      <c r="EH863" s="6"/>
      <c r="EI863" s="6"/>
      <c r="EJ863" s="6"/>
      <c r="EK863" s="6"/>
      <c r="EL863" s="6"/>
      <c r="EM863" s="6"/>
      <c r="EN863" s="8"/>
      <c r="EO863" s="6"/>
    </row>
    <row r="864" spans="1:145"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8"/>
      <c r="CF864" s="6"/>
      <c r="CG864" s="6"/>
      <c r="CH864" s="6"/>
      <c r="CI864" s="6"/>
      <c r="CJ864" s="6"/>
      <c r="CK864" s="6"/>
      <c r="CL864" s="6"/>
      <c r="CM864" s="6"/>
      <c r="CN864" s="6"/>
      <c r="CO864" s="6"/>
      <c r="CP864" s="6"/>
      <c r="CQ864" s="6"/>
      <c r="CR864" s="6"/>
      <c r="CS864" s="6"/>
      <c r="CT864" s="6"/>
      <c r="CU864" s="6"/>
      <c r="CV864" s="6"/>
      <c r="CW864" s="6"/>
      <c r="CX864" s="6"/>
      <c r="CY864" s="6"/>
      <c r="CZ864" s="6"/>
      <c r="DA864" s="6"/>
      <c r="DB864" s="6"/>
      <c r="DC864" s="6"/>
      <c r="DD864" s="6"/>
      <c r="DE864" s="6"/>
      <c r="DF864" s="6"/>
      <c r="DG864" s="6"/>
      <c r="DH864" s="6"/>
      <c r="DI864" s="8"/>
      <c r="DJ864" s="6"/>
      <c r="DK864" s="6"/>
      <c r="DL864" s="6"/>
      <c r="DM864" s="6"/>
      <c r="DN864" s="6"/>
      <c r="DO864" s="6"/>
      <c r="DP864" s="6"/>
      <c r="DQ864" s="6"/>
      <c r="DR864" s="6"/>
      <c r="DS864" s="6"/>
      <c r="DT864" s="6"/>
      <c r="DU864" s="6"/>
      <c r="DV864" s="6"/>
      <c r="DW864" s="6"/>
      <c r="DX864" s="6"/>
      <c r="DY864" s="6"/>
      <c r="DZ864" s="6"/>
      <c r="EA864" s="6"/>
      <c r="EB864" s="6"/>
      <c r="EC864" s="6"/>
      <c r="ED864" s="6"/>
      <c r="EE864" s="6"/>
      <c r="EF864" s="6"/>
      <c r="EG864" s="6"/>
      <c r="EH864" s="6"/>
      <c r="EI864" s="6"/>
      <c r="EJ864" s="6"/>
      <c r="EK864" s="6"/>
      <c r="EL864" s="6"/>
      <c r="EM864" s="6"/>
      <c r="EN864" s="8"/>
      <c r="EO864" s="6"/>
    </row>
    <row r="865" spans="1:14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8"/>
      <c r="CF865" s="6"/>
      <c r="CG865" s="6"/>
      <c r="CH865" s="6"/>
      <c r="CI865" s="6"/>
      <c r="CJ865" s="6"/>
      <c r="CK865" s="6"/>
      <c r="CL865" s="6"/>
      <c r="CM865" s="6"/>
      <c r="CN865" s="6"/>
      <c r="CO865" s="6"/>
      <c r="CP865" s="6"/>
      <c r="CQ865" s="6"/>
      <c r="CR865" s="6"/>
      <c r="CS865" s="6"/>
      <c r="CT865" s="6"/>
      <c r="CU865" s="6"/>
      <c r="CV865" s="6"/>
      <c r="CW865" s="6"/>
      <c r="CX865" s="6"/>
      <c r="CY865" s="6"/>
      <c r="CZ865" s="6"/>
      <c r="DA865" s="6"/>
      <c r="DB865" s="6"/>
      <c r="DC865" s="6"/>
      <c r="DD865" s="6"/>
      <c r="DE865" s="6"/>
      <c r="DF865" s="6"/>
      <c r="DG865" s="6"/>
      <c r="DH865" s="6"/>
      <c r="DI865" s="8"/>
      <c r="DJ865" s="6"/>
      <c r="DK865" s="6"/>
      <c r="DL865" s="6"/>
      <c r="DM865" s="6"/>
      <c r="DN865" s="6"/>
      <c r="DO865" s="6"/>
      <c r="DP865" s="6"/>
      <c r="DQ865" s="6"/>
      <c r="DR865" s="6"/>
      <c r="DS865" s="6"/>
      <c r="DT865" s="6"/>
      <c r="DU865" s="6"/>
      <c r="DV865" s="6"/>
      <c r="DW865" s="6"/>
      <c r="DX865" s="6"/>
      <c r="DY865" s="6"/>
      <c r="DZ865" s="6"/>
      <c r="EA865" s="6"/>
      <c r="EB865" s="6"/>
      <c r="EC865" s="6"/>
      <c r="ED865" s="6"/>
      <c r="EE865" s="6"/>
      <c r="EF865" s="6"/>
      <c r="EG865" s="6"/>
      <c r="EH865" s="6"/>
      <c r="EI865" s="6"/>
      <c r="EJ865" s="6"/>
      <c r="EK865" s="6"/>
      <c r="EL865" s="6"/>
      <c r="EM865" s="6"/>
      <c r="EN865" s="8"/>
      <c r="EO865" s="6"/>
    </row>
    <row r="866" spans="1:145"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8"/>
      <c r="CF866" s="6"/>
      <c r="CG866" s="6"/>
      <c r="CH866" s="6"/>
      <c r="CI866" s="6"/>
      <c r="CJ866" s="6"/>
      <c r="CK866" s="6"/>
      <c r="CL866" s="6"/>
      <c r="CM866" s="6"/>
      <c r="CN866" s="6"/>
      <c r="CO866" s="6"/>
      <c r="CP866" s="6"/>
      <c r="CQ866" s="6"/>
      <c r="CR866" s="6"/>
      <c r="CS866" s="6"/>
      <c r="CT866" s="6"/>
      <c r="CU866" s="6"/>
      <c r="CV866" s="6"/>
      <c r="CW866" s="6"/>
      <c r="CX866" s="6"/>
      <c r="CY866" s="6"/>
      <c r="CZ866" s="6"/>
      <c r="DA866" s="6"/>
      <c r="DB866" s="6"/>
      <c r="DC866" s="6"/>
      <c r="DD866" s="6"/>
      <c r="DE866" s="6"/>
      <c r="DF866" s="6"/>
      <c r="DG866" s="6"/>
      <c r="DH866" s="6"/>
      <c r="DI866" s="8"/>
      <c r="DJ866" s="6"/>
      <c r="DK866" s="6"/>
      <c r="DL866" s="6"/>
      <c r="DM866" s="6"/>
      <c r="DN866" s="6"/>
      <c r="DO866" s="6"/>
      <c r="DP866" s="6"/>
      <c r="DQ866" s="6"/>
      <c r="DR866" s="6"/>
      <c r="DS866" s="6"/>
      <c r="DT866" s="6"/>
      <c r="DU866" s="6"/>
      <c r="DV866" s="6"/>
      <c r="DW866" s="6"/>
      <c r="DX866" s="6"/>
      <c r="DY866" s="6"/>
      <c r="DZ866" s="6"/>
      <c r="EA866" s="6"/>
      <c r="EB866" s="6"/>
      <c r="EC866" s="6"/>
      <c r="ED866" s="6"/>
      <c r="EE866" s="6"/>
      <c r="EF866" s="6"/>
      <c r="EG866" s="6"/>
      <c r="EH866" s="6"/>
      <c r="EI866" s="6"/>
      <c r="EJ866" s="6"/>
      <c r="EK866" s="6"/>
      <c r="EL866" s="6"/>
      <c r="EM866" s="6"/>
      <c r="EN866" s="8"/>
      <c r="EO866" s="6"/>
    </row>
    <row r="867" spans="1:145"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8"/>
      <c r="CF867" s="6"/>
      <c r="CG867" s="6"/>
      <c r="CH867" s="6"/>
      <c r="CI867" s="6"/>
      <c r="CJ867" s="6"/>
      <c r="CK867" s="6"/>
      <c r="CL867" s="6"/>
      <c r="CM867" s="6"/>
      <c r="CN867" s="6"/>
      <c r="CO867" s="6"/>
      <c r="CP867" s="6"/>
      <c r="CQ867" s="6"/>
      <c r="CR867" s="6"/>
      <c r="CS867" s="6"/>
      <c r="CT867" s="6"/>
      <c r="CU867" s="6"/>
      <c r="CV867" s="6"/>
      <c r="CW867" s="6"/>
      <c r="CX867" s="6"/>
      <c r="CY867" s="6"/>
      <c r="CZ867" s="6"/>
      <c r="DA867" s="6"/>
      <c r="DB867" s="6"/>
      <c r="DC867" s="6"/>
      <c r="DD867" s="6"/>
      <c r="DE867" s="6"/>
      <c r="DF867" s="6"/>
      <c r="DG867" s="6"/>
      <c r="DH867" s="6"/>
      <c r="DI867" s="8"/>
      <c r="DJ867" s="6"/>
      <c r="DK867" s="6"/>
      <c r="DL867" s="6"/>
      <c r="DM867" s="6"/>
      <c r="DN867" s="6"/>
      <c r="DO867" s="6"/>
      <c r="DP867" s="6"/>
      <c r="DQ867" s="6"/>
      <c r="DR867" s="6"/>
      <c r="DS867" s="6"/>
      <c r="DT867" s="6"/>
      <c r="DU867" s="6"/>
      <c r="DV867" s="6"/>
      <c r="DW867" s="6"/>
      <c r="DX867" s="6"/>
      <c r="DY867" s="6"/>
      <c r="DZ867" s="6"/>
      <c r="EA867" s="6"/>
      <c r="EB867" s="6"/>
      <c r="EC867" s="6"/>
      <c r="ED867" s="6"/>
      <c r="EE867" s="6"/>
      <c r="EF867" s="6"/>
      <c r="EG867" s="6"/>
      <c r="EH867" s="6"/>
      <c r="EI867" s="6"/>
      <c r="EJ867" s="6"/>
      <c r="EK867" s="6"/>
      <c r="EL867" s="6"/>
      <c r="EM867" s="6"/>
      <c r="EN867" s="8"/>
      <c r="EO867" s="6"/>
    </row>
    <row r="868" spans="1:145"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8"/>
      <c r="CF868" s="6"/>
      <c r="CG868" s="6"/>
      <c r="CH868" s="6"/>
      <c r="CI868" s="6"/>
      <c r="CJ868" s="6"/>
      <c r="CK868" s="6"/>
      <c r="CL868" s="6"/>
      <c r="CM868" s="6"/>
      <c r="CN868" s="6"/>
      <c r="CO868" s="6"/>
      <c r="CP868" s="6"/>
      <c r="CQ868" s="6"/>
      <c r="CR868" s="6"/>
      <c r="CS868" s="6"/>
      <c r="CT868" s="6"/>
      <c r="CU868" s="6"/>
      <c r="CV868" s="6"/>
      <c r="CW868" s="6"/>
      <c r="CX868" s="6"/>
      <c r="CY868" s="6"/>
      <c r="CZ868" s="6"/>
      <c r="DA868" s="6"/>
      <c r="DB868" s="6"/>
      <c r="DC868" s="6"/>
      <c r="DD868" s="6"/>
      <c r="DE868" s="6"/>
      <c r="DF868" s="6"/>
      <c r="DG868" s="6"/>
      <c r="DH868" s="6"/>
      <c r="DI868" s="8"/>
      <c r="DJ868" s="6"/>
      <c r="DK868" s="6"/>
      <c r="DL868" s="6"/>
      <c r="DM868" s="6"/>
      <c r="DN868" s="6"/>
      <c r="DO868" s="6"/>
      <c r="DP868" s="6"/>
      <c r="DQ868" s="6"/>
      <c r="DR868" s="6"/>
      <c r="DS868" s="6"/>
      <c r="DT868" s="6"/>
      <c r="DU868" s="6"/>
      <c r="DV868" s="6"/>
      <c r="DW868" s="6"/>
      <c r="DX868" s="6"/>
      <c r="DY868" s="6"/>
      <c r="DZ868" s="6"/>
      <c r="EA868" s="6"/>
      <c r="EB868" s="6"/>
      <c r="EC868" s="6"/>
      <c r="ED868" s="6"/>
      <c r="EE868" s="6"/>
      <c r="EF868" s="6"/>
      <c r="EG868" s="6"/>
      <c r="EH868" s="6"/>
      <c r="EI868" s="6"/>
      <c r="EJ868" s="6"/>
      <c r="EK868" s="6"/>
      <c r="EL868" s="6"/>
      <c r="EM868" s="6"/>
      <c r="EN868" s="8"/>
      <c r="EO868" s="6"/>
    </row>
    <row r="869" spans="1:145"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8"/>
      <c r="CF869" s="6"/>
      <c r="CG869" s="6"/>
      <c r="CH869" s="6"/>
      <c r="CI869" s="6"/>
      <c r="CJ869" s="6"/>
      <c r="CK869" s="6"/>
      <c r="CL869" s="6"/>
      <c r="CM869" s="6"/>
      <c r="CN869" s="6"/>
      <c r="CO869" s="6"/>
      <c r="CP869" s="6"/>
      <c r="CQ869" s="6"/>
      <c r="CR869" s="6"/>
      <c r="CS869" s="6"/>
      <c r="CT869" s="6"/>
      <c r="CU869" s="6"/>
      <c r="CV869" s="6"/>
      <c r="CW869" s="6"/>
      <c r="CX869" s="6"/>
      <c r="CY869" s="6"/>
      <c r="CZ869" s="6"/>
      <c r="DA869" s="6"/>
      <c r="DB869" s="6"/>
      <c r="DC869" s="6"/>
      <c r="DD869" s="6"/>
      <c r="DE869" s="6"/>
      <c r="DF869" s="6"/>
      <c r="DG869" s="6"/>
      <c r="DH869" s="6"/>
      <c r="DI869" s="8"/>
      <c r="DJ869" s="6"/>
      <c r="DK869" s="6"/>
      <c r="DL869" s="6"/>
      <c r="DM869" s="6"/>
      <c r="DN869" s="6"/>
      <c r="DO869" s="6"/>
      <c r="DP869" s="6"/>
      <c r="DQ869" s="6"/>
      <c r="DR869" s="6"/>
      <c r="DS869" s="6"/>
      <c r="DT869" s="6"/>
      <c r="DU869" s="6"/>
      <c r="DV869" s="6"/>
      <c r="DW869" s="6"/>
      <c r="DX869" s="6"/>
      <c r="DY869" s="6"/>
      <c r="DZ869" s="6"/>
      <c r="EA869" s="6"/>
      <c r="EB869" s="6"/>
      <c r="EC869" s="6"/>
      <c r="ED869" s="6"/>
      <c r="EE869" s="6"/>
      <c r="EF869" s="6"/>
      <c r="EG869" s="6"/>
      <c r="EH869" s="6"/>
      <c r="EI869" s="6"/>
      <c r="EJ869" s="6"/>
      <c r="EK869" s="6"/>
      <c r="EL869" s="6"/>
      <c r="EM869" s="6"/>
      <c r="EN869" s="8"/>
      <c r="EO869" s="6"/>
    </row>
    <row r="870" spans="1:145"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8"/>
      <c r="CF870" s="6"/>
      <c r="CG870" s="6"/>
      <c r="CH870" s="6"/>
      <c r="CI870" s="6"/>
      <c r="CJ870" s="6"/>
      <c r="CK870" s="6"/>
      <c r="CL870" s="6"/>
      <c r="CM870" s="6"/>
      <c r="CN870" s="6"/>
      <c r="CO870" s="6"/>
      <c r="CP870" s="6"/>
      <c r="CQ870" s="6"/>
      <c r="CR870" s="6"/>
      <c r="CS870" s="6"/>
      <c r="CT870" s="6"/>
      <c r="CU870" s="6"/>
      <c r="CV870" s="6"/>
      <c r="CW870" s="6"/>
      <c r="CX870" s="6"/>
      <c r="CY870" s="6"/>
      <c r="CZ870" s="6"/>
      <c r="DA870" s="6"/>
      <c r="DB870" s="6"/>
      <c r="DC870" s="6"/>
      <c r="DD870" s="6"/>
      <c r="DE870" s="6"/>
      <c r="DF870" s="6"/>
      <c r="DG870" s="6"/>
      <c r="DH870" s="6"/>
      <c r="DI870" s="8"/>
      <c r="DJ870" s="6"/>
      <c r="DK870" s="6"/>
      <c r="DL870" s="6"/>
      <c r="DM870" s="6"/>
      <c r="DN870" s="6"/>
      <c r="DO870" s="6"/>
      <c r="DP870" s="6"/>
      <c r="DQ870" s="6"/>
      <c r="DR870" s="6"/>
      <c r="DS870" s="6"/>
      <c r="DT870" s="6"/>
      <c r="DU870" s="6"/>
      <c r="DV870" s="6"/>
      <c r="DW870" s="6"/>
      <c r="DX870" s="6"/>
      <c r="DY870" s="6"/>
      <c r="DZ870" s="6"/>
      <c r="EA870" s="6"/>
      <c r="EB870" s="6"/>
      <c r="EC870" s="6"/>
      <c r="ED870" s="6"/>
      <c r="EE870" s="6"/>
      <c r="EF870" s="6"/>
      <c r="EG870" s="6"/>
      <c r="EH870" s="6"/>
      <c r="EI870" s="6"/>
      <c r="EJ870" s="6"/>
      <c r="EK870" s="6"/>
      <c r="EL870" s="6"/>
      <c r="EM870" s="6"/>
      <c r="EN870" s="8"/>
      <c r="EO870" s="6"/>
    </row>
    <row r="871" spans="1:145"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8"/>
      <c r="CF871" s="6"/>
      <c r="CG871" s="6"/>
      <c r="CH871" s="6"/>
      <c r="CI871" s="6"/>
      <c r="CJ871" s="6"/>
      <c r="CK871" s="6"/>
      <c r="CL871" s="6"/>
      <c r="CM871" s="6"/>
      <c r="CN871" s="6"/>
      <c r="CO871" s="6"/>
      <c r="CP871" s="6"/>
      <c r="CQ871" s="6"/>
      <c r="CR871" s="6"/>
      <c r="CS871" s="6"/>
      <c r="CT871" s="6"/>
      <c r="CU871" s="6"/>
      <c r="CV871" s="6"/>
      <c r="CW871" s="6"/>
      <c r="CX871" s="6"/>
      <c r="CY871" s="6"/>
      <c r="CZ871" s="6"/>
      <c r="DA871" s="6"/>
      <c r="DB871" s="6"/>
      <c r="DC871" s="6"/>
      <c r="DD871" s="6"/>
      <c r="DE871" s="6"/>
      <c r="DF871" s="6"/>
      <c r="DG871" s="6"/>
      <c r="DH871" s="6"/>
      <c r="DI871" s="8"/>
      <c r="DJ871" s="6"/>
      <c r="DK871" s="6"/>
      <c r="DL871" s="6"/>
      <c r="DM871" s="6"/>
      <c r="DN871" s="6"/>
      <c r="DO871" s="6"/>
      <c r="DP871" s="6"/>
      <c r="DQ871" s="6"/>
      <c r="DR871" s="6"/>
      <c r="DS871" s="6"/>
      <c r="DT871" s="6"/>
      <c r="DU871" s="6"/>
      <c r="DV871" s="6"/>
      <c r="DW871" s="6"/>
      <c r="DX871" s="6"/>
      <c r="DY871" s="6"/>
      <c r="DZ871" s="6"/>
      <c r="EA871" s="6"/>
      <c r="EB871" s="6"/>
      <c r="EC871" s="6"/>
      <c r="ED871" s="6"/>
      <c r="EE871" s="6"/>
      <c r="EF871" s="6"/>
      <c r="EG871" s="6"/>
      <c r="EH871" s="6"/>
      <c r="EI871" s="6"/>
      <c r="EJ871" s="6"/>
      <c r="EK871" s="6"/>
      <c r="EL871" s="6"/>
      <c r="EM871" s="6"/>
      <c r="EN871" s="8"/>
      <c r="EO871" s="6"/>
    </row>
    <row r="872" spans="1:145"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8"/>
      <c r="CF872" s="6"/>
      <c r="CG872" s="6"/>
      <c r="CH872" s="6"/>
      <c r="CI872" s="6"/>
      <c r="CJ872" s="6"/>
      <c r="CK872" s="6"/>
      <c r="CL872" s="6"/>
      <c r="CM872" s="6"/>
      <c r="CN872" s="6"/>
      <c r="CO872" s="6"/>
      <c r="CP872" s="6"/>
      <c r="CQ872" s="6"/>
      <c r="CR872" s="6"/>
      <c r="CS872" s="6"/>
      <c r="CT872" s="6"/>
      <c r="CU872" s="6"/>
      <c r="CV872" s="6"/>
      <c r="CW872" s="6"/>
      <c r="CX872" s="6"/>
      <c r="CY872" s="6"/>
      <c r="CZ872" s="6"/>
      <c r="DA872" s="6"/>
      <c r="DB872" s="6"/>
      <c r="DC872" s="6"/>
      <c r="DD872" s="6"/>
      <c r="DE872" s="6"/>
      <c r="DF872" s="6"/>
      <c r="DG872" s="6"/>
      <c r="DH872" s="6"/>
      <c r="DI872" s="8"/>
      <c r="DJ872" s="6"/>
      <c r="DK872" s="6"/>
      <c r="DL872" s="6"/>
      <c r="DM872" s="6"/>
      <c r="DN872" s="6"/>
      <c r="DO872" s="6"/>
      <c r="DP872" s="6"/>
      <c r="DQ872" s="6"/>
      <c r="DR872" s="6"/>
      <c r="DS872" s="6"/>
      <c r="DT872" s="6"/>
      <c r="DU872" s="6"/>
      <c r="DV872" s="6"/>
      <c r="DW872" s="6"/>
      <c r="DX872" s="6"/>
      <c r="DY872" s="6"/>
      <c r="DZ872" s="6"/>
      <c r="EA872" s="6"/>
      <c r="EB872" s="6"/>
      <c r="EC872" s="6"/>
      <c r="ED872" s="6"/>
      <c r="EE872" s="6"/>
      <c r="EF872" s="6"/>
      <c r="EG872" s="6"/>
      <c r="EH872" s="6"/>
      <c r="EI872" s="6"/>
      <c r="EJ872" s="6"/>
      <c r="EK872" s="6"/>
      <c r="EL872" s="6"/>
      <c r="EM872" s="6"/>
      <c r="EN872" s="8"/>
      <c r="EO872" s="6"/>
    </row>
    <row r="873" spans="1:145"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8"/>
      <c r="CF873" s="6"/>
      <c r="CG873" s="6"/>
      <c r="CH873" s="6"/>
      <c r="CI873" s="6"/>
      <c r="CJ873" s="6"/>
      <c r="CK873" s="6"/>
      <c r="CL873" s="6"/>
      <c r="CM873" s="6"/>
      <c r="CN873" s="6"/>
      <c r="CO873" s="6"/>
      <c r="CP873" s="6"/>
      <c r="CQ873" s="6"/>
      <c r="CR873" s="6"/>
      <c r="CS873" s="6"/>
      <c r="CT873" s="6"/>
      <c r="CU873" s="6"/>
      <c r="CV873" s="6"/>
      <c r="CW873" s="6"/>
      <c r="CX873" s="6"/>
      <c r="CY873" s="6"/>
      <c r="CZ873" s="6"/>
      <c r="DA873" s="6"/>
      <c r="DB873" s="6"/>
      <c r="DC873" s="6"/>
      <c r="DD873" s="6"/>
      <c r="DE873" s="6"/>
      <c r="DF873" s="6"/>
      <c r="DG873" s="6"/>
      <c r="DH873" s="6"/>
      <c r="DI873" s="8"/>
      <c r="DJ873" s="6"/>
      <c r="DK873" s="6"/>
      <c r="DL873" s="6"/>
      <c r="DM873" s="6"/>
      <c r="DN873" s="6"/>
      <c r="DO873" s="6"/>
      <c r="DP873" s="6"/>
      <c r="DQ873" s="6"/>
      <c r="DR873" s="6"/>
      <c r="DS873" s="6"/>
      <c r="DT873" s="6"/>
      <c r="DU873" s="6"/>
      <c r="DV873" s="6"/>
      <c r="DW873" s="6"/>
      <c r="DX873" s="6"/>
      <c r="DY873" s="6"/>
      <c r="DZ873" s="6"/>
      <c r="EA873" s="6"/>
      <c r="EB873" s="6"/>
      <c r="EC873" s="6"/>
      <c r="ED873" s="6"/>
      <c r="EE873" s="6"/>
      <c r="EF873" s="6"/>
      <c r="EG873" s="6"/>
      <c r="EH873" s="6"/>
      <c r="EI873" s="6"/>
      <c r="EJ873" s="6"/>
      <c r="EK873" s="6"/>
      <c r="EL873" s="6"/>
      <c r="EM873" s="6"/>
      <c r="EN873" s="8"/>
      <c r="EO873" s="6"/>
    </row>
    <row r="874" spans="1:145"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8"/>
      <c r="CF874" s="6"/>
      <c r="CG874" s="6"/>
      <c r="CH874" s="6"/>
      <c r="CI874" s="6"/>
      <c r="CJ874" s="6"/>
      <c r="CK874" s="6"/>
      <c r="CL874" s="6"/>
      <c r="CM874" s="6"/>
      <c r="CN874" s="6"/>
      <c r="CO874" s="6"/>
      <c r="CP874" s="6"/>
      <c r="CQ874" s="6"/>
      <c r="CR874" s="6"/>
      <c r="CS874" s="6"/>
      <c r="CT874" s="6"/>
      <c r="CU874" s="6"/>
      <c r="CV874" s="6"/>
      <c r="CW874" s="6"/>
      <c r="CX874" s="6"/>
      <c r="CY874" s="6"/>
      <c r="CZ874" s="6"/>
      <c r="DA874" s="6"/>
      <c r="DB874" s="6"/>
      <c r="DC874" s="6"/>
      <c r="DD874" s="6"/>
      <c r="DE874" s="6"/>
      <c r="DF874" s="6"/>
      <c r="DG874" s="6"/>
      <c r="DH874" s="6"/>
      <c r="DI874" s="8"/>
      <c r="DJ874" s="6"/>
      <c r="DK874" s="6"/>
      <c r="DL874" s="6"/>
      <c r="DM874" s="6"/>
      <c r="DN874" s="6"/>
      <c r="DO874" s="6"/>
      <c r="DP874" s="6"/>
      <c r="DQ874" s="6"/>
      <c r="DR874" s="6"/>
      <c r="DS874" s="6"/>
      <c r="DT874" s="6"/>
      <c r="DU874" s="6"/>
      <c r="DV874" s="6"/>
      <c r="DW874" s="6"/>
      <c r="DX874" s="6"/>
      <c r="DY874" s="6"/>
      <c r="DZ874" s="6"/>
      <c r="EA874" s="6"/>
      <c r="EB874" s="6"/>
      <c r="EC874" s="6"/>
      <c r="ED874" s="6"/>
      <c r="EE874" s="6"/>
      <c r="EF874" s="6"/>
      <c r="EG874" s="6"/>
      <c r="EH874" s="6"/>
      <c r="EI874" s="6"/>
      <c r="EJ874" s="6"/>
      <c r="EK874" s="6"/>
      <c r="EL874" s="6"/>
      <c r="EM874" s="6"/>
      <c r="EN874" s="8"/>
      <c r="EO874" s="6"/>
    </row>
    <row r="875" spans="1:14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8"/>
      <c r="CF875" s="6"/>
      <c r="CG875" s="6"/>
      <c r="CH875" s="6"/>
      <c r="CI875" s="6"/>
      <c r="CJ875" s="6"/>
      <c r="CK875" s="6"/>
      <c r="CL875" s="6"/>
      <c r="CM875" s="6"/>
      <c r="CN875" s="6"/>
      <c r="CO875" s="6"/>
      <c r="CP875" s="6"/>
      <c r="CQ875" s="6"/>
      <c r="CR875" s="6"/>
      <c r="CS875" s="6"/>
      <c r="CT875" s="6"/>
      <c r="CU875" s="6"/>
      <c r="CV875" s="6"/>
      <c r="CW875" s="6"/>
      <c r="CX875" s="6"/>
      <c r="CY875" s="6"/>
      <c r="CZ875" s="6"/>
      <c r="DA875" s="6"/>
      <c r="DB875" s="6"/>
      <c r="DC875" s="6"/>
      <c r="DD875" s="6"/>
      <c r="DE875" s="6"/>
      <c r="DF875" s="6"/>
      <c r="DG875" s="6"/>
      <c r="DH875" s="6"/>
      <c r="DI875" s="8"/>
      <c r="DJ875" s="6"/>
      <c r="DK875" s="6"/>
      <c r="DL875" s="6"/>
      <c r="DM875" s="6"/>
      <c r="DN875" s="6"/>
      <c r="DO875" s="6"/>
      <c r="DP875" s="6"/>
      <c r="DQ875" s="6"/>
      <c r="DR875" s="6"/>
      <c r="DS875" s="6"/>
      <c r="DT875" s="6"/>
      <c r="DU875" s="6"/>
      <c r="DV875" s="6"/>
      <c r="DW875" s="6"/>
      <c r="DX875" s="6"/>
      <c r="DY875" s="6"/>
      <c r="DZ875" s="6"/>
      <c r="EA875" s="6"/>
      <c r="EB875" s="6"/>
      <c r="EC875" s="6"/>
      <c r="ED875" s="6"/>
      <c r="EE875" s="6"/>
      <c r="EF875" s="6"/>
      <c r="EG875" s="6"/>
      <c r="EH875" s="6"/>
      <c r="EI875" s="6"/>
      <c r="EJ875" s="6"/>
      <c r="EK875" s="6"/>
      <c r="EL875" s="6"/>
      <c r="EM875" s="6"/>
      <c r="EN875" s="8"/>
      <c r="EO875" s="6"/>
    </row>
    <row r="876" spans="1:145"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8"/>
      <c r="CF876" s="6"/>
      <c r="CG876" s="6"/>
      <c r="CH876" s="6"/>
      <c r="CI876" s="6"/>
      <c r="CJ876" s="6"/>
      <c r="CK876" s="6"/>
      <c r="CL876" s="6"/>
      <c r="CM876" s="6"/>
      <c r="CN876" s="6"/>
      <c r="CO876" s="6"/>
      <c r="CP876" s="6"/>
      <c r="CQ876" s="6"/>
      <c r="CR876" s="6"/>
      <c r="CS876" s="6"/>
      <c r="CT876" s="6"/>
      <c r="CU876" s="6"/>
      <c r="CV876" s="6"/>
      <c r="CW876" s="6"/>
      <c r="CX876" s="6"/>
      <c r="CY876" s="6"/>
      <c r="CZ876" s="6"/>
      <c r="DA876" s="6"/>
      <c r="DB876" s="6"/>
      <c r="DC876" s="6"/>
      <c r="DD876" s="6"/>
      <c r="DE876" s="6"/>
      <c r="DF876" s="6"/>
      <c r="DG876" s="6"/>
      <c r="DH876" s="6"/>
      <c r="DI876" s="8"/>
      <c r="DJ876" s="6"/>
      <c r="DK876" s="6"/>
      <c r="DL876" s="6"/>
      <c r="DM876" s="6"/>
      <c r="DN876" s="6"/>
      <c r="DO876" s="6"/>
      <c r="DP876" s="6"/>
      <c r="DQ876" s="6"/>
      <c r="DR876" s="6"/>
      <c r="DS876" s="6"/>
      <c r="DT876" s="6"/>
      <c r="DU876" s="6"/>
      <c r="DV876" s="6"/>
      <c r="DW876" s="6"/>
      <c r="DX876" s="6"/>
      <c r="DY876" s="6"/>
      <c r="DZ876" s="6"/>
      <c r="EA876" s="6"/>
      <c r="EB876" s="6"/>
      <c r="EC876" s="6"/>
      <c r="ED876" s="6"/>
      <c r="EE876" s="6"/>
      <c r="EF876" s="6"/>
      <c r="EG876" s="6"/>
      <c r="EH876" s="6"/>
      <c r="EI876" s="6"/>
      <c r="EJ876" s="6"/>
      <c r="EK876" s="6"/>
      <c r="EL876" s="6"/>
      <c r="EM876" s="6"/>
      <c r="EN876" s="8"/>
      <c r="EO876" s="6"/>
    </row>
    <row r="877" spans="1:145"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8"/>
      <c r="CF877" s="6"/>
      <c r="CG877" s="6"/>
      <c r="CH877" s="6"/>
      <c r="CI877" s="6"/>
      <c r="CJ877" s="6"/>
      <c r="CK877" s="6"/>
      <c r="CL877" s="6"/>
      <c r="CM877" s="6"/>
      <c r="CN877" s="6"/>
      <c r="CO877" s="6"/>
      <c r="CP877" s="6"/>
      <c r="CQ877" s="6"/>
      <c r="CR877" s="6"/>
      <c r="CS877" s="6"/>
      <c r="CT877" s="6"/>
      <c r="CU877" s="6"/>
      <c r="CV877" s="6"/>
      <c r="CW877" s="6"/>
      <c r="CX877" s="6"/>
      <c r="CY877" s="6"/>
      <c r="CZ877" s="6"/>
      <c r="DA877" s="6"/>
      <c r="DB877" s="6"/>
      <c r="DC877" s="6"/>
      <c r="DD877" s="6"/>
      <c r="DE877" s="6"/>
      <c r="DF877" s="6"/>
      <c r="DG877" s="6"/>
      <c r="DH877" s="6"/>
      <c r="DI877" s="8"/>
      <c r="DJ877" s="6"/>
      <c r="DK877" s="6"/>
      <c r="DL877" s="6"/>
      <c r="DM877" s="6"/>
      <c r="DN877" s="6"/>
      <c r="DO877" s="6"/>
      <c r="DP877" s="6"/>
      <c r="DQ877" s="6"/>
      <c r="DR877" s="6"/>
      <c r="DS877" s="6"/>
      <c r="DT877" s="6"/>
      <c r="DU877" s="6"/>
      <c r="DV877" s="6"/>
      <c r="DW877" s="6"/>
      <c r="DX877" s="6"/>
      <c r="DY877" s="6"/>
      <c r="DZ877" s="6"/>
      <c r="EA877" s="6"/>
      <c r="EB877" s="6"/>
      <c r="EC877" s="6"/>
      <c r="ED877" s="6"/>
      <c r="EE877" s="6"/>
      <c r="EF877" s="6"/>
      <c r="EG877" s="6"/>
      <c r="EH877" s="6"/>
      <c r="EI877" s="6"/>
      <c r="EJ877" s="6"/>
      <c r="EK877" s="6"/>
      <c r="EL877" s="6"/>
      <c r="EM877" s="6"/>
      <c r="EN877" s="8"/>
      <c r="EO877" s="6"/>
    </row>
    <row r="878" spans="1:145"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8"/>
      <c r="CF878" s="6"/>
      <c r="CG878" s="6"/>
      <c r="CH878" s="6"/>
      <c r="CI878" s="6"/>
      <c r="CJ878" s="6"/>
      <c r="CK878" s="6"/>
      <c r="CL878" s="6"/>
      <c r="CM878" s="6"/>
      <c r="CN878" s="6"/>
      <c r="CO878" s="6"/>
      <c r="CP878" s="6"/>
      <c r="CQ878" s="6"/>
      <c r="CR878" s="6"/>
      <c r="CS878" s="6"/>
      <c r="CT878" s="6"/>
      <c r="CU878" s="6"/>
      <c r="CV878" s="6"/>
      <c r="CW878" s="6"/>
      <c r="CX878" s="6"/>
      <c r="CY878" s="6"/>
      <c r="CZ878" s="6"/>
      <c r="DA878" s="6"/>
      <c r="DB878" s="6"/>
      <c r="DC878" s="6"/>
      <c r="DD878" s="6"/>
      <c r="DE878" s="6"/>
      <c r="DF878" s="6"/>
      <c r="DG878" s="6"/>
      <c r="DH878" s="6"/>
      <c r="DI878" s="8"/>
      <c r="DJ878" s="6"/>
      <c r="DK878" s="6"/>
      <c r="DL878" s="6"/>
      <c r="DM878" s="6"/>
      <c r="DN878" s="6"/>
      <c r="DO878" s="6"/>
      <c r="DP878" s="6"/>
      <c r="DQ878" s="6"/>
      <c r="DR878" s="6"/>
      <c r="DS878" s="6"/>
      <c r="DT878" s="6"/>
      <c r="DU878" s="6"/>
      <c r="DV878" s="6"/>
      <c r="DW878" s="6"/>
      <c r="DX878" s="6"/>
      <c r="DY878" s="6"/>
      <c r="DZ878" s="6"/>
      <c r="EA878" s="6"/>
      <c r="EB878" s="6"/>
      <c r="EC878" s="6"/>
      <c r="ED878" s="6"/>
      <c r="EE878" s="6"/>
      <c r="EF878" s="6"/>
      <c r="EG878" s="6"/>
      <c r="EH878" s="6"/>
      <c r="EI878" s="6"/>
      <c r="EJ878" s="6"/>
      <c r="EK878" s="6"/>
      <c r="EL878" s="6"/>
      <c r="EM878" s="6"/>
      <c r="EN878" s="8"/>
      <c r="EO878" s="6"/>
    </row>
    <row r="879" spans="1:145"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8"/>
      <c r="CF879" s="6"/>
      <c r="CG879" s="6"/>
      <c r="CH879" s="6"/>
      <c r="CI879" s="6"/>
      <c r="CJ879" s="6"/>
      <c r="CK879" s="6"/>
      <c r="CL879" s="6"/>
      <c r="CM879" s="6"/>
      <c r="CN879" s="6"/>
      <c r="CO879" s="6"/>
      <c r="CP879" s="6"/>
      <c r="CQ879" s="6"/>
      <c r="CR879" s="6"/>
      <c r="CS879" s="6"/>
      <c r="CT879" s="6"/>
      <c r="CU879" s="6"/>
      <c r="CV879" s="6"/>
      <c r="CW879" s="6"/>
      <c r="CX879" s="6"/>
      <c r="CY879" s="6"/>
      <c r="CZ879" s="6"/>
      <c r="DA879" s="6"/>
      <c r="DB879" s="6"/>
      <c r="DC879" s="6"/>
      <c r="DD879" s="6"/>
      <c r="DE879" s="6"/>
      <c r="DF879" s="6"/>
      <c r="DG879" s="6"/>
      <c r="DH879" s="6"/>
      <c r="DI879" s="8"/>
      <c r="DJ879" s="6"/>
      <c r="DK879" s="6"/>
      <c r="DL879" s="6"/>
      <c r="DM879" s="6"/>
      <c r="DN879" s="6"/>
      <c r="DO879" s="6"/>
      <c r="DP879" s="6"/>
      <c r="DQ879" s="6"/>
      <c r="DR879" s="6"/>
      <c r="DS879" s="6"/>
      <c r="DT879" s="6"/>
      <c r="DU879" s="6"/>
      <c r="DV879" s="6"/>
      <c r="DW879" s="6"/>
      <c r="DX879" s="6"/>
      <c r="DY879" s="6"/>
      <c r="DZ879" s="6"/>
      <c r="EA879" s="6"/>
      <c r="EB879" s="6"/>
      <c r="EC879" s="6"/>
      <c r="ED879" s="6"/>
      <c r="EE879" s="6"/>
      <c r="EF879" s="6"/>
      <c r="EG879" s="6"/>
      <c r="EH879" s="6"/>
      <c r="EI879" s="6"/>
      <c r="EJ879" s="6"/>
      <c r="EK879" s="6"/>
      <c r="EL879" s="6"/>
      <c r="EM879" s="6"/>
      <c r="EN879" s="8"/>
      <c r="EO879" s="6"/>
    </row>
    <row r="880" spans="1:145"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8"/>
      <c r="CF880" s="6"/>
      <c r="CG880" s="6"/>
      <c r="CH880" s="6"/>
      <c r="CI880" s="6"/>
      <c r="CJ880" s="6"/>
      <c r="CK880" s="6"/>
      <c r="CL880" s="6"/>
      <c r="CM880" s="6"/>
      <c r="CN880" s="6"/>
      <c r="CO880" s="6"/>
      <c r="CP880" s="6"/>
      <c r="CQ880" s="6"/>
      <c r="CR880" s="6"/>
      <c r="CS880" s="6"/>
      <c r="CT880" s="6"/>
      <c r="CU880" s="6"/>
      <c r="CV880" s="6"/>
      <c r="CW880" s="6"/>
      <c r="CX880" s="6"/>
      <c r="CY880" s="6"/>
      <c r="CZ880" s="6"/>
      <c r="DA880" s="6"/>
      <c r="DB880" s="6"/>
      <c r="DC880" s="6"/>
      <c r="DD880" s="6"/>
      <c r="DE880" s="6"/>
      <c r="DF880" s="6"/>
      <c r="DG880" s="6"/>
      <c r="DH880" s="6"/>
      <c r="DI880" s="8"/>
      <c r="DJ880" s="6"/>
      <c r="DK880" s="6"/>
      <c r="DL880" s="6"/>
      <c r="DM880" s="6"/>
      <c r="DN880" s="6"/>
      <c r="DO880" s="6"/>
      <c r="DP880" s="6"/>
      <c r="DQ880" s="6"/>
      <c r="DR880" s="6"/>
      <c r="DS880" s="6"/>
      <c r="DT880" s="6"/>
      <c r="DU880" s="6"/>
      <c r="DV880" s="6"/>
      <c r="DW880" s="6"/>
      <c r="DX880" s="6"/>
      <c r="DY880" s="6"/>
      <c r="DZ880" s="6"/>
      <c r="EA880" s="6"/>
      <c r="EB880" s="6"/>
      <c r="EC880" s="6"/>
      <c r="ED880" s="6"/>
      <c r="EE880" s="6"/>
      <c r="EF880" s="6"/>
      <c r="EG880" s="6"/>
      <c r="EH880" s="6"/>
      <c r="EI880" s="6"/>
      <c r="EJ880" s="6"/>
      <c r="EK880" s="6"/>
      <c r="EL880" s="6"/>
      <c r="EM880" s="6"/>
      <c r="EN880" s="8"/>
      <c r="EO880" s="6"/>
    </row>
    <row r="881" spans="1:145"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8"/>
      <c r="CF881" s="6"/>
      <c r="CG881" s="6"/>
      <c r="CH881" s="6"/>
      <c r="CI881" s="6"/>
      <c r="CJ881" s="6"/>
      <c r="CK881" s="6"/>
      <c r="CL881" s="6"/>
      <c r="CM881" s="6"/>
      <c r="CN881" s="6"/>
      <c r="CO881" s="6"/>
      <c r="CP881" s="6"/>
      <c r="CQ881" s="6"/>
      <c r="CR881" s="6"/>
      <c r="CS881" s="6"/>
      <c r="CT881" s="6"/>
      <c r="CU881" s="6"/>
      <c r="CV881" s="6"/>
      <c r="CW881" s="6"/>
      <c r="CX881" s="6"/>
      <c r="CY881" s="6"/>
      <c r="CZ881" s="6"/>
      <c r="DA881" s="6"/>
      <c r="DB881" s="6"/>
      <c r="DC881" s="6"/>
      <c r="DD881" s="6"/>
      <c r="DE881" s="6"/>
      <c r="DF881" s="6"/>
      <c r="DG881" s="6"/>
      <c r="DH881" s="6"/>
      <c r="DI881" s="8"/>
      <c r="DJ881" s="6"/>
      <c r="DK881" s="6"/>
      <c r="DL881" s="6"/>
      <c r="DM881" s="6"/>
      <c r="DN881" s="6"/>
      <c r="DO881" s="6"/>
      <c r="DP881" s="6"/>
      <c r="DQ881" s="6"/>
      <c r="DR881" s="6"/>
      <c r="DS881" s="6"/>
      <c r="DT881" s="6"/>
      <c r="DU881" s="6"/>
      <c r="DV881" s="6"/>
      <c r="DW881" s="6"/>
      <c r="DX881" s="6"/>
      <c r="DY881" s="6"/>
      <c r="DZ881" s="6"/>
      <c r="EA881" s="6"/>
      <c r="EB881" s="6"/>
      <c r="EC881" s="6"/>
      <c r="ED881" s="6"/>
      <c r="EE881" s="6"/>
      <c r="EF881" s="6"/>
      <c r="EG881" s="6"/>
      <c r="EH881" s="6"/>
      <c r="EI881" s="6"/>
      <c r="EJ881" s="6"/>
      <c r="EK881" s="6"/>
      <c r="EL881" s="6"/>
      <c r="EM881" s="6"/>
      <c r="EN881" s="8"/>
      <c r="EO881" s="6"/>
    </row>
    <row r="882" spans="1:145"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8"/>
      <c r="CF882" s="6"/>
      <c r="CG882" s="6"/>
      <c r="CH882" s="6"/>
      <c r="CI882" s="6"/>
      <c r="CJ882" s="6"/>
      <c r="CK882" s="6"/>
      <c r="CL882" s="6"/>
      <c r="CM882" s="6"/>
      <c r="CN882" s="6"/>
      <c r="CO882" s="6"/>
      <c r="CP882" s="6"/>
      <c r="CQ882" s="6"/>
      <c r="CR882" s="6"/>
      <c r="CS882" s="6"/>
      <c r="CT882" s="6"/>
      <c r="CU882" s="6"/>
      <c r="CV882" s="6"/>
      <c r="CW882" s="6"/>
      <c r="CX882" s="6"/>
      <c r="CY882" s="6"/>
      <c r="CZ882" s="6"/>
      <c r="DA882" s="6"/>
      <c r="DB882" s="6"/>
      <c r="DC882" s="6"/>
      <c r="DD882" s="6"/>
      <c r="DE882" s="6"/>
      <c r="DF882" s="6"/>
      <c r="DG882" s="6"/>
      <c r="DH882" s="6"/>
      <c r="DI882" s="8"/>
      <c r="DJ882" s="6"/>
      <c r="DK882" s="6"/>
      <c r="DL882" s="6"/>
      <c r="DM882" s="6"/>
      <c r="DN882" s="6"/>
      <c r="DO882" s="6"/>
      <c r="DP882" s="6"/>
      <c r="DQ882" s="6"/>
      <c r="DR882" s="6"/>
      <c r="DS882" s="6"/>
      <c r="DT882" s="6"/>
      <c r="DU882" s="6"/>
      <c r="DV882" s="6"/>
      <c r="DW882" s="6"/>
      <c r="DX882" s="6"/>
      <c r="DY882" s="6"/>
      <c r="DZ882" s="6"/>
      <c r="EA882" s="6"/>
      <c r="EB882" s="6"/>
      <c r="EC882" s="6"/>
      <c r="ED882" s="6"/>
      <c r="EE882" s="6"/>
      <c r="EF882" s="6"/>
      <c r="EG882" s="6"/>
      <c r="EH882" s="6"/>
      <c r="EI882" s="6"/>
      <c r="EJ882" s="6"/>
      <c r="EK882" s="6"/>
      <c r="EL882" s="6"/>
      <c r="EM882" s="6"/>
      <c r="EN882" s="8"/>
      <c r="EO882" s="6"/>
    </row>
    <row r="883" spans="1:145"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8"/>
      <c r="CF883" s="6"/>
      <c r="CG883" s="6"/>
      <c r="CH883" s="6"/>
      <c r="CI883" s="6"/>
      <c r="CJ883" s="6"/>
      <c r="CK883" s="6"/>
      <c r="CL883" s="6"/>
      <c r="CM883" s="6"/>
      <c r="CN883" s="6"/>
      <c r="CO883" s="6"/>
      <c r="CP883" s="6"/>
      <c r="CQ883" s="6"/>
      <c r="CR883" s="6"/>
      <c r="CS883" s="6"/>
      <c r="CT883" s="6"/>
      <c r="CU883" s="6"/>
      <c r="CV883" s="6"/>
      <c r="CW883" s="6"/>
      <c r="CX883" s="6"/>
      <c r="CY883" s="6"/>
      <c r="CZ883" s="6"/>
      <c r="DA883" s="6"/>
      <c r="DB883" s="6"/>
      <c r="DC883" s="6"/>
      <c r="DD883" s="6"/>
      <c r="DE883" s="6"/>
      <c r="DF883" s="6"/>
      <c r="DG883" s="6"/>
      <c r="DH883" s="6"/>
      <c r="DI883" s="8"/>
      <c r="DJ883" s="6"/>
      <c r="DK883" s="6"/>
      <c r="DL883" s="6"/>
      <c r="DM883" s="6"/>
      <c r="DN883" s="6"/>
      <c r="DO883" s="6"/>
      <c r="DP883" s="6"/>
      <c r="DQ883" s="6"/>
      <c r="DR883" s="6"/>
      <c r="DS883" s="6"/>
      <c r="DT883" s="6"/>
      <c r="DU883" s="6"/>
      <c r="DV883" s="6"/>
      <c r="DW883" s="6"/>
      <c r="DX883" s="6"/>
      <c r="DY883" s="6"/>
      <c r="DZ883" s="6"/>
      <c r="EA883" s="6"/>
      <c r="EB883" s="6"/>
      <c r="EC883" s="6"/>
      <c r="ED883" s="6"/>
      <c r="EE883" s="6"/>
      <c r="EF883" s="6"/>
      <c r="EG883" s="6"/>
      <c r="EH883" s="6"/>
      <c r="EI883" s="6"/>
      <c r="EJ883" s="6"/>
      <c r="EK883" s="6"/>
      <c r="EL883" s="6"/>
      <c r="EM883" s="6"/>
      <c r="EN883" s="8"/>
      <c r="EO883" s="6"/>
    </row>
    <row r="884" spans="1:145"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8"/>
      <c r="CF884" s="6"/>
      <c r="CG884" s="6"/>
      <c r="CH884" s="6"/>
      <c r="CI884" s="6"/>
      <c r="CJ884" s="6"/>
      <c r="CK884" s="6"/>
      <c r="CL884" s="6"/>
      <c r="CM884" s="6"/>
      <c r="CN884" s="6"/>
      <c r="CO884" s="6"/>
      <c r="CP884" s="6"/>
      <c r="CQ884" s="6"/>
      <c r="CR884" s="6"/>
      <c r="CS884" s="6"/>
      <c r="CT884" s="6"/>
      <c r="CU884" s="6"/>
      <c r="CV884" s="6"/>
      <c r="CW884" s="6"/>
      <c r="CX884" s="6"/>
      <c r="CY884" s="6"/>
      <c r="CZ884" s="6"/>
      <c r="DA884" s="6"/>
      <c r="DB884" s="6"/>
      <c r="DC884" s="6"/>
      <c r="DD884" s="6"/>
      <c r="DE884" s="6"/>
      <c r="DF884" s="6"/>
      <c r="DG884" s="6"/>
      <c r="DH884" s="6"/>
      <c r="DI884" s="8"/>
      <c r="DJ884" s="6"/>
      <c r="DK884" s="6"/>
      <c r="DL884" s="6"/>
      <c r="DM884" s="6"/>
      <c r="DN884" s="6"/>
      <c r="DO884" s="6"/>
      <c r="DP884" s="6"/>
      <c r="DQ884" s="6"/>
      <c r="DR884" s="6"/>
      <c r="DS884" s="6"/>
      <c r="DT884" s="6"/>
      <c r="DU884" s="6"/>
      <c r="DV884" s="6"/>
      <c r="DW884" s="6"/>
      <c r="DX884" s="6"/>
      <c r="DY884" s="6"/>
      <c r="DZ884" s="6"/>
      <c r="EA884" s="6"/>
      <c r="EB884" s="6"/>
      <c r="EC884" s="6"/>
      <c r="ED884" s="6"/>
      <c r="EE884" s="6"/>
      <c r="EF884" s="6"/>
      <c r="EG884" s="6"/>
      <c r="EH884" s="6"/>
      <c r="EI884" s="6"/>
      <c r="EJ884" s="6"/>
      <c r="EK884" s="6"/>
      <c r="EL884" s="6"/>
      <c r="EM884" s="6"/>
      <c r="EN884" s="8"/>
      <c r="EO884" s="6"/>
    </row>
    <row r="885" spans="1:14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8"/>
      <c r="CF885" s="6"/>
      <c r="CG885" s="6"/>
      <c r="CH885" s="6"/>
      <c r="CI885" s="6"/>
      <c r="CJ885" s="6"/>
      <c r="CK885" s="6"/>
      <c r="CL885" s="6"/>
      <c r="CM885" s="6"/>
      <c r="CN885" s="6"/>
      <c r="CO885" s="6"/>
      <c r="CP885" s="6"/>
      <c r="CQ885" s="6"/>
      <c r="CR885" s="6"/>
      <c r="CS885" s="6"/>
      <c r="CT885" s="6"/>
      <c r="CU885" s="6"/>
      <c r="CV885" s="6"/>
      <c r="CW885" s="6"/>
      <c r="CX885" s="6"/>
      <c r="CY885" s="6"/>
      <c r="CZ885" s="6"/>
      <c r="DA885" s="6"/>
      <c r="DB885" s="6"/>
      <c r="DC885" s="6"/>
      <c r="DD885" s="6"/>
      <c r="DE885" s="6"/>
      <c r="DF885" s="6"/>
      <c r="DG885" s="6"/>
      <c r="DH885" s="6"/>
      <c r="DI885" s="8"/>
      <c r="DJ885" s="6"/>
      <c r="DK885" s="6"/>
      <c r="DL885" s="6"/>
      <c r="DM885" s="6"/>
      <c r="DN885" s="6"/>
      <c r="DO885" s="6"/>
      <c r="DP885" s="6"/>
      <c r="DQ885" s="6"/>
      <c r="DR885" s="6"/>
      <c r="DS885" s="6"/>
      <c r="DT885" s="6"/>
      <c r="DU885" s="6"/>
      <c r="DV885" s="6"/>
      <c r="DW885" s="6"/>
      <c r="DX885" s="6"/>
      <c r="DY885" s="6"/>
      <c r="DZ885" s="6"/>
      <c r="EA885" s="6"/>
      <c r="EB885" s="6"/>
      <c r="EC885" s="6"/>
      <c r="ED885" s="6"/>
      <c r="EE885" s="6"/>
      <c r="EF885" s="6"/>
      <c r="EG885" s="6"/>
      <c r="EH885" s="6"/>
      <c r="EI885" s="6"/>
      <c r="EJ885" s="6"/>
      <c r="EK885" s="6"/>
      <c r="EL885" s="6"/>
      <c r="EM885" s="6"/>
      <c r="EN885" s="8"/>
      <c r="EO885" s="6"/>
    </row>
    <row r="886" spans="1:145"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8"/>
      <c r="CF886" s="6"/>
      <c r="CG886" s="6"/>
      <c r="CH886" s="6"/>
      <c r="CI886" s="6"/>
      <c r="CJ886" s="6"/>
      <c r="CK886" s="6"/>
      <c r="CL886" s="6"/>
      <c r="CM886" s="6"/>
      <c r="CN886" s="6"/>
      <c r="CO886" s="6"/>
      <c r="CP886" s="6"/>
      <c r="CQ886" s="6"/>
      <c r="CR886" s="6"/>
      <c r="CS886" s="6"/>
      <c r="CT886" s="6"/>
      <c r="CU886" s="6"/>
      <c r="CV886" s="6"/>
      <c r="CW886" s="6"/>
      <c r="CX886" s="6"/>
      <c r="CY886" s="6"/>
      <c r="CZ886" s="6"/>
      <c r="DA886" s="6"/>
      <c r="DB886" s="6"/>
      <c r="DC886" s="6"/>
      <c r="DD886" s="6"/>
      <c r="DE886" s="6"/>
      <c r="DF886" s="6"/>
      <c r="DG886" s="6"/>
      <c r="DH886" s="6"/>
      <c r="DI886" s="8"/>
      <c r="DJ886" s="6"/>
      <c r="DK886" s="6"/>
      <c r="DL886" s="6"/>
      <c r="DM886" s="6"/>
      <c r="DN886" s="6"/>
      <c r="DO886" s="6"/>
      <c r="DP886" s="6"/>
      <c r="DQ886" s="6"/>
      <c r="DR886" s="6"/>
      <c r="DS886" s="6"/>
      <c r="DT886" s="6"/>
      <c r="DU886" s="6"/>
      <c r="DV886" s="6"/>
      <c r="DW886" s="6"/>
      <c r="DX886" s="6"/>
      <c r="DY886" s="6"/>
      <c r="DZ886" s="6"/>
      <c r="EA886" s="6"/>
      <c r="EB886" s="6"/>
      <c r="EC886" s="6"/>
      <c r="ED886" s="6"/>
      <c r="EE886" s="6"/>
      <c r="EF886" s="6"/>
      <c r="EG886" s="6"/>
      <c r="EH886" s="6"/>
      <c r="EI886" s="6"/>
      <c r="EJ886" s="6"/>
      <c r="EK886" s="6"/>
      <c r="EL886" s="6"/>
      <c r="EM886" s="6"/>
      <c r="EN886" s="8"/>
      <c r="EO886" s="6"/>
    </row>
    <row r="887" spans="1:145"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8"/>
      <c r="CF887" s="6"/>
      <c r="CG887" s="6"/>
      <c r="CH887" s="6"/>
      <c r="CI887" s="6"/>
      <c r="CJ887" s="6"/>
      <c r="CK887" s="6"/>
      <c r="CL887" s="6"/>
      <c r="CM887" s="6"/>
      <c r="CN887" s="6"/>
      <c r="CO887" s="6"/>
      <c r="CP887" s="6"/>
      <c r="CQ887" s="6"/>
      <c r="CR887" s="6"/>
      <c r="CS887" s="6"/>
      <c r="CT887" s="6"/>
      <c r="CU887" s="6"/>
      <c r="CV887" s="6"/>
      <c r="CW887" s="6"/>
      <c r="CX887" s="6"/>
      <c r="CY887" s="6"/>
      <c r="CZ887" s="6"/>
      <c r="DA887" s="6"/>
      <c r="DB887" s="6"/>
      <c r="DC887" s="6"/>
      <c r="DD887" s="6"/>
      <c r="DE887" s="6"/>
      <c r="DF887" s="6"/>
      <c r="DG887" s="6"/>
      <c r="DH887" s="6"/>
      <c r="DI887" s="8"/>
      <c r="DJ887" s="6"/>
      <c r="DK887" s="6"/>
      <c r="DL887" s="6"/>
      <c r="DM887" s="6"/>
      <c r="DN887" s="6"/>
      <c r="DO887" s="6"/>
      <c r="DP887" s="6"/>
      <c r="DQ887" s="6"/>
      <c r="DR887" s="6"/>
      <c r="DS887" s="6"/>
      <c r="DT887" s="6"/>
      <c r="DU887" s="6"/>
      <c r="DV887" s="6"/>
      <c r="DW887" s="6"/>
      <c r="DX887" s="6"/>
      <c r="DY887" s="6"/>
      <c r="DZ887" s="6"/>
      <c r="EA887" s="6"/>
      <c r="EB887" s="6"/>
      <c r="EC887" s="6"/>
      <c r="ED887" s="6"/>
      <c r="EE887" s="6"/>
      <c r="EF887" s="6"/>
      <c r="EG887" s="6"/>
      <c r="EH887" s="6"/>
      <c r="EI887" s="6"/>
      <c r="EJ887" s="6"/>
      <c r="EK887" s="6"/>
      <c r="EL887" s="6"/>
      <c r="EM887" s="6"/>
      <c r="EN887" s="8"/>
      <c r="EO887" s="6"/>
    </row>
    <row r="888" spans="1:145"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8"/>
      <c r="CF888" s="6"/>
      <c r="CG888" s="6"/>
      <c r="CH888" s="6"/>
      <c r="CI888" s="6"/>
      <c r="CJ888" s="6"/>
      <c r="CK888" s="6"/>
      <c r="CL888" s="6"/>
      <c r="CM888" s="6"/>
      <c r="CN888" s="6"/>
      <c r="CO888" s="6"/>
      <c r="CP888" s="6"/>
      <c r="CQ888" s="6"/>
      <c r="CR888" s="6"/>
      <c r="CS888" s="6"/>
      <c r="CT888" s="6"/>
      <c r="CU888" s="6"/>
      <c r="CV888" s="6"/>
      <c r="CW888" s="6"/>
      <c r="CX888" s="6"/>
      <c r="CY888" s="6"/>
      <c r="CZ888" s="6"/>
      <c r="DA888" s="6"/>
      <c r="DB888" s="6"/>
      <c r="DC888" s="6"/>
      <c r="DD888" s="6"/>
      <c r="DE888" s="6"/>
      <c r="DF888" s="6"/>
      <c r="DG888" s="6"/>
      <c r="DH888" s="6"/>
      <c r="DI888" s="8"/>
      <c r="DJ888" s="6"/>
      <c r="DK888" s="6"/>
      <c r="DL888" s="6"/>
      <c r="DM888" s="6"/>
      <c r="DN888" s="6"/>
      <c r="DO888" s="6"/>
      <c r="DP888" s="6"/>
      <c r="DQ888" s="6"/>
      <c r="DR888" s="6"/>
      <c r="DS888" s="6"/>
      <c r="DT888" s="6"/>
      <c r="DU888" s="6"/>
      <c r="DV888" s="6"/>
      <c r="DW888" s="6"/>
      <c r="DX888" s="6"/>
      <c r="DY888" s="6"/>
      <c r="DZ888" s="6"/>
      <c r="EA888" s="6"/>
      <c r="EB888" s="6"/>
      <c r="EC888" s="6"/>
      <c r="ED888" s="6"/>
      <c r="EE888" s="6"/>
      <c r="EF888" s="6"/>
      <c r="EG888" s="6"/>
      <c r="EH888" s="6"/>
      <c r="EI888" s="6"/>
      <c r="EJ888" s="6"/>
      <c r="EK888" s="6"/>
      <c r="EL888" s="6"/>
      <c r="EM888" s="6"/>
      <c r="EN888" s="8"/>
      <c r="EO888" s="6"/>
    </row>
    <row r="889" spans="1:145"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8"/>
      <c r="CF889" s="6"/>
      <c r="CG889" s="6"/>
      <c r="CH889" s="6"/>
      <c r="CI889" s="6"/>
      <c r="CJ889" s="6"/>
      <c r="CK889" s="6"/>
      <c r="CL889" s="6"/>
      <c r="CM889" s="6"/>
      <c r="CN889" s="6"/>
      <c r="CO889" s="6"/>
      <c r="CP889" s="6"/>
      <c r="CQ889" s="6"/>
      <c r="CR889" s="6"/>
      <c r="CS889" s="6"/>
      <c r="CT889" s="6"/>
      <c r="CU889" s="6"/>
      <c r="CV889" s="6"/>
      <c r="CW889" s="6"/>
      <c r="CX889" s="6"/>
      <c r="CY889" s="6"/>
      <c r="CZ889" s="6"/>
      <c r="DA889" s="6"/>
      <c r="DB889" s="6"/>
      <c r="DC889" s="6"/>
      <c r="DD889" s="6"/>
      <c r="DE889" s="6"/>
      <c r="DF889" s="6"/>
      <c r="DG889" s="6"/>
      <c r="DH889" s="6"/>
      <c r="DI889" s="8"/>
      <c r="DJ889" s="6"/>
      <c r="DK889" s="6"/>
      <c r="DL889" s="6"/>
      <c r="DM889" s="6"/>
      <c r="DN889" s="6"/>
      <c r="DO889" s="6"/>
      <c r="DP889" s="6"/>
      <c r="DQ889" s="6"/>
      <c r="DR889" s="6"/>
      <c r="DS889" s="6"/>
      <c r="DT889" s="6"/>
      <c r="DU889" s="6"/>
      <c r="DV889" s="6"/>
      <c r="DW889" s="6"/>
      <c r="DX889" s="6"/>
      <c r="DY889" s="6"/>
      <c r="DZ889" s="6"/>
      <c r="EA889" s="6"/>
      <c r="EB889" s="6"/>
      <c r="EC889" s="6"/>
      <c r="ED889" s="6"/>
      <c r="EE889" s="6"/>
      <c r="EF889" s="6"/>
      <c r="EG889" s="6"/>
      <c r="EH889" s="6"/>
      <c r="EI889" s="6"/>
      <c r="EJ889" s="6"/>
      <c r="EK889" s="6"/>
      <c r="EL889" s="6"/>
      <c r="EM889" s="6"/>
      <c r="EN889" s="8"/>
      <c r="EO889" s="6"/>
    </row>
    <row r="890" spans="1:145"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8"/>
      <c r="CF890" s="6"/>
      <c r="CG890" s="6"/>
      <c r="CH890" s="6"/>
      <c r="CI890" s="6"/>
      <c r="CJ890" s="6"/>
      <c r="CK890" s="6"/>
      <c r="CL890" s="6"/>
      <c r="CM890" s="6"/>
      <c r="CN890" s="6"/>
      <c r="CO890" s="6"/>
      <c r="CP890" s="6"/>
      <c r="CQ890" s="6"/>
      <c r="CR890" s="6"/>
      <c r="CS890" s="6"/>
      <c r="CT890" s="6"/>
      <c r="CU890" s="6"/>
      <c r="CV890" s="6"/>
      <c r="CW890" s="6"/>
      <c r="CX890" s="6"/>
      <c r="CY890" s="6"/>
      <c r="CZ890" s="6"/>
      <c r="DA890" s="6"/>
      <c r="DB890" s="6"/>
      <c r="DC890" s="6"/>
      <c r="DD890" s="6"/>
      <c r="DE890" s="6"/>
      <c r="DF890" s="6"/>
      <c r="DG890" s="6"/>
      <c r="DH890" s="6"/>
      <c r="DI890" s="8"/>
      <c r="DJ890" s="6"/>
      <c r="DK890" s="6"/>
      <c r="DL890" s="6"/>
      <c r="DM890" s="6"/>
      <c r="DN890" s="6"/>
      <c r="DO890" s="6"/>
      <c r="DP890" s="6"/>
      <c r="DQ890" s="6"/>
      <c r="DR890" s="6"/>
      <c r="DS890" s="6"/>
      <c r="DT890" s="6"/>
      <c r="DU890" s="6"/>
      <c r="DV890" s="6"/>
      <c r="DW890" s="6"/>
      <c r="DX890" s="6"/>
      <c r="DY890" s="6"/>
      <c r="DZ890" s="6"/>
      <c r="EA890" s="6"/>
      <c r="EB890" s="6"/>
      <c r="EC890" s="6"/>
      <c r="ED890" s="6"/>
      <c r="EE890" s="6"/>
      <c r="EF890" s="6"/>
      <c r="EG890" s="6"/>
      <c r="EH890" s="6"/>
      <c r="EI890" s="6"/>
      <c r="EJ890" s="6"/>
      <c r="EK890" s="6"/>
      <c r="EL890" s="6"/>
      <c r="EM890" s="6"/>
      <c r="EN890" s="8"/>
      <c r="EO890" s="6"/>
    </row>
    <row r="891" spans="1:145"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8"/>
      <c r="CF891" s="6"/>
      <c r="CG891" s="6"/>
      <c r="CH891" s="6"/>
      <c r="CI891" s="6"/>
      <c r="CJ891" s="6"/>
      <c r="CK891" s="6"/>
      <c r="CL891" s="6"/>
      <c r="CM891" s="6"/>
      <c r="CN891" s="6"/>
      <c r="CO891" s="6"/>
      <c r="CP891" s="6"/>
      <c r="CQ891" s="6"/>
      <c r="CR891" s="6"/>
      <c r="CS891" s="6"/>
      <c r="CT891" s="6"/>
      <c r="CU891" s="6"/>
      <c r="CV891" s="6"/>
      <c r="CW891" s="6"/>
      <c r="CX891" s="6"/>
      <c r="CY891" s="6"/>
      <c r="CZ891" s="6"/>
      <c r="DA891" s="6"/>
      <c r="DB891" s="6"/>
      <c r="DC891" s="6"/>
      <c r="DD891" s="6"/>
      <c r="DE891" s="6"/>
      <c r="DF891" s="6"/>
      <c r="DG891" s="6"/>
      <c r="DH891" s="6"/>
      <c r="DI891" s="8"/>
      <c r="DJ891" s="6"/>
      <c r="DK891" s="6"/>
      <c r="DL891" s="6"/>
      <c r="DM891" s="6"/>
      <c r="DN891" s="6"/>
      <c r="DO891" s="6"/>
      <c r="DP891" s="6"/>
      <c r="DQ891" s="6"/>
      <c r="DR891" s="6"/>
      <c r="DS891" s="6"/>
      <c r="DT891" s="6"/>
      <c r="DU891" s="6"/>
      <c r="DV891" s="6"/>
      <c r="DW891" s="6"/>
      <c r="DX891" s="6"/>
      <c r="DY891" s="6"/>
      <c r="DZ891" s="6"/>
      <c r="EA891" s="6"/>
      <c r="EB891" s="6"/>
      <c r="EC891" s="6"/>
      <c r="ED891" s="6"/>
      <c r="EE891" s="6"/>
      <c r="EF891" s="6"/>
      <c r="EG891" s="6"/>
      <c r="EH891" s="6"/>
      <c r="EI891" s="6"/>
      <c r="EJ891" s="6"/>
      <c r="EK891" s="6"/>
      <c r="EL891" s="6"/>
      <c r="EM891" s="6"/>
      <c r="EN891" s="8"/>
      <c r="EO891" s="6"/>
    </row>
    <row r="892" spans="1:145"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8"/>
      <c r="CF892" s="6"/>
      <c r="CG892" s="6"/>
      <c r="CH892" s="6"/>
      <c r="CI892" s="6"/>
      <c r="CJ892" s="6"/>
      <c r="CK892" s="6"/>
      <c r="CL892" s="6"/>
      <c r="CM892" s="6"/>
      <c r="CN892" s="6"/>
      <c r="CO892" s="6"/>
      <c r="CP892" s="6"/>
      <c r="CQ892" s="6"/>
      <c r="CR892" s="6"/>
      <c r="CS892" s="6"/>
      <c r="CT892" s="6"/>
      <c r="CU892" s="6"/>
      <c r="CV892" s="6"/>
      <c r="CW892" s="6"/>
      <c r="CX892" s="6"/>
      <c r="CY892" s="6"/>
      <c r="CZ892" s="6"/>
      <c r="DA892" s="6"/>
      <c r="DB892" s="6"/>
      <c r="DC892" s="6"/>
      <c r="DD892" s="6"/>
      <c r="DE892" s="6"/>
      <c r="DF892" s="6"/>
      <c r="DG892" s="6"/>
      <c r="DH892" s="6"/>
      <c r="DI892" s="8"/>
      <c r="DJ892" s="6"/>
      <c r="DK892" s="6"/>
      <c r="DL892" s="6"/>
      <c r="DM892" s="6"/>
      <c r="DN892" s="6"/>
      <c r="DO892" s="6"/>
      <c r="DP892" s="6"/>
      <c r="DQ892" s="6"/>
      <c r="DR892" s="6"/>
      <c r="DS892" s="6"/>
      <c r="DT892" s="6"/>
      <c r="DU892" s="6"/>
      <c r="DV892" s="6"/>
      <c r="DW892" s="6"/>
      <c r="DX892" s="6"/>
      <c r="DY892" s="6"/>
      <c r="DZ892" s="6"/>
      <c r="EA892" s="6"/>
      <c r="EB892" s="6"/>
      <c r="EC892" s="6"/>
      <c r="ED892" s="6"/>
      <c r="EE892" s="6"/>
      <c r="EF892" s="6"/>
      <c r="EG892" s="6"/>
      <c r="EH892" s="6"/>
      <c r="EI892" s="6"/>
      <c r="EJ892" s="6"/>
      <c r="EK892" s="6"/>
      <c r="EL892" s="6"/>
      <c r="EM892" s="6"/>
      <c r="EN892" s="8"/>
      <c r="EO892" s="6"/>
    </row>
    <row r="893" spans="1:145"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8"/>
      <c r="CF893" s="6"/>
      <c r="CG893" s="6"/>
      <c r="CH893" s="6"/>
      <c r="CI893" s="6"/>
      <c r="CJ893" s="6"/>
      <c r="CK893" s="6"/>
      <c r="CL893" s="6"/>
      <c r="CM893" s="6"/>
      <c r="CN893" s="6"/>
      <c r="CO893" s="6"/>
      <c r="CP893" s="6"/>
      <c r="CQ893" s="6"/>
      <c r="CR893" s="6"/>
      <c r="CS893" s="6"/>
      <c r="CT893" s="6"/>
      <c r="CU893" s="6"/>
      <c r="CV893" s="6"/>
      <c r="CW893" s="6"/>
      <c r="CX893" s="6"/>
      <c r="CY893" s="6"/>
      <c r="CZ893" s="6"/>
      <c r="DA893" s="6"/>
      <c r="DB893" s="6"/>
      <c r="DC893" s="6"/>
      <c r="DD893" s="6"/>
      <c r="DE893" s="6"/>
      <c r="DF893" s="6"/>
      <c r="DG893" s="6"/>
      <c r="DH893" s="6"/>
      <c r="DI893" s="8"/>
      <c r="DJ893" s="6"/>
      <c r="DK893" s="6"/>
      <c r="DL893" s="6"/>
      <c r="DM893" s="6"/>
      <c r="DN893" s="6"/>
      <c r="DO893" s="6"/>
      <c r="DP893" s="6"/>
      <c r="DQ893" s="6"/>
      <c r="DR893" s="6"/>
      <c r="DS893" s="6"/>
      <c r="DT893" s="6"/>
      <c r="DU893" s="6"/>
      <c r="DV893" s="6"/>
      <c r="DW893" s="6"/>
      <c r="DX893" s="6"/>
      <c r="DY893" s="6"/>
      <c r="DZ893" s="6"/>
      <c r="EA893" s="6"/>
      <c r="EB893" s="6"/>
      <c r="EC893" s="6"/>
      <c r="ED893" s="6"/>
      <c r="EE893" s="6"/>
      <c r="EF893" s="6"/>
      <c r="EG893" s="6"/>
      <c r="EH893" s="6"/>
      <c r="EI893" s="6"/>
      <c r="EJ893" s="6"/>
      <c r="EK893" s="6"/>
      <c r="EL893" s="6"/>
      <c r="EM893" s="6"/>
      <c r="EN893" s="8"/>
      <c r="EO893" s="6"/>
    </row>
    <row r="894" spans="1:145"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8"/>
      <c r="CF894" s="6"/>
      <c r="CG894" s="6"/>
      <c r="CH894" s="6"/>
      <c r="CI894" s="6"/>
      <c r="CJ894" s="6"/>
      <c r="CK894" s="6"/>
      <c r="CL894" s="6"/>
      <c r="CM894" s="6"/>
      <c r="CN894" s="6"/>
      <c r="CO894" s="6"/>
      <c r="CP894" s="6"/>
      <c r="CQ894" s="6"/>
      <c r="CR894" s="6"/>
      <c r="CS894" s="6"/>
      <c r="CT894" s="6"/>
      <c r="CU894" s="6"/>
      <c r="CV894" s="6"/>
      <c r="CW894" s="6"/>
      <c r="CX894" s="6"/>
      <c r="CY894" s="6"/>
      <c r="CZ894" s="6"/>
      <c r="DA894" s="6"/>
      <c r="DB894" s="6"/>
      <c r="DC894" s="6"/>
      <c r="DD894" s="6"/>
      <c r="DE894" s="6"/>
      <c r="DF894" s="6"/>
      <c r="DG894" s="6"/>
      <c r="DH894" s="6"/>
      <c r="DI894" s="8"/>
      <c r="DJ894" s="6"/>
      <c r="DK894" s="6"/>
      <c r="DL894" s="6"/>
      <c r="DM894" s="6"/>
      <c r="DN894" s="6"/>
      <c r="DO894" s="6"/>
      <c r="DP894" s="6"/>
      <c r="DQ894" s="6"/>
      <c r="DR894" s="6"/>
      <c r="DS894" s="6"/>
      <c r="DT894" s="6"/>
      <c r="DU894" s="6"/>
      <c r="DV894" s="6"/>
      <c r="DW894" s="6"/>
      <c r="DX894" s="6"/>
      <c r="DY894" s="6"/>
      <c r="DZ894" s="6"/>
      <c r="EA894" s="6"/>
      <c r="EB894" s="6"/>
      <c r="EC894" s="6"/>
      <c r="ED894" s="6"/>
      <c r="EE894" s="6"/>
      <c r="EF894" s="6"/>
      <c r="EG894" s="6"/>
      <c r="EH894" s="6"/>
      <c r="EI894" s="6"/>
      <c r="EJ894" s="6"/>
      <c r="EK894" s="6"/>
      <c r="EL894" s="6"/>
      <c r="EM894" s="6"/>
      <c r="EN894" s="8"/>
      <c r="EO894" s="6"/>
    </row>
    <row r="895" spans="1:14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8"/>
      <c r="CF895" s="6"/>
      <c r="CG895" s="6"/>
      <c r="CH895" s="6"/>
      <c r="CI895" s="6"/>
      <c r="CJ895" s="6"/>
      <c r="CK895" s="6"/>
      <c r="CL895" s="6"/>
      <c r="CM895" s="6"/>
      <c r="CN895" s="6"/>
      <c r="CO895" s="6"/>
      <c r="CP895" s="6"/>
      <c r="CQ895" s="6"/>
      <c r="CR895" s="6"/>
      <c r="CS895" s="6"/>
      <c r="CT895" s="6"/>
      <c r="CU895" s="6"/>
      <c r="CV895" s="6"/>
      <c r="CW895" s="6"/>
      <c r="CX895" s="6"/>
      <c r="CY895" s="6"/>
      <c r="CZ895" s="6"/>
      <c r="DA895" s="6"/>
      <c r="DB895" s="6"/>
      <c r="DC895" s="6"/>
      <c r="DD895" s="6"/>
      <c r="DE895" s="6"/>
      <c r="DF895" s="6"/>
      <c r="DG895" s="6"/>
      <c r="DH895" s="6"/>
      <c r="DI895" s="8"/>
      <c r="DJ895" s="6"/>
      <c r="DK895" s="6"/>
      <c r="DL895" s="6"/>
      <c r="DM895" s="6"/>
      <c r="DN895" s="6"/>
      <c r="DO895" s="6"/>
      <c r="DP895" s="6"/>
      <c r="DQ895" s="6"/>
      <c r="DR895" s="6"/>
      <c r="DS895" s="6"/>
      <c r="DT895" s="6"/>
      <c r="DU895" s="6"/>
      <c r="DV895" s="6"/>
      <c r="DW895" s="6"/>
      <c r="DX895" s="6"/>
      <c r="DY895" s="6"/>
      <c r="DZ895" s="6"/>
      <c r="EA895" s="6"/>
      <c r="EB895" s="6"/>
      <c r="EC895" s="6"/>
      <c r="ED895" s="6"/>
      <c r="EE895" s="6"/>
      <c r="EF895" s="6"/>
      <c r="EG895" s="6"/>
      <c r="EH895" s="6"/>
      <c r="EI895" s="6"/>
      <c r="EJ895" s="6"/>
      <c r="EK895" s="6"/>
      <c r="EL895" s="6"/>
      <c r="EM895" s="6"/>
      <c r="EN895" s="8"/>
      <c r="EO895" s="6"/>
    </row>
    <row r="896" spans="1:145"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8"/>
      <c r="CF896" s="6"/>
      <c r="CG896" s="6"/>
      <c r="CH896" s="6"/>
      <c r="CI896" s="6"/>
      <c r="CJ896" s="6"/>
      <c r="CK896" s="6"/>
      <c r="CL896" s="6"/>
      <c r="CM896" s="6"/>
      <c r="CN896" s="6"/>
      <c r="CO896" s="6"/>
      <c r="CP896" s="6"/>
      <c r="CQ896" s="6"/>
      <c r="CR896" s="6"/>
      <c r="CS896" s="6"/>
      <c r="CT896" s="6"/>
      <c r="CU896" s="6"/>
      <c r="CV896" s="6"/>
      <c r="CW896" s="6"/>
      <c r="CX896" s="6"/>
      <c r="CY896" s="6"/>
      <c r="CZ896" s="6"/>
      <c r="DA896" s="6"/>
      <c r="DB896" s="6"/>
      <c r="DC896" s="6"/>
      <c r="DD896" s="6"/>
      <c r="DE896" s="6"/>
      <c r="DF896" s="6"/>
      <c r="DG896" s="6"/>
      <c r="DH896" s="6"/>
      <c r="DI896" s="8"/>
      <c r="DJ896" s="6"/>
      <c r="DK896" s="6"/>
      <c r="DL896" s="6"/>
      <c r="DM896" s="6"/>
      <c r="DN896" s="6"/>
      <c r="DO896" s="6"/>
      <c r="DP896" s="6"/>
      <c r="DQ896" s="6"/>
      <c r="DR896" s="6"/>
      <c r="DS896" s="6"/>
      <c r="DT896" s="6"/>
      <c r="DU896" s="6"/>
      <c r="DV896" s="6"/>
      <c r="DW896" s="6"/>
      <c r="DX896" s="6"/>
      <c r="DY896" s="6"/>
      <c r="DZ896" s="6"/>
      <c r="EA896" s="6"/>
      <c r="EB896" s="6"/>
      <c r="EC896" s="6"/>
      <c r="ED896" s="6"/>
      <c r="EE896" s="6"/>
      <c r="EF896" s="6"/>
      <c r="EG896" s="6"/>
      <c r="EH896" s="6"/>
      <c r="EI896" s="6"/>
      <c r="EJ896" s="6"/>
      <c r="EK896" s="6"/>
      <c r="EL896" s="6"/>
      <c r="EM896" s="6"/>
      <c r="EN896" s="8"/>
      <c r="EO896" s="6"/>
    </row>
    <row r="897" spans="1:145"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8"/>
      <c r="CF897" s="6"/>
      <c r="CG897" s="6"/>
      <c r="CH897" s="6"/>
      <c r="CI897" s="6"/>
      <c r="CJ897" s="6"/>
      <c r="CK897" s="6"/>
      <c r="CL897" s="6"/>
      <c r="CM897" s="6"/>
      <c r="CN897" s="6"/>
      <c r="CO897" s="6"/>
      <c r="CP897" s="6"/>
      <c r="CQ897" s="6"/>
      <c r="CR897" s="6"/>
      <c r="CS897" s="6"/>
      <c r="CT897" s="6"/>
      <c r="CU897" s="6"/>
      <c r="CV897" s="6"/>
      <c r="CW897" s="6"/>
      <c r="CX897" s="6"/>
      <c r="CY897" s="6"/>
      <c r="CZ897" s="6"/>
      <c r="DA897" s="6"/>
      <c r="DB897" s="6"/>
      <c r="DC897" s="6"/>
      <c r="DD897" s="6"/>
      <c r="DE897" s="6"/>
      <c r="DF897" s="6"/>
      <c r="DG897" s="6"/>
      <c r="DH897" s="6"/>
      <c r="DI897" s="8"/>
      <c r="DJ897" s="6"/>
      <c r="DK897" s="6"/>
      <c r="DL897" s="6"/>
      <c r="DM897" s="6"/>
      <c r="DN897" s="6"/>
      <c r="DO897" s="6"/>
      <c r="DP897" s="6"/>
      <c r="DQ897" s="6"/>
      <c r="DR897" s="6"/>
      <c r="DS897" s="6"/>
      <c r="DT897" s="6"/>
      <c r="DU897" s="6"/>
      <c r="DV897" s="6"/>
      <c r="DW897" s="6"/>
      <c r="DX897" s="6"/>
      <c r="DY897" s="6"/>
      <c r="DZ897" s="6"/>
      <c r="EA897" s="6"/>
      <c r="EB897" s="6"/>
      <c r="EC897" s="6"/>
      <c r="ED897" s="6"/>
      <c r="EE897" s="6"/>
      <c r="EF897" s="6"/>
      <c r="EG897" s="6"/>
      <c r="EH897" s="6"/>
      <c r="EI897" s="6"/>
      <c r="EJ897" s="6"/>
      <c r="EK897" s="6"/>
      <c r="EL897" s="6"/>
      <c r="EM897" s="6"/>
      <c r="EN897" s="8"/>
      <c r="EO897" s="6"/>
    </row>
    <row r="898" spans="1:145"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8"/>
      <c r="CF898" s="6"/>
      <c r="CG898" s="6"/>
      <c r="CH898" s="6"/>
      <c r="CI898" s="6"/>
      <c r="CJ898" s="6"/>
      <c r="CK898" s="6"/>
      <c r="CL898" s="6"/>
      <c r="CM898" s="6"/>
      <c r="CN898" s="6"/>
      <c r="CO898" s="6"/>
      <c r="CP898" s="6"/>
      <c r="CQ898" s="6"/>
      <c r="CR898" s="6"/>
      <c r="CS898" s="6"/>
      <c r="CT898" s="6"/>
      <c r="CU898" s="6"/>
      <c r="CV898" s="6"/>
      <c r="CW898" s="6"/>
      <c r="CX898" s="6"/>
      <c r="CY898" s="6"/>
      <c r="CZ898" s="6"/>
      <c r="DA898" s="6"/>
      <c r="DB898" s="6"/>
      <c r="DC898" s="6"/>
      <c r="DD898" s="6"/>
      <c r="DE898" s="6"/>
      <c r="DF898" s="6"/>
      <c r="DG898" s="6"/>
      <c r="DH898" s="6"/>
      <c r="DI898" s="8"/>
      <c r="DJ898" s="6"/>
      <c r="DK898" s="6"/>
      <c r="DL898" s="6"/>
      <c r="DM898" s="6"/>
      <c r="DN898" s="6"/>
      <c r="DO898" s="6"/>
      <c r="DP898" s="6"/>
      <c r="DQ898" s="6"/>
      <c r="DR898" s="6"/>
      <c r="DS898" s="6"/>
      <c r="DT898" s="6"/>
      <c r="DU898" s="6"/>
      <c r="DV898" s="6"/>
      <c r="DW898" s="6"/>
      <c r="DX898" s="6"/>
      <c r="DY898" s="6"/>
      <c r="DZ898" s="6"/>
      <c r="EA898" s="6"/>
      <c r="EB898" s="6"/>
      <c r="EC898" s="6"/>
      <c r="ED898" s="6"/>
      <c r="EE898" s="6"/>
      <c r="EF898" s="6"/>
      <c r="EG898" s="6"/>
      <c r="EH898" s="6"/>
      <c r="EI898" s="6"/>
      <c r="EJ898" s="6"/>
      <c r="EK898" s="6"/>
      <c r="EL898" s="6"/>
      <c r="EM898" s="6"/>
      <c r="EN898" s="8"/>
      <c r="EO898" s="6"/>
    </row>
    <row r="899" spans="1:145"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8"/>
      <c r="CF899" s="6"/>
      <c r="CG899" s="6"/>
      <c r="CH899" s="6"/>
      <c r="CI899" s="6"/>
      <c r="CJ899" s="6"/>
      <c r="CK899" s="6"/>
      <c r="CL899" s="6"/>
      <c r="CM899" s="6"/>
      <c r="CN899" s="6"/>
      <c r="CO899" s="6"/>
      <c r="CP899" s="6"/>
      <c r="CQ899" s="6"/>
      <c r="CR899" s="6"/>
      <c r="CS899" s="6"/>
      <c r="CT899" s="6"/>
      <c r="CU899" s="6"/>
      <c r="CV899" s="6"/>
      <c r="CW899" s="6"/>
      <c r="CX899" s="6"/>
      <c r="CY899" s="6"/>
      <c r="CZ899" s="6"/>
      <c r="DA899" s="6"/>
      <c r="DB899" s="6"/>
      <c r="DC899" s="6"/>
      <c r="DD899" s="6"/>
      <c r="DE899" s="6"/>
      <c r="DF899" s="6"/>
      <c r="DG899" s="6"/>
      <c r="DH899" s="6"/>
      <c r="DI899" s="8"/>
      <c r="DJ899" s="6"/>
      <c r="DK899" s="6"/>
      <c r="DL899" s="6"/>
      <c r="DM899" s="6"/>
      <c r="DN899" s="6"/>
      <c r="DO899" s="6"/>
      <c r="DP899" s="6"/>
      <c r="DQ899" s="6"/>
      <c r="DR899" s="6"/>
      <c r="DS899" s="6"/>
      <c r="DT899" s="6"/>
      <c r="DU899" s="6"/>
      <c r="DV899" s="6"/>
      <c r="DW899" s="6"/>
      <c r="DX899" s="6"/>
      <c r="DY899" s="6"/>
      <c r="DZ899" s="6"/>
      <c r="EA899" s="6"/>
      <c r="EB899" s="6"/>
      <c r="EC899" s="6"/>
      <c r="ED899" s="6"/>
      <c r="EE899" s="6"/>
      <c r="EF899" s="6"/>
      <c r="EG899" s="6"/>
      <c r="EH899" s="6"/>
      <c r="EI899" s="6"/>
      <c r="EJ899" s="6"/>
      <c r="EK899" s="6"/>
      <c r="EL899" s="6"/>
      <c r="EM899" s="6"/>
      <c r="EN899" s="8"/>
      <c r="EO899" s="6"/>
    </row>
    <row r="900" spans="1:145"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8"/>
      <c r="CF900" s="6"/>
      <c r="CG900" s="6"/>
      <c r="CH900" s="6"/>
      <c r="CI900" s="6"/>
      <c r="CJ900" s="6"/>
      <c r="CK900" s="6"/>
      <c r="CL900" s="6"/>
      <c r="CM900" s="6"/>
      <c r="CN900" s="6"/>
      <c r="CO900" s="6"/>
      <c r="CP900" s="6"/>
      <c r="CQ900" s="6"/>
      <c r="CR900" s="6"/>
      <c r="CS900" s="6"/>
      <c r="CT900" s="6"/>
      <c r="CU900" s="6"/>
      <c r="CV900" s="6"/>
      <c r="CW900" s="6"/>
      <c r="CX900" s="6"/>
      <c r="CY900" s="6"/>
      <c r="CZ900" s="6"/>
      <c r="DA900" s="6"/>
      <c r="DB900" s="6"/>
      <c r="DC900" s="6"/>
      <c r="DD900" s="6"/>
      <c r="DE900" s="6"/>
      <c r="DF900" s="6"/>
      <c r="DG900" s="6"/>
      <c r="DH900" s="6"/>
      <c r="DI900" s="8"/>
      <c r="DJ900" s="6"/>
      <c r="DK900" s="6"/>
      <c r="DL900" s="6"/>
      <c r="DM900" s="6"/>
      <c r="DN900" s="6"/>
      <c r="DO900" s="6"/>
      <c r="DP900" s="6"/>
      <c r="DQ900" s="6"/>
      <c r="DR900" s="6"/>
      <c r="DS900" s="6"/>
      <c r="DT900" s="6"/>
      <c r="DU900" s="6"/>
      <c r="DV900" s="6"/>
      <c r="DW900" s="6"/>
      <c r="DX900" s="6"/>
      <c r="DY900" s="6"/>
      <c r="DZ900" s="6"/>
      <c r="EA900" s="6"/>
      <c r="EB900" s="6"/>
      <c r="EC900" s="6"/>
      <c r="ED900" s="6"/>
      <c r="EE900" s="6"/>
      <c r="EF900" s="6"/>
      <c r="EG900" s="6"/>
      <c r="EH900" s="6"/>
      <c r="EI900" s="6"/>
      <c r="EJ900" s="6"/>
      <c r="EK900" s="6"/>
      <c r="EL900" s="6"/>
      <c r="EM900" s="6"/>
      <c r="EN900" s="8"/>
      <c r="EO900" s="6"/>
    </row>
    <row r="901" spans="1:145"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8"/>
      <c r="CF901" s="6"/>
      <c r="CG901" s="6"/>
      <c r="CH901" s="6"/>
      <c r="CI901" s="6"/>
      <c r="CJ901" s="6"/>
      <c r="CK901" s="6"/>
      <c r="CL901" s="6"/>
      <c r="CM901" s="6"/>
      <c r="CN901" s="6"/>
      <c r="CO901" s="6"/>
      <c r="CP901" s="6"/>
      <c r="CQ901" s="6"/>
      <c r="CR901" s="6"/>
      <c r="CS901" s="6"/>
      <c r="CT901" s="6"/>
      <c r="CU901" s="6"/>
      <c r="CV901" s="6"/>
      <c r="CW901" s="6"/>
      <c r="CX901" s="6"/>
      <c r="CY901" s="6"/>
      <c r="CZ901" s="6"/>
      <c r="DA901" s="6"/>
      <c r="DB901" s="6"/>
      <c r="DC901" s="6"/>
      <c r="DD901" s="6"/>
      <c r="DE901" s="6"/>
      <c r="DF901" s="6"/>
      <c r="DG901" s="6"/>
      <c r="DH901" s="6"/>
      <c r="DI901" s="8"/>
      <c r="DJ901" s="6"/>
      <c r="DK901" s="6"/>
      <c r="DL901" s="6"/>
      <c r="DM901" s="6"/>
      <c r="DN901" s="6"/>
      <c r="DO901" s="6"/>
      <c r="DP901" s="6"/>
      <c r="DQ901" s="6"/>
      <c r="DR901" s="6"/>
      <c r="DS901" s="6"/>
      <c r="DT901" s="6"/>
      <c r="DU901" s="6"/>
      <c r="DV901" s="6"/>
      <c r="DW901" s="6"/>
      <c r="DX901" s="6"/>
      <c r="DY901" s="6"/>
      <c r="DZ901" s="6"/>
      <c r="EA901" s="6"/>
      <c r="EB901" s="6"/>
      <c r="EC901" s="6"/>
      <c r="ED901" s="6"/>
      <c r="EE901" s="6"/>
      <c r="EF901" s="6"/>
      <c r="EG901" s="6"/>
      <c r="EH901" s="6"/>
      <c r="EI901" s="6"/>
      <c r="EJ901" s="6"/>
      <c r="EK901" s="6"/>
      <c r="EL901" s="6"/>
      <c r="EM901" s="6"/>
      <c r="EN901" s="8"/>
      <c r="EO901" s="6"/>
    </row>
    <row r="902" spans="1:145"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8"/>
      <c r="CF902" s="6"/>
      <c r="CG902" s="6"/>
      <c r="CH902" s="6"/>
      <c r="CI902" s="6"/>
      <c r="CJ902" s="6"/>
      <c r="CK902" s="6"/>
      <c r="CL902" s="6"/>
      <c r="CM902" s="6"/>
      <c r="CN902" s="6"/>
      <c r="CO902" s="6"/>
      <c r="CP902" s="6"/>
      <c r="CQ902" s="6"/>
      <c r="CR902" s="6"/>
      <c r="CS902" s="6"/>
      <c r="CT902" s="6"/>
      <c r="CU902" s="6"/>
      <c r="CV902" s="6"/>
      <c r="CW902" s="6"/>
      <c r="CX902" s="6"/>
      <c r="CY902" s="6"/>
      <c r="CZ902" s="6"/>
      <c r="DA902" s="6"/>
      <c r="DB902" s="6"/>
      <c r="DC902" s="6"/>
      <c r="DD902" s="6"/>
      <c r="DE902" s="6"/>
      <c r="DF902" s="6"/>
      <c r="DG902" s="6"/>
      <c r="DH902" s="6"/>
      <c r="DI902" s="8"/>
      <c r="DJ902" s="6"/>
      <c r="DK902" s="6"/>
      <c r="DL902" s="6"/>
      <c r="DM902" s="6"/>
      <c r="DN902" s="6"/>
      <c r="DO902" s="6"/>
      <c r="DP902" s="6"/>
      <c r="DQ902" s="6"/>
      <c r="DR902" s="6"/>
      <c r="DS902" s="6"/>
      <c r="DT902" s="6"/>
      <c r="DU902" s="6"/>
      <c r="DV902" s="6"/>
      <c r="DW902" s="6"/>
      <c r="DX902" s="6"/>
      <c r="DY902" s="6"/>
      <c r="DZ902" s="6"/>
      <c r="EA902" s="6"/>
      <c r="EB902" s="6"/>
      <c r="EC902" s="6"/>
      <c r="ED902" s="6"/>
      <c r="EE902" s="6"/>
      <c r="EF902" s="6"/>
      <c r="EG902" s="6"/>
      <c r="EH902" s="6"/>
      <c r="EI902" s="6"/>
      <c r="EJ902" s="6"/>
      <c r="EK902" s="6"/>
      <c r="EL902" s="6"/>
      <c r="EM902" s="6"/>
      <c r="EN902" s="8"/>
      <c r="EO902" s="6"/>
    </row>
    <row r="903" spans="1:145"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8"/>
      <c r="CF903" s="6"/>
      <c r="CG903" s="6"/>
      <c r="CH903" s="6"/>
      <c r="CI903" s="6"/>
      <c r="CJ903" s="6"/>
      <c r="CK903" s="6"/>
      <c r="CL903" s="6"/>
      <c r="CM903" s="6"/>
      <c r="CN903" s="6"/>
      <c r="CO903" s="6"/>
      <c r="CP903" s="6"/>
      <c r="CQ903" s="6"/>
      <c r="CR903" s="6"/>
      <c r="CS903" s="6"/>
      <c r="CT903" s="6"/>
      <c r="CU903" s="6"/>
      <c r="CV903" s="6"/>
      <c r="CW903" s="6"/>
      <c r="CX903" s="6"/>
      <c r="CY903" s="6"/>
      <c r="CZ903" s="6"/>
      <c r="DA903" s="6"/>
      <c r="DB903" s="6"/>
      <c r="DC903" s="6"/>
      <c r="DD903" s="6"/>
      <c r="DE903" s="6"/>
      <c r="DF903" s="6"/>
      <c r="DG903" s="6"/>
      <c r="DH903" s="6"/>
      <c r="DI903" s="8"/>
      <c r="DJ903" s="6"/>
      <c r="DK903" s="6"/>
      <c r="DL903" s="6"/>
      <c r="DM903" s="6"/>
      <c r="DN903" s="6"/>
      <c r="DO903" s="6"/>
      <c r="DP903" s="6"/>
      <c r="DQ903" s="6"/>
      <c r="DR903" s="6"/>
      <c r="DS903" s="6"/>
      <c r="DT903" s="6"/>
      <c r="DU903" s="6"/>
      <c r="DV903" s="6"/>
      <c r="DW903" s="6"/>
      <c r="DX903" s="6"/>
      <c r="DY903" s="6"/>
      <c r="DZ903" s="6"/>
      <c r="EA903" s="6"/>
      <c r="EB903" s="6"/>
      <c r="EC903" s="6"/>
      <c r="ED903" s="6"/>
      <c r="EE903" s="6"/>
      <c r="EF903" s="6"/>
      <c r="EG903" s="6"/>
      <c r="EH903" s="6"/>
      <c r="EI903" s="6"/>
      <c r="EJ903" s="6"/>
      <c r="EK903" s="6"/>
      <c r="EL903" s="6"/>
      <c r="EM903" s="6"/>
      <c r="EN903" s="8"/>
      <c r="EO903" s="6"/>
    </row>
    <row r="904" spans="1:145"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8"/>
      <c r="CF904" s="6"/>
      <c r="CG904" s="6"/>
      <c r="CH904" s="6"/>
      <c r="CI904" s="6"/>
      <c r="CJ904" s="6"/>
      <c r="CK904" s="6"/>
      <c r="CL904" s="6"/>
      <c r="CM904" s="6"/>
      <c r="CN904" s="6"/>
      <c r="CO904" s="6"/>
      <c r="CP904" s="6"/>
      <c r="CQ904" s="6"/>
      <c r="CR904" s="6"/>
      <c r="CS904" s="6"/>
      <c r="CT904" s="6"/>
      <c r="CU904" s="6"/>
      <c r="CV904" s="6"/>
      <c r="CW904" s="6"/>
      <c r="CX904" s="6"/>
      <c r="CY904" s="6"/>
      <c r="CZ904" s="6"/>
      <c r="DA904" s="6"/>
      <c r="DB904" s="6"/>
      <c r="DC904" s="6"/>
      <c r="DD904" s="6"/>
      <c r="DE904" s="6"/>
      <c r="DF904" s="6"/>
      <c r="DG904" s="6"/>
      <c r="DH904" s="6"/>
      <c r="DI904" s="8"/>
      <c r="DJ904" s="6"/>
      <c r="DK904" s="6"/>
      <c r="DL904" s="6"/>
      <c r="DM904" s="6"/>
      <c r="DN904" s="6"/>
      <c r="DO904" s="6"/>
      <c r="DP904" s="6"/>
      <c r="DQ904" s="6"/>
      <c r="DR904" s="6"/>
      <c r="DS904" s="6"/>
      <c r="DT904" s="6"/>
      <c r="DU904" s="6"/>
      <c r="DV904" s="6"/>
      <c r="DW904" s="6"/>
      <c r="DX904" s="6"/>
      <c r="DY904" s="6"/>
      <c r="DZ904" s="6"/>
      <c r="EA904" s="6"/>
      <c r="EB904" s="6"/>
      <c r="EC904" s="6"/>
      <c r="ED904" s="6"/>
      <c r="EE904" s="6"/>
      <c r="EF904" s="6"/>
      <c r="EG904" s="6"/>
      <c r="EH904" s="6"/>
      <c r="EI904" s="6"/>
      <c r="EJ904" s="6"/>
      <c r="EK904" s="6"/>
      <c r="EL904" s="6"/>
      <c r="EM904" s="6"/>
      <c r="EN904" s="8"/>
      <c r="EO904" s="6"/>
    </row>
    <row r="905" spans="1:14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8"/>
      <c r="CF905" s="6"/>
      <c r="CG905" s="6"/>
      <c r="CH905" s="6"/>
      <c r="CI905" s="6"/>
      <c r="CJ905" s="6"/>
      <c r="CK905" s="6"/>
      <c r="CL905" s="6"/>
      <c r="CM905" s="6"/>
      <c r="CN905" s="6"/>
      <c r="CO905" s="6"/>
      <c r="CP905" s="6"/>
      <c r="CQ905" s="6"/>
      <c r="CR905" s="6"/>
      <c r="CS905" s="6"/>
      <c r="CT905" s="6"/>
      <c r="CU905" s="6"/>
      <c r="CV905" s="6"/>
      <c r="CW905" s="6"/>
      <c r="CX905" s="6"/>
      <c r="CY905" s="6"/>
      <c r="CZ905" s="6"/>
      <c r="DA905" s="6"/>
      <c r="DB905" s="6"/>
      <c r="DC905" s="6"/>
      <c r="DD905" s="6"/>
      <c r="DE905" s="6"/>
      <c r="DF905" s="6"/>
      <c r="DG905" s="6"/>
      <c r="DH905" s="6"/>
      <c r="DI905" s="8"/>
      <c r="DJ905" s="6"/>
      <c r="DK905" s="6"/>
      <c r="DL905" s="6"/>
      <c r="DM905" s="6"/>
      <c r="DN905" s="6"/>
      <c r="DO905" s="6"/>
      <c r="DP905" s="6"/>
      <c r="DQ905" s="6"/>
      <c r="DR905" s="6"/>
      <c r="DS905" s="6"/>
      <c r="DT905" s="6"/>
      <c r="DU905" s="6"/>
      <c r="DV905" s="6"/>
      <c r="DW905" s="6"/>
      <c r="DX905" s="6"/>
      <c r="DY905" s="6"/>
      <c r="DZ905" s="6"/>
      <c r="EA905" s="6"/>
      <c r="EB905" s="6"/>
      <c r="EC905" s="6"/>
      <c r="ED905" s="6"/>
      <c r="EE905" s="6"/>
      <c r="EF905" s="6"/>
      <c r="EG905" s="6"/>
      <c r="EH905" s="6"/>
      <c r="EI905" s="6"/>
      <c r="EJ905" s="6"/>
      <c r="EK905" s="6"/>
      <c r="EL905" s="6"/>
      <c r="EM905" s="6"/>
      <c r="EN905" s="8"/>
      <c r="EO905" s="6"/>
    </row>
    <row r="906" spans="1:145"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8"/>
      <c r="CF906" s="6"/>
      <c r="CG906" s="6"/>
      <c r="CH906" s="6"/>
      <c r="CI906" s="6"/>
      <c r="CJ906" s="6"/>
      <c r="CK906" s="6"/>
      <c r="CL906" s="6"/>
      <c r="CM906" s="6"/>
      <c r="CN906" s="6"/>
      <c r="CO906" s="6"/>
      <c r="CP906" s="6"/>
      <c r="CQ906" s="6"/>
      <c r="CR906" s="6"/>
      <c r="CS906" s="6"/>
      <c r="CT906" s="6"/>
      <c r="CU906" s="6"/>
      <c r="CV906" s="6"/>
      <c r="CW906" s="6"/>
      <c r="CX906" s="6"/>
      <c r="CY906" s="6"/>
      <c r="CZ906" s="6"/>
      <c r="DA906" s="6"/>
      <c r="DB906" s="6"/>
      <c r="DC906" s="6"/>
      <c r="DD906" s="6"/>
      <c r="DE906" s="6"/>
      <c r="DF906" s="6"/>
      <c r="DG906" s="6"/>
      <c r="DH906" s="6"/>
      <c r="DI906" s="8"/>
      <c r="DJ906" s="6"/>
      <c r="DK906" s="6"/>
      <c r="DL906" s="6"/>
      <c r="DM906" s="6"/>
      <c r="DN906" s="6"/>
      <c r="DO906" s="6"/>
      <c r="DP906" s="6"/>
      <c r="DQ906" s="6"/>
      <c r="DR906" s="6"/>
      <c r="DS906" s="6"/>
      <c r="DT906" s="6"/>
      <c r="DU906" s="6"/>
      <c r="DV906" s="6"/>
      <c r="DW906" s="6"/>
      <c r="DX906" s="6"/>
      <c r="DY906" s="6"/>
      <c r="DZ906" s="6"/>
      <c r="EA906" s="6"/>
      <c r="EB906" s="6"/>
      <c r="EC906" s="6"/>
      <c r="ED906" s="6"/>
      <c r="EE906" s="6"/>
      <c r="EF906" s="6"/>
      <c r="EG906" s="6"/>
      <c r="EH906" s="6"/>
      <c r="EI906" s="6"/>
      <c r="EJ906" s="6"/>
      <c r="EK906" s="6"/>
      <c r="EL906" s="6"/>
      <c r="EM906" s="6"/>
      <c r="EN906" s="8"/>
      <c r="EO906" s="6"/>
    </row>
    <row r="907" spans="1:145"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8"/>
      <c r="CF907" s="6"/>
      <c r="CG907" s="6"/>
      <c r="CH907" s="6"/>
      <c r="CI907" s="6"/>
      <c r="CJ907" s="6"/>
      <c r="CK907" s="6"/>
      <c r="CL907" s="6"/>
      <c r="CM907" s="6"/>
      <c r="CN907" s="6"/>
      <c r="CO907" s="6"/>
      <c r="CP907" s="6"/>
      <c r="CQ907" s="6"/>
      <c r="CR907" s="6"/>
      <c r="CS907" s="6"/>
      <c r="CT907" s="6"/>
      <c r="CU907" s="6"/>
      <c r="CV907" s="6"/>
      <c r="CW907" s="6"/>
      <c r="CX907" s="6"/>
      <c r="CY907" s="6"/>
      <c r="CZ907" s="6"/>
      <c r="DA907" s="6"/>
      <c r="DB907" s="6"/>
      <c r="DC907" s="6"/>
      <c r="DD907" s="6"/>
      <c r="DE907" s="6"/>
      <c r="DF907" s="6"/>
      <c r="DG907" s="6"/>
      <c r="DH907" s="6"/>
      <c r="DI907" s="8"/>
      <c r="DJ907" s="6"/>
      <c r="DK907" s="6"/>
      <c r="DL907" s="6"/>
      <c r="DM907" s="6"/>
      <c r="DN907" s="6"/>
      <c r="DO907" s="6"/>
      <c r="DP907" s="6"/>
      <c r="DQ907" s="6"/>
      <c r="DR907" s="6"/>
      <c r="DS907" s="6"/>
      <c r="DT907" s="6"/>
      <c r="DU907" s="6"/>
      <c r="DV907" s="6"/>
      <c r="DW907" s="6"/>
      <c r="DX907" s="6"/>
      <c r="DY907" s="6"/>
      <c r="DZ907" s="6"/>
      <c r="EA907" s="6"/>
      <c r="EB907" s="6"/>
      <c r="EC907" s="6"/>
      <c r="ED907" s="6"/>
      <c r="EE907" s="6"/>
      <c r="EF907" s="6"/>
      <c r="EG907" s="6"/>
      <c r="EH907" s="6"/>
      <c r="EI907" s="6"/>
      <c r="EJ907" s="6"/>
      <c r="EK907" s="6"/>
      <c r="EL907" s="6"/>
      <c r="EM907" s="6"/>
      <c r="EN907" s="8"/>
      <c r="EO907" s="6"/>
    </row>
    <row r="908" spans="1:145"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8"/>
      <c r="CF908" s="6"/>
      <c r="CG908" s="6"/>
      <c r="CH908" s="6"/>
      <c r="CI908" s="6"/>
      <c r="CJ908" s="6"/>
      <c r="CK908" s="6"/>
      <c r="CL908" s="6"/>
      <c r="CM908" s="6"/>
      <c r="CN908" s="6"/>
      <c r="CO908" s="6"/>
      <c r="CP908" s="6"/>
      <c r="CQ908" s="6"/>
      <c r="CR908" s="6"/>
      <c r="CS908" s="6"/>
      <c r="CT908" s="6"/>
      <c r="CU908" s="6"/>
      <c r="CV908" s="6"/>
      <c r="CW908" s="6"/>
      <c r="CX908" s="6"/>
      <c r="CY908" s="6"/>
      <c r="CZ908" s="6"/>
      <c r="DA908" s="6"/>
      <c r="DB908" s="6"/>
      <c r="DC908" s="6"/>
      <c r="DD908" s="6"/>
      <c r="DE908" s="6"/>
      <c r="DF908" s="6"/>
      <c r="DG908" s="6"/>
      <c r="DH908" s="6"/>
      <c r="DI908" s="8"/>
      <c r="DJ908" s="6"/>
      <c r="DK908" s="6"/>
      <c r="DL908" s="6"/>
      <c r="DM908" s="6"/>
      <c r="DN908" s="6"/>
      <c r="DO908" s="6"/>
      <c r="DP908" s="6"/>
      <c r="DQ908" s="6"/>
      <c r="DR908" s="6"/>
      <c r="DS908" s="6"/>
      <c r="DT908" s="6"/>
      <c r="DU908" s="6"/>
      <c r="DV908" s="6"/>
      <c r="DW908" s="6"/>
      <c r="DX908" s="6"/>
      <c r="DY908" s="6"/>
      <c r="DZ908" s="6"/>
      <c r="EA908" s="6"/>
      <c r="EB908" s="6"/>
      <c r="EC908" s="6"/>
      <c r="ED908" s="6"/>
      <c r="EE908" s="6"/>
      <c r="EF908" s="6"/>
      <c r="EG908" s="6"/>
      <c r="EH908" s="6"/>
      <c r="EI908" s="6"/>
      <c r="EJ908" s="6"/>
      <c r="EK908" s="6"/>
      <c r="EL908" s="6"/>
      <c r="EM908" s="6"/>
      <c r="EN908" s="8"/>
      <c r="EO908" s="6"/>
    </row>
    <row r="909" spans="1:145"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8"/>
      <c r="CF909" s="6"/>
      <c r="CG909" s="6"/>
      <c r="CH909" s="6"/>
      <c r="CI909" s="6"/>
      <c r="CJ909" s="6"/>
      <c r="CK909" s="6"/>
      <c r="CL909" s="6"/>
      <c r="CM909" s="6"/>
      <c r="CN909" s="6"/>
      <c r="CO909" s="6"/>
      <c r="CP909" s="6"/>
      <c r="CQ909" s="6"/>
      <c r="CR909" s="6"/>
      <c r="CS909" s="6"/>
      <c r="CT909" s="6"/>
      <c r="CU909" s="6"/>
      <c r="CV909" s="6"/>
      <c r="CW909" s="6"/>
      <c r="CX909" s="6"/>
      <c r="CY909" s="6"/>
      <c r="CZ909" s="6"/>
      <c r="DA909" s="6"/>
      <c r="DB909" s="6"/>
      <c r="DC909" s="6"/>
      <c r="DD909" s="6"/>
      <c r="DE909" s="6"/>
      <c r="DF909" s="6"/>
      <c r="DG909" s="6"/>
      <c r="DH909" s="6"/>
      <c r="DI909" s="8"/>
      <c r="DJ909" s="6"/>
      <c r="DK909" s="6"/>
      <c r="DL909" s="6"/>
      <c r="DM909" s="6"/>
      <c r="DN909" s="6"/>
      <c r="DO909" s="6"/>
      <c r="DP909" s="6"/>
      <c r="DQ909" s="6"/>
      <c r="DR909" s="6"/>
      <c r="DS909" s="6"/>
      <c r="DT909" s="6"/>
      <c r="DU909" s="6"/>
      <c r="DV909" s="6"/>
      <c r="DW909" s="6"/>
      <c r="DX909" s="6"/>
      <c r="DY909" s="6"/>
      <c r="DZ909" s="6"/>
      <c r="EA909" s="6"/>
      <c r="EB909" s="6"/>
      <c r="EC909" s="6"/>
      <c r="ED909" s="6"/>
      <c r="EE909" s="6"/>
      <c r="EF909" s="6"/>
      <c r="EG909" s="6"/>
      <c r="EH909" s="6"/>
      <c r="EI909" s="6"/>
      <c r="EJ909" s="6"/>
      <c r="EK909" s="6"/>
      <c r="EL909" s="6"/>
      <c r="EM909" s="6"/>
      <c r="EN909" s="8"/>
      <c r="EO909" s="6"/>
    </row>
    <row r="910" spans="1:145"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8"/>
      <c r="CF910" s="6"/>
      <c r="CG910" s="6"/>
      <c r="CH910" s="6"/>
      <c r="CI910" s="6"/>
      <c r="CJ910" s="6"/>
      <c r="CK910" s="6"/>
      <c r="CL910" s="6"/>
      <c r="CM910" s="6"/>
      <c r="CN910" s="6"/>
      <c r="CO910" s="6"/>
      <c r="CP910" s="6"/>
      <c r="CQ910" s="6"/>
      <c r="CR910" s="6"/>
      <c r="CS910" s="6"/>
      <c r="CT910" s="6"/>
      <c r="CU910" s="6"/>
      <c r="CV910" s="6"/>
      <c r="CW910" s="6"/>
      <c r="CX910" s="6"/>
      <c r="CY910" s="6"/>
      <c r="CZ910" s="6"/>
      <c r="DA910" s="6"/>
      <c r="DB910" s="6"/>
      <c r="DC910" s="6"/>
      <c r="DD910" s="6"/>
      <c r="DE910" s="6"/>
      <c r="DF910" s="6"/>
      <c r="DG910" s="6"/>
      <c r="DH910" s="6"/>
      <c r="DI910" s="8"/>
      <c r="DJ910" s="6"/>
      <c r="DK910" s="6"/>
      <c r="DL910" s="6"/>
      <c r="DM910" s="6"/>
      <c r="DN910" s="6"/>
      <c r="DO910" s="6"/>
      <c r="DP910" s="6"/>
      <c r="DQ910" s="6"/>
      <c r="DR910" s="6"/>
      <c r="DS910" s="6"/>
      <c r="DT910" s="6"/>
      <c r="DU910" s="6"/>
      <c r="DV910" s="6"/>
      <c r="DW910" s="6"/>
      <c r="DX910" s="6"/>
      <c r="DY910" s="6"/>
      <c r="DZ910" s="6"/>
      <c r="EA910" s="6"/>
      <c r="EB910" s="6"/>
      <c r="EC910" s="6"/>
      <c r="ED910" s="6"/>
      <c r="EE910" s="6"/>
      <c r="EF910" s="6"/>
      <c r="EG910" s="6"/>
      <c r="EH910" s="6"/>
      <c r="EI910" s="6"/>
      <c r="EJ910" s="6"/>
      <c r="EK910" s="6"/>
      <c r="EL910" s="6"/>
      <c r="EM910" s="6"/>
      <c r="EN910" s="8"/>
      <c r="EO910" s="6"/>
    </row>
    <row r="911" spans="1:145"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8"/>
      <c r="CF911" s="6"/>
      <c r="CG911" s="6"/>
      <c r="CH911" s="6"/>
      <c r="CI911" s="6"/>
      <c r="CJ911" s="6"/>
      <c r="CK911" s="6"/>
      <c r="CL911" s="6"/>
      <c r="CM911" s="6"/>
      <c r="CN911" s="6"/>
      <c r="CO911" s="6"/>
      <c r="CP911" s="6"/>
      <c r="CQ911" s="6"/>
      <c r="CR911" s="6"/>
      <c r="CS911" s="6"/>
      <c r="CT911" s="6"/>
      <c r="CU911" s="6"/>
      <c r="CV911" s="6"/>
      <c r="CW911" s="6"/>
      <c r="CX911" s="6"/>
      <c r="CY911" s="6"/>
      <c r="CZ911" s="6"/>
      <c r="DA911" s="6"/>
      <c r="DB911" s="6"/>
      <c r="DC911" s="6"/>
      <c r="DD911" s="6"/>
      <c r="DE911" s="6"/>
      <c r="DF911" s="6"/>
      <c r="DG911" s="6"/>
      <c r="DH911" s="6"/>
      <c r="DI911" s="8"/>
      <c r="DJ911" s="6"/>
      <c r="DK911" s="6"/>
      <c r="DL911" s="6"/>
      <c r="DM911" s="6"/>
      <c r="DN911" s="6"/>
      <c r="DO911" s="6"/>
      <c r="DP911" s="6"/>
      <c r="DQ911" s="6"/>
      <c r="DR911" s="6"/>
      <c r="DS911" s="6"/>
      <c r="DT911" s="6"/>
      <c r="DU911" s="6"/>
      <c r="DV911" s="6"/>
      <c r="DW911" s="6"/>
      <c r="DX911" s="6"/>
      <c r="DY911" s="6"/>
      <c r="DZ911" s="6"/>
      <c r="EA911" s="6"/>
      <c r="EB911" s="6"/>
      <c r="EC911" s="6"/>
      <c r="ED911" s="6"/>
      <c r="EE911" s="6"/>
      <c r="EF911" s="6"/>
      <c r="EG911" s="6"/>
      <c r="EH911" s="6"/>
      <c r="EI911" s="6"/>
      <c r="EJ911" s="6"/>
      <c r="EK911" s="6"/>
      <c r="EL911" s="6"/>
      <c r="EM911" s="6"/>
      <c r="EN911" s="8"/>
      <c r="EO911" s="6"/>
    </row>
    <row r="912" spans="1:145"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8"/>
      <c r="CF912" s="6"/>
      <c r="CG912" s="6"/>
      <c r="CH912" s="6"/>
      <c r="CI912" s="6"/>
      <c r="CJ912" s="6"/>
      <c r="CK912" s="6"/>
      <c r="CL912" s="6"/>
      <c r="CM912" s="6"/>
      <c r="CN912" s="6"/>
      <c r="CO912" s="6"/>
      <c r="CP912" s="6"/>
      <c r="CQ912" s="6"/>
      <c r="CR912" s="6"/>
      <c r="CS912" s="6"/>
      <c r="CT912" s="6"/>
      <c r="CU912" s="6"/>
      <c r="CV912" s="6"/>
      <c r="CW912" s="6"/>
      <c r="CX912" s="6"/>
      <c r="CY912" s="6"/>
      <c r="CZ912" s="6"/>
      <c r="DA912" s="6"/>
      <c r="DB912" s="6"/>
      <c r="DC912" s="6"/>
      <c r="DD912" s="6"/>
      <c r="DE912" s="6"/>
      <c r="DF912" s="6"/>
      <c r="DG912" s="6"/>
      <c r="DH912" s="6"/>
      <c r="DI912" s="8"/>
      <c r="DJ912" s="6"/>
      <c r="DK912" s="6"/>
      <c r="DL912" s="6"/>
      <c r="DM912" s="6"/>
      <c r="DN912" s="6"/>
      <c r="DO912" s="6"/>
      <c r="DP912" s="6"/>
      <c r="DQ912" s="6"/>
      <c r="DR912" s="6"/>
      <c r="DS912" s="6"/>
      <c r="DT912" s="6"/>
      <c r="DU912" s="6"/>
      <c r="DV912" s="6"/>
      <c r="DW912" s="6"/>
      <c r="DX912" s="6"/>
      <c r="DY912" s="6"/>
      <c r="DZ912" s="6"/>
      <c r="EA912" s="6"/>
      <c r="EB912" s="6"/>
      <c r="EC912" s="6"/>
      <c r="ED912" s="6"/>
      <c r="EE912" s="6"/>
      <c r="EF912" s="6"/>
      <c r="EG912" s="6"/>
      <c r="EH912" s="6"/>
      <c r="EI912" s="6"/>
      <c r="EJ912" s="6"/>
      <c r="EK912" s="6"/>
      <c r="EL912" s="6"/>
      <c r="EM912" s="6"/>
      <c r="EN912" s="8"/>
      <c r="EO912" s="6"/>
    </row>
    <row r="913" spans="1:145"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8"/>
      <c r="CF913" s="6"/>
      <c r="CG913" s="6"/>
      <c r="CH913" s="6"/>
      <c r="CI913" s="6"/>
      <c r="CJ913" s="6"/>
      <c r="CK913" s="6"/>
      <c r="CL913" s="6"/>
      <c r="CM913" s="6"/>
      <c r="CN913" s="6"/>
      <c r="CO913" s="6"/>
      <c r="CP913" s="6"/>
      <c r="CQ913" s="6"/>
      <c r="CR913" s="6"/>
      <c r="CS913" s="6"/>
      <c r="CT913" s="6"/>
      <c r="CU913" s="6"/>
      <c r="CV913" s="6"/>
      <c r="CW913" s="6"/>
      <c r="CX913" s="6"/>
      <c r="CY913" s="6"/>
      <c r="CZ913" s="6"/>
      <c r="DA913" s="6"/>
      <c r="DB913" s="6"/>
      <c r="DC913" s="6"/>
      <c r="DD913" s="6"/>
      <c r="DE913" s="6"/>
      <c r="DF913" s="6"/>
      <c r="DG913" s="6"/>
      <c r="DH913" s="6"/>
      <c r="DI913" s="8"/>
      <c r="DJ913" s="6"/>
      <c r="DK913" s="6"/>
      <c r="DL913" s="6"/>
      <c r="DM913" s="6"/>
      <c r="DN913" s="6"/>
      <c r="DO913" s="6"/>
      <c r="DP913" s="6"/>
      <c r="DQ913" s="6"/>
      <c r="DR913" s="6"/>
      <c r="DS913" s="6"/>
      <c r="DT913" s="6"/>
      <c r="DU913" s="6"/>
      <c r="DV913" s="6"/>
      <c r="DW913" s="6"/>
      <c r="DX913" s="6"/>
      <c r="DY913" s="6"/>
      <c r="DZ913" s="6"/>
      <c r="EA913" s="6"/>
      <c r="EB913" s="6"/>
      <c r="EC913" s="6"/>
      <c r="ED913" s="6"/>
      <c r="EE913" s="6"/>
      <c r="EF913" s="6"/>
      <c r="EG913" s="6"/>
      <c r="EH913" s="6"/>
      <c r="EI913" s="6"/>
      <c r="EJ913" s="6"/>
      <c r="EK913" s="6"/>
      <c r="EL913" s="6"/>
      <c r="EM913" s="6"/>
      <c r="EN913" s="8"/>
      <c r="EO913" s="6"/>
    </row>
    <row r="914" spans="1:145"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8"/>
      <c r="CF914" s="6"/>
      <c r="CG914" s="6"/>
      <c r="CH914" s="6"/>
      <c r="CI914" s="6"/>
      <c r="CJ914" s="6"/>
      <c r="CK914" s="6"/>
      <c r="CL914" s="6"/>
      <c r="CM914" s="6"/>
      <c r="CN914" s="6"/>
      <c r="CO914" s="6"/>
      <c r="CP914" s="6"/>
      <c r="CQ914" s="6"/>
      <c r="CR914" s="6"/>
      <c r="CS914" s="6"/>
      <c r="CT914" s="6"/>
      <c r="CU914" s="6"/>
      <c r="CV914" s="6"/>
      <c r="CW914" s="6"/>
      <c r="CX914" s="6"/>
      <c r="CY914" s="6"/>
      <c r="CZ914" s="6"/>
      <c r="DA914" s="6"/>
      <c r="DB914" s="6"/>
      <c r="DC914" s="6"/>
      <c r="DD914" s="6"/>
      <c r="DE914" s="6"/>
      <c r="DF914" s="6"/>
      <c r="DG914" s="6"/>
      <c r="DH914" s="6"/>
      <c r="DI914" s="8"/>
      <c r="DJ914" s="6"/>
      <c r="DK914" s="6"/>
      <c r="DL914" s="6"/>
      <c r="DM914" s="6"/>
      <c r="DN914" s="6"/>
      <c r="DO914" s="6"/>
      <c r="DP914" s="6"/>
      <c r="DQ914" s="6"/>
      <c r="DR914" s="6"/>
      <c r="DS914" s="6"/>
      <c r="DT914" s="6"/>
      <c r="DU914" s="6"/>
      <c r="DV914" s="6"/>
      <c r="DW914" s="6"/>
      <c r="DX914" s="6"/>
      <c r="DY914" s="6"/>
      <c r="DZ914" s="6"/>
      <c r="EA914" s="6"/>
      <c r="EB914" s="6"/>
      <c r="EC914" s="6"/>
      <c r="ED914" s="6"/>
      <c r="EE914" s="6"/>
      <c r="EF914" s="6"/>
      <c r="EG914" s="6"/>
      <c r="EH914" s="6"/>
      <c r="EI914" s="6"/>
      <c r="EJ914" s="6"/>
      <c r="EK914" s="6"/>
      <c r="EL914" s="6"/>
      <c r="EM914" s="6"/>
      <c r="EN914" s="8"/>
      <c r="EO914" s="6"/>
    </row>
    <row r="915" spans="1:14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8"/>
      <c r="CF915" s="6"/>
      <c r="CG915" s="6"/>
      <c r="CH915" s="6"/>
      <c r="CI915" s="6"/>
      <c r="CJ915" s="6"/>
      <c r="CK915" s="6"/>
      <c r="CL915" s="6"/>
      <c r="CM915" s="6"/>
      <c r="CN915" s="6"/>
      <c r="CO915" s="6"/>
      <c r="CP915" s="6"/>
      <c r="CQ915" s="6"/>
      <c r="CR915" s="6"/>
      <c r="CS915" s="6"/>
      <c r="CT915" s="6"/>
      <c r="CU915" s="6"/>
      <c r="CV915" s="6"/>
      <c r="CW915" s="6"/>
      <c r="CX915" s="6"/>
      <c r="CY915" s="6"/>
      <c r="CZ915" s="6"/>
      <c r="DA915" s="6"/>
      <c r="DB915" s="6"/>
      <c r="DC915" s="6"/>
      <c r="DD915" s="6"/>
      <c r="DE915" s="6"/>
      <c r="DF915" s="6"/>
      <c r="DG915" s="6"/>
      <c r="DH915" s="6"/>
      <c r="DI915" s="8"/>
      <c r="DJ915" s="6"/>
      <c r="DK915" s="6"/>
      <c r="DL915" s="6"/>
      <c r="DM915" s="6"/>
      <c r="DN915" s="6"/>
      <c r="DO915" s="6"/>
      <c r="DP915" s="6"/>
      <c r="DQ915" s="6"/>
      <c r="DR915" s="6"/>
      <c r="DS915" s="6"/>
      <c r="DT915" s="6"/>
      <c r="DU915" s="6"/>
      <c r="DV915" s="6"/>
      <c r="DW915" s="6"/>
      <c r="DX915" s="6"/>
      <c r="DY915" s="6"/>
      <c r="DZ915" s="6"/>
      <c r="EA915" s="6"/>
      <c r="EB915" s="6"/>
      <c r="EC915" s="6"/>
      <c r="ED915" s="6"/>
      <c r="EE915" s="6"/>
      <c r="EF915" s="6"/>
      <c r="EG915" s="6"/>
      <c r="EH915" s="6"/>
      <c r="EI915" s="6"/>
      <c r="EJ915" s="6"/>
      <c r="EK915" s="6"/>
      <c r="EL915" s="6"/>
      <c r="EM915" s="6"/>
      <c r="EN915" s="8"/>
      <c r="EO915" s="6"/>
    </row>
    <row r="916" spans="1:145"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8"/>
      <c r="CF916" s="6"/>
      <c r="CG916" s="6"/>
      <c r="CH916" s="6"/>
      <c r="CI916" s="6"/>
      <c r="CJ916" s="6"/>
      <c r="CK916" s="6"/>
      <c r="CL916" s="6"/>
      <c r="CM916" s="6"/>
      <c r="CN916" s="6"/>
      <c r="CO916" s="6"/>
      <c r="CP916" s="6"/>
      <c r="CQ916" s="6"/>
      <c r="CR916" s="6"/>
      <c r="CS916" s="6"/>
      <c r="CT916" s="6"/>
      <c r="CU916" s="6"/>
      <c r="CV916" s="6"/>
      <c r="CW916" s="6"/>
      <c r="CX916" s="6"/>
      <c r="CY916" s="6"/>
      <c r="CZ916" s="6"/>
      <c r="DA916" s="6"/>
      <c r="DB916" s="6"/>
      <c r="DC916" s="6"/>
      <c r="DD916" s="6"/>
      <c r="DE916" s="6"/>
      <c r="DF916" s="6"/>
      <c r="DG916" s="6"/>
      <c r="DH916" s="6"/>
      <c r="DI916" s="8"/>
      <c r="DJ916" s="6"/>
      <c r="DK916" s="6"/>
      <c r="DL916" s="6"/>
      <c r="DM916" s="6"/>
      <c r="DN916" s="6"/>
      <c r="DO916" s="6"/>
      <c r="DP916" s="6"/>
      <c r="DQ916" s="6"/>
      <c r="DR916" s="6"/>
      <c r="DS916" s="6"/>
      <c r="DT916" s="6"/>
      <c r="DU916" s="6"/>
      <c r="DV916" s="6"/>
      <c r="DW916" s="6"/>
      <c r="DX916" s="6"/>
      <c r="DY916" s="6"/>
      <c r="DZ916" s="6"/>
      <c r="EA916" s="6"/>
      <c r="EB916" s="6"/>
      <c r="EC916" s="6"/>
      <c r="ED916" s="6"/>
      <c r="EE916" s="6"/>
      <c r="EF916" s="6"/>
      <c r="EG916" s="6"/>
      <c r="EH916" s="6"/>
      <c r="EI916" s="6"/>
      <c r="EJ916" s="6"/>
      <c r="EK916" s="6"/>
      <c r="EL916" s="6"/>
      <c r="EM916" s="6"/>
      <c r="EN916" s="8"/>
      <c r="EO916" s="6"/>
    </row>
    <row r="917" spans="1:145"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8"/>
      <c r="CF917" s="6"/>
      <c r="CG917" s="6"/>
      <c r="CH917" s="6"/>
      <c r="CI917" s="6"/>
      <c r="CJ917" s="6"/>
      <c r="CK917" s="6"/>
      <c r="CL917" s="6"/>
      <c r="CM917" s="6"/>
      <c r="CN917" s="6"/>
      <c r="CO917" s="6"/>
      <c r="CP917" s="6"/>
      <c r="CQ917" s="6"/>
      <c r="CR917" s="6"/>
      <c r="CS917" s="6"/>
      <c r="CT917" s="6"/>
      <c r="CU917" s="6"/>
      <c r="CV917" s="6"/>
      <c r="CW917" s="6"/>
      <c r="CX917" s="6"/>
      <c r="CY917" s="6"/>
      <c r="CZ917" s="6"/>
      <c r="DA917" s="6"/>
      <c r="DB917" s="6"/>
      <c r="DC917" s="6"/>
      <c r="DD917" s="6"/>
      <c r="DE917" s="6"/>
      <c r="DF917" s="6"/>
      <c r="DG917" s="6"/>
      <c r="DH917" s="6"/>
      <c r="DI917" s="8"/>
      <c r="DJ917" s="6"/>
      <c r="DK917" s="6"/>
      <c r="DL917" s="6"/>
      <c r="DM917" s="6"/>
      <c r="DN917" s="6"/>
      <c r="DO917" s="6"/>
      <c r="DP917" s="6"/>
      <c r="DQ917" s="6"/>
      <c r="DR917" s="6"/>
      <c r="DS917" s="6"/>
      <c r="DT917" s="6"/>
      <c r="DU917" s="6"/>
      <c r="DV917" s="6"/>
      <c r="DW917" s="6"/>
      <c r="DX917" s="6"/>
      <c r="DY917" s="6"/>
      <c r="DZ917" s="6"/>
      <c r="EA917" s="6"/>
      <c r="EB917" s="6"/>
      <c r="EC917" s="6"/>
      <c r="ED917" s="6"/>
      <c r="EE917" s="6"/>
      <c r="EF917" s="6"/>
      <c r="EG917" s="6"/>
      <c r="EH917" s="6"/>
      <c r="EI917" s="6"/>
      <c r="EJ917" s="6"/>
      <c r="EK917" s="6"/>
      <c r="EL917" s="6"/>
      <c r="EM917" s="6"/>
      <c r="EN917" s="8"/>
      <c r="EO917" s="6"/>
    </row>
    <row r="918" spans="1:145"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8"/>
      <c r="CF918" s="6"/>
      <c r="CG918" s="6"/>
      <c r="CH918" s="6"/>
      <c r="CI918" s="6"/>
      <c r="CJ918" s="6"/>
      <c r="CK918" s="6"/>
      <c r="CL918" s="6"/>
      <c r="CM918" s="6"/>
      <c r="CN918" s="6"/>
      <c r="CO918" s="6"/>
      <c r="CP918" s="6"/>
      <c r="CQ918" s="6"/>
      <c r="CR918" s="6"/>
      <c r="CS918" s="6"/>
      <c r="CT918" s="6"/>
      <c r="CU918" s="6"/>
      <c r="CV918" s="6"/>
      <c r="CW918" s="6"/>
      <c r="CX918" s="6"/>
      <c r="CY918" s="6"/>
      <c r="CZ918" s="6"/>
      <c r="DA918" s="6"/>
      <c r="DB918" s="6"/>
      <c r="DC918" s="6"/>
      <c r="DD918" s="6"/>
      <c r="DE918" s="6"/>
      <c r="DF918" s="6"/>
      <c r="DG918" s="6"/>
      <c r="DH918" s="6"/>
      <c r="DI918" s="8"/>
      <c r="DJ918" s="6"/>
      <c r="DK918" s="6"/>
      <c r="DL918" s="6"/>
      <c r="DM918" s="6"/>
      <c r="DN918" s="6"/>
      <c r="DO918" s="6"/>
      <c r="DP918" s="6"/>
      <c r="DQ918" s="6"/>
      <c r="DR918" s="6"/>
      <c r="DS918" s="6"/>
      <c r="DT918" s="6"/>
      <c r="DU918" s="6"/>
      <c r="DV918" s="6"/>
      <c r="DW918" s="6"/>
      <c r="DX918" s="6"/>
      <c r="DY918" s="6"/>
      <c r="DZ918" s="6"/>
      <c r="EA918" s="6"/>
      <c r="EB918" s="6"/>
      <c r="EC918" s="6"/>
      <c r="ED918" s="6"/>
      <c r="EE918" s="6"/>
      <c r="EF918" s="6"/>
      <c r="EG918" s="6"/>
      <c r="EH918" s="6"/>
      <c r="EI918" s="6"/>
      <c r="EJ918" s="6"/>
      <c r="EK918" s="6"/>
      <c r="EL918" s="6"/>
      <c r="EM918" s="6"/>
      <c r="EN918" s="8"/>
      <c r="EO918" s="6"/>
    </row>
    <row r="919" spans="1:145"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8"/>
      <c r="CF919" s="6"/>
      <c r="CG919" s="6"/>
      <c r="CH919" s="6"/>
      <c r="CI919" s="6"/>
      <c r="CJ919" s="6"/>
      <c r="CK919" s="6"/>
      <c r="CL919" s="6"/>
      <c r="CM919" s="6"/>
      <c r="CN919" s="6"/>
      <c r="CO919" s="6"/>
      <c r="CP919" s="6"/>
      <c r="CQ919" s="6"/>
      <c r="CR919" s="6"/>
      <c r="CS919" s="6"/>
      <c r="CT919" s="6"/>
      <c r="CU919" s="6"/>
      <c r="CV919" s="6"/>
      <c r="CW919" s="6"/>
      <c r="CX919" s="6"/>
      <c r="CY919" s="6"/>
      <c r="CZ919" s="6"/>
      <c r="DA919" s="6"/>
      <c r="DB919" s="6"/>
      <c r="DC919" s="6"/>
      <c r="DD919" s="6"/>
      <c r="DE919" s="6"/>
      <c r="DF919" s="6"/>
      <c r="DG919" s="6"/>
      <c r="DH919" s="6"/>
      <c r="DI919" s="8"/>
      <c r="DJ919" s="6"/>
      <c r="DK919" s="6"/>
      <c r="DL919" s="6"/>
      <c r="DM919" s="6"/>
      <c r="DN919" s="6"/>
      <c r="DO919" s="6"/>
      <c r="DP919" s="6"/>
      <c r="DQ919" s="6"/>
      <c r="DR919" s="6"/>
      <c r="DS919" s="6"/>
      <c r="DT919" s="6"/>
      <c r="DU919" s="6"/>
      <c r="DV919" s="6"/>
      <c r="DW919" s="6"/>
      <c r="DX919" s="6"/>
      <c r="DY919" s="6"/>
      <c r="DZ919" s="6"/>
      <c r="EA919" s="6"/>
      <c r="EB919" s="6"/>
      <c r="EC919" s="6"/>
      <c r="ED919" s="6"/>
      <c r="EE919" s="6"/>
      <c r="EF919" s="6"/>
      <c r="EG919" s="6"/>
      <c r="EH919" s="6"/>
      <c r="EI919" s="6"/>
      <c r="EJ919" s="6"/>
      <c r="EK919" s="6"/>
      <c r="EL919" s="6"/>
      <c r="EM919" s="6"/>
      <c r="EN919" s="8"/>
      <c r="EO919" s="6"/>
    </row>
    <row r="920" spans="1:145"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8"/>
      <c r="CF920" s="6"/>
      <c r="CG920" s="6"/>
      <c r="CH920" s="6"/>
      <c r="CI920" s="6"/>
      <c r="CJ920" s="6"/>
      <c r="CK920" s="6"/>
      <c r="CL920" s="6"/>
      <c r="CM920" s="6"/>
      <c r="CN920" s="6"/>
      <c r="CO920" s="6"/>
      <c r="CP920" s="6"/>
      <c r="CQ920" s="6"/>
      <c r="CR920" s="6"/>
      <c r="CS920" s="6"/>
      <c r="CT920" s="6"/>
      <c r="CU920" s="6"/>
      <c r="CV920" s="6"/>
      <c r="CW920" s="6"/>
      <c r="CX920" s="6"/>
      <c r="CY920" s="6"/>
      <c r="CZ920" s="6"/>
      <c r="DA920" s="6"/>
      <c r="DB920" s="6"/>
      <c r="DC920" s="6"/>
      <c r="DD920" s="6"/>
      <c r="DE920" s="6"/>
      <c r="DF920" s="6"/>
      <c r="DG920" s="6"/>
      <c r="DH920" s="6"/>
      <c r="DI920" s="8"/>
      <c r="DJ920" s="6"/>
      <c r="DK920" s="6"/>
      <c r="DL920" s="6"/>
      <c r="DM920" s="6"/>
      <c r="DN920" s="6"/>
      <c r="DO920" s="6"/>
      <c r="DP920" s="6"/>
      <c r="DQ920" s="6"/>
      <c r="DR920" s="6"/>
      <c r="DS920" s="6"/>
      <c r="DT920" s="6"/>
      <c r="DU920" s="6"/>
      <c r="DV920" s="6"/>
      <c r="DW920" s="6"/>
      <c r="DX920" s="6"/>
      <c r="DY920" s="6"/>
      <c r="DZ920" s="6"/>
      <c r="EA920" s="6"/>
      <c r="EB920" s="6"/>
      <c r="EC920" s="6"/>
      <c r="ED920" s="6"/>
      <c r="EE920" s="6"/>
      <c r="EF920" s="6"/>
      <c r="EG920" s="6"/>
      <c r="EH920" s="6"/>
      <c r="EI920" s="6"/>
      <c r="EJ920" s="6"/>
      <c r="EK920" s="6"/>
      <c r="EL920" s="6"/>
      <c r="EM920" s="6"/>
      <c r="EN920" s="8"/>
      <c r="EO920" s="6"/>
    </row>
    <row r="921" spans="1:145"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8"/>
      <c r="CF921" s="6"/>
      <c r="CG921" s="6"/>
      <c r="CH921" s="6"/>
      <c r="CI921" s="6"/>
      <c r="CJ921" s="6"/>
      <c r="CK921" s="6"/>
      <c r="CL921" s="6"/>
      <c r="CM921" s="6"/>
      <c r="CN921" s="6"/>
      <c r="CO921" s="6"/>
      <c r="CP921" s="6"/>
      <c r="CQ921" s="6"/>
      <c r="CR921" s="6"/>
      <c r="CS921" s="6"/>
      <c r="CT921" s="6"/>
      <c r="CU921" s="6"/>
      <c r="CV921" s="6"/>
      <c r="CW921" s="6"/>
      <c r="CX921" s="6"/>
      <c r="CY921" s="6"/>
      <c r="CZ921" s="6"/>
      <c r="DA921" s="6"/>
      <c r="DB921" s="6"/>
      <c r="DC921" s="6"/>
      <c r="DD921" s="6"/>
      <c r="DE921" s="6"/>
      <c r="DF921" s="6"/>
      <c r="DG921" s="6"/>
      <c r="DH921" s="6"/>
      <c r="DI921" s="8"/>
      <c r="DJ921" s="6"/>
      <c r="DK921" s="6"/>
      <c r="DL921" s="6"/>
      <c r="DM921" s="6"/>
      <c r="DN921" s="6"/>
      <c r="DO921" s="6"/>
      <c r="DP921" s="6"/>
      <c r="DQ921" s="6"/>
      <c r="DR921" s="6"/>
      <c r="DS921" s="6"/>
      <c r="DT921" s="6"/>
      <c r="DU921" s="6"/>
      <c r="DV921" s="6"/>
      <c r="DW921" s="6"/>
      <c r="DX921" s="6"/>
      <c r="DY921" s="6"/>
      <c r="DZ921" s="6"/>
      <c r="EA921" s="6"/>
      <c r="EB921" s="6"/>
      <c r="EC921" s="6"/>
      <c r="ED921" s="6"/>
      <c r="EE921" s="6"/>
      <c r="EF921" s="6"/>
      <c r="EG921" s="6"/>
      <c r="EH921" s="6"/>
      <c r="EI921" s="6"/>
      <c r="EJ921" s="6"/>
      <c r="EK921" s="6"/>
      <c r="EL921" s="6"/>
      <c r="EM921" s="6"/>
      <c r="EN921" s="8"/>
      <c r="EO921" s="6"/>
    </row>
    <row r="922" spans="1:145"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8"/>
      <c r="CF922" s="6"/>
      <c r="CG922" s="6"/>
      <c r="CH922" s="6"/>
      <c r="CI922" s="6"/>
      <c r="CJ922" s="6"/>
      <c r="CK922" s="6"/>
      <c r="CL922" s="6"/>
      <c r="CM922" s="6"/>
      <c r="CN922" s="6"/>
      <c r="CO922" s="6"/>
      <c r="CP922" s="6"/>
      <c r="CQ922" s="6"/>
      <c r="CR922" s="6"/>
      <c r="CS922" s="6"/>
      <c r="CT922" s="6"/>
      <c r="CU922" s="6"/>
      <c r="CV922" s="6"/>
      <c r="CW922" s="6"/>
      <c r="CX922" s="6"/>
      <c r="CY922" s="6"/>
      <c r="CZ922" s="6"/>
      <c r="DA922" s="6"/>
      <c r="DB922" s="6"/>
      <c r="DC922" s="6"/>
      <c r="DD922" s="6"/>
      <c r="DE922" s="6"/>
      <c r="DF922" s="6"/>
      <c r="DG922" s="6"/>
      <c r="DH922" s="6"/>
      <c r="DI922" s="8"/>
      <c r="DJ922" s="6"/>
      <c r="DK922" s="6"/>
      <c r="DL922" s="6"/>
      <c r="DM922" s="6"/>
      <c r="DN922" s="6"/>
      <c r="DO922" s="6"/>
      <c r="DP922" s="6"/>
      <c r="DQ922" s="6"/>
      <c r="DR922" s="6"/>
      <c r="DS922" s="6"/>
      <c r="DT922" s="6"/>
      <c r="DU922" s="6"/>
      <c r="DV922" s="6"/>
      <c r="DW922" s="6"/>
      <c r="DX922" s="6"/>
      <c r="DY922" s="6"/>
      <c r="DZ922" s="6"/>
      <c r="EA922" s="6"/>
      <c r="EB922" s="6"/>
      <c r="EC922" s="6"/>
      <c r="ED922" s="6"/>
      <c r="EE922" s="6"/>
      <c r="EF922" s="6"/>
      <c r="EG922" s="6"/>
      <c r="EH922" s="6"/>
      <c r="EI922" s="6"/>
      <c r="EJ922" s="6"/>
      <c r="EK922" s="6"/>
      <c r="EL922" s="6"/>
      <c r="EM922" s="6"/>
      <c r="EN922" s="8"/>
      <c r="EO922" s="6"/>
    </row>
    <row r="923" spans="1:145"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8"/>
      <c r="CF923" s="6"/>
      <c r="CG923" s="6"/>
      <c r="CH923" s="6"/>
      <c r="CI923" s="6"/>
      <c r="CJ923" s="6"/>
      <c r="CK923" s="6"/>
      <c r="CL923" s="6"/>
      <c r="CM923" s="6"/>
      <c r="CN923" s="6"/>
      <c r="CO923" s="6"/>
      <c r="CP923" s="6"/>
      <c r="CQ923" s="6"/>
      <c r="CR923" s="6"/>
      <c r="CS923" s="6"/>
      <c r="CT923" s="6"/>
      <c r="CU923" s="6"/>
      <c r="CV923" s="6"/>
      <c r="CW923" s="6"/>
      <c r="CX923" s="6"/>
      <c r="CY923" s="6"/>
      <c r="CZ923" s="6"/>
      <c r="DA923" s="6"/>
      <c r="DB923" s="6"/>
      <c r="DC923" s="6"/>
      <c r="DD923" s="6"/>
      <c r="DE923" s="6"/>
      <c r="DF923" s="6"/>
      <c r="DG923" s="6"/>
      <c r="DH923" s="6"/>
      <c r="DI923" s="8"/>
      <c r="DJ923" s="6"/>
      <c r="DK923" s="6"/>
      <c r="DL923" s="6"/>
      <c r="DM923" s="6"/>
      <c r="DN923" s="6"/>
      <c r="DO923" s="6"/>
      <c r="DP923" s="6"/>
      <c r="DQ923" s="6"/>
      <c r="DR923" s="6"/>
      <c r="DS923" s="6"/>
      <c r="DT923" s="6"/>
      <c r="DU923" s="6"/>
      <c r="DV923" s="6"/>
      <c r="DW923" s="6"/>
      <c r="DX923" s="6"/>
      <c r="DY923" s="6"/>
      <c r="DZ923" s="6"/>
      <c r="EA923" s="6"/>
      <c r="EB923" s="6"/>
      <c r="EC923" s="6"/>
      <c r="ED923" s="6"/>
      <c r="EE923" s="6"/>
      <c r="EF923" s="6"/>
      <c r="EG923" s="6"/>
      <c r="EH923" s="6"/>
      <c r="EI923" s="6"/>
      <c r="EJ923" s="6"/>
      <c r="EK923" s="6"/>
      <c r="EL923" s="6"/>
      <c r="EM923" s="6"/>
      <c r="EN923" s="8"/>
      <c r="EO923" s="6"/>
    </row>
    <row r="924" spans="1:145"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8"/>
      <c r="CF924" s="6"/>
      <c r="CG924" s="6"/>
      <c r="CH924" s="6"/>
      <c r="CI924" s="6"/>
      <c r="CJ924" s="6"/>
      <c r="CK924" s="6"/>
      <c r="CL924" s="6"/>
      <c r="CM924" s="6"/>
      <c r="CN924" s="6"/>
      <c r="CO924" s="6"/>
      <c r="CP924" s="6"/>
      <c r="CQ924" s="6"/>
      <c r="CR924" s="6"/>
      <c r="CS924" s="6"/>
      <c r="CT924" s="6"/>
      <c r="CU924" s="6"/>
      <c r="CV924" s="6"/>
      <c r="CW924" s="6"/>
      <c r="CX924" s="6"/>
      <c r="CY924" s="6"/>
      <c r="CZ924" s="6"/>
      <c r="DA924" s="6"/>
      <c r="DB924" s="6"/>
      <c r="DC924" s="6"/>
      <c r="DD924" s="6"/>
      <c r="DE924" s="6"/>
      <c r="DF924" s="6"/>
      <c r="DG924" s="6"/>
      <c r="DH924" s="6"/>
      <c r="DI924" s="8"/>
      <c r="DJ924" s="6"/>
      <c r="DK924" s="6"/>
      <c r="DL924" s="6"/>
      <c r="DM924" s="6"/>
      <c r="DN924" s="6"/>
      <c r="DO924" s="6"/>
      <c r="DP924" s="6"/>
      <c r="DQ924" s="6"/>
      <c r="DR924" s="6"/>
      <c r="DS924" s="6"/>
      <c r="DT924" s="6"/>
      <c r="DU924" s="6"/>
      <c r="DV924" s="6"/>
      <c r="DW924" s="6"/>
      <c r="DX924" s="6"/>
      <c r="DY924" s="6"/>
      <c r="DZ924" s="6"/>
      <c r="EA924" s="6"/>
      <c r="EB924" s="6"/>
      <c r="EC924" s="6"/>
      <c r="ED924" s="6"/>
      <c r="EE924" s="6"/>
      <c r="EF924" s="6"/>
      <c r="EG924" s="6"/>
      <c r="EH924" s="6"/>
      <c r="EI924" s="6"/>
      <c r="EJ924" s="6"/>
      <c r="EK924" s="6"/>
      <c r="EL924" s="6"/>
      <c r="EM924" s="6"/>
      <c r="EN924" s="8"/>
      <c r="EO924" s="6"/>
    </row>
    <row r="925" spans="1:14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8"/>
      <c r="CF925" s="6"/>
      <c r="CG925" s="6"/>
      <c r="CH925" s="6"/>
      <c r="CI925" s="6"/>
      <c r="CJ925" s="6"/>
      <c r="CK925" s="6"/>
      <c r="CL925" s="6"/>
      <c r="CM925" s="6"/>
      <c r="CN925" s="6"/>
      <c r="CO925" s="6"/>
      <c r="CP925" s="6"/>
      <c r="CQ925" s="6"/>
      <c r="CR925" s="6"/>
      <c r="CS925" s="6"/>
      <c r="CT925" s="6"/>
      <c r="CU925" s="6"/>
      <c r="CV925" s="6"/>
      <c r="CW925" s="6"/>
      <c r="CX925" s="6"/>
      <c r="CY925" s="6"/>
      <c r="CZ925" s="6"/>
      <c r="DA925" s="6"/>
      <c r="DB925" s="6"/>
      <c r="DC925" s="6"/>
      <c r="DD925" s="6"/>
      <c r="DE925" s="6"/>
      <c r="DF925" s="6"/>
      <c r="DG925" s="6"/>
      <c r="DH925" s="6"/>
      <c r="DI925" s="8"/>
      <c r="DJ925" s="6"/>
      <c r="DK925" s="6"/>
      <c r="DL925" s="6"/>
      <c r="DM925" s="6"/>
      <c r="DN925" s="6"/>
      <c r="DO925" s="6"/>
      <c r="DP925" s="6"/>
      <c r="DQ925" s="6"/>
      <c r="DR925" s="6"/>
      <c r="DS925" s="6"/>
      <c r="DT925" s="6"/>
      <c r="DU925" s="6"/>
      <c r="DV925" s="6"/>
      <c r="DW925" s="6"/>
      <c r="DX925" s="6"/>
      <c r="DY925" s="6"/>
      <c r="DZ925" s="6"/>
      <c r="EA925" s="6"/>
      <c r="EB925" s="6"/>
      <c r="EC925" s="6"/>
      <c r="ED925" s="6"/>
      <c r="EE925" s="6"/>
      <c r="EF925" s="6"/>
      <c r="EG925" s="6"/>
      <c r="EH925" s="6"/>
      <c r="EI925" s="6"/>
      <c r="EJ925" s="6"/>
      <c r="EK925" s="6"/>
      <c r="EL925" s="6"/>
      <c r="EM925" s="6"/>
      <c r="EN925" s="8"/>
      <c r="EO925" s="6"/>
    </row>
    <row r="926" spans="1:145"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8"/>
      <c r="CF926" s="6"/>
      <c r="CG926" s="6"/>
      <c r="CH926" s="6"/>
      <c r="CI926" s="6"/>
      <c r="CJ926" s="6"/>
      <c r="CK926" s="6"/>
      <c r="CL926" s="6"/>
      <c r="CM926" s="6"/>
      <c r="CN926" s="6"/>
      <c r="CO926" s="6"/>
      <c r="CP926" s="6"/>
      <c r="CQ926" s="6"/>
      <c r="CR926" s="6"/>
      <c r="CS926" s="6"/>
      <c r="CT926" s="6"/>
      <c r="CU926" s="6"/>
      <c r="CV926" s="6"/>
      <c r="CW926" s="6"/>
      <c r="CX926" s="6"/>
      <c r="CY926" s="6"/>
      <c r="CZ926" s="6"/>
      <c r="DA926" s="6"/>
      <c r="DB926" s="6"/>
      <c r="DC926" s="6"/>
      <c r="DD926" s="6"/>
      <c r="DE926" s="6"/>
      <c r="DF926" s="6"/>
      <c r="DG926" s="6"/>
      <c r="DH926" s="6"/>
      <c r="DI926" s="8"/>
      <c r="DJ926" s="6"/>
      <c r="DK926" s="6"/>
      <c r="DL926" s="6"/>
      <c r="DM926" s="6"/>
      <c r="DN926" s="6"/>
      <c r="DO926" s="6"/>
      <c r="DP926" s="6"/>
      <c r="DQ926" s="6"/>
      <c r="DR926" s="6"/>
      <c r="DS926" s="6"/>
      <c r="DT926" s="6"/>
      <c r="DU926" s="6"/>
      <c r="DV926" s="6"/>
      <c r="DW926" s="6"/>
      <c r="DX926" s="6"/>
      <c r="DY926" s="6"/>
      <c r="DZ926" s="6"/>
      <c r="EA926" s="6"/>
      <c r="EB926" s="6"/>
      <c r="EC926" s="6"/>
      <c r="ED926" s="6"/>
      <c r="EE926" s="6"/>
      <c r="EF926" s="6"/>
      <c r="EG926" s="6"/>
      <c r="EH926" s="6"/>
      <c r="EI926" s="6"/>
      <c r="EJ926" s="6"/>
      <c r="EK926" s="6"/>
      <c r="EL926" s="6"/>
      <c r="EM926" s="6"/>
      <c r="EN926" s="8"/>
      <c r="EO926" s="6"/>
    </row>
    <row r="927" spans="1:145"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8"/>
      <c r="CF927" s="6"/>
      <c r="CG927" s="6"/>
      <c r="CH927" s="6"/>
      <c r="CI927" s="6"/>
      <c r="CJ927" s="6"/>
      <c r="CK927" s="6"/>
      <c r="CL927" s="6"/>
      <c r="CM927" s="6"/>
      <c r="CN927" s="6"/>
      <c r="CO927" s="6"/>
      <c r="CP927" s="6"/>
      <c r="CQ927" s="6"/>
      <c r="CR927" s="6"/>
      <c r="CS927" s="6"/>
      <c r="CT927" s="6"/>
      <c r="CU927" s="6"/>
      <c r="CV927" s="6"/>
      <c r="CW927" s="6"/>
      <c r="CX927" s="6"/>
      <c r="CY927" s="6"/>
      <c r="CZ927" s="6"/>
      <c r="DA927" s="6"/>
      <c r="DB927" s="6"/>
      <c r="DC927" s="6"/>
      <c r="DD927" s="6"/>
      <c r="DE927" s="6"/>
      <c r="DF927" s="6"/>
      <c r="DG927" s="6"/>
      <c r="DH927" s="6"/>
      <c r="DI927" s="8"/>
      <c r="DJ927" s="6"/>
      <c r="DK927" s="6"/>
      <c r="DL927" s="6"/>
      <c r="DM927" s="6"/>
      <c r="DN927" s="6"/>
      <c r="DO927" s="6"/>
      <c r="DP927" s="6"/>
      <c r="DQ927" s="6"/>
      <c r="DR927" s="6"/>
      <c r="DS927" s="6"/>
      <c r="DT927" s="6"/>
      <c r="DU927" s="6"/>
      <c r="DV927" s="6"/>
      <c r="DW927" s="6"/>
      <c r="DX927" s="6"/>
      <c r="DY927" s="6"/>
      <c r="DZ927" s="6"/>
      <c r="EA927" s="6"/>
      <c r="EB927" s="6"/>
      <c r="EC927" s="6"/>
      <c r="ED927" s="6"/>
      <c r="EE927" s="6"/>
      <c r="EF927" s="6"/>
      <c r="EG927" s="6"/>
      <c r="EH927" s="6"/>
      <c r="EI927" s="6"/>
      <c r="EJ927" s="6"/>
      <c r="EK927" s="6"/>
      <c r="EL927" s="6"/>
      <c r="EM927" s="6"/>
      <c r="EN927" s="8"/>
      <c r="EO927" s="6"/>
    </row>
    <row r="928" spans="1:145"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8"/>
      <c r="CF928" s="6"/>
      <c r="CG928" s="6"/>
      <c r="CH928" s="6"/>
      <c r="CI928" s="6"/>
      <c r="CJ928" s="6"/>
      <c r="CK928" s="6"/>
      <c r="CL928" s="6"/>
      <c r="CM928" s="6"/>
      <c r="CN928" s="6"/>
      <c r="CO928" s="6"/>
      <c r="CP928" s="6"/>
      <c r="CQ928" s="6"/>
      <c r="CR928" s="6"/>
      <c r="CS928" s="6"/>
      <c r="CT928" s="6"/>
      <c r="CU928" s="6"/>
      <c r="CV928" s="6"/>
      <c r="CW928" s="6"/>
      <c r="CX928" s="6"/>
      <c r="CY928" s="6"/>
      <c r="CZ928" s="6"/>
      <c r="DA928" s="6"/>
      <c r="DB928" s="6"/>
      <c r="DC928" s="6"/>
      <c r="DD928" s="6"/>
      <c r="DE928" s="6"/>
      <c r="DF928" s="6"/>
      <c r="DG928" s="6"/>
      <c r="DH928" s="6"/>
      <c r="DI928" s="8"/>
      <c r="DJ928" s="6"/>
      <c r="DK928" s="6"/>
      <c r="DL928" s="6"/>
      <c r="DM928" s="6"/>
      <c r="DN928" s="6"/>
      <c r="DO928" s="6"/>
      <c r="DP928" s="6"/>
      <c r="DQ928" s="6"/>
      <c r="DR928" s="6"/>
      <c r="DS928" s="6"/>
      <c r="DT928" s="6"/>
      <c r="DU928" s="6"/>
      <c r="DV928" s="6"/>
      <c r="DW928" s="6"/>
      <c r="DX928" s="6"/>
      <c r="DY928" s="6"/>
      <c r="DZ928" s="6"/>
      <c r="EA928" s="6"/>
      <c r="EB928" s="6"/>
      <c r="EC928" s="6"/>
      <c r="ED928" s="6"/>
      <c r="EE928" s="6"/>
      <c r="EF928" s="6"/>
      <c r="EG928" s="6"/>
      <c r="EH928" s="6"/>
      <c r="EI928" s="6"/>
      <c r="EJ928" s="6"/>
      <c r="EK928" s="6"/>
      <c r="EL928" s="6"/>
      <c r="EM928" s="6"/>
      <c r="EN928" s="8"/>
      <c r="EO928" s="6"/>
    </row>
    <row r="929" spans="1:145"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8"/>
      <c r="CF929" s="6"/>
      <c r="CG929" s="6"/>
      <c r="CH929" s="6"/>
      <c r="CI929" s="6"/>
      <c r="CJ929" s="6"/>
      <c r="CK929" s="6"/>
      <c r="CL929" s="6"/>
      <c r="CM929" s="6"/>
      <c r="CN929" s="6"/>
      <c r="CO929" s="6"/>
      <c r="CP929" s="6"/>
      <c r="CQ929" s="6"/>
      <c r="CR929" s="6"/>
      <c r="CS929" s="6"/>
      <c r="CT929" s="6"/>
      <c r="CU929" s="6"/>
      <c r="CV929" s="6"/>
      <c r="CW929" s="6"/>
      <c r="CX929" s="6"/>
      <c r="CY929" s="6"/>
      <c r="CZ929" s="6"/>
      <c r="DA929" s="6"/>
      <c r="DB929" s="6"/>
      <c r="DC929" s="6"/>
      <c r="DD929" s="6"/>
      <c r="DE929" s="6"/>
      <c r="DF929" s="6"/>
      <c r="DG929" s="6"/>
      <c r="DH929" s="6"/>
      <c r="DI929" s="8"/>
      <c r="DJ929" s="6"/>
      <c r="DK929" s="6"/>
      <c r="DL929" s="6"/>
      <c r="DM929" s="6"/>
      <c r="DN929" s="6"/>
      <c r="DO929" s="6"/>
      <c r="DP929" s="6"/>
      <c r="DQ929" s="6"/>
      <c r="DR929" s="6"/>
      <c r="DS929" s="6"/>
      <c r="DT929" s="6"/>
      <c r="DU929" s="6"/>
      <c r="DV929" s="6"/>
      <c r="DW929" s="6"/>
      <c r="DX929" s="6"/>
      <c r="DY929" s="6"/>
      <c r="DZ929" s="6"/>
      <c r="EA929" s="6"/>
      <c r="EB929" s="6"/>
      <c r="EC929" s="6"/>
      <c r="ED929" s="6"/>
      <c r="EE929" s="6"/>
      <c r="EF929" s="6"/>
      <c r="EG929" s="6"/>
      <c r="EH929" s="6"/>
      <c r="EI929" s="6"/>
      <c r="EJ929" s="6"/>
      <c r="EK929" s="6"/>
      <c r="EL929" s="6"/>
      <c r="EM929" s="6"/>
      <c r="EN929" s="8"/>
      <c r="EO929" s="6"/>
    </row>
    <row r="930" spans="1:145"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8"/>
      <c r="CF930" s="6"/>
      <c r="CG930" s="6"/>
      <c r="CH930" s="6"/>
      <c r="CI930" s="6"/>
      <c r="CJ930" s="6"/>
      <c r="CK930" s="6"/>
      <c r="CL930" s="6"/>
      <c r="CM930" s="6"/>
      <c r="CN930" s="6"/>
      <c r="CO930" s="6"/>
      <c r="CP930" s="6"/>
      <c r="CQ930" s="6"/>
      <c r="CR930" s="6"/>
      <c r="CS930" s="6"/>
      <c r="CT930" s="6"/>
      <c r="CU930" s="6"/>
      <c r="CV930" s="6"/>
      <c r="CW930" s="6"/>
      <c r="CX930" s="6"/>
      <c r="CY930" s="6"/>
      <c r="CZ930" s="6"/>
      <c r="DA930" s="6"/>
      <c r="DB930" s="6"/>
      <c r="DC930" s="6"/>
      <c r="DD930" s="6"/>
      <c r="DE930" s="6"/>
      <c r="DF930" s="6"/>
      <c r="DG930" s="6"/>
      <c r="DH930" s="6"/>
      <c r="DI930" s="8"/>
      <c r="DJ930" s="6"/>
      <c r="DK930" s="6"/>
      <c r="DL930" s="6"/>
      <c r="DM930" s="6"/>
      <c r="DN930" s="6"/>
      <c r="DO930" s="6"/>
      <c r="DP930" s="6"/>
      <c r="DQ930" s="6"/>
      <c r="DR930" s="6"/>
      <c r="DS930" s="6"/>
      <c r="DT930" s="6"/>
      <c r="DU930" s="6"/>
      <c r="DV930" s="6"/>
      <c r="DW930" s="6"/>
      <c r="DX930" s="6"/>
      <c r="DY930" s="6"/>
      <c r="DZ930" s="6"/>
      <c r="EA930" s="6"/>
      <c r="EB930" s="6"/>
      <c r="EC930" s="6"/>
      <c r="ED930" s="6"/>
      <c r="EE930" s="6"/>
      <c r="EF930" s="6"/>
      <c r="EG930" s="6"/>
      <c r="EH930" s="6"/>
      <c r="EI930" s="6"/>
      <c r="EJ930" s="6"/>
      <c r="EK930" s="6"/>
      <c r="EL930" s="6"/>
      <c r="EM930" s="6"/>
      <c r="EN930" s="8"/>
      <c r="EO930" s="6"/>
    </row>
    <row r="931" spans="1:145"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8"/>
      <c r="CF931" s="6"/>
      <c r="CG931" s="6"/>
      <c r="CH931" s="6"/>
      <c r="CI931" s="6"/>
      <c r="CJ931" s="6"/>
      <c r="CK931" s="6"/>
      <c r="CL931" s="6"/>
      <c r="CM931" s="6"/>
      <c r="CN931" s="6"/>
      <c r="CO931" s="6"/>
      <c r="CP931" s="6"/>
      <c r="CQ931" s="6"/>
      <c r="CR931" s="6"/>
      <c r="CS931" s="6"/>
      <c r="CT931" s="6"/>
      <c r="CU931" s="6"/>
      <c r="CV931" s="6"/>
      <c r="CW931" s="6"/>
      <c r="CX931" s="6"/>
      <c r="CY931" s="6"/>
      <c r="CZ931" s="6"/>
      <c r="DA931" s="6"/>
      <c r="DB931" s="6"/>
      <c r="DC931" s="6"/>
      <c r="DD931" s="6"/>
      <c r="DE931" s="6"/>
      <c r="DF931" s="6"/>
      <c r="DG931" s="6"/>
      <c r="DH931" s="6"/>
      <c r="DI931" s="8"/>
      <c r="DJ931" s="6"/>
      <c r="DK931" s="6"/>
      <c r="DL931" s="6"/>
      <c r="DM931" s="6"/>
      <c r="DN931" s="6"/>
      <c r="DO931" s="6"/>
      <c r="DP931" s="6"/>
      <c r="DQ931" s="6"/>
      <c r="DR931" s="6"/>
      <c r="DS931" s="6"/>
      <c r="DT931" s="6"/>
      <c r="DU931" s="6"/>
      <c r="DV931" s="6"/>
      <c r="DW931" s="6"/>
      <c r="DX931" s="6"/>
      <c r="DY931" s="6"/>
      <c r="DZ931" s="6"/>
      <c r="EA931" s="6"/>
      <c r="EB931" s="6"/>
      <c r="EC931" s="6"/>
      <c r="ED931" s="6"/>
      <c r="EE931" s="6"/>
      <c r="EF931" s="6"/>
      <c r="EG931" s="6"/>
      <c r="EH931" s="6"/>
      <c r="EI931" s="6"/>
      <c r="EJ931" s="6"/>
      <c r="EK931" s="6"/>
      <c r="EL931" s="6"/>
      <c r="EM931" s="6"/>
      <c r="EN931" s="8"/>
      <c r="EO931" s="6"/>
    </row>
    <row r="932" spans="1:145"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8"/>
      <c r="CF932" s="6"/>
      <c r="CG932" s="6"/>
      <c r="CH932" s="6"/>
      <c r="CI932" s="6"/>
      <c r="CJ932" s="6"/>
      <c r="CK932" s="6"/>
      <c r="CL932" s="6"/>
      <c r="CM932" s="6"/>
      <c r="CN932" s="6"/>
      <c r="CO932" s="6"/>
      <c r="CP932" s="6"/>
      <c r="CQ932" s="6"/>
      <c r="CR932" s="6"/>
      <c r="CS932" s="6"/>
      <c r="CT932" s="6"/>
      <c r="CU932" s="6"/>
      <c r="CV932" s="6"/>
      <c r="CW932" s="6"/>
      <c r="CX932" s="6"/>
      <c r="CY932" s="6"/>
      <c r="CZ932" s="6"/>
      <c r="DA932" s="6"/>
      <c r="DB932" s="6"/>
      <c r="DC932" s="6"/>
      <c r="DD932" s="6"/>
      <c r="DE932" s="6"/>
      <c r="DF932" s="6"/>
      <c r="DG932" s="6"/>
      <c r="DH932" s="6"/>
      <c r="DI932" s="8"/>
      <c r="DJ932" s="6"/>
      <c r="DK932" s="6"/>
      <c r="DL932" s="6"/>
      <c r="DM932" s="6"/>
      <c r="DN932" s="6"/>
      <c r="DO932" s="6"/>
      <c r="DP932" s="6"/>
      <c r="DQ932" s="6"/>
      <c r="DR932" s="6"/>
      <c r="DS932" s="6"/>
      <c r="DT932" s="6"/>
      <c r="DU932" s="6"/>
      <c r="DV932" s="6"/>
      <c r="DW932" s="6"/>
      <c r="DX932" s="6"/>
      <c r="DY932" s="6"/>
      <c r="DZ932" s="6"/>
      <c r="EA932" s="6"/>
      <c r="EB932" s="6"/>
      <c r="EC932" s="6"/>
      <c r="ED932" s="6"/>
      <c r="EE932" s="6"/>
      <c r="EF932" s="6"/>
      <c r="EG932" s="6"/>
      <c r="EH932" s="6"/>
      <c r="EI932" s="6"/>
      <c r="EJ932" s="6"/>
      <c r="EK932" s="6"/>
      <c r="EL932" s="6"/>
      <c r="EM932" s="6"/>
      <c r="EN932" s="8"/>
      <c r="EO932" s="6"/>
    </row>
    <row r="933" spans="1:145"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8"/>
      <c r="CF933" s="6"/>
      <c r="CG933" s="6"/>
      <c r="CH933" s="6"/>
      <c r="CI933" s="6"/>
      <c r="CJ933" s="6"/>
      <c r="CK933" s="6"/>
      <c r="CL933" s="6"/>
      <c r="CM933" s="6"/>
      <c r="CN933" s="6"/>
      <c r="CO933" s="6"/>
      <c r="CP933" s="6"/>
      <c r="CQ933" s="6"/>
      <c r="CR933" s="6"/>
      <c r="CS933" s="6"/>
      <c r="CT933" s="6"/>
      <c r="CU933" s="6"/>
      <c r="CV933" s="6"/>
      <c r="CW933" s="6"/>
      <c r="CX933" s="6"/>
      <c r="CY933" s="6"/>
      <c r="CZ933" s="6"/>
      <c r="DA933" s="6"/>
      <c r="DB933" s="6"/>
      <c r="DC933" s="6"/>
      <c r="DD933" s="6"/>
      <c r="DE933" s="6"/>
      <c r="DF933" s="6"/>
      <c r="DG933" s="6"/>
      <c r="DH933" s="6"/>
      <c r="DI933" s="8"/>
      <c r="DJ933" s="6"/>
      <c r="DK933" s="6"/>
      <c r="DL933" s="6"/>
      <c r="DM933" s="6"/>
      <c r="DN933" s="6"/>
      <c r="DO933" s="6"/>
      <c r="DP933" s="6"/>
      <c r="DQ933" s="6"/>
      <c r="DR933" s="6"/>
      <c r="DS933" s="6"/>
      <c r="DT933" s="6"/>
      <c r="DU933" s="6"/>
      <c r="DV933" s="6"/>
      <c r="DW933" s="6"/>
      <c r="DX933" s="6"/>
      <c r="DY933" s="6"/>
      <c r="DZ933" s="6"/>
      <c r="EA933" s="6"/>
      <c r="EB933" s="6"/>
      <c r="EC933" s="6"/>
      <c r="ED933" s="6"/>
      <c r="EE933" s="6"/>
      <c r="EF933" s="6"/>
      <c r="EG933" s="6"/>
      <c r="EH933" s="6"/>
      <c r="EI933" s="6"/>
      <c r="EJ933" s="6"/>
      <c r="EK933" s="6"/>
      <c r="EL933" s="6"/>
      <c r="EM933" s="6"/>
      <c r="EN933" s="8"/>
      <c r="EO933" s="6"/>
    </row>
    <row r="934" spans="1:145"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8"/>
      <c r="CF934" s="6"/>
      <c r="CG934" s="6"/>
      <c r="CH934" s="6"/>
      <c r="CI934" s="6"/>
      <c r="CJ934" s="6"/>
      <c r="CK934" s="6"/>
      <c r="CL934" s="6"/>
      <c r="CM934" s="6"/>
      <c r="CN934" s="6"/>
      <c r="CO934" s="6"/>
      <c r="CP934" s="6"/>
      <c r="CQ934" s="6"/>
      <c r="CR934" s="6"/>
      <c r="CS934" s="6"/>
      <c r="CT934" s="6"/>
      <c r="CU934" s="6"/>
      <c r="CV934" s="6"/>
      <c r="CW934" s="6"/>
      <c r="CX934" s="6"/>
      <c r="CY934" s="6"/>
      <c r="CZ934" s="6"/>
      <c r="DA934" s="6"/>
      <c r="DB934" s="6"/>
      <c r="DC934" s="6"/>
      <c r="DD934" s="6"/>
      <c r="DE934" s="6"/>
      <c r="DF934" s="6"/>
      <c r="DG934" s="6"/>
      <c r="DH934" s="6"/>
      <c r="DI934" s="8"/>
      <c r="DJ934" s="6"/>
      <c r="DK934" s="6"/>
      <c r="DL934" s="6"/>
      <c r="DM934" s="6"/>
      <c r="DN934" s="6"/>
      <c r="DO934" s="6"/>
      <c r="DP934" s="6"/>
      <c r="DQ934" s="6"/>
      <c r="DR934" s="6"/>
      <c r="DS934" s="6"/>
      <c r="DT934" s="6"/>
      <c r="DU934" s="6"/>
      <c r="DV934" s="6"/>
      <c r="DW934" s="6"/>
      <c r="DX934" s="6"/>
      <c r="DY934" s="6"/>
      <c r="DZ934" s="6"/>
      <c r="EA934" s="6"/>
      <c r="EB934" s="6"/>
      <c r="EC934" s="6"/>
      <c r="ED934" s="6"/>
      <c r="EE934" s="6"/>
      <c r="EF934" s="6"/>
      <c r="EG934" s="6"/>
      <c r="EH934" s="6"/>
      <c r="EI934" s="6"/>
      <c r="EJ934" s="6"/>
      <c r="EK934" s="6"/>
      <c r="EL934" s="6"/>
      <c r="EM934" s="6"/>
      <c r="EN934" s="8"/>
      <c r="EO934" s="6"/>
    </row>
    <row r="935" spans="1:14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8"/>
      <c r="CF935" s="6"/>
      <c r="CG935" s="6"/>
      <c r="CH935" s="6"/>
      <c r="CI935" s="6"/>
      <c r="CJ935" s="6"/>
      <c r="CK935" s="6"/>
      <c r="CL935" s="6"/>
      <c r="CM935" s="6"/>
      <c r="CN935" s="6"/>
      <c r="CO935" s="6"/>
      <c r="CP935" s="6"/>
      <c r="CQ935" s="6"/>
      <c r="CR935" s="6"/>
      <c r="CS935" s="6"/>
      <c r="CT935" s="6"/>
      <c r="CU935" s="6"/>
      <c r="CV935" s="6"/>
      <c r="CW935" s="6"/>
      <c r="CX935" s="6"/>
      <c r="CY935" s="6"/>
      <c r="CZ935" s="6"/>
      <c r="DA935" s="6"/>
      <c r="DB935" s="6"/>
      <c r="DC935" s="6"/>
      <c r="DD935" s="6"/>
      <c r="DE935" s="6"/>
      <c r="DF935" s="6"/>
      <c r="DG935" s="6"/>
      <c r="DH935" s="6"/>
      <c r="DI935" s="8"/>
      <c r="DJ935" s="6"/>
      <c r="DK935" s="6"/>
      <c r="DL935" s="6"/>
      <c r="DM935" s="6"/>
      <c r="DN935" s="6"/>
      <c r="DO935" s="6"/>
      <c r="DP935" s="6"/>
      <c r="DQ935" s="6"/>
      <c r="DR935" s="6"/>
      <c r="DS935" s="6"/>
      <c r="DT935" s="6"/>
      <c r="DU935" s="6"/>
      <c r="DV935" s="6"/>
      <c r="DW935" s="6"/>
      <c r="DX935" s="6"/>
      <c r="DY935" s="6"/>
      <c r="DZ935" s="6"/>
      <c r="EA935" s="6"/>
      <c r="EB935" s="6"/>
      <c r="EC935" s="6"/>
      <c r="ED935" s="6"/>
      <c r="EE935" s="6"/>
      <c r="EF935" s="6"/>
      <c r="EG935" s="6"/>
      <c r="EH935" s="6"/>
      <c r="EI935" s="6"/>
      <c r="EJ935" s="6"/>
      <c r="EK935" s="6"/>
      <c r="EL935" s="6"/>
      <c r="EM935" s="6"/>
      <c r="EN935" s="8"/>
      <c r="EO935" s="6"/>
    </row>
    <row r="936" spans="1:145"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8"/>
      <c r="CF936" s="6"/>
      <c r="CG936" s="6"/>
      <c r="CH936" s="6"/>
      <c r="CI936" s="6"/>
      <c r="CJ936" s="6"/>
      <c r="CK936" s="6"/>
      <c r="CL936" s="6"/>
      <c r="CM936" s="6"/>
      <c r="CN936" s="6"/>
      <c r="CO936" s="6"/>
      <c r="CP936" s="6"/>
      <c r="CQ936" s="6"/>
      <c r="CR936" s="6"/>
      <c r="CS936" s="6"/>
      <c r="CT936" s="6"/>
      <c r="CU936" s="6"/>
      <c r="CV936" s="6"/>
      <c r="CW936" s="6"/>
      <c r="CX936" s="6"/>
      <c r="CY936" s="6"/>
      <c r="CZ936" s="6"/>
      <c r="DA936" s="6"/>
      <c r="DB936" s="6"/>
      <c r="DC936" s="6"/>
      <c r="DD936" s="6"/>
      <c r="DE936" s="6"/>
      <c r="DF936" s="6"/>
      <c r="DG936" s="6"/>
      <c r="DH936" s="6"/>
      <c r="DI936" s="8"/>
      <c r="DJ936" s="6"/>
      <c r="DK936" s="6"/>
      <c r="DL936" s="6"/>
      <c r="DM936" s="6"/>
      <c r="DN936" s="6"/>
      <c r="DO936" s="6"/>
      <c r="DP936" s="6"/>
      <c r="DQ936" s="6"/>
      <c r="DR936" s="6"/>
      <c r="DS936" s="6"/>
      <c r="DT936" s="6"/>
      <c r="DU936" s="6"/>
      <c r="DV936" s="6"/>
      <c r="DW936" s="6"/>
      <c r="DX936" s="6"/>
      <c r="DY936" s="6"/>
      <c r="DZ936" s="6"/>
      <c r="EA936" s="6"/>
      <c r="EB936" s="6"/>
      <c r="EC936" s="6"/>
      <c r="ED936" s="6"/>
      <c r="EE936" s="6"/>
      <c r="EF936" s="6"/>
      <c r="EG936" s="6"/>
      <c r="EH936" s="6"/>
      <c r="EI936" s="6"/>
      <c r="EJ936" s="6"/>
      <c r="EK936" s="6"/>
      <c r="EL936" s="6"/>
      <c r="EM936" s="6"/>
      <c r="EN936" s="8"/>
      <c r="EO936" s="6"/>
    </row>
    <row r="937" spans="1:145"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8"/>
      <c r="CF937" s="6"/>
      <c r="CG937" s="6"/>
      <c r="CH937" s="6"/>
      <c r="CI937" s="6"/>
      <c r="CJ937" s="6"/>
      <c r="CK937" s="6"/>
      <c r="CL937" s="6"/>
      <c r="CM937" s="6"/>
      <c r="CN937" s="6"/>
      <c r="CO937" s="6"/>
      <c r="CP937" s="6"/>
      <c r="CQ937" s="6"/>
      <c r="CR937" s="6"/>
      <c r="CS937" s="6"/>
      <c r="CT937" s="6"/>
      <c r="CU937" s="6"/>
      <c r="CV937" s="6"/>
      <c r="CW937" s="6"/>
      <c r="CX937" s="6"/>
      <c r="CY937" s="6"/>
      <c r="CZ937" s="6"/>
      <c r="DA937" s="6"/>
      <c r="DB937" s="6"/>
      <c r="DC937" s="6"/>
      <c r="DD937" s="6"/>
      <c r="DE937" s="6"/>
      <c r="DF937" s="6"/>
      <c r="DG937" s="6"/>
      <c r="DH937" s="6"/>
      <c r="DI937" s="8"/>
      <c r="DJ937" s="6"/>
      <c r="DK937" s="6"/>
      <c r="DL937" s="6"/>
      <c r="DM937" s="6"/>
      <c r="DN937" s="6"/>
      <c r="DO937" s="6"/>
      <c r="DP937" s="6"/>
      <c r="DQ937" s="6"/>
      <c r="DR937" s="6"/>
      <c r="DS937" s="6"/>
      <c r="DT937" s="6"/>
      <c r="DU937" s="6"/>
      <c r="DV937" s="6"/>
      <c r="DW937" s="6"/>
      <c r="DX937" s="6"/>
      <c r="DY937" s="6"/>
      <c r="DZ937" s="6"/>
      <c r="EA937" s="6"/>
      <c r="EB937" s="6"/>
      <c r="EC937" s="6"/>
      <c r="ED937" s="6"/>
      <c r="EE937" s="6"/>
      <c r="EF937" s="6"/>
      <c r="EG937" s="6"/>
      <c r="EH937" s="6"/>
      <c r="EI937" s="6"/>
      <c r="EJ937" s="6"/>
      <c r="EK937" s="6"/>
      <c r="EL937" s="6"/>
      <c r="EM937" s="6"/>
      <c r="EN937" s="8"/>
      <c r="EO937" s="6"/>
    </row>
    <row r="938" spans="1:145"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8"/>
      <c r="CF938" s="6"/>
      <c r="CG938" s="6"/>
      <c r="CH938" s="6"/>
      <c r="CI938" s="6"/>
      <c r="CJ938" s="6"/>
      <c r="CK938" s="6"/>
      <c r="CL938" s="6"/>
      <c r="CM938" s="6"/>
      <c r="CN938" s="6"/>
      <c r="CO938" s="6"/>
      <c r="CP938" s="6"/>
      <c r="CQ938" s="6"/>
      <c r="CR938" s="6"/>
      <c r="CS938" s="6"/>
      <c r="CT938" s="6"/>
      <c r="CU938" s="6"/>
      <c r="CV938" s="6"/>
      <c r="CW938" s="6"/>
      <c r="CX938" s="6"/>
      <c r="CY938" s="6"/>
      <c r="CZ938" s="6"/>
      <c r="DA938" s="6"/>
      <c r="DB938" s="6"/>
      <c r="DC938" s="6"/>
      <c r="DD938" s="6"/>
      <c r="DE938" s="6"/>
      <c r="DF938" s="6"/>
      <c r="DG938" s="6"/>
      <c r="DH938" s="6"/>
      <c r="DI938" s="8"/>
      <c r="DJ938" s="6"/>
      <c r="DK938" s="6"/>
      <c r="DL938" s="6"/>
      <c r="DM938" s="6"/>
      <c r="DN938" s="6"/>
      <c r="DO938" s="6"/>
      <c r="DP938" s="6"/>
      <c r="DQ938" s="6"/>
      <c r="DR938" s="6"/>
      <c r="DS938" s="6"/>
      <c r="DT938" s="6"/>
      <c r="DU938" s="6"/>
      <c r="DV938" s="6"/>
      <c r="DW938" s="6"/>
      <c r="DX938" s="6"/>
      <c r="DY938" s="6"/>
      <c r="DZ938" s="6"/>
      <c r="EA938" s="6"/>
      <c r="EB938" s="6"/>
      <c r="EC938" s="6"/>
      <c r="ED938" s="6"/>
      <c r="EE938" s="6"/>
      <c r="EF938" s="6"/>
      <c r="EG938" s="6"/>
      <c r="EH938" s="6"/>
      <c r="EI938" s="6"/>
      <c r="EJ938" s="6"/>
      <c r="EK938" s="6"/>
      <c r="EL938" s="6"/>
      <c r="EM938" s="6"/>
      <c r="EN938" s="8"/>
      <c r="EO938" s="6"/>
    </row>
    <row r="939" spans="1:145"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8"/>
      <c r="CF939" s="6"/>
      <c r="CG939" s="6"/>
      <c r="CH939" s="6"/>
      <c r="CI939" s="6"/>
      <c r="CJ939" s="6"/>
      <c r="CK939" s="6"/>
      <c r="CL939" s="6"/>
      <c r="CM939" s="6"/>
      <c r="CN939" s="6"/>
      <c r="CO939" s="6"/>
      <c r="CP939" s="6"/>
      <c r="CQ939" s="6"/>
      <c r="CR939" s="6"/>
      <c r="CS939" s="6"/>
      <c r="CT939" s="6"/>
      <c r="CU939" s="6"/>
      <c r="CV939" s="6"/>
      <c r="CW939" s="6"/>
      <c r="CX939" s="6"/>
      <c r="CY939" s="6"/>
      <c r="CZ939" s="6"/>
      <c r="DA939" s="6"/>
      <c r="DB939" s="6"/>
      <c r="DC939" s="6"/>
      <c r="DD939" s="6"/>
      <c r="DE939" s="6"/>
      <c r="DF939" s="6"/>
      <c r="DG939" s="6"/>
      <c r="DH939" s="6"/>
      <c r="DI939" s="8"/>
      <c r="DJ939" s="6"/>
      <c r="DK939" s="6"/>
      <c r="DL939" s="6"/>
      <c r="DM939" s="6"/>
      <c r="DN939" s="6"/>
      <c r="DO939" s="6"/>
      <c r="DP939" s="6"/>
      <c r="DQ939" s="6"/>
      <c r="DR939" s="6"/>
      <c r="DS939" s="6"/>
      <c r="DT939" s="6"/>
      <c r="DU939" s="6"/>
      <c r="DV939" s="6"/>
      <c r="DW939" s="6"/>
      <c r="DX939" s="6"/>
      <c r="DY939" s="6"/>
      <c r="DZ939" s="6"/>
      <c r="EA939" s="6"/>
      <c r="EB939" s="6"/>
      <c r="EC939" s="6"/>
      <c r="ED939" s="6"/>
      <c r="EE939" s="6"/>
      <c r="EF939" s="6"/>
      <c r="EG939" s="6"/>
      <c r="EH939" s="6"/>
      <c r="EI939" s="6"/>
      <c r="EJ939" s="6"/>
      <c r="EK939" s="6"/>
      <c r="EL939" s="6"/>
      <c r="EM939" s="6"/>
      <c r="EN939" s="8"/>
      <c r="EO939" s="6"/>
    </row>
    <row r="940" spans="1:145"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8"/>
      <c r="CF940" s="6"/>
      <c r="CG940" s="6"/>
      <c r="CH940" s="6"/>
      <c r="CI940" s="6"/>
      <c r="CJ940" s="6"/>
      <c r="CK940" s="6"/>
      <c r="CL940" s="6"/>
      <c r="CM940" s="6"/>
      <c r="CN940" s="6"/>
      <c r="CO940" s="6"/>
      <c r="CP940" s="6"/>
      <c r="CQ940" s="6"/>
      <c r="CR940" s="6"/>
      <c r="CS940" s="6"/>
      <c r="CT940" s="6"/>
      <c r="CU940" s="6"/>
      <c r="CV940" s="6"/>
      <c r="CW940" s="6"/>
      <c r="CX940" s="6"/>
      <c r="CY940" s="6"/>
      <c r="CZ940" s="6"/>
      <c r="DA940" s="6"/>
      <c r="DB940" s="6"/>
      <c r="DC940" s="6"/>
      <c r="DD940" s="6"/>
      <c r="DE940" s="6"/>
      <c r="DF940" s="6"/>
      <c r="DG940" s="6"/>
      <c r="DH940" s="6"/>
      <c r="DI940" s="8"/>
      <c r="DJ940" s="6"/>
      <c r="DK940" s="6"/>
      <c r="DL940" s="6"/>
      <c r="DM940" s="6"/>
      <c r="DN940" s="6"/>
      <c r="DO940" s="6"/>
      <c r="DP940" s="6"/>
      <c r="DQ940" s="6"/>
      <c r="DR940" s="6"/>
      <c r="DS940" s="6"/>
      <c r="DT940" s="6"/>
      <c r="DU940" s="6"/>
      <c r="DV940" s="6"/>
      <c r="DW940" s="6"/>
      <c r="DX940" s="6"/>
      <c r="DY940" s="6"/>
      <c r="DZ940" s="6"/>
      <c r="EA940" s="6"/>
      <c r="EB940" s="6"/>
      <c r="EC940" s="6"/>
      <c r="ED940" s="6"/>
      <c r="EE940" s="6"/>
      <c r="EF940" s="6"/>
      <c r="EG940" s="6"/>
      <c r="EH940" s="6"/>
      <c r="EI940" s="6"/>
      <c r="EJ940" s="6"/>
      <c r="EK940" s="6"/>
      <c r="EL940" s="6"/>
      <c r="EM940" s="6"/>
      <c r="EN940" s="8"/>
      <c r="EO940" s="6"/>
    </row>
    <row r="941" spans="1:145"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8"/>
      <c r="CF941" s="6"/>
      <c r="CG941" s="6"/>
      <c r="CH941" s="6"/>
      <c r="CI941" s="6"/>
      <c r="CJ941" s="6"/>
      <c r="CK941" s="6"/>
      <c r="CL941" s="6"/>
      <c r="CM941" s="6"/>
      <c r="CN941" s="6"/>
      <c r="CO941" s="6"/>
      <c r="CP941" s="6"/>
      <c r="CQ941" s="6"/>
      <c r="CR941" s="6"/>
      <c r="CS941" s="6"/>
      <c r="CT941" s="6"/>
      <c r="CU941" s="6"/>
      <c r="CV941" s="6"/>
      <c r="CW941" s="6"/>
      <c r="CX941" s="6"/>
      <c r="CY941" s="6"/>
      <c r="CZ941" s="6"/>
      <c r="DA941" s="6"/>
      <c r="DB941" s="6"/>
      <c r="DC941" s="6"/>
      <c r="DD941" s="6"/>
      <c r="DE941" s="6"/>
      <c r="DF941" s="6"/>
      <c r="DG941" s="6"/>
      <c r="DH941" s="6"/>
      <c r="DI941" s="8"/>
      <c r="DJ941" s="6"/>
      <c r="DK941" s="6"/>
      <c r="DL941" s="6"/>
      <c r="DM941" s="6"/>
      <c r="DN941" s="6"/>
      <c r="DO941" s="6"/>
      <c r="DP941" s="6"/>
      <c r="DQ941" s="6"/>
      <c r="DR941" s="6"/>
      <c r="DS941" s="6"/>
      <c r="DT941" s="6"/>
      <c r="DU941" s="6"/>
      <c r="DV941" s="6"/>
      <c r="DW941" s="6"/>
      <c r="DX941" s="6"/>
      <c r="DY941" s="6"/>
      <c r="DZ941" s="6"/>
      <c r="EA941" s="6"/>
      <c r="EB941" s="6"/>
      <c r="EC941" s="6"/>
      <c r="ED941" s="6"/>
      <c r="EE941" s="6"/>
      <c r="EF941" s="6"/>
      <c r="EG941" s="6"/>
      <c r="EH941" s="6"/>
      <c r="EI941" s="6"/>
      <c r="EJ941" s="6"/>
      <c r="EK941" s="6"/>
      <c r="EL941" s="6"/>
      <c r="EM941" s="6"/>
      <c r="EN941" s="8"/>
      <c r="EO941" s="6"/>
    </row>
    <row r="942" spans="1:145"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8"/>
      <c r="CF942" s="6"/>
      <c r="CG942" s="6"/>
      <c r="CH942" s="6"/>
      <c r="CI942" s="6"/>
      <c r="CJ942" s="6"/>
      <c r="CK942" s="6"/>
      <c r="CL942" s="6"/>
      <c r="CM942" s="6"/>
      <c r="CN942" s="6"/>
      <c r="CO942" s="6"/>
      <c r="CP942" s="6"/>
      <c r="CQ942" s="6"/>
      <c r="CR942" s="6"/>
      <c r="CS942" s="6"/>
      <c r="CT942" s="6"/>
      <c r="CU942" s="6"/>
      <c r="CV942" s="6"/>
      <c r="CW942" s="6"/>
      <c r="CX942" s="6"/>
      <c r="CY942" s="6"/>
      <c r="CZ942" s="6"/>
      <c r="DA942" s="6"/>
      <c r="DB942" s="6"/>
      <c r="DC942" s="6"/>
      <c r="DD942" s="6"/>
      <c r="DE942" s="6"/>
      <c r="DF942" s="6"/>
      <c r="DG942" s="6"/>
      <c r="DH942" s="6"/>
      <c r="DI942" s="8"/>
      <c r="DJ942" s="6"/>
      <c r="DK942" s="6"/>
      <c r="DL942" s="6"/>
      <c r="DM942" s="6"/>
      <c r="DN942" s="6"/>
      <c r="DO942" s="6"/>
      <c r="DP942" s="6"/>
      <c r="DQ942" s="6"/>
      <c r="DR942" s="6"/>
      <c r="DS942" s="6"/>
      <c r="DT942" s="6"/>
      <c r="DU942" s="6"/>
      <c r="DV942" s="6"/>
      <c r="DW942" s="6"/>
      <c r="DX942" s="6"/>
      <c r="DY942" s="6"/>
      <c r="DZ942" s="6"/>
      <c r="EA942" s="6"/>
      <c r="EB942" s="6"/>
      <c r="EC942" s="6"/>
      <c r="ED942" s="6"/>
      <c r="EE942" s="6"/>
      <c r="EF942" s="6"/>
      <c r="EG942" s="6"/>
      <c r="EH942" s="6"/>
      <c r="EI942" s="6"/>
      <c r="EJ942" s="6"/>
      <c r="EK942" s="6"/>
      <c r="EL942" s="6"/>
      <c r="EM942" s="6"/>
      <c r="EN942" s="8"/>
      <c r="EO942" s="6"/>
    </row>
    <row r="943" spans="1:145"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8"/>
      <c r="CF943" s="6"/>
      <c r="CG943" s="6"/>
      <c r="CH943" s="6"/>
      <c r="CI943" s="6"/>
      <c r="CJ943" s="6"/>
      <c r="CK943" s="6"/>
      <c r="CL943" s="6"/>
      <c r="CM943" s="6"/>
      <c r="CN943" s="6"/>
      <c r="CO943" s="6"/>
      <c r="CP943" s="6"/>
      <c r="CQ943" s="6"/>
      <c r="CR943" s="6"/>
      <c r="CS943" s="6"/>
      <c r="CT943" s="6"/>
      <c r="CU943" s="6"/>
      <c r="CV943" s="6"/>
      <c r="CW943" s="6"/>
      <c r="CX943" s="6"/>
      <c r="CY943" s="6"/>
      <c r="CZ943" s="6"/>
      <c r="DA943" s="6"/>
      <c r="DB943" s="6"/>
      <c r="DC943" s="6"/>
      <c r="DD943" s="6"/>
      <c r="DE943" s="6"/>
      <c r="DF943" s="6"/>
      <c r="DG943" s="6"/>
      <c r="DH943" s="6"/>
      <c r="DI943" s="8"/>
      <c r="DJ943" s="6"/>
      <c r="DK943" s="6"/>
      <c r="DL943" s="6"/>
      <c r="DM943" s="6"/>
      <c r="DN943" s="6"/>
      <c r="DO943" s="6"/>
      <c r="DP943" s="6"/>
      <c r="DQ943" s="6"/>
      <c r="DR943" s="6"/>
      <c r="DS943" s="6"/>
      <c r="DT943" s="6"/>
      <c r="DU943" s="6"/>
      <c r="DV943" s="6"/>
      <c r="DW943" s="6"/>
      <c r="DX943" s="6"/>
      <c r="DY943" s="6"/>
      <c r="DZ943" s="6"/>
      <c r="EA943" s="6"/>
      <c r="EB943" s="6"/>
      <c r="EC943" s="6"/>
      <c r="ED943" s="6"/>
      <c r="EE943" s="6"/>
      <c r="EF943" s="6"/>
      <c r="EG943" s="6"/>
      <c r="EH943" s="6"/>
      <c r="EI943" s="6"/>
      <c r="EJ943" s="6"/>
      <c r="EK943" s="6"/>
      <c r="EL943" s="6"/>
      <c r="EM943" s="6"/>
      <c r="EN943" s="8"/>
      <c r="EO943" s="6"/>
    </row>
    <row r="944" spans="1:145"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8"/>
      <c r="CF944" s="6"/>
      <c r="CG944" s="6"/>
      <c r="CH944" s="6"/>
      <c r="CI944" s="6"/>
      <c r="CJ944" s="6"/>
      <c r="CK944" s="6"/>
      <c r="CL944" s="6"/>
      <c r="CM944" s="6"/>
      <c r="CN944" s="6"/>
      <c r="CO944" s="6"/>
      <c r="CP944" s="6"/>
      <c r="CQ944" s="6"/>
      <c r="CR944" s="6"/>
      <c r="CS944" s="6"/>
      <c r="CT944" s="6"/>
      <c r="CU944" s="6"/>
      <c r="CV944" s="6"/>
      <c r="CW944" s="6"/>
      <c r="CX944" s="6"/>
      <c r="CY944" s="6"/>
      <c r="CZ944" s="6"/>
      <c r="DA944" s="6"/>
      <c r="DB944" s="6"/>
      <c r="DC944" s="6"/>
      <c r="DD944" s="6"/>
      <c r="DE944" s="6"/>
      <c r="DF944" s="6"/>
      <c r="DG944" s="6"/>
      <c r="DH944" s="6"/>
      <c r="DI944" s="8"/>
      <c r="DJ944" s="6"/>
      <c r="DK944" s="6"/>
      <c r="DL944" s="6"/>
      <c r="DM944" s="6"/>
      <c r="DN944" s="6"/>
      <c r="DO944" s="6"/>
      <c r="DP944" s="6"/>
      <c r="DQ944" s="6"/>
      <c r="DR944" s="6"/>
      <c r="DS944" s="6"/>
      <c r="DT944" s="6"/>
      <c r="DU944" s="6"/>
      <c r="DV944" s="6"/>
      <c r="DW944" s="6"/>
      <c r="DX944" s="6"/>
      <c r="DY944" s="6"/>
      <c r="DZ944" s="6"/>
      <c r="EA944" s="6"/>
      <c r="EB944" s="6"/>
      <c r="EC944" s="6"/>
      <c r="ED944" s="6"/>
      <c r="EE944" s="6"/>
      <c r="EF944" s="6"/>
      <c r="EG944" s="6"/>
      <c r="EH944" s="6"/>
      <c r="EI944" s="6"/>
      <c r="EJ944" s="6"/>
      <c r="EK944" s="6"/>
      <c r="EL944" s="6"/>
      <c r="EM944" s="6"/>
      <c r="EN944" s="8"/>
      <c r="EO944" s="6"/>
    </row>
    <row r="945" spans="1:1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8"/>
      <c r="CF945" s="6"/>
      <c r="CG945" s="6"/>
      <c r="CH945" s="6"/>
      <c r="CI945" s="6"/>
      <c r="CJ945" s="6"/>
      <c r="CK945" s="6"/>
      <c r="CL945" s="6"/>
      <c r="CM945" s="6"/>
      <c r="CN945" s="6"/>
      <c r="CO945" s="6"/>
      <c r="CP945" s="6"/>
      <c r="CQ945" s="6"/>
      <c r="CR945" s="6"/>
      <c r="CS945" s="6"/>
      <c r="CT945" s="6"/>
      <c r="CU945" s="6"/>
      <c r="CV945" s="6"/>
      <c r="CW945" s="6"/>
      <c r="CX945" s="6"/>
      <c r="CY945" s="6"/>
      <c r="CZ945" s="6"/>
      <c r="DA945" s="6"/>
      <c r="DB945" s="6"/>
      <c r="DC945" s="6"/>
      <c r="DD945" s="6"/>
      <c r="DE945" s="6"/>
      <c r="DF945" s="6"/>
      <c r="DG945" s="6"/>
      <c r="DH945" s="6"/>
      <c r="DI945" s="8"/>
      <c r="DJ945" s="6"/>
      <c r="DK945" s="6"/>
      <c r="DL945" s="6"/>
      <c r="DM945" s="6"/>
      <c r="DN945" s="6"/>
      <c r="DO945" s="6"/>
      <c r="DP945" s="6"/>
      <c r="DQ945" s="6"/>
      <c r="DR945" s="6"/>
      <c r="DS945" s="6"/>
      <c r="DT945" s="6"/>
      <c r="DU945" s="6"/>
      <c r="DV945" s="6"/>
      <c r="DW945" s="6"/>
      <c r="DX945" s="6"/>
      <c r="DY945" s="6"/>
      <c r="DZ945" s="6"/>
      <c r="EA945" s="6"/>
      <c r="EB945" s="6"/>
      <c r="EC945" s="6"/>
      <c r="ED945" s="6"/>
      <c r="EE945" s="6"/>
      <c r="EF945" s="6"/>
      <c r="EG945" s="6"/>
      <c r="EH945" s="6"/>
      <c r="EI945" s="6"/>
      <c r="EJ945" s="6"/>
      <c r="EK945" s="6"/>
      <c r="EL945" s="6"/>
      <c r="EM945" s="6"/>
      <c r="EN945" s="8"/>
      <c r="EO945" s="6"/>
    </row>
    <row r="946" spans="1:145"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8"/>
      <c r="CF946" s="6"/>
      <c r="CG946" s="6"/>
      <c r="CH946" s="6"/>
      <c r="CI946" s="6"/>
      <c r="CJ946" s="6"/>
      <c r="CK946" s="6"/>
      <c r="CL946" s="6"/>
      <c r="CM946" s="6"/>
      <c r="CN946" s="6"/>
      <c r="CO946" s="6"/>
      <c r="CP946" s="6"/>
      <c r="CQ946" s="6"/>
      <c r="CR946" s="6"/>
      <c r="CS946" s="6"/>
      <c r="CT946" s="6"/>
      <c r="CU946" s="6"/>
      <c r="CV946" s="6"/>
      <c r="CW946" s="6"/>
      <c r="CX946" s="6"/>
      <c r="CY946" s="6"/>
      <c r="CZ946" s="6"/>
      <c r="DA946" s="6"/>
      <c r="DB946" s="6"/>
      <c r="DC946" s="6"/>
      <c r="DD946" s="6"/>
      <c r="DE946" s="6"/>
      <c r="DF946" s="6"/>
      <c r="DG946" s="6"/>
      <c r="DH946" s="6"/>
      <c r="DI946" s="8"/>
      <c r="DJ946" s="6"/>
      <c r="DK946" s="6"/>
      <c r="DL946" s="6"/>
      <c r="DM946" s="6"/>
      <c r="DN946" s="6"/>
      <c r="DO946" s="6"/>
      <c r="DP946" s="6"/>
      <c r="DQ946" s="6"/>
      <c r="DR946" s="6"/>
      <c r="DS946" s="6"/>
      <c r="DT946" s="6"/>
      <c r="DU946" s="6"/>
      <c r="DV946" s="6"/>
      <c r="DW946" s="6"/>
      <c r="DX946" s="6"/>
      <c r="DY946" s="6"/>
      <c r="DZ946" s="6"/>
      <c r="EA946" s="6"/>
      <c r="EB946" s="6"/>
      <c r="EC946" s="6"/>
      <c r="ED946" s="6"/>
      <c r="EE946" s="6"/>
      <c r="EF946" s="6"/>
      <c r="EG946" s="6"/>
      <c r="EH946" s="6"/>
      <c r="EI946" s="6"/>
      <c r="EJ946" s="6"/>
      <c r="EK946" s="6"/>
      <c r="EL946" s="6"/>
      <c r="EM946" s="6"/>
      <c r="EN946" s="8"/>
      <c r="EO946" s="6"/>
    </row>
    <row r="947" spans="1:145"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8"/>
      <c r="CF947" s="6"/>
      <c r="CG947" s="6"/>
      <c r="CH947" s="6"/>
      <c r="CI947" s="6"/>
      <c r="CJ947" s="6"/>
      <c r="CK947" s="6"/>
      <c r="CL947" s="6"/>
      <c r="CM947" s="6"/>
      <c r="CN947" s="6"/>
      <c r="CO947" s="6"/>
      <c r="CP947" s="6"/>
      <c r="CQ947" s="6"/>
      <c r="CR947" s="6"/>
      <c r="CS947" s="6"/>
      <c r="CT947" s="6"/>
      <c r="CU947" s="6"/>
      <c r="CV947" s="6"/>
      <c r="CW947" s="6"/>
      <c r="CX947" s="6"/>
      <c r="CY947" s="6"/>
      <c r="CZ947" s="6"/>
      <c r="DA947" s="6"/>
      <c r="DB947" s="6"/>
      <c r="DC947" s="6"/>
      <c r="DD947" s="6"/>
      <c r="DE947" s="6"/>
      <c r="DF947" s="6"/>
      <c r="DG947" s="6"/>
      <c r="DH947" s="6"/>
      <c r="DI947" s="8"/>
      <c r="DJ947" s="6"/>
      <c r="DK947" s="6"/>
      <c r="DL947" s="6"/>
      <c r="DM947" s="6"/>
      <c r="DN947" s="6"/>
      <c r="DO947" s="6"/>
      <c r="DP947" s="6"/>
      <c r="DQ947" s="6"/>
      <c r="DR947" s="6"/>
      <c r="DS947" s="6"/>
      <c r="DT947" s="6"/>
      <c r="DU947" s="6"/>
      <c r="DV947" s="6"/>
      <c r="DW947" s="6"/>
      <c r="DX947" s="6"/>
      <c r="DY947" s="6"/>
      <c r="DZ947" s="6"/>
      <c r="EA947" s="6"/>
      <c r="EB947" s="6"/>
      <c r="EC947" s="6"/>
      <c r="ED947" s="6"/>
      <c r="EE947" s="6"/>
      <c r="EF947" s="6"/>
      <c r="EG947" s="6"/>
      <c r="EH947" s="6"/>
      <c r="EI947" s="6"/>
      <c r="EJ947" s="6"/>
      <c r="EK947" s="6"/>
      <c r="EL947" s="6"/>
      <c r="EM947" s="6"/>
      <c r="EN947" s="8"/>
      <c r="EO947" s="6"/>
    </row>
    <row r="948" spans="1:145"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8"/>
      <c r="CF948" s="6"/>
      <c r="CG948" s="6"/>
      <c r="CH948" s="6"/>
      <c r="CI948" s="6"/>
      <c r="CJ948" s="6"/>
      <c r="CK948" s="6"/>
      <c r="CL948" s="6"/>
      <c r="CM948" s="6"/>
      <c r="CN948" s="6"/>
      <c r="CO948" s="6"/>
      <c r="CP948" s="6"/>
      <c r="CQ948" s="6"/>
      <c r="CR948" s="6"/>
      <c r="CS948" s="6"/>
      <c r="CT948" s="6"/>
      <c r="CU948" s="6"/>
      <c r="CV948" s="6"/>
      <c r="CW948" s="6"/>
      <c r="CX948" s="6"/>
      <c r="CY948" s="6"/>
      <c r="CZ948" s="6"/>
      <c r="DA948" s="6"/>
      <c r="DB948" s="6"/>
      <c r="DC948" s="6"/>
      <c r="DD948" s="6"/>
      <c r="DE948" s="6"/>
      <c r="DF948" s="6"/>
      <c r="DG948" s="6"/>
      <c r="DH948" s="6"/>
      <c r="DI948" s="8"/>
      <c r="DJ948" s="6"/>
      <c r="DK948" s="6"/>
      <c r="DL948" s="6"/>
      <c r="DM948" s="6"/>
      <c r="DN948" s="6"/>
      <c r="DO948" s="6"/>
      <c r="DP948" s="6"/>
      <c r="DQ948" s="6"/>
      <c r="DR948" s="6"/>
      <c r="DS948" s="6"/>
      <c r="DT948" s="6"/>
      <c r="DU948" s="6"/>
      <c r="DV948" s="6"/>
      <c r="DW948" s="6"/>
      <c r="DX948" s="6"/>
      <c r="DY948" s="6"/>
      <c r="DZ948" s="6"/>
      <c r="EA948" s="6"/>
      <c r="EB948" s="6"/>
      <c r="EC948" s="6"/>
      <c r="ED948" s="6"/>
      <c r="EE948" s="6"/>
      <c r="EF948" s="6"/>
      <c r="EG948" s="6"/>
      <c r="EH948" s="6"/>
      <c r="EI948" s="6"/>
      <c r="EJ948" s="6"/>
      <c r="EK948" s="6"/>
      <c r="EL948" s="6"/>
      <c r="EM948" s="6"/>
      <c r="EN948" s="8"/>
      <c r="EO948" s="6"/>
    </row>
    <row r="949" spans="1:145"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8"/>
      <c r="CF949" s="6"/>
      <c r="CG949" s="6"/>
      <c r="CH949" s="6"/>
      <c r="CI949" s="6"/>
      <c r="CJ949" s="6"/>
      <c r="CK949" s="6"/>
      <c r="CL949" s="6"/>
      <c r="CM949" s="6"/>
      <c r="CN949" s="6"/>
      <c r="CO949" s="6"/>
      <c r="CP949" s="6"/>
      <c r="CQ949" s="6"/>
      <c r="CR949" s="6"/>
      <c r="CS949" s="6"/>
      <c r="CT949" s="6"/>
      <c r="CU949" s="6"/>
      <c r="CV949" s="6"/>
      <c r="CW949" s="6"/>
      <c r="CX949" s="6"/>
      <c r="CY949" s="6"/>
      <c r="CZ949" s="6"/>
      <c r="DA949" s="6"/>
      <c r="DB949" s="6"/>
      <c r="DC949" s="6"/>
      <c r="DD949" s="6"/>
      <c r="DE949" s="6"/>
      <c r="DF949" s="6"/>
      <c r="DG949" s="6"/>
      <c r="DH949" s="6"/>
      <c r="DI949" s="8"/>
      <c r="DJ949" s="6"/>
      <c r="DK949" s="6"/>
      <c r="DL949" s="6"/>
      <c r="DM949" s="6"/>
      <c r="DN949" s="6"/>
      <c r="DO949" s="6"/>
      <c r="DP949" s="6"/>
      <c r="DQ949" s="6"/>
      <c r="DR949" s="6"/>
      <c r="DS949" s="6"/>
      <c r="DT949" s="6"/>
      <c r="DU949" s="6"/>
      <c r="DV949" s="6"/>
      <c r="DW949" s="6"/>
      <c r="DX949" s="6"/>
      <c r="DY949" s="6"/>
      <c r="DZ949" s="6"/>
      <c r="EA949" s="6"/>
      <c r="EB949" s="6"/>
      <c r="EC949" s="6"/>
      <c r="ED949" s="6"/>
      <c r="EE949" s="6"/>
      <c r="EF949" s="6"/>
      <c r="EG949" s="6"/>
      <c r="EH949" s="6"/>
      <c r="EI949" s="6"/>
      <c r="EJ949" s="6"/>
      <c r="EK949" s="6"/>
      <c r="EL949" s="6"/>
      <c r="EM949" s="6"/>
      <c r="EN949" s="8"/>
      <c r="EO949" s="6"/>
    </row>
    <row r="950" spans="1:145"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8"/>
      <c r="CF950" s="6"/>
      <c r="CG950" s="6"/>
      <c r="CH950" s="6"/>
      <c r="CI950" s="6"/>
      <c r="CJ950" s="6"/>
      <c r="CK950" s="6"/>
      <c r="CL950" s="6"/>
      <c r="CM950" s="6"/>
      <c r="CN950" s="6"/>
      <c r="CO950" s="6"/>
      <c r="CP950" s="6"/>
      <c r="CQ950" s="6"/>
      <c r="CR950" s="6"/>
      <c r="CS950" s="6"/>
      <c r="CT950" s="6"/>
      <c r="CU950" s="6"/>
      <c r="CV950" s="6"/>
      <c r="CW950" s="6"/>
      <c r="CX950" s="6"/>
      <c r="CY950" s="6"/>
      <c r="CZ950" s="6"/>
      <c r="DA950" s="6"/>
      <c r="DB950" s="6"/>
      <c r="DC950" s="6"/>
      <c r="DD950" s="6"/>
      <c r="DE950" s="6"/>
      <c r="DF950" s="6"/>
      <c r="DG950" s="6"/>
      <c r="DH950" s="6"/>
      <c r="DI950" s="8"/>
      <c r="DJ950" s="6"/>
      <c r="DK950" s="6"/>
      <c r="DL950" s="6"/>
      <c r="DM950" s="6"/>
      <c r="DN950" s="6"/>
      <c r="DO950" s="6"/>
      <c r="DP950" s="6"/>
      <c r="DQ950" s="6"/>
      <c r="DR950" s="6"/>
      <c r="DS950" s="6"/>
      <c r="DT950" s="6"/>
      <c r="DU950" s="6"/>
      <c r="DV950" s="6"/>
      <c r="DW950" s="6"/>
      <c r="DX950" s="6"/>
      <c r="DY950" s="6"/>
      <c r="DZ950" s="6"/>
      <c r="EA950" s="6"/>
      <c r="EB950" s="6"/>
      <c r="EC950" s="6"/>
      <c r="ED950" s="6"/>
      <c r="EE950" s="6"/>
      <c r="EF950" s="6"/>
      <c r="EG950" s="6"/>
      <c r="EH950" s="6"/>
      <c r="EI950" s="6"/>
      <c r="EJ950" s="6"/>
      <c r="EK950" s="6"/>
      <c r="EL950" s="6"/>
      <c r="EM950" s="6"/>
      <c r="EN950" s="8"/>
      <c r="EO950" s="6"/>
    </row>
    <row r="951" spans="1:145"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8"/>
      <c r="CF951" s="6"/>
      <c r="CG951" s="6"/>
      <c r="CH951" s="6"/>
      <c r="CI951" s="6"/>
      <c r="CJ951" s="6"/>
      <c r="CK951" s="6"/>
      <c r="CL951" s="6"/>
      <c r="CM951" s="6"/>
      <c r="CN951" s="6"/>
      <c r="CO951" s="6"/>
      <c r="CP951" s="6"/>
      <c r="CQ951" s="6"/>
      <c r="CR951" s="6"/>
      <c r="CS951" s="6"/>
      <c r="CT951" s="6"/>
      <c r="CU951" s="6"/>
      <c r="CV951" s="6"/>
      <c r="CW951" s="6"/>
      <c r="CX951" s="6"/>
      <c r="CY951" s="6"/>
      <c r="CZ951" s="6"/>
      <c r="DA951" s="6"/>
      <c r="DB951" s="6"/>
      <c r="DC951" s="6"/>
      <c r="DD951" s="6"/>
      <c r="DE951" s="6"/>
      <c r="DF951" s="6"/>
      <c r="DG951" s="6"/>
      <c r="DH951" s="6"/>
      <c r="DI951" s="8"/>
      <c r="DJ951" s="6"/>
      <c r="DK951" s="6"/>
      <c r="DL951" s="6"/>
      <c r="DM951" s="6"/>
      <c r="DN951" s="6"/>
      <c r="DO951" s="6"/>
      <c r="DP951" s="6"/>
      <c r="DQ951" s="6"/>
      <c r="DR951" s="6"/>
      <c r="DS951" s="6"/>
      <c r="DT951" s="6"/>
      <c r="DU951" s="6"/>
      <c r="DV951" s="6"/>
      <c r="DW951" s="6"/>
      <c r="DX951" s="6"/>
      <c r="DY951" s="6"/>
      <c r="DZ951" s="6"/>
      <c r="EA951" s="6"/>
      <c r="EB951" s="6"/>
      <c r="EC951" s="6"/>
      <c r="ED951" s="6"/>
      <c r="EE951" s="6"/>
      <c r="EF951" s="6"/>
      <c r="EG951" s="6"/>
      <c r="EH951" s="6"/>
      <c r="EI951" s="6"/>
      <c r="EJ951" s="6"/>
      <c r="EK951" s="6"/>
      <c r="EL951" s="6"/>
      <c r="EM951" s="6"/>
      <c r="EN951" s="8"/>
      <c r="EO951" s="6"/>
    </row>
    <row r="952" spans="1:145"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8"/>
      <c r="CF952" s="6"/>
      <c r="CG952" s="6"/>
      <c r="CH952" s="6"/>
      <c r="CI952" s="6"/>
      <c r="CJ952" s="6"/>
      <c r="CK952" s="6"/>
      <c r="CL952" s="6"/>
      <c r="CM952" s="6"/>
      <c r="CN952" s="6"/>
      <c r="CO952" s="6"/>
      <c r="CP952" s="6"/>
      <c r="CQ952" s="6"/>
      <c r="CR952" s="6"/>
      <c r="CS952" s="6"/>
      <c r="CT952" s="6"/>
      <c r="CU952" s="6"/>
      <c r="CV952" s="6"/>
      <c r="CW952" s="6"/>
      <c r="CX952" s="6"/>
      <c r="CY952" s="6"/>
      <c r="CZ952" s="6"/>
      <c r="DA952" s="6"/>
      <c r="DB952" s="6"/>
      <c r="DC952" s="6"/>
      <c r="DD952" s="6"/>
      <c r="DE952" s="6"/>
      <c r="DF952" s="6"/>
      <c r="DG952" s="6"/>
      <c r="DH952" s="6"/>
      <c r="DI952" s="8"/>
      <c r="DJ952" s="6"/>
      <c r="DK952" s="6"/>
      <c r="DL952" s="6"/>
      <c r="DM952" s="6"/>
      <c r="DN952" s="6"/>
      <c r="DO952" s="6"/>
      <c r="DP952" s="6"/>
      <c r="DQ952" s="6"/>
      <c r="DR952" s="6"/>
      <c r="DS952" s="6"/>
      <c r="DT952" s="6"/>
      <c r="DU952" s="6"/>
      <c r="DV952" s="6"/>
      <c r="DW952" s="6"/>
      <c r="DX952" s="6"/>
      <c r="DY952" s="6"/>
      <c r="DZ952" s="6"/>
      <c r="EA952" s="6"/>
      <c r="EB952" s="6"/>
      <c r="EC952" s="6"/>
      <c r="ED952" s="6"/>
      <c r="EE952" s="6"/>
      <c r="EF952" s="6"/>
      <c r="EG952" s="6"/>
      <c r="EH952" s="6"/>
      <c r="EI952" s="6"/>
      <c r="EJ952" s="6"/>
      <c r="EK952" s="6"/>
      <c r="EL952" s="6"/>
      <c r="EM952" s="6"/>
      <c r="EN952" s="8"/>
      <c r="EO952" s="6"/>
    </row>
    <row r="953" spans="1:145"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8"/>
      <c r="CF953" s="6"/>
      <c r="CG953" s="6"/>
      <c r="CH953" s="6"/>
      <c r="CI953" s="6"/>
      <c r="CJ953" s="6"/>
      <c r="CK953" s="6"/>
      <c r="CL953" s="6"/>
      <c r="CM953" s="6"/>
      <c r="CN953" s="6"/>
      <c r="CO953" s="6"/>
      <c r="CP953" s="6"/>
      <c r="CQ953" s="6"/>
      <c r="CR953" s="6"/>
      <c r="CS953" s="6"/>
      <c r="CT953" s="6"/>
      <c r="CU953" s="6"/>
      <c r="CV953" s="6"/>
      <c r="CW953" s="6"/>
      <c r="CX953" s="6"/>
      <c r="CY953" s="6"/>
      <c r="CZ953" s="6"/>
      <c r="DA953" s="6"/>
      <c r="DB953" s="6"/>
      <c r="DC953" s="6"/>
      <c r="DD953" s="6"/>
      <c r="DE953" s="6"/>
      <c r="DF953" s="6"/>
      <c r="DG953" s="6"/>
      <c r="DH953" s="6"/>
      <c r="DI953" s="8"/>
      <c r="DJ953" s="6"/>
      <c r="DK953" s="6"/>
      <c r="DL953" s="6"/>
      <c r="DM953" s="6"/>
      <c r="DN953" s="6"/>
      <c r="DO953" s="6"/>
      <c r="DP953" s="6"/>
      <c r="DQ953" s="6"/>
      <c r="DR953" s="6"/>
      <c r="DS953" s="6"/>
      <c r="DT953" s="6"/>
      <c r="DU953" s="6"/>
      <c r="DV953" s="6"/>
      <c r="DW953" s="6"/>
      <c r="DX953" s="6"/>
      <c r="DY953" s="6"/>
      <c r="DZ953" s="6"/>
      <c r="EA953" s="6"/>
      <c r="EB953" s="6"/>
      <c r="EC953" s="6"/>
      <c r="ED953" s="6"/>
      <c r="EE953" s="6"/>
      <c r="EF953" s="6"/>
      <c r="EG953" s="6"/>
      <c r="EH953" s="6"/>
      <c r="EI953" s="6"/>
      <c r="EJ953" s="6"/>
      <c r="EK953" s="6"/>
      <c r="EL953" s="6"/>
      <c r="EM953" s="6"/>
      <c r="EN953" s="8"/>
      <c r="EO953" s="6"/>
    </row>
    <row r="954" spans="1:145"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8"/>
      <c r="CF954" s="6"/>
      <c r="CG954" s="6"/>
      <c r="CH954" s="6"/>
      <c r="CI954" s="6"/>
      <c r="CJ954" s="6"/>
      <c r="CK954" s="6"/>
      <c r="CL954" s="6"/>
      <c r="CM954" s="6"/>
      <c r="CN954" s="6"/>
      <c r="CO954" s="6"/>
      <c r="CP954" s="6"/>
      <c r="CQ954" s="6"/>
      <c r="CR954" s="6"/>
      <c r="CS954" s="6"/>
      <c r="CT954" s="6"/>
      <c r="CU954" s="6"/>
      <c r="CV954" s="6"/>
      <c r="CW954" s="6"/>
      <c r="CX954" s="6"/>
      <c r="CY954" s="6"/>
      <c r="CZ954" s="6"/>
      <c r="DA954" s="6"/>
      <c r="DB954" s="6"/>
      <c r="DC954" s="6"/>
      <c r="DD954" s="6"/>
      <c r="DE954" s="6"/>
      <c r="DF954" s="6"/>
      <c r="DG954" s="6"/>
      <c r="DH954" s="6"/>
      <c r="DI954" s="8"/>
      <c r="DJ954" s="6"/>
      <c r="DK954" s="6"/>
      <c r="DL954" s="6"/>
      <c r="DM954" s="6"/>
      <c r="DN954" s="6"/>
      <c r="DO954" s="6"/>
      <c r="DP954" s="6"/>
      <c r="DQ954" s="6"/>
      <c r="DR954" s="6"/>
      <c r="DS954" s="6"/>
      <c r="DT954" s="6"/>
      <c r="DU954" s="6"/>
      <c r="DV954" s="6"/>
      <c r="DW954" s="6"/>
      <c r="DX954" s="6"/>
      <c r="DY954" s="6"/>
      <c r="DZ954" s="6"/>
      <c r="EA954" s="6"/>
      <c r="EB954" s="6"/>
      <c r="EC954" s="6"/>
      <c r="ED954" s="6"/>
      <c r="EE954" s="6"/>
      <c r="EF954" s="6"/>
      <c r="EG954" s="6"/>
      <c r="EH954" s="6"/>
      <c r="EI954" s="6"/>
      <c r="EJ954" s="6"/>
      <c r="EK954" s="6"/>
      <c r="EL954" s="6"/>
      <c r="EM954" s="6"/>
      <c r="EN954" s="8"/>
      <c r="EO954" s="6"/>
    </row>
    <row r="955" spans="1:14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8"/>
      <c r="CF955" s="6"/>
      <c r="CG955" s="6"/>
      <c r="CH955" s="6"/>
      <c r="CI955" s="6"/>
      <c r="CJ955" s="6"/>
      <c r="CK955" s="6"/>
      <c r="CL955" s="6"/>
      <c r="CM955" s="6"/>
      <c r="CN955" s="6"/>
      <c r="CO955" s="6"/>
      <c r="CP955" s="6"/>
      <c r="CQ955" s="6"/>
      <c r="CR955" s="6"/>
      <c r="CS955" s="6"/>
      <c r="CT955" s="6"/>
      <c r="CU955" s="6"/>
      <c r="CV955" s="6"/>
      <c r="CW955" s="6"/>
      <c r="CX955" s="6"/>
      <c r="CY955" s="6"/>
      <c r="CZ955" s="6"/>
      <c r="DA955" s="6"/>
      <c r="DB955" s="6"/>
      <c r="DC955" s="6"/>
      <c r="DD955" s="6"/>
      <c r="DE955" s="6"/>
      <c r="DF955" s="6"/>
      <c r="DG955" s="6"/>
      <c r="DH955" s="6"/>
      <c r="DI955" s="8"/>
      <c r="DJ955" s="6"/>
      <c r="DK955" s="6"/>
      <c r="DL955" s="6"/>
      <c r="DM955" s="6"/>
      <c r="DN955" s="6"/>
      <c r="DO955" s="6"/>
      <c r="DP955" s="6"/>
      <c r="DQ955" s="6"/>
      <c r="DR955" s="6"/>
      <c r="DS955" s="6"/>
      <c r="DT955" s="6"/>
      <c r="DU955" s="6"/>
      <c r="DV955" s="6"/>
      <c r="DW955" s="6"/>
      <c r="DX955" s="6"/>
      <c r="DY955" s="6"/>
      <c r="DZ955" s="6"/>
      <c r="EA955" s="6"/>
      <c r="EB955" s="6"/>
      <c r="EC955" s="6"/>
      <c r="ED955" s="6"/>
      <c r="EE955" s="6"/>
      <c r="EF955" s="6"/>
      <c r="EG955" s="6"/>
      <c r="EH955" s="6"/>
      <c r="EI955" s="6"/>
      <c r="EJ955" s="6"/>
      <c r="EK955" s="6"/>
      <c r="EL955" s="6"/>
      <c r="EM955" s="6"/>
      <c r="EN955" s="8"/>
      <c r="EO955" s="6"/>
    </row>
    <row r="956" spans="1:145"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8"/>
      <c r="CF956" s="6"/>
      <c r="CG956" s="6"/>
      <c r="CH956" s="6"/>
      <c r="CI956" s="6"/>
      <c r="CJ956" s="6"/>
      <c r="CK956" s="6"/>
      <c r="CL956" s="6"/>
      <c r="CM956" s="6"/>
      <c r="CN956" s="6"/>
      <c r="CO956" s="6"/>
      <c r="CP956" s="6"/>
      <c r="CQ956" s="6"/>
      <c r="CR956" s="6"/>
      <c r="CS956" s="6"/>
      <c r="CT956" s="6"/>
      <c r="CU956" s="6"/>
      <c r="CV956" s="6"/>
      <c r="CW956" s="6"/>
      <c r="CX956" s="6"/>
      <c r="CY956" s="6"/>
      <c r="CZ956" s="6"/>
      <c r="DA956" s="6"/>
      <c r="DB956" s="6"/>
      <c r="DC956" s="6"/>
      <c r="DD956" s="6"/>
      <c r="DE956" s="6"/>
      <c r="DF956" s="6"/>
      <c r="DG956" s="6"/>
      <c r="DH956" s="6"/>
      <c r="DI956" s="8"/>
      <c r="DJ956" s="6"/>
      <c r="DK956" s="6"/>
      <c r="DL956" s="6"/>
      <c r="DM956" s="6"/>
      <c r="DN956" s="6"/>
      <c r="DO956" s="6"/>
      <c r="DP956" s="6"/>
      <c r="DQ956" s="6"/>
      <c r="DR956" s="6"/>
      <c r="DS956" s="6"/>
      <c r="DT956" s="6"/>
      <c r="DU956" s="6"/>
      <c r="DV956" s="6"/>
      <c r="DW956" s="6"/>
      <c r="DX956" s="6"/>
      <c r="DY956" s="6"/>
      <c r="DZ956" s="6"/>
      <c r="EA956" s="6"/>
      <c r="EB956" s="6"/>
      <c r="EC956" s="6"/>
      <c r="ED956" s="6"/>
      <c r="EE956" s="6"/>
      <c r="EF956" s="6"/>
      <c r="EG956" s="6"/>
      <c r="EH956" s="6"/>
      <c r="EI956" s="6"/>
      <c r="EJ956" s="6"/>
      <c r="EK956" s="6"/>
      <c r="EL956" s="6"/>
      <c r="EM956" s="6"/>
      <c r="EN956" s="8"/>
      <c r="EO956" s="6"/>
    </row>
    <row r="957" spans="1:145"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8"/>
      <c r="CF957" s="6"/>
      <c r="CG957" s="6"/>
      <c r="CH957" s="6"/>
      <c r="CI957" s="6"/>
      <c r="CJ957" s="6"/>
      <c r="CK957" s="6"/>
      <c r="CL957" s="6"/>
      <c r="CM957" s="6"/>
      <c r="CN957" s="6"/>
      <c r="CO957" s="6"/>
      <c r="CP957" s="6"/>
      <c r="CQ957" s="6"/>
      <c r="CR957" s="6"/>
      <c r="CS957" s="6"/>
      <c r="CT957" s="6"/>
      <c r="CU957" s="6"/>
      <c r="CV957" s="6"/>
      <c r="CW957" s="6"/>
      <c r="CX957" s="6"/>
      <c r="CY957" s="6"/>
      <c r="CZ957" s="6"/>
      <c r="DA957" s="6"/>
      <c r="DB957" s="6"/>
      <c r="DC957" s="6"/>
      <c r="DD957" s="6"/>
      <c r="DE957" s="6"/>
      <c r="DF957" s="6"/>
      <c r="DG957" s="6"/>
      <c r="DH957" s="6"/>
      <c r="DI957" s="8"/>
      <c r="DJ957" s="6"/>
      <c r="DK957" s="6"/>
      <c r="DL957" s="6"/>
      <c r="DM957" s="6"/>
      <c r="DN957" s="6"/>
      <c r="DO957" s="6"/>
      <c r="DP957" s="6"/>
      <c r="DQ957" s="6"/>
      <c r="DR957" s="6"/>
      <c r="DS957" s="6"/>
      <c r="DT957" s="6"/>
      <c r="DU957" s="6"/>
      <c r="DV957" s="6"/>
      <c r="DW957" s="6"/>
      <c r="DX957" s="6"/>
      <c r="DY957" s="6"/>
      <c r="DZ957" s="6"/>
      <c r="EA957" s="6"/>
      <c r="EB957" s="6"/>
      <c r="EC957" s="6"/>
      <c r="ED957" s="6"/>
      <c r="EE957" s="6"/>
      <c r="EF957" s="6"/>
      <c r="EG957" s="6"/>
      <c r="EH957" s="6"/>
      <c r="EI957" s="6"/>
      <c r="EJ957" s="6"/>
      <c r="EK957" s="6"/>
      <c r="EL957" s="6"/>
      <c r="EM957" s="6"/>
      <c r="EN957" s="8"/>
      <c r="EO957" s="6"/>
    </row>
    <row r="958" spans="1:145"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8"/>
      <c r="CF958" s="6"/>
      <c r="CG958" s="6"/>
      <c r="CH958" s="6"/>
      <c r="CI958" s="6"/>
      <c r="CJ958" s="6"/>
      <c r="CK958" s="6"/>
      <c r="CL958" s="6"/>
      <c r="CM958" s="6"/>
      <c r="CN958" s="6"/>
      <c r="CO958" s="6"/>
      <c r="CP958" s="6"/>
      <c r="CQ958" s="6"/>
      <c r="CR958" s="6"/>
      <c r="CS958" s="6"/>
      <c r="CT958" s="6"/>
      <c r="CU958" s="6"/>
      <c r="CV958" s="6"/>
      <c r="CW958" s="6"/>
      <c r="CX958" s="6"/>
      <c r="CY958" s="6"/>
      <c r="CZ958" s="6"/>
      <c r="DA958" s="6"/>
      <c r="DB958" s="6"/>
      <c r="DC958" s="6"/>
      <c r="DD958" s="6"/>
      <c r="DE958" s="6"/>
      <c r="DF958" s="6"/>
      <c r="DG958" s="6"/>
      <c r="DH958" s="6"/>
      <c r="DI958" s="8"/>
      <c r="DJ958" s="6"/>
      <c r="DK958" s="6"/>
      <c r="DL958" s="6"/>
      <c r="DM958" s="6"/>
      <c r="DN958" s="6"/>
      <c r="DO958" s="6"/>
      <c r="DP958" s="6"/>
      <c r="DQ958" s="6"/>
      <c r="DR958" s="6"/>
      <c r="DS958" s="6"/>
      <c r="DT958" s="6"/>
      <c r="DU958" s="6"/>
      <c r="DV958" s="6"/>
      <c r="DW958" s="6"/>
      <c r="DX958" s="6"/>
      <c r="DY958" s="6"/>
      <c r="DZ958" s="6"/>
      <c r="EA958" s="6"/>
      <c r="EB958" s="6"/>
      <c r="EC958" s="6"/>
      <c r="ED958" s="6"/>
      <c r="EE958" s="6"/>
      <c r="EF958" s="6"/>
      <c r="EG958" s="6"/>
      <c r="EH958" s="6"/>
      <c r="EI958" s="6"/>
      <c r="EJ958" s="6"/>
      <c r="EK958" s="6"/>
      <c r="EL958" s="6"/>
      <c r="EM958" s="6"/>
      <c r="EN958" s="8"/>
      <c r="EO958" s="6"/>
    </row>
    <row r="959" spans="1:145"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8"/>
      <c r="CF959" s="6"/>
      <c r="CG959" s="6"/>
      <c r="CH959" s="6"/>
      <c r="CI959" s="6"/>
      <c r="CJ959" s="6"/>
      <c r="CK959" s="6"/>
      <c r="CL959" s="6"/>
      <c r="CM959" s="6"/>
      <c r="CN959" s="6"/>
      <c r="CO959" s="6"/>
      <c r="CP959" s="6"/>
      <c r="CQ959" s="6"/>
      <c r="CR959" s="6"/>
      <c r="CS959" s="6"/>
      <c r="CT959" s="6"/>
      <c r="CU959" s="6"/>
      <c r="CV959" s="6"/>
      <c r="CW959" s="6"/>
      <c r="CX959" s="6"/>
      <c r="CY959" s="6"/>
      <c r="CZ959" s="6"/>
      <c r="DA959" s="6"/>
      <c r="DB959" s="6"/>
      <c r="DC959" s="6"/>
      <c r="DD959" s="6"/>
      <c r="DE959" s="6"/>
      <c r="DF959" s="6"/>
      <c r="DG959" s="6"/>
      <c r="DH959" s="6"/>
      <c r="DI959" s="8"/>
      <c r="DJ959" s="6"/>
      <c r="DK959" s="6"/>
      <c r="DL959" s="6"/>
      <c r="DM959" s="6"/>
      <c r="DN959" s="6"/>
      <c r="DO959" s="6"/>
      <c r="DP959" s="6"/>
      <c r="DQ959" s="6"/>
      <c r="DR959" s="6"/>
      <c r="DS959" s="6"/>
      <c r="DT959" s="6"/>
      <c r="DU959" s="6"/>
      <c r="DV959" s="6"/>
      <c r="DW959" s="6"/>
      <c r="DX959" s="6"/>
      <c r="DY959" s="6"/>
      <c r="DZ959" s="6"/>
      <c r="EA959" s="6"/>
      <c r="EB959" s="6"/>
      <c r="EC959" s="6"/>
      <c r="ED959" s="6"/>
      <c r="EE959" s="6"/>
      <c r="EF959" s="6"/>
      <c r="EG959" s="6"/>
      <c r="EH959" s="6"/>
      <c r="EI959" s="6"/>
      <c r="EJ959" s="6"/>
      <c r="EK959" s="6"/>
      <c r="EL959" s="6"/>
      <c r="EM959" s="6"/>
      <c r="EN959" s="8"/>
      <c r="EO959" s="6"/>
    </row>
    <row r="960" spans="1:145"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8"/>
      <c r="CF960" s="6"/>
      <c r="CG960" s="6"/>
      <c r="CH960" s="6"/>
      <c r="CI960" s="6"/>
      <c r="CJ960" s="6"/>
      <c r="CK960" s="6"/>
      <c r="CL960" s="6"/>
      <c r="CM960" s="6"/>
      <c r="CN960" s="6"/>
      <c r="CO960" s="6"/>
      <c r="CP960" s="6"/>
      <c r="CQ960" s="6"/>
      <c r="CR960" s="6"/>
      <c r="CS960" s="6"/>
      <c r="CT960" s="6"/>
      <c r="CU960" s="6"/>
      <c r="CV960" s="6"/>
      <c r="CW960" s="6"/>
      <c r="CX960" s="6"/>
      <c r="CY960" s="6"/>
      <c r="CZ960" s="6"/>
      <c r="DA960" s="6"/>
      <c r="DB960" s="6"/>
      <c r="DC960" s="6"/>
      <c r="DD960" s="6"/>
      <c r="DE960" s="6"/>
      <c r="DF960" s="6"/>
      <c r="DG960" s="6"/>
      <c r="DH960" s="6"/>
      <c r="DI960" s="8"/>
      <c r="DJ960" s="6"/>
      <c r="DK960" s="6"/>
      <c r="DL960" s="6"/>
      <c r="DM960" s="6"/>
      <c r="DN960" s="6"/>
      <c r="DO960" s="6"/>
      <c r="DP960" s="6"/>
      <c r="DQ960" s="6"/>
      <c r="DR960" s="6"/>
      <c r="DS960" s="6"/>
      <c r="DT960" s="6"/>
      <c r="DU960" s="6"/>
      <c r="DV960" s="6"/>
      <c r="DW960" s="6"/>
      <c r="DX960" s="6"/>
      <c r="DY960" s="6"/>
      <c r="DZ960" s="6"/>
      <c r="EA960" s="6"/>
      <c r="EB960" s="6"/>
      <c r="EC960" s="6"/>
      <c r="ED960" s="6"/>
      <c r="EE960" s="6"/>
      <c r="EF960" s="6"/>
      <c r="EG960" s="6"/>
      <c r="EH960" s="6"/>
      <c r="EI960" s="6"/>
      <c r="EJ960" s="6"/>
      <c r="EK960" s="6"/>
      <c r="EL960" s="6"/>
      <c r="EM960" s="6"/>
      <c r="EN960" s="8"/>
      <c r="EO960" s="6"/>
    </row>
    <row r="961" spans="1:145"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8"/>
      <c r="CF961" s="6"/>
      <c r="CG961" s="6"/>
      <c r="CH961" s="6"/>
      <c r="CI961" s="6"/>
      <c r="CJ961" s="6"/>
      <c r="CK961" s="6"/>
      <c r="CL961" s="6"/>
      <c r="CM961" s="6"/>
      <c r="CN961" s="6"/>
      <c r="CO961" s="6"/>
      <c r="CP961" s="6"/>
      <c r="CQ961" s="6"/>
      <c r="CR961" s="6"/>
      <c r="CS961" s="6"/>
      <c r="CT961" s="6"/>
      <c r="CU961" s="6"/>
      <c r="CV961" s="6"/>
      <c r="CW961" s="6"/>
      <c r="CX961" s="6"/>
      <c r="CY961" s="6"/>
      <c r="CZ961" s="6"/>
      <c r="DA961" s="6"/>
      <c r="DB961" s="6"/>
      <c r="DC961" s="6"/>
      <c r="DD961" s="6"/>
      <c r="DE961" s="6"/>
      <c r="DF961" s="6"/>
      <c r="DG961" s="6"/>
      <c r="DH961" s="6"/>
      <c r="DI961" s="8"/>
      <c r="DJ961" s="6"/>
      <c r="DK961" s="6"/>
      <c r="DL961" s="6"/>
      <c r="DM961" s="6"/>
      <c r="DN961" s="6"/>
      <c r="DO961" s="6"/>
      <c r="DP961" s="6"/>
      <c r="DQ961" s="6"/>
      <c r="DR961" s="6"/>
      <c r="DS961" s="6"/>
      <c r="DT961" s="6"/>
      <c r="DU961" s="6"/>
      <c r="DV961" s="6"/>
      <c r="DW961" s="6"/>
      <c r="DX961" s="6"/>
      <c r="DY961" s="6"/>
      <c r="DZ961" s="6"/>
      <c r="EA961" s="6"/>
      <c r="EB961" s="6"/>
      <c r="EC961" s="6"/>
      <c r="ED961" s="6"/>
      <c r="EE961" s="6"/>
      <c r="EF961" s="6"/>
      <c r="EG961" s="6"/>
      <c r="EH961" s="6"/>
      <c r="EI961" s="6"/>
      <c r="EJ961" s="6"/>
      <c r="EK961" s="6"/>
      <c r="EL961" s="6"/>
      <c r="EM961" s="6"/>
      <c r="EN961" s="8"/>
      <c r="EO961" s="6"/>
    </row>
    <row r="962" spans="1:145"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8"/>
      <c r="CF962" s="6"/>
      <c r="CG962" s="6"/>
      <c r="CH962" s="6"/>
      <c r="CI962" s="6"/>
      <c r="CJ962" s="6"/>
      <c r="CK962" s="6"/>
      <c r="CL962" s="6"/>
      <c r="CM962" s="6"/>
      <c r="CN962" s="6"/>
      <c r="CO962" s="6"/>
      <c r="CP962" s="6"/>
      <c r="CQ962" s="6"/>
      <c r="CR962" s="6"/>
      <c r="CS962" s="6"/>
      <c r="CT962" s="6"/>
      <c r="CU962" s="6"/>
      <c r="CV962" s="6"/>
      <c r="CW962" s="6"/>
      <c r="CX962" s="6"/>
      <c r="CY962" s="6"/>
      <c r="CZ962" s="6"/>
      <c r="DA962" s="6"/>
      <c r="DB962" s="6"/>
      <c r="DC962" s="6"/>
      <c r="DD962" s="6"/>
      <c r="DE962" s="6"/>
      <c r="DF962" s="6"/>
      <c r="DG962" s="6"/>
      <c r="DH962" s="6"/>
      <c r="DI962" s="8"/>
      <c r="DJ962" s="6"/>
      <c r="DK962" s="6"/>
      <c r="DL962" s="6"/>
      <c r="DM962" s="6"/>
      <c r="DN962" s="6"/>
      <c r="DO962" s="6"/>
      <c r="DP962" s="6"/>
      <c r="DQ962" s="6"/>
      <c r="DR962" s="6"/>
      <c r="DS962" s="6"/>
      <c r="DT962" s="6"/>
      <c r="DU962" s="6"/>
      <c r="DV962" s="6"/>
      <c r="DW962" s="6"/>
      <c r="DX962" s="6"/>
      <c r="DY962" s="6"/>
      <c r="DZ962" s="6"/>
      <c r="EA962" s="6"/>
      <c r="EB962" s="6"/>
      <c r="EC962" s="6"/>
      <c r="ED962" s="6"/>
      <c r="EE962" s="6"/>
      <c r="EF962" s="6"/>
      <c r="EG962" s="6"/>
      <c r="EH962" s="6"/>
      <c r="EI962" s="6"/>
      <c r="EJ962" s="6"/>
      <c r="EK962" s="6"/>
      <c r="EL962" s="6"/>
      <c r="EM962" s="6"/>
      <c r="EN962" s="8"/>
      <c r="EO962" s="6"/>
    </row>
    <row r="963" spans="1:145"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8"/>
      <c r="CF963" s="6"/>
      <c r="CG963" s="6"/>
      <c r="CH963" s="6"/>
      <c r="CI963" s="6"/>
      <c r="CJ963" s="6"/>
      <c r="CK963" s="6"/>
      <c r="CL963" s="6"/>
      <c r="CM963" s="6"/>
      <c r="CN963" s="6"/>
      <c r="CO963" s="6"/>
      <c r="CP963" s="6"/>
      <c r="CQ963" s="6"/>
      <c r="CR963" s="6"/>
      <c r="CS963" s="6"/>
      <c r="CT963" s="6"/>
      <c r="CU963" s="6"/>
      <c r="CV963" s="6"/>
      <c r="CW963" s="6"/>
      <c r="CX963" s="6"/>
      <c r="CY963" s="6"/>
      <c r="CZ963" s="6"/>
      <c r="DA963" s="6"/>
      <c r="DB963" s="6"/>
      <c r="DC963" s="6"/>
      <c r="DD963" s="6"/>
      <c r="DE963" s="6"/>
      <c r="DF963" s="6"/>
      <c r="DG963" s="6"/>
      <c r="DH963" s="6"/>
      <c r="DI963" s="8"/>
      <c r="DJ963" s="6"/>
      <c r="DK963" s="6"/>
      <c r="DL963" s="6"/>
      <c r="DM963" s="6"/>
      <c r="DN963" s="6"/>
      <c r="DO963" s="6"/>
      <c r="DP963" s="6"/>
      <c r="DQ963" s="6"/>
      <c r="DR963" s="6"/>
      <c r="DS963" s="6"/>
      <c r="DT963" s="6"/>
      <c r="DU963" s="6"/>
      <c r="DV963" s="6"/>
      <c r="DW963" s="6"/>
      <c r="DX963" s="6"/>
      <c r="DY963" s="6"/>
      <c r="DZ963" s="6"/>
      <c r="EA963" s="6"/>
      <c r="EB963" s="6"/>
      <c r="EC963" s="6"/>
      <c r="ED963" s="6"/>
      <c r="EE963" s="6"/>
      <c r="EF963" s="6"/>
      <c r="EG963" s="6"/>
      <c r="EH963" s="6"/>
      <c r="EI963" s="6"/>
      <c r="EJ963" s="6"/>
      <c r="EK963" s="6"/>
      <c r="EL963" s="6"/>
      <c r="EM963" s="6"/>
      <c r="EN963" s="8"/>
      <c r="EO963" s="6"/>
    </row>
    <row r="964" spans="1:145"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8"/>
      <c r="CF964" s="6"/>
      <c r="CG964" s="6"/>
      <c r="CH964" s="6"/>
      <c r="CI964" s="6"/>
      <c r="CJ964" s="6"/>
      <c r="CK964" s="6"/>
      <c r="CL964" s="6"/>
      <c r="CM964" s="6"/>
      <c r="CN964" s="6"/>
      <c r="CO964" s="6"/>
      <c r="CP964" s="6"/>
      <c r="CQ964" s="6"/>
      <c r="CR964" s="6"/>
      <c r="CS964" s="6"/>
      <c r="CT964" s="6"/>
      <c r="CU964" s="6"/>
      <c r="CV964" s="6"/>
      <c r="CW964" s="6"/>
      <c r="CX964" s="6"/>
      <c r="CY964" s="6"/>
      <c r="CZ964" s="6"/>
      <c r="DA964" s="6"/>
      <c r="DB964" s="6"/>
      <c r="DC964" s="6"/>
      <c r="DD964" s="6"/>
      <c r="DE964" s="6"/>
      <c r="DF964" s="6"/>
      <c r="DG964" s="6"/>
      <c r="DH964" s="6"/>
      <c r="DI964" s="8"/>
      <c r="DJ964" s="6"/>
      <c r="DK964" s="6"/>
      <c r="DL964" s="6"/>
      <c r="DM964" s="6"/>
      <c r="DN964" s="6"/>
      <c r="DO964" s="6"/>
      <c r="DP964" s="6"/>
      <c r="DQ964" s="6"/>
      <c r="DR964" s="6"/>
      <c r="DS964" s="6"/>
      <c r="DT964" s="6"/>
      <c r="DU964" s="6"/>
      <c r="DV964" s="6"/>
      <c r="DW964" s="6"/>
      <c r="DX964" s="6"/>
      <c r="DY964" s="6"/>
      <c r="DZ964" s="6"/>
      <c r="EA964" s="6"/>
      <c r="EB964" s="6"/>
      <c r="EC964" s="6"/>
      <c r="ED964" s="6"/>
      <c r="EE964" s="6"/>
      <c r="EF964" s="6"/>
      <c r="EG964" s="6"/>
      <c r="EH964" s="6"/>
      <c r="EI964" s="6"/>
      <c r="EJ964" s="6"/>
      <c r="EK964" s="6"/>
      <c r="EL964" s="6"/>
      <c r="EM964" s="6"/>
      <c r="EN964" s="8"/>
      <c r="EO964" s="6"/>
    </row>
    <row r="965" spans="1:14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8"/>
      <c r="CF965" s="6"/>
      <c r="CG965" s="6"/>
      <c r="CH965" s="6"/>
      <c r="CI965" s="6"/>
      <c r="CJ965" s="6"/>
      <c r="CK965" s="6"/>
      <c r="CL965" s="6"/>
      <c r="CM965" s="6"/>
      <c r="CN965" s="6"/>
      <c r="CO965" s="6"/>
      <c r="CP965" s="6"/>
      <c r="CQ965" s="6"/>
      <c r="CR965" s="6"/>
      <c r="CS965" s="6"/>
      <c r="CT965" s="6"/>
      <c r="CU965" s="6"/>
      <c r="CV965" s="6"/>
      <c r="CW965" s="6"/>
      <c r="CX965" s="6"/>
      <c r="CY965" s="6"/>
      <c r="CZ965" s="6"/>
      <c r="DA965" s="6"/>
      <c r="DB965" s="6"/>
      <c r="DC965" s="6"/>
      <c r="DD965" s="6"/>
      <c r="DE965" s="6"/>
      <c r="DF965" s="6"/>
      <c r="DG965" s="6"/>
      <c r="DH965" s="6"/>
      <c r="DI965" s="8"/>
      <c r="DJ965" s="6"/>
      <c r="DK965" s="6"/>
      <c r="DL965" s="6"/>
      <c r="DM965" s="6"/>
      <c r="DN965" s="6"/>
      <c r="DO965" s="6"/>
      <c r="DP965" s="6"/>
      <c r="DQ965" s="6"/>
      <c r="DR965" s="6"/>
      <c r="DS965" s="6"/>
      <c r="DT965" s="6"/>
      <c r="DU965" s="6"/>
      <c r="DV965" s="6"/>
      <c r="DW965" s="6"/>
      <c r="DX965" s="6"/>
      <c r="DY965" s="6"/>
      <c r="DZ965" s="6"/>
      <c r="EA965" s="6"/>
      <c r="EB965" s="6"/>
      <c r="EC965" s="6"/>
      <c r="ED965" s="6"/>
      <c r="EE965" s="6"/>
      <c r="EF965" s="6"/>
      <c r="EG965" s="6"/>
      <c r="EH965" s="6"/>
      <c r="EI965" s="6"/>
      <c r="EJ965" s="6"/>
      <c r="EK965" s="6"/>
      <c r="EL965" s="6"/>
      <c r="EM965" s="6"/>
      <c r="EN965" s="8"/>
      <c r="EO965" s="6"/>
    </row>
    <row r="966" spans="1:145"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8"/>
      <c r="CF966" s="6"/>
      <c r="CG966" s="6"/>
      <c r="CH966" s="6"/>
      <c r="CI966" s="6"/>
      <c r="CJ966" s="6"/>
      <c r="CK966" s="6"/>
      <c r="CL966" s="6"/>
      <c r="CM966" s="6"/>
      <c r="CN966" s="6"/>
      <c r="CO966" s="6"/>
      <c r="CP966" s="6"/>
      <c r="CQ966" s="6"/>
      <c r="CR966" s="6"/>
      <c r="CS966" s="6"/>
      <c r="CT966" s="6"/>
      <c r="CU966" s="6"/>
      <c r="CV966" s="6"/>
      <c r="CW966" s="6"/>
      <c r="CX966" s="6"/>
      <c r="CY966" s="6"/>
      <c r="CZ966" s="6"/>
      <c r="DA966" s="6"/>
      <c r="DB966" s="6"/>
      <c r="DC966" s="6"/>
      <c r="DD966" s="6"/>
      <c r="DE966" s="6"/>
      <c r="DF966" s="6"/>
      <c r="DG966" s="6"/>
      <c r="DH966" s="6"/>
      <c r="DI966" s="8"/>
      <c r="DJ966" s="6"/>
      <c r="DK966" s="6"/>
      <c r="DL966" s="6"/>
      <c r="DM966" s="6"/>
      <c r="DN966" s="6"/>
      <c r="DO966" s="6"/>
      <c r="DP966" s="6"/>
      <c r="DQ966" s="6"/>
      <c r="DR966" s="6"/>
      <c r="DS966" s="6"/>
      <c r="DT966" s="6"/>
      <c r="DU966" s="6"/>
      <c r="DV966" s="6"/>
      <c r="DW966" s="6"/>
      <c r="DX966" s="6"/>
      <c r="DY966" s="6"/>
      <c r="DZ966" s="6"/>
      <c r="EA966" s="6"/>
      <c r="EB966" s="6"/>
      <c r="EC966" s="6"/>
      <c r="ED966" s="6"/>
      <c r="EE966" s="6"/>
      <c r="EF966" s="6"/>
      <c r="EG966" s="6"/>
      <c r="EH966" s="6"/>
      <c r="EI966" s="6"/>
      <c r="EJ966" s="6"/>
      <c r="EK966" s="6"/>
      <c r="EL966" s="6"/>
      <c r="EM966" s="6"/>
      <c r="EN966" s="8"/>
      <c r="EO966" s="6"/>
    </row>
    <row r="967" spans="1:145"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8"/>
      <c r="CF967" s="6"/>
      <c r="CG967" s="6"/>
      <c r="CH967" s="6"/>
      <c r="CI967" s="6"/>
      <c r="CJ967" s="6"/>
      <c r="CK967" s="6"/>
      <c r="CL967" s="6"/>
      <c r="CM967" s="6"/>
      <c r="CN967" s="6"/>
      <c r="CO967" s="6"/>
      <c r="CP967" s="6"/>
      <c r="CQ967" s="6"/>
      <c r="CR967" s="6"/>
      <c r="CS967" s="6"/>
      <c r="CT967" s="6"/>
      <c r="CU967" s="6"/>
      <c r="CV967" s="6"/>
      <c r="CW967" s="6"/>
      <c r="CX967" s="6"/>
      <c r="CY967" s="6"/>
      <c r="CZ967" s="6"/>
      <c r="DA967" s="6"/>
      <c r="DB967" s="6"/>
      <c r="DC967" s="6"/>
      <c r="DD967" s="6"/>
      <c r="DE967" s="6"/>
      <c r="DF967" s="6"/>
      <c r="DG967" s="6"/>
      <c r="DH967" s="6"/>
      <c r="DI967" s="8"/>
      <c r="DJ967" s="6"/>
      <c r="DK967" s="6"/>
      <c r="DL967" s="6"/>
      <c r="DM967" s="6"/>
      <c r="DN967" s="6"/>
      <c r="DO967" s="6"/>
      <c r="DP967" s="6"/>
      <c r="DQ967" s="6"/>
      <c r="DR967" s="6"/>
      <c r="DS967" s="6"/>
      <c r="DT967" s="6"/>
      <c r="DU967" s="6"/>
      <c r="DV967" s="6"/>
      <c r="DW967" s="6"/>
      <c r="DX967" s="6"/>
      <c r="DY967" s="6"/>
      <c r="DZ967" s="6"/>
      <c r="EA967" s="6"/>
      <c r="EB967" s="6"/>
      <c r="EC967" s="6"/>
      <c r="ED967" s="6"/>
      <c r="EE967" s="6"/>
      <c r="EF967" s="6"/>
      <c r="EG967" s="6"/>
      <c r="EH967" s="6"/>
      <c r="EI967" s="6"/>
      <c r="EJ967" s="6"/>
      <c r="EK967" s="6"/>
      <c r="EL967" s="6"/>
      <c r="EM967" s="6"/>
      <c r="EN967" s="8"/>
      <c r="EO967" s="6"/>
    </row>
    <row r="968" spans="1:145"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8"/>
      <c r="CF968" s="6"/>
      <c r="CG968" s="6"/>
      <c r="CH968" s="6"/>
      <c r="CI968" s="6"/>
      <c r="CJ968" s="6"/>
      <c r="CK968" s="6"/>
      <c r="CL968" s="6"/>
      <c r="CM968" s="6"/>
      <c r="CN968" s="6"/>
      <c r="CO968" s="6"/>
      <c r="CP968" s="6"/>
      <c r="CQ968" s="6"/>
      <c r="CR968" s="6"/>
      <c r="CS968" s="6"/>
      <c r="CT968" s="6"/>
      <c r="CU968" s="6"/>
      <c r="CV968" s="6"/>
      <c r="CW968" s="6"/>
      <c r="CX968" s="6"/>
      <c r="CY968" s="6"/>
      <c r="CZ968" s="6"/>
      <c r="DA968" s="6"/>
      <c r="DB968" s="6"/>
      <c r="DC968" s="6"/>
      <c r="DD968" s="6"/>
      <c r="DE968" s="6"/>
      <c r="DF968" s="6"/>
      <c r="DG968" s="6"/>
      <c r="DH968" s="6"/>
      <c r="DI968" s="8"/>
      <c r="DJ968" s="6"/>
      <c r="DK968" s="6"/>
      <c r="DL968" s="6"/>
      <c r="DM968" s="6"/>
      <c r="DN968" s="6"/>
      <c r="DO968" s="6"/>
      <c r="DP968" s="6"/>
      <c r="DQ968" s="6"/>
      <c r="DR968" s="6"/>
      <c r="DS968" s="6"/>
      <c r="DT968" s="6"/>
      <c r="DU968" s="6"/>
      <c r="DV968" s="6"/>
      <c r="DW968" s="6"/>
      <c r="DX968" s="6"/>
      <c r="DY968" s="6"/>
      <c r="DZ968" s="6"/>
      <c r="EA968" s="6"/>
      <c r="EB968" s="6"/>
      <c r="EC968" s="6"/>
      <c r="ED968" s="6"/>
      <c r="EE968" s="6"/>
      <c r="EF968" s="6"/>
      <c r="EG968" s="6"/>
      <c r="EH968" s="6"/>
      <c r="EI968" s="6"/>
      <c r="EJ968" s="6"/>
      <c r="EK968" s="6"/>
      <c r="EL968" s="6"/>
      <c r="EM968" s="6"/>
      <c r="EN968" s="8"/>
      <c r="EO968" s="6"/>
    </row>
    <row r="969" spans="1:145"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8"/>
      <c r="CF969" s="6"/>
      <c r="CG969" s="6"/>
      <c r="CH969" s="6"/>
      <c r="CI969" s="6"/>
      <c r="CJ969" s="6"/>
      <c r="CK969" s="6"/>
      <c r="CL969" s="6"/>
      <c r="CM969" s="6"/>
      <c r="CN969" s="6"/>
      <c r="CO969" s="6"/>
      <c r="CP969" s="6"/>
      <c r="CQ969" s="6"/>
      <c r="CR969" s="6"/>
      <c r="CS969" s="6"/>
      <c r="CT969" s="6"/>
      <c r="CU969" s="6"/>
      <c r="CV969" s="6"/>
      <c r="CW969" s="6"/>
      <c r="CX969" s="6"/>
      <c r="CY969" s="6"/>
      <c r="CZ969" s="6"/>
      <c r="DA969" s="6"/>
      <c r="DB969" s="6"/>
      <c r="DC969" s="6"/>
      <c r="DD969" s="6"/>
      <c r="DE969" s="6"/>
      <c r="DF969" s="6"/>
      <c r="DG969" s="6"/>
      <c r="DH969" s="6"/>
      <c r="DI969" s="8"/>
      <c r="DJ969" s="6"/>
      <c r="DK969" s="6"/>
      <c r="DL969" s="6"/>
      <c r="DM969" s="6"/>
      <c r="DN969" s="6"/>
      <c r="DO969" s="6"/>
      <c r="DP969" s="6"/>
      <c r="DQ969" s="6"/>
      <c r="DR969" s="6"/>
      <c r="DS969" s="6"/>
      <c r="DT969" s="6"/>
      <c r="DU969" s="6"/>
      <c r="DV969" s="6"/>
      <c r="DW969" s="6"/>
      <c r="DX969" s="6"/>
      <c r="DY969" s="6"/>
      <c r="DZ969" s="6"/>
      <c r="EA969" s="6"/>
      <c r="EB969" s="6"/>
      <c r="EC969" s="6"/>
      <c r="ED969" s="6"/>
      <c r="EE969" s="6"/>
      <c r="EF969" s="6"/>
      <c r="EG969" s="6"/>
      <c r="EH969" s="6"/>
      <c r="EI969" s="6"/>
      <c r="EJ969" s="6"/>
      <c r="EK969" s="6"/>
      <c r="EL969" s="6"/>
      <c r="EM969" s="6"/>
      <c r="EN969" s="8"/>
      <c r="EO969" s="6"/>
    </row>
    <row r="970" spans="1:145"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8"/>
      <c r="CF970" s="6"/>
      <c r="CG970" s="6"/>
      <c r="CH970" s="6"/>
      <c r="CI970" s="6"/>
      <c r="CJ970" s="6"/>
      <c r="CK970" s="6"/>
      <c r="CL970" s="6"/>
      <c r="CM970" s="6"/>
      <c r="CN970" s="6"/>
      <c r="CO970" s="6"/>
      <c r="CP970" s="6"/>
      <c r="CQ970" s="6"/>
      <c r="CR970" s="6"/>
      <c r="CS970" s="6"/>
      <c r="CT970" s="6"/>
      <c r="CU970" s="6"/>
      <c r="CV970" s="6"/>
      <c r="CW970" s="6"/>
      <c r="CX970" s="6"/>
      <c r="CY970" s="6"/>
      <c r="CZ970" s="6"/>
      <c r="DA970" s="6"/>
      <c r="DB970" s="6"/>
      <c r="DC970" s="6"/>
      <c r="DD970" s="6"/>
      <c r="DE970" s="6"/>
      <c r="DF970" s="6"/>
      <c r="DG970" s="6"/>
      <c r="DH970" s="6"/>
      <c r="DI970" s="8"/>
      <c r="DJ970" s="6"/>
      <c r="DK970" s="6"/>
      <c r="DL970" s="6"/>
      <c r="DM970" s="6"/>
      <c r="DN970" s="6"/>
      <c r="DO970" s="6"/>
      <c r="DP970" s="6"/>
      <c r="DQ970" s="6"/>
      <c r="DR970" s="6"/>
      <c r="DS970" s="6"/>
      <c r="DT970" s="6"/>
      <c r="DU970" s="6"/>
      <c r="DV970" s="6"/>
      <c r="DW970" s="6"/>
      <c r="DX970" s="6"/>
      <c r="DY970" s="6"/>
      <c r="DZ970" s="6"/>
      <c r="EA970" s="6"/>
      <c r="EB970" s="6"/>
      <c r="EC970" s="6"/>
      <c r="ED970" s="6"/>
      <c r="EE970" s="6"/>
      <c r="EF970" s="6"/>
      <c r="EG970" s="6"/>
      <c r="EH970" s="6"/>
      <c r="EI970" s="6"/>
      <c r="EJ970" s="6"/>
      <c r="EK970" s="6"/>
      <c r="EL970" s="6"/>
      <c r="EM970" s="6"/>
      <c r="EN970" s="8"/>
      <c r="EO970" s="6"/>
    </row>
    <row r="971" spans="1:145"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8"/>
      <c r="CF971" s="6"/>
      <c r="CG971" s="6"/>
      <c r="CH971" s="6"/>
      <c r="CI971" s="6"/>
      <c r="CJ971" s="6"/>
      <c r="CK971" s="6"/>
      <c r="CL971" s="6"/>
      <c r="CM971" s="6"/>
      <c r="CN971" s="6"/>
      <c r="CO971" s="6"/>
      <c r="CP971" s="6"/>
      <c r="CQ971" s="6"/>
      <c r="CR971" s="6"/>
      <c r="CS971" s="6"/>
      <c r="CT971" s="6"/>
      <c r="CU971" s="6"/>
      <c r="CV971" s="6"/>
      <c r="CW971" s="6"/>
      <c r="CX971" s="6"/>
      <c r="CY971" s="6"/>
      <c r="CZ971" s="6"/>
      <c r="DA971" s="6"/>
      <c r="DB971" s="6"/>
      <c r="DC971" s="6"/>
      <c r="DD971" s="6"/>
      <c r="DE971" s="6"/>
      <c r="DF971" s="6"/>
      <c r="DG971" s="6"/>
      <c r="DH971" s="6"/>
      <c r="DI971" s="8"/>
      <c r="DJ971" s="6"/>
      <c r="DK971" s="6"/>
      <c r="DL971" s="6"/>
      <c r="DM971" s="6"/>
      <c r="DN971" s="6"/>
      <c r="DO971" s="6"/>
      <c r="DP971" s="6"/>
      <c r="DQ971" s="6"/>
      <c r="DR971" s="6"/>
      <c r="DS971" s="6"/>
      <c r="DT971" s="6"/>
      <c r="DU971" s="6"/>
      <c r="DV971" s="6"/>
      <c r="DW971" s="6"/>
      <c r="DX971" s="6"/>
      <c r="DY971" s="6"/>
      <c r="DZ971" s="6"/>
      <c r="EA971" s="6"/>
      <c r="EB971" s="6"/>
      <c r="EC971" s="6"/>
      <c r="ED971" s="6"/>
      <c r="EE971" s="6"/>
      <c r="EF971" s="6"/>
      <c r="EG971" s="6"/>
      <c r="EH971" s="6"/>
      <c r="EI971" s="6"/>
      <c r="EJ971" s="6"/>
      <c r="EK971" s="6"/>
      <c r="EL971" s="6"/>
      <c r="EM971" s="6"/>
      <c r="EN971" s="8"/>
      <c r="EO971" s="6"/>
    </row>
    <row r="972" spans="1:145"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8"/>
      <c r="CF972" s="6"/>
      <c r="CG972" s="6"/>
      <c r="CH972" s="6"/>
      <c r="CI972" s="6"/>
      <c r="CJ972" s="6"/>
      <c r="CK972" s="6"/>
      <c r="CL972" s="6"/>
      <c r="CM972" s="6"/>
      <c r="CN972" s="6"/>
      <c r="CO972" s="6"/>
      <c r="CP972" s="6"/>
      <c r="CQ972" s="6"/>
      <c r="CR972" s="6"/>
      <c r="CS972" s="6"/>
      <c r="CT972" s="6"/>
      <c r="CU972" s="6"/>
      <c r="CV972" s="6"/>
      <c r="CW972" s="6"/>
      <c r="CX972" s="6"/>
      <c r="CY972" s="6"/>
      <c r="CZ972" s="6"/>
      <c r="DA972" s="6"/>
      <c r="DB972" s="6"/>
      <c r="DC972" s="6"/>
      <c r="DD972" s="6"/>
      <c r="DE972" s="6"/>
      <c r="DF972" s="6"/>
      <c r="DG972" s="6"/>
      <c r="DH972" s="6"/>
      <c r="DI972" s="8"/>
      <c r="DJ972" s="6"/>
      <c r="DK972" s="6"/>
      <c r="DL972" s="6"/>
      <c r="DM972" s="6"/>
      <c r="DN972" s="6"/>
      <c r="DO972" s="6"/>
      <c r="DP972" s="6"/>
      <c r="DQ972" s="6"/>
      <c r="DR972" s="6"/>
      <c r="DS972" s="6"/>
      <c r="DT972" s="6"/>
      <c r="DU972" s="6"/>
      <c r="DV972" s="6"/>
      <c r="DW972" s="6"/>
      <c r="DX972" s="6"/>
      <c r="DY972" s="6"/>
      <c r="DZ972" s="6"/>
      <c r="EA972" s="6"/>
      <c r="EB972" s="6"/>
      <c r="EC972" s="6"/>
      <c r="ED972" s="6"/>
      <c r="EE972" s="6"/>
      <c r="EF972" s="6"/>
      <c r="EG972" s="6"/>
      <c r="EH972" s="6"/>
      <c r="EI972" s="6"/>
      <c r="EJ972" s="6"/>
      <c r="EK972" s="6"/>
      <c r="EL972" s="6"/>
      <c r="EM972" s="6"/>
      <c r="EN972" s="8"/>
      <c r="EO972" s="6"/>
    </row>
    <row r="973" spans="1:145"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8"/>
      <c r="CF973" s="6"/>
      <c r="CG973" s="6"/>
      <c r="CH973" s="6"/>
      <c r="CI973" s="6"/>
      <c r="CJ973" s="6"/>
      <c r="CK973" s="6"/>
      <c r="CL973" s="6"/>
      <c r="CM973" s="6"/>
      <c r="CN973" s="6"/>
      <c r="CO973" s="6"/>
      <c r="CP973" s="6"/>
      <c r="CQ973" s="6"/>
      <c r="CR973" s="6"/>
      <c r="CS973" s="6"/>
      <c r="CT973" s="6"/>
      <c r="CU973" s="6"/>
      <c r="CV973" s="6"/>
      <c r="CW973" s="6"/>
      <c r="CX973" s="6"/>
      <c r="CY973" s="6"/>
      <c r="CZ973" s="6"/>
      <c r="DA973" s="6"/>
      <c r="DB973" s="6"/>
      <c r="DC973" s="6"/>
      <c r="DD973" s="6"/>
      <c r="DE973" s="6"/>
      <c r="DF973" s="6"/>
      <c r="DG973" s="6"/>
      <c r="DH973" s="6"/>
      <c r="DI973" s="8"/>
      <c r="DJ973" s="6"/>
      <c r="DK973" s="6"/>
      <c r="DL973" s="6"/>
      <c r="DM973" s="6"/>
      <c r="DN973" s="6"/>
      <c r="DO973" s="6"/>
      <c r="DP973" s="6"/>
      <c r="DQ973" s="6"/>
      <c r="DR973" s="6"/>
      <c r="DS973" s="6"/>
      <c r="DT973" s="6"/>
      <c r="DU973" s="6"/>
      <c r="DV973" s="6"/>
      <c r="DW973" s="6"/>
      <c r="DX973" s="6"/>
      <c r="DY973" s="6"/>
      <c r="DZ973" s="6"/>
      <c r="EA973" s="6"/>
      <c r="EB973" s="6"/>
      <c r="EC973" s="6"/>
      <c r="ED973" s="6"/>
      <c r="EE973" s="6"/>
      <c r="EF973" s="6"/>
      <c r="EG973" s="6"/>
      <c r="EH973" s="6"/>
      <c r="EI973" s="6"/>
      <c r="EJ973" s="6"/>
      <c r="EK973" s="6"/>
      <c r="EL973" s="6"/>
      <c r="EM973" s="6"/>
      <c r="EN973" s="8"/>
      <c r="EO973" s="6"/>
    </row>
    <row r="974" spans="1:145"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8"/>
      <c r="CF974" s="6"/>
      <c r="CG974" s="6"/>
      <c r="CH974" s="6"/>
      <c r="CI974" s="6"/>
      <c r="CJ974" s="6"/>
      <c r="CK974" s="6"/>
      <c r="CL974" s="6"/>
      <c r="CM974" s="6"/>
      <c r="CN974" s="6"/>
      <c r="CO974" s="6"/>
      <c r="CP974" s="6"/>
      <c r="CQ974" s="6"/>
      <c r="CR974" s="6"/>
      <c r="CS974" s="6"/>
      <c r="CT974" s="6"/>
      <c r="CU974" s="6"/>
      <c r="CV974" s="6"/>
      <c r="CW974" s="6"/>
      <c r="CX974" s="6"/>
      <c r="CY974" s="6"/>
      <c r="CZ974" s="6"/>
      <c r="DA974" s="6"/>
      <c r="DB974" s="6"/>
      <c r="DC974" s="6"/>
      <c r="DD974" s="6"/>
      <c r="DE974" s="6"/>
      <c r="DF974" s="6"/>
      <c r="DG974" s="6"/>
      <c r="DH974" s="6"/>
      <c r="DI974" s="8"/>
      <c r="DJ974" s="6"/>
      <c r="DK974" s="6"/>
      <c r="DL974" s="6"/>
      <c r="DM974" s="6"/>
      <c r="DN974" s="6"/>
      <c r="DO974" s="6"/>
      <c r="DP974" s="6"/>
      <c r="DQ974" s="6"/>
      <c r="DR974" s="6"/>
      <c r="DS974" s="6"/>
      <c r="DT974" s="6"/>
      <c r="DU974" s="6"/>
      <c r="DV974" s="6"/>
      <c r="DW974" s="6"/>
      <c r="DX974" s="6"/>
      <c r="DY974" s="6"/>
      <c r="DZ974" s="6"/>
      <c r="EA974" s="6"/>
      <c r="EB974" s="6"/>
      <c r="EC974" s="6"/>
      <c r="ED974" s="6"/>
      <c r="EE974" s="6"/>
      <c r="EF974" s="6"/>
      <c r="EG974" s="6"/>
      <c r="EH974" s="6"/>
      <c r="EI974" s="6"/>
      <c r="EJ974" s="6"/>
      <c r="EK974" s="6"/>
      <c r="EL974" s="6"/>
      <c r="EM974" s="6"/>
      <c r="EN974" s="8"/>
      <c r="EO974" s="6"/>
    </row>
    <row r="975" spans="1:14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8"/>
      <c r="CF975" s="6"/>
      <c r="CG975" s="6"/>
      <c r="CH975" s="6"/>
      <c r="CI975" s="6"/>
      <c r="CJ975" s="6"/>
      <c r="CK975" s="6"/>
      <c r="CL975" s="6"/>
      <c r="CM975" s="6"/>
      <c r="CN975" s="6"/>
      <c r="CO975" s="6"/>
      <c r="CP975" s="6"/>
      <c r="CQ975" s="6"/>
      <c r="CR975" s="6"/>
      <c r="CS975" s="6"/>
      <c r="CT975" s="6"/>
      <c r="CU975" s="6"/>
      <c r="CV975" s="6"/>
      <c r="CW975" s="6"/>
      <c r="CX975" s="6"/>
      <c r="CY975" s="6"/>
      <c r="CZ975" s="6"/>
      <c r="DA975" s="6"/>
      <c r="DB975" s="6"/>
      <c r="DC975" s="6"/>
      <c r="DD975" s="6"/>
      <c r="DE975" s="6"/>
      <c r="DF975" s="6"/>
      <c r="DG975" s="6"/>
      <c r="DH975" s="6"/>
      <c r="DI975" s="8"/>
      <c r="DJ975" s="6"/>
      <c r="DK975" s="6"/>
      <c r="DL975" s="6"/>
      <c r="DM975" s="6"/>
      <c r="DN975" s="6"/>
      <c r="DO975" s="6"/>
      <c r="DP975" s="6"/>
      <c r="DQ975" s="6"/>
      <c r="DR975" s="6"/>
      <c r="DS975" s="6"/>
      <c r="DT975" s="6"/>
      <c r="DU975" s="6"/>
      <c r="DV975" s="6"/>
      <c r="DW975" s="6"/>
      <c r="DX975" s="6"/>
      <c r="DY975" s="6"/>
      <c r="DZ975" s="6"/>
      <c r="EA975" s="6"/>
      <c r="EB975" s="6"/>
      <c r="EC975" s="6"/>
      <c r="ED975" s="6"/>
      <c r="EE975" s="6"/>
      <c r="EF975" s="6"/>
      <c r="EG975" s="6"/>
      <c r="EH975" s="6"/>
      <c r="EI975" s="6"/>
      <c r="EJ975" s="6"/>
      <c r="EK975" s="6"/>
      <c r="EL975" s="6"/>
      <c r="EM975" s="6"/>
      <c r="EN975" s="8"/>
      <c r="EO975" s="6"/>
    </row>
    <row r="976" spans="1:145"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8"/>
      <c r="CF976" s="6"/>
      <c r="CG976" s="6"/>
      <c r="CH976" s="6"/>
      <c r="CI976" s="6"/>
      <c r="CJ976" s="6"/>
      <c r="CK976" s="6"/>
      <c r="CL976" s="6"/>
      <c r="CM976" s="6"/>
      <c r="CN976" s="6"/>
      <c r="CO976" s="6"/>
      <c r="CP976" s="6"/>
      <c r="CQ976" s="6"/>
      <c r="CR976" s="6"/>
      <c r="CS976" s="6"/>
      <c r="CT976" s="6"/>
      <c r="CU976" s="6"/>
      <c r="CV976" s="6"/>
      <c r="CW976" s="6"/>
      <c r="CX976" s="6"/>
      <c r="CY976" s="6"/>
      <c r="CZ976" s="6"/>
      <c r="DA976" s="6"/>
      <c r="DB976" s="6"/>
      <c r="DC976" s="6"/>
      <c r="DD976" s="6"/>
      <c r="DE976" s="6"/>
      <c r="DF976" s="6"/>
      <c r="DG976" s="6"/>
      <c r="DH976" s="6"/>
      <c r="DI976" s="8"/>
      <c r="DJ976" s="6"/>
      <c r="DK976" s="6"/>
      <c r="DL976" s="6"/>
      <c r="DM976" s="6"/>
      <c r="DN976" s="6"/>
      <c r="DO976" s="6"/>
      <c r="DP976" s="6"/>
      <c r="DQ976" s="6"/>
      <c r="DR976" s="6"/>
      <c r="DS976" s="6"/>
      <c r="DT976" s="6"/>
      <c r="DU976" s="6"/>
      <c r="DV976" s="6"/>
      <c r="DW976" s="6"/>
      <c r="DX976" s="6"/>
      <c r="DY976" s="6"/>
      <c r="DZ976" s="6"/>
      <c r="EA976" s="6"/>
      <c r="EB976" s="6"/>
      <c r="EC976" s="6"/>
      <c r="ED976" s="6"/>
      <c r="EE976" s="6"/>
      <c r="EF976" s="6"/>
      <c r="EG976" s="6"/>
      <c r="EH976" s="6"/>
      <c r="EI976" s="6"/>
      <c r="EJ976" s="6"/>
      <c r="EK976" s="6"/>
      <c r="EL976" s="6"/>
      <c r="EM976" s="6"/>
      <c r="EN976" s="8"/>
      <c r="EO976" s="6"/>
    </row>
    <row r="977" spans="1:145"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8"/>
      <c r="CF977" s="6"/>
      <c r="CG977" s="6"/>
      <c r="CH977" s="6"/>
      <c r="CI977" s="6"/>
      <c r="CJ977" s="6"/>
      <c r="CK977" s="6"/>
      <c r="CL977" s="6"/>
      <c r="CM977" s="6"/>
      <c r="CN977" s="6"/>
      <c r="CO977" s="6"/>
      <c r="CP977" s="6"/>
      <c r="CQ977" s="6"/>
      <c r="CR977" s="6"/>
      <c r="CS977" s="6"/>
      <c r="CT977" s="6"/>
      <c r="CU977" s="6"/>
      <c r="CV977" s="6"/>
      <c r="CW977" s="6"/>
      <c r="CX977" s="6"/>
      <c r="CY977" s="6"/>
      <c r="CZ977" s="6"/>
      <c r="DA977" s="6"/>
      <c r="DB977" s="6"/>
      <c r="DC977" s="6"/>
      <c r="DD977" s="6"/>
      <c r="DE977" s="6"/>
      <c r="DF977" s="6"/>
      <c r="DG977" s="6"/>
      <c r="DH977" s="6"/>
      <c r="DI977" s="8"/>
      <c r="DJ977" s="6"/>
      <c r="DK977" s="6"/>
      <c r="DL977" s="6"/>
      <c r="DM977" s="6"/>
      <c r="DN977" s="6"/>
      <c r="DO977" s="6"/>
      <c r="DP977" s="6"/>
      <c r="DQ977" s="6"/>
      <c r="DR977" s="6"/>
      <c r="DS977" s="6"/>
      <c r="DT977" s="6"/>
      <c r="DU977" s="6"/>
      <c r="DV977" s="6"/>
      <c r="DW977" s="6"/>
      <c r="DX977" s="6"/>
      <c r="DY977" s="6"/>
      <c r="DZ977" s="6"/>
      <c r="EA977" s="6"/>
      <c r="EB977" s="6"/>
      <c r="EC977" s="6"/>
      <c r="ED977" s="6"/>
      <c r="EE977" s="6"/>
      <c r="EF977" s="6"/>
      <c r="EG977" s="6"/>
      <c r="EH977" s="6"/>
      <c r="EI977" s="6"/>
      <c r="EJ977" s="6"/>
      <c r="EK977" s="6"/>
      <c r="EL977" s="6"/>
      <c r="EM977" s="6"/>
      <c r="EN977" s="8"/>
      <c r="EO977" s="6"/>
    </row>
    <row r="978" spans="1:145"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8"/>
      <c r="CF978" s="6"/>
      <c r="CG978" s="6"/>
      <c r="CH978" s="6"/>
      <c r="CI978" s="6"/>
      <c r="CJ978" s="6"/>
      <c r="CK978" s="6"/>
      <c r="CL978" s="6"/>
      <c r="CM978" s="6"/>
      <c r="CN978" s="6"/>
      <c r="CO978" s="6"/>
      <c r="CP978" s="6"/>
      <c r="CQ978" s="6"/>
      <c r="CR978" s="6"/>
      <c r="CS978" s="6"/>
      <c r="CT978" s="6"/>
      <c r="CU978" s="6"/>
      <c r="CV978" s="6"/>
      <c r="CW978" s="6"/>
      <c r="CX978" s="6"/>
      <c r="CY978" s="6"/>
      <c r="CZ978" s="6"/>
      <c r="DA978" s="6"/>
      <c r="DB978" s="6"/>
      <c r="DC978" s="6"/>
      <c r="DD978" s="6"/>
      <c r="DE978" s="6"/>
      <c r="DF978" s="6"/>
      <c r="DG978" s="6"/>
      <c r="DH978" s="6"/>
      <c r="DI978" s="8"/>
      <c r="DJ978" s="6"/>
      <c r="DK978" s="6"/>
      <c r="DL978" s="6"/>
      <c r="DM978" s="6"/>
      <c r="DN978" s="6"/>
      <c r="DO978" s="6"/>
      <c r="DP978" s="6"/>
      <c r="DQ978" s="6"/>
      <c r="DR978" s="6"/>
      <c r="DS978" s="6"/>
      <c r="DT978" s="6"/>
      <c r="DU978" s="6"/>
      <c r="DV978" s="6"/>
      <c r="DW978" s="6"/>
      <c r="DX978" s="6"/>
      <c r="DY978" s="6"/>
      <c r="DZ978" s="6"/>
      <c r="EA978" s="6"/>
      <c r="EB978" s="6"/>
      <c r="EC978" s="6"/>
      <c r="ED978" s="6"/>
      <c r="EE978" s="6"/>
      <c r="EF978" s="6"/>
      <c r="EG978" s="6"/>
      <c r="EH978" s="6"/>
      <c r="EI978" s="6"/>
      <c r="EJ978" s="6"/>
      <c r="EK978" s="6"/>
      <c r="EL978" s="6"/>
      <c r="EM978" s="6"/>
      <c r="EN978" s="8"/>
      <c r="EO978" s="6"/>
    </row>
    <row r="979" spans="1:145"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8"/>
      <c r="CF979" s="6"/>
      <c r="CG979" s="6"/>
      <c r="CH979" s="6"/>
      <c r="CI979" s="6"/>
      <c r="CJ979" s="6"/>
      <c r="CK979" s="6"/>
      <c r="CL979" s="6"/>
      <c r="CM979" s="6"/>
      <c r="CN979" s="6"/>
      <c r="CO979" s="6"/>
      <c r="CP979" s="6"/>
      <c r="CQ979" s="6"/>
      <c r="CR979" s="6"/>
      <c r="CS979" s="6"/>
      <c r="CT979" s="6"/>
      <c r="CU979" s="6"/>
      <c r="CV979" s="6"/>
      <c r="CW979" s="6"/>
      <c r="CX979" s="6"/>
      <c r="CY979" s="6"/>
      <c r="CZ979" s="6"/>
      <c r="DA979" s="6"/>
      <c r="DB979" s="6"/>
      <c r="DC979" s="6"/>
      <c r="DD979" s="6"/>
      <c r="DE979" s="6"/>
      <c r="DF979" s="6"/>
      <c r="DG979" s="6"/>
      <c r="DH979" s="6"/>
      <c r="DI979" s="8"/>
      <c r="DJ979" s="6"/>
      <c r="DK979" s="6"/>
      <c r="DL979" s="6"/>
      <c r="DM979" s="6"/>
      <c r="DN979" s="6"/>
      <c r="DO979" s="6"/>
      <c r="DP979" s="6"/>
      <c r="DQ979" s="6"/>
      <c r="DR979" s="6"/>
      <c r="DS979" s="6"/>
      <c r="DT979" s="6"/>
      <c r="DU979" s="6"/>
      <c r="DV979" s="6"/>
      <c r="DW979" s="6"/>
      <c r="DX979" s="6"/>
      <c r="DY979" s="6"/>
      <c r="DZ979" s="6"/>
      <c r="EA979" s="6"/>
      <c r="EB979" s="6"/>
      <c r="EC979" s="6"/>
      <c r="ED979" s="6"/>
      <c r="EE979" s="6"/>
      <c r="EF979" s="6"/>
      <c r="EG979" s="6"/>
      <c r="EH979" s="6"/>
      <c r="EI979" s="6"/>
      <c r="EJ979" s="6"/>
      <c r="EK979" s="6"/>
      <c r="EL979" s="6"/>
      <c r="EM979" s="6"/>
      <c r="EN979" s="8"/>
      <c r="EO979" s="6"/>
    </row>
    <row r="980" spans="1:145"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8"/>
      <c r="CF980" s="6"/>
      <c r="CG980" s="6"/>
      <c r="CH980" s="6"/>
      <c r="CI980" s="6"/>
      <c r="CJ980" s="6"/>
      <c r="CK980" s="6"/>
      <c r="CL980" s="6"/>
      <c r="CM980" s="6"/>
      <c r="CN980" s="6"/>
      <c r="CO980" s="6"/>
      <c r="CP980" s="6"/>
      <c r="CQ980" s="6"/>
      <c r="CR980" s="6"/>
      <c r="CS980" s="6"/>
      <c r="CT980" s="6"/>
      <c r="CU980" s="6"/>
      <c r="CV980" s="6"/>
      <c r="CW980" s="6"/>
      <c r="CX980" s="6"/>
      <c r="CY980" s="6"/>
      <c r="CZ980" s="6"/>
      <c r="DA980" s="6"/>
      <c r="DB980" s="6"/>
      <c r="DC980" s="6"/>
      <c r="DD980" s="6"/>
      <c r="DE980" s="6"/>
      <c r="DF980" s="6"/>
      <c r="DG980" s="6"/>
      <c r="DH980" s="6"/>
      <c r="DI980" s="8"/>
      <c r="DJ980" s="6"/>
      <c r="DK980" s="6"/>
      <c r="DL980" s="6"/>
      <c r="DM980" s="6"/>
      <c r="DN980" s="6"/>
      <c r="DO980" s="6"/>
      <c r="DP980" s="6"/>
      <c r="DQ980" s="6"/>
      <c r="DR980" s="6"/>
      <c r="DS980" s="6"/>
      <c r="DT980" s="6"/>
      <c r="DU980" s="6"/>
      <c r="DV980" s="6"/>
      <c r="DW980" s="6"/>
      <c r="DX980" s="6"/>
      <c r="DY980" s="6"/>
      <c r="DZ980" s="6"/>
      <c r="EA980" s="6"/>
      <c r="EB980" s="6"/>
      <c r="EC980" s="6"/>
      <c r="ED980" s="6"/>
      <c r="EE980" s="6"/>
      <c r="EF980" s="6"/>
      <c r="EG980" s="6"/>
      <c r="EH980" s="6"/>
      <c r="EI980" s="6"/>
      <c r="EJ980" s="6"/>
      <c r="EK980" s="6"/>
      <c r="EL980" s="6"/>
      <c r="EM980" s="6"/>
      <c r="EN980" s="8"/>
      <c r="EO980" s="6"/>
    </row>
    <row r="981" spans="1:145"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8"/>
      <c r="CF981" s="6"/>
      <c r="CG981" s="6"/>
      <c r="CH981" s="6"/>
      <c r="CI981" s="6"/>
      <c r="CJ981" s="6"/>
      <c r="CK981" s="6"/>
      <c r="CL981" s="6"/>
      <c r="CM981" s="6"/>
      <c r="CN981" s="6"/>
      <c r="CO981" s="6"/>
      <c r="CP981" s="6"/>
      <c r="CQ981" s="6"/>
      <c r="CR981" s="6"/>
      <c r="CS981" s="6"/>
      <c r="CT981" s="6"/>
      <c r="CU981" s="6"/>
      <c r="CV981" s="6"/>
      <c r="CW981" s="6"/>
      <c r="CX981" s="6"/>
      <c r="CY981" s="6"/>
      <c r="CZ981" s="6"/>
      <c r="DA981" s="6"/>
      <c r="DB981" s="6"/>
      <c r="DC981" s="6"/>
      <c r="DD981" s="6"/>
      <c r="DE981" s="6"/>
      <c r="DF981" s="6"/>
      <c r="DG981" s="6"/>
      <c r="DH981" s="6"/>
      <c r="DI981" s="8"/>
      <c r="DJ981" s="6"/>
      <c r="DK981" s="6"/>
      <c r="DL981" s="6"/>
      <c r="DM981" s="6"/>
      <c r="DN981" s="6"/>
      <c r="DO981" s="6"/>
      <c r="DP981" s="6"/>
      <c r="DQ981" s="6"/>
      <c r="DR981" s="6"/>
      <c r="DS981" s="6"/>
      <c r="DT981" s="6"/>
      <c r="DU981" s="6"/>
      <c r="DV981" s="6"/>
      <c r="DW981" s="6"/>
      <c r="DX981" s="6"/>
      <c r="DY981" s="6"/>
      <c r="DZ981" s="6"/>
      <c r="EA981" s="6"/>
      <c r="EB981" s="6"/>
      <c r="EC981" s="6"/>
      <c r="ED981" s="6"/>
      <c r="EE981" s="6"/>
      <c r="EF981" s="6"/>
      <c r="EG981" s="6"/>
      <c r="EH981" s="6"/>
      <c r="EI981" s="6"/>
      <c r="EJ981" s="6"/>
      <c r="EK981" s="6"/>
      <c r="EL981" s="6"/>
      <c r="EM981" s="6"/>
      <c r="EN981" s="8"/>
      <c r="EO981" s="6"/>
    </row>
    <row r="982" spans="1:145"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8"/>
      <c r="CF982" s="6"/>
      <c r="CG982" s="6"/>
      <c r="CH982" s="6"/>
      <c r="CI982" s="6"/>
      <c r="CJ982" s="6"/>
      <c r="CK982" s="6"/>
      <c r="CL982" s="6"/>
      <c r="CM982" s="6"/>
      <c r="CN982" s="6"/>
      <c r="CO982" s="6"/>
      <c r="CP982" s="6"/>
      <c r="CQ982" s="6"/>
      <c r="CR982" s="6"/>
      <c r="CS982" s="6"/>
      <c r="CT982" s="6"/>
      <c r="CU982" s="6"/>
      <c r="CV982" s="6"/>
      <c r="CW982" s="6"/>
      <c r="CX982" s="6"/>
      <c r="CY982" s="6"/>
      <c r="CZ982" s="6"/>
      <c r="DA982" s="6"/>
      <c r="DB982" s="6"/>
      <c r="DC982" s="6"/>
      <c r="DD982" s="6"/>
      <c r="DE982" s="6"/>
      <c r="DF982" s="6"/>
      <c r="DG982" s="6"/>
      <c r="DH982" s="6"/>
      <c r="DI982" s="8"/>
      <c r="DJ982" s="6"/>
      <c r="DK982" s="6"/>
      <c r="DL982" s="6"/>
      <c r="DM982" s="6"/>
      <c r="DN982" s="6"/>
      <c r="DO982" s="6"/>
      <c r="DP982" s="6"/>
      <c r="DQ982" s="6"/>
      <c r="DR982" s="6"/>
      <c r="DS982" s="6"/>
      <c r="DT982" s="6"/>
      <c r="DU982" s="6"/>
      <c r="DV982" s="6"/>
      <c r="DW982" s="6"/>
      <c r="DX982" s="6"/>
      <c r="DY982" s="6"/>
      <c r="DZ982" s="6"/>
      <c r="EA982" s="6"/>
      <c r="EB982" s="6"/>
      <c r="EC982" s="6"/>
      <c r="ED982" s="6"/>
      <c r="EE982" s="6"/>
      <c r="EF982" s="6"/>
      <c r="EG982" s="6"/>
      <c r="EH982" s="6"/>
      <c r="EI982" s="6"/>
      <c r="EJ982" s="6"/>
      <c r="EK982" s="6"/>
      <c r="EL982" s="6"/>
      <c r="EM982" s="6"/>
      <c r="EN982" s="8"/>
      <c r="EO982" s="6"/>
    </row>
    <row r="983" spans="1:145"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8"/>
      <c r="CF983" s="6"/>
      <c r="CG983" s="6"/>
      <c r="CH983" s="6"/>
      <c r="CI983" s="6"/>
      <c r="CJ983" s="6"/>
      <c r="CK983" s="6"/>
      <c r="CL983" s="6"/>
      <c r="CM983" s="6"/>
      <c r="CN983" s="6"/>
      <c r="CO983" s="6"/>
      <c r="CP983" s="6"/>
      <c r="CQ983" s="6"/>
      <c r="CR983" s="6"/>
      <c r="CS983" s="6"/>
      <c r="CT983" s="6"/>
      <c r="CU983" s="6"/>
      <c r="CV983" s="6"/>
      <c r="CW983" s="6"/>
      <c r="CX983" s="6"/>
      <c r="CY983" s="6"/>
      <c r="CZ983" s="6"/>
      <c r="DA983" s="6"/>
      <c r="DB983" s="6"/>
      <c r="DC983" s="6"/>
      <c r="DD983" s="6"/>
      <c r="DE983" s="6"/>
      <c r="DF983" s="6"/>
      <c r="DG983" s="6"/>
      <c r="DH983" s="6"/>
      <c r="DI983" s="8"/>
      <c r="DJ983" s="6"/>
      <c r="DK983" s="6"/>
      <c r="DL983" s="6"/>
      <c r="DM983" s="6"/>
      <c r="DN983" s="6"/>
      <c r="DO983" s="6"/>
      <c r="DP983" s="6"/>
      <c r="DQ983" s="6"/>
      <c r="DR983" s="6"/>
      <c r="DS983" s="6"/>
      <c r="DT983" s="6"/>
      <c r="DU983" s="6"/>
      <c r="DV983" s="6"/>
      <c r="DW983" s="6"/>
      <c r="DX983" s="6"/>
      <c r="DY983" s="6"/>
      <c r="DZ983" s="6"/>
      <c r="EA983" s="6"/>
      <c r="EB983" s="6"/>
      <c r="EC983" s="6"/>
      <c r="ED983" s="6"/>
      <c r="EE983" s="6"/>
      <c r="EF983" s="6"/>
      <c r="EG983" s="6"/>
      <c r="EH983" s="6"/>
      <c r="EI983" s="6"/>
      <c r="EJ983" s="6"/>
      <c r="EK983" s="6"/>
      <c r="EL983" s="6"/>
      <c r="EM983" s="6"/>
      <c r="EN983" s="8"/>
      <c r="EO983" s="6"/>
    </row>
    <row r="984" spans="1:145"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8"/>
      <c r="CF984" s="6"/>
      <c r="CG984" s="6"/>
      <c r="CH984" s="6"/>
      <c r="CI984" s="6"/>
      <c r="CJ984" s="6"/>
      <c r="CK984" s="6"/>
      <c r="CL984" s="6"/>
      <c r="CM984" s="6"/>
      <c r="CN984" s="6"/>
      <c r="CO984" s="6"/>
      <c r="CP984" s="6"/>
      <c r="CQ984" s="6"/>
      <c r="CR984" s="6"/>
      <c r="CS984" s="6"/>
      <c r="CT984" s="6"/>
      <c r="CU984" s="6"/>
      <c r="CV984" s="6"/>
      <c r="CW984" s="6"/>
      <c r="CX984" s="6"/>
      <c r="CY984" s="6"/>
      <c r="CZ984" s="6"/>
      <c r="DA984" s="6"/>
      <c r="DB984" s="6"/>
      <c r="DC984" s="6"/>
      <c r="DD984" s="6"/>
      <c r="DE984" s="6"/>
      <c r="DF984" s="6"/>
      <c r="DG984" s="6"/>
      <c r="DH984" s="6"/>
      <c r="DI984" s="8"/>
      <c r="DJ984" s="6"/>
      <c r="DK984" s="6"/>
      <c r="DL984" s="6"/>
      <c r="DM984" s="6"/>
      <c r="DN984" s="6"/>
      <c r="DO984" s="6"/>
      <c r="DP984" s="6"/>
      <c r="DQ984" s="6"/>
      <c r="DR984" s="6"/>
      <c r="DS984" s="6"/>
      <c r="DT984" s="6"/>
      <c r="DU984" s="6"/>
      <c r="DV984" s="6"/>
      <c r="DW984" s="6"/>
      <c r="DX984" s="6"/>
      <c r="DY984" s="6"/>
      <c r="DZ984" s="6"/>
      <c r="EA984" s="6"/>
      <c r="EB984" s="6"/>
      <c r="EC984" s="6"/>
      <c r="ED984" s="6"/>
      <c r="EE984" s="6"/>
      <c r="EF984" s="6"/>
      <c r="EG984" s="6"/>
      <c r="EH984" s="6"/>
      <c r="EI984" s="6"/>
      <c r="EJ984" s="6"/>
      <c r="EK984" s="6"/>
      <c r="EL984" s="6"/>
      <c r="EM984" s="6"/>
      <c r="EN984" s="8"/>
      <c r="EO984" s="6"/>
    </row>
    <row r="985" spans="1:14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8"/>
      <c r="CF985" s="6"/>
      <c r="CG985" s="6"/>
      <c r="CH985" s="6"/>
      <c r="CI985" s="6"/>
      <c r="CJ985" s="6"/>
      <c r="CK985" s="6"/>
      <c r="CL985" s="6"/>
      <c r="CM985" s="6"/>
      <c r="CN985" s="6"/>
      <c r="CO985" s="6"/>
      <c r="CP985" s="6"/>
      <c r="CQ985" s="6"/>
      <c r="CR985" s="6"/>
      <c r="CS985" s="6"/>
      <c r="CT985" s="6"/>
      <c r="CU985" s="6"/>
      <c r="CV985" s="6"/>
      <c r="CW985" s="6"/>
      <c r="CX985" s="6"/>
      <c r="CY985" s="6"/>
      <c r="CZ985" s="6"/>
      <c r="DA985" s="6"/>
      <c r="DB985" s="6"/>
      <c r="DC985" s="6"/>
      <c r="DD985" s="6"/>
      <c r="DE985" s="6"/>
      <c r="DF985" s="6"/>
      <c r="DG985" s="6"/>
      <c r="DH985" s="6"/>
      <c r="DI985" s="8"/>
      <c r="DJ985" s="6"/>
      <c r="DK985" s="6"/>
      <c r="DL985" s="6"/>
      <c r="DM985" s="6"/>
      <c r="DN985" s="6"/>
      <c r="DO985" s="6"/>
      <c r="DP985" s="6"/>
      <c r="DQ985" s="6"/>
      <c r="DR985" s="6"/>
      <c r="DS985" s="6"/>
      <c r="DT985" s="6"/>
      <c r="DU985" s="6"/>
      <c r="DV985" s="6"/>
      <c r="DW985" s="6"/>
      <c r="DX985" s="6"/>
      <c r="DY985" s="6"/>
      <c r="DZ985" s="6"/>
      <c r="EA985" s="6"/>
      <c r="EB985" s="6"/>
      <c r="EC985" s="6"/>
      <c r="ED985" s="6"/>
      <c r="EE985" s="6"/>
      <c r="EF985" s="6"/>
      <c r="EG985" s="6"/>
      <c r="EH985" s="6"/>
      <c r="EI985" s="6"/>
      <c r="EJ985" s="6"/>
      <c r="EK985" s="6"/>
      <c r="EL985" s="6"/>
      <c r="EM985" s="6"/>
      <c r="EN985" s="8"/>
      <c r="EO985" s="6"/>
    </row>
    <row r="986" spans="1:145"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8"/>
      <c r="CF986" s="6"/>
      <c r="CG986" s="6"/>
      <c r="CH986" s="6"/>
      <c r="CI986" s="6"/>
      <c r="CJ986" s="6"/>
      <c r="CK986" s="6"/>
      <c r="CL986" s="6"/>
      <c r="CM986" s="6"/>
      <c r="CN986" s="6"/>
      <c r="CO986" s="6"/>
      <c r="CP986" s="6"/>
      <c r="CQ986" s="6"/>
      <c r="CR986" s="6"/>
      <c r="CS986" s="6"/>
      <c r="CT986" s="6"/>
      <c r="CU986" s="6"/>
      <c r="CV986" s="6"/>
      <c r="CW986" s="6"/>
      <c r="CX986" s="6"/>
      <c r="CY986" s="6"/>
      <c r="CZ986" s="6"/>
      <c r="DA986" s="6"/>
      <c r="DB986" s="6"/>
      <c r="DC986" s="6"/>
      <c r="DD986" s="6"/>
      <c r="DE986" s="6"/>
      <c r="DF986" s="6"/>
      <c r="DG986" s="6"/>
      <c r="DH986" s="6"/>
      <c r="DI986" s="8"/>
      <c r="DJ986" s="6"/>
      <c r="DK986" s="6"/>
      <c r="DL986" s="6"/>
      <c r="DM986" s="6"/>
      <c r="DN986" s="6"/>
      <c r="DO986" s="6"/>
      <c r="DP986" s="6"/>
      <c r="DQ986" s="6"/>
      <c r="DR986" s="6"/>
      <c r="DS986" s="6"/>
      <c r="DT986" s="6"/>
      <c r="DU986" s="6"/>
      <c r="DV986" s="6"/>
      <c r="DW986" s="6"/>
      <c r="DX986" s="6"/>
      <c r="DY986" s="6"/>
      <c r="DZ986" s="6"/>
      <c r="EA986" s="6"/>
      <c r="EB986" s="6"/>
      <c r="EC986" s="6"/>
      <c r="ED986" s="6"/>
      <c r="EE986" s="6"/>
      <c r="EF986" s="6"/>
      <c r="EG986" s="6"/>
      <c r="EH986" s="6"/>
      <c r="EI986" s="6"/>
      <c r="EJ986" s="6"/>
      <c r="EK986" s="6"/>
      <c r="EL986" s="6"/>
      <c r="EM986" s="6"/>
      <c r="EN986" s="8"/>
      <c r="EO986" s="6"/>
    </row>
    <row r="987" spans="1:145"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8"/>
      <c r="CF987" s="6"/>
      <c r="CG987" s="6"/>
      <c r="CH987" s="6"/>
      <c r="CI987" s="6"/>
      <c r="CJ987" s="6"/>
      <c r="CK987" s="6"/>
      <c r="CL987" s="6"/>
      <c r="CM987" s="6"/>
      <c r="CN987" s="6"/>
      <c r="CO987" s="6"/>
      <c r="CP987" s="6"/>
      <c r="CQ987" s="6"/>
      <c r="CR987" s="6"/>
      <c r="CS987" s="6"/>
      <c r="CT987" s="6"/>
      <c r="CU987" s="6"/>
      <c r="CV987" s="6"/>
      <c r="CW987" s="6"/>
      <c r="CX987" s="6"/>
      <c r="CY987" s="6"/>
      <c r="CZ987" s="6"/>
      <c r="DA987" s="6"/>
      <c r="DB987" s="6"/>
      <c r="DC987" s="6"/>
      <c r="DD987" s="6"/>
      <c r="DE987" s="6"/>
      <c r="DF987" s="6"/>
      <c r="DG987" s="6"/>
      <c r="DH987" s="6"/>
      <c r="DI987" s="8"/>
      <c r="DJ987" s="6"/>
      <c r="DK987" s="6"/>
      <c r="DL987" s="6"/>
      <c r="DM987" s="6"/>
      <c r="DN987" s="6"/>
      <c r="DO987" s="6"/>
      <c r="DP987" s="6"/>
      <c r="DQ987" s="6"/>
      <c r="DR987" s="6"/>
      <c r="DS987" s="6"/>
      <c r="DT987" s="6"/>
      <c r="DU987" s="6"/>
      <c r="DV987" s="6"/>
      <c r="DW987" s="6"/>
      <c r="DX987" s="6"/>
      <c r="DY987" s="6"/>
      <c r="DZ987" s="6"/>
      <c r="EA987" s="6"/>
      <c r="EB987" s="6"/>
      <c r="EC987" s="6"/>
      <c r="ED987" s="6"/>
      <c r="EE987" s="6"/>
      <c r="EF987" s="6"/>
      <c r="EG987" s="6"/>
      <c r="EH987" s="6"/>
      <c r="EI987" s="6"/>
      <c r="EJ987" s="6"/>
      <c r="EK987" s="6"/>
      <c r="EL987" s="6"/>
      <c r="EM987" s="6"/>
      <c r="EN987" s="8"/>
      <c r="EO987" s="6"/>
    </row>
    <row r="988" spans="1:145"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8"/>
      <c r="CF988" s="6"/>
      <c r="CG988" s="6"/>
      <c r="CH988" s="6"/>
      <c r="CI988" s="6"/>
      <c r="CJ988" s="6"/>
      <c r="CK988" s="6"/>
      <c r="CL988" s="6"/>
      <c r="CM988" s="6"/>
      <c r="CN988" s="6"/>
      <c r="CO988" s="6"/>
      <c r="CP988" s="6"/>
      <c r="CQ988" s="6"/>
      <c r="CR988" s="6"/>
      <c r="CS988" s="6"/>
      <c r="CT988" s="6"/>
      <c r="CU988" s="6"/>
      <c r="CV988" s="6"/>
      <c r="CW988" s="6"/>
      <c r="CX988" s="6"/>
      <c r="CY988" s="6"/>
      <c r="CZ988" s="6"/>
      <c r="DA988" s="6"/>
      <c r="DB988" s="6"/>
      <c r="DC988" s="6"/>
      <c r="DD988" s="6"/>
      <c r="DE988" s="6"/>
      <c r="DF988" s="6"/>
      <c r="DG988" s="6"/>
      <c r="DH988" s="6"/>
      <c r="DI988" s="8"/>
      <c r="DJ988" s="6"/>
      <c r="DK988" s="6"/>
      <c r="DL988" s="6"/>
      <c r="DM988" s="6"/>
      <c r="DN988" s="6"/>
      <c r="DO988" s="6"/>
      <c r="DP988" s="6"/>
      <c r="DQ988" s="6"/>
      <c r="DR988" s="6"/>
      <c r="DS988" s="6"/>
      <c r="DT988" s="6"/>
      <c r="DU988" s="6"/>
      <c r="DV988" s="6"/>
      <c r="DW988" s="6"/>
      <c r="DX988" s="6"/>
      <c r="DY988" s="6"/>
      <c r="DZ988" s="6"/>
      <c r="EA988" s="6"/>
      <c r="EB988" s="6"/>
      <c r="EC988" s="6"/>
      <c r="ED988" s="6"/>
      <c r="EE988" s="6"/>
      <c r="EF988" s="6"/>
      <c r="EG988" s="6"/>
      <c r="EH988" s="6"/>
      <c r="EI988" s="6"/>
      <c r="EJ988" s="6"/>
      <c r="EK988" s="6"/>
      <c r="EL988" s="6"/>
      <c r="EM988" s="6"/>
      <c r="EN988" s="8"/>
      <c r="EO988" s="6"/>
    </row>
    <row r="989" spans="1:145"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8"/>
      <c r="CF989" s="6"/>
      <c r="CG989" s="6"/>
      <c r="CH989" s="6"/>
      <c r="CI989" s="6"/>
      <c r="CJ989" s="6"/>
      <c r="CK989" s="6"/>
      <c r="CL989" s="6"/>
      <c r="CM989" s="6"/>
      <c r="CN989" s="6"/>
      <c r="CO989" s="6"/>
      <c r="CP989" s="6"/>
      <c r="CQ989" s="6"/>
      <c r="CR989" s="6"/>
      <c r="CS989" s="6"/>
      <c r="CT989" s="6"/>
      <c r="CU989" s="6"/>
      <c r="CV989" s="6"/>
      <c r="CW989" s="6"/>
      <c r="CX989" s="6"/>
      <c r="CY989" s="6"/>
      <c r="CZ989" s="6"/>
      <c r="DA989" s="6"/>
      <c r="DB989" s="6"/>
      <c r="DC989" s="6"/>
      <c r="DD989" s="6"/>
      <c r="DE989" s="6"/>
      <c r="DF989" s="6"/>
      <c r="DG989" s="6"/>
      <c r="DH989" s="6"/>
      <c r="DI989" s="8"/>
      <c r="DJ989" s="6"/>
      <c r="DK989" s="6"/>
      <c r="DL989" s="6"/>
      <c r="DM989" s="6"/>
      <c r="DN989" s="6"/>
      <c r="DO989" s="6"/>
      <c r="DP989" s="6"/>
      <c r="DQ989" s="6"/>
      <c r="DR989" s="6"/>
      <c r="DS989" s="6"/>
      <c r="DT989" s="6"/>
      <c r="DU989" s="6"/>
      <c r="DV989" s="6"/>
      <c r="DW989" s="6"/>
      <c r="DX989" s="6"/>
      <c r="DY989" s="6"/>
      <c r="DZ989" s="6"/>
      <c r="EA989" s="6"/>
      <c r="EB989" s="6"/>
      <c r="EC989" s="6"/>
      <c r="ED989" s="6"/>
      <c r="EE989" s="6"/>
      <c r="EF989" s="6"/>
      <c r="EG989" s="6"/>
      <c r="EH989" s="6"/>
      <c r="EI989" s="6"/>
      <c r="EJ989" s="6"/>
      <c r="EK989" s="6"/>
      <c r="EL989" s="6"/>
      <c r="EM989" s="6"/>
      <c r="EN989" s="8"/>
      <c r="EO989" s="6"/>
    </row>
    <row r="990" spans="1:145"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8"/>
      <c r="CF990" s="6"/>
      <c r="CG990" s="6"/>
      <c r="CH990" s="6"/>
      <c r="CI990" s="6"/>
      <c r="CJ990" s="6"/>
      <c r="CK990" s="6"/>
      <c r="CL990" s="6"/>
      <c r="CM990" s="6"/>
      <c r="CN990" s="6"/>
      <c r="CO990" s="6"/>
      <c r="CP990" s="6"/>
      <c r="CQ990" s="6"/>
      <c r="CR990" s="6"/>
      <c r="CS990" s="6"/>
      <c r="CT990" s="6"/>
      <c r="CU990" s="6"/>
      <c r="CV990" s="6"/>
      <c r="CW990" s="6"/>
      <c r="CX990" s="6"/>
      <c r="CY990" s="6"/>
      <c r="CZ990" s="6"/>
      <c r="DA990" s="6"/>
      <c r="DB990" s="6"/>
      <c r="DC990" s="6"/>
      <c r="DD990" s="6"/>
      <c r="DE990" s="6"/>
      <c r="DF990" s="6"/>
      <c r="DG990" s="6"/>
      <c r="DH990" s="6"/>
      <c r="DI990" s="8"/>
      <c r="DJ990" s="6"/>
      <c r="DK990" s="6"/>
      <c r="DL990" s="6"/>
      <c r="DM990" s="6"/>
      <c r="DN990" s="6"/>
      <c r="DO990" s="6"/>
      <c r="DP990" s="6"/>
      <c r="DQ990" s="6"/>
      <c r="DR990" s="6"/>
      <c r="DS990" s="6"/>
      <c r="DT990" s="6"/>
      <c r="DU990" s="6"/>
      <c r="DV990" s="6"/>
      <c r="DW990" s="6"/>
      <c r="DX990" s="6"/>
      <c r="DY990" s="6"/>
      <c r="DZ990" s="6"/>
      <c r="EA990" s="6"/>
      <c r="EB990" s="6"/>
      <c r="EC990" s="6"/>
      <c r="ED990" s="6"/>
      <c r="EE990" s="6"/>
      <c r="EF990" s="6"/>
      <c r="EG990" s="6"/>
      <c r="EH990" s="6"/>
      <c r="EI990" s="6"/>
      <c r="EJ990" s="6"/>
      <c r="EK990" s="6"/>
      <c r="EL990" s="6"/>
      <c r="EM990" s="6"/>
      <c r="EN990" s="8"/>
      <c r="EO990" s="6"/>
    </row>
    <row r="991" spans="1:145"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8"/>
      <c r="CF991" s="6"/>
      <c r="CG991" s="6"/>
      <c r="CH991" s="6"/>
      <c r="CI991" s="6"/>
      <c r="CJ991" s="6"/>
      <c r="CK991" s="6"/>
      <c r="CL991" s="6"/>
      <c r="CM991" s="6"/>
      <c r="CN991" s="6"/>
      <c r="CO991" s="6"/>
      <c r="CP991" s="6"/>
      <c r="CQ991" s="6"/>
      <c r="CR991" s="6"/>
      <c r="CS991" s="6"/>
      <c r="CT991" s="6"/>
      <c r="CU991" s="6"/>
      <c r="CV991" s="6"/>
      <c r="CW991" s="6"/>
      <c r="CX991" s="6"/>
      <c r="CY991" s="6"/>
      <c r="CZ991" s="6"/>
      <c r="DA991" s="6"/>
      <c r="DB991" s="6"/>
      <c r="DC991" s="6"/>
      <c r="DD991" s="6"/>
      <c r="DE991" s="6"/>
      <c r="DF991" s="6"/>
      <c r="DG991" s="6"/>
      <c r="DH991" s="6"/>
      <c r="DI991" s="8"/>
      <c r="DJ991" s="6"/>
      <c r="DK991" s="6"/>
      <c r="DL991" s="6"/>
      <c r="DM991" s="6"/>
      <c r="DN991" s="6"/>
      <c r="DO991" s="6"/>
      <c r="DP991" s="6"/>
      <c r="DQ991" s="6"/>
      <c r="DR991" s="6"/>
      <c r="DS991" s="6"/>
      <c r="DT991" s="6"/>
      <c r="DU991" s="6"/>
      <c r="DV991" s="6"/>
      <c r="DW991" s="6"/>
      <c r="DX991" s="6"/>
      <c r="DY991" s="6"/>
      <c r="DZ991" s="6"/>
      <c r="EA991" s="6"/>
      <c r="EB991" s="6"/>
      <c r="EC991" s="6"/>
      <c r="ED991" s="6"/>
      <c r="EE991" s="6"/>
      <c r="EF991" s="6"/>
      <c r="EG991" s="6"/>
      <c r="EH991" s="6"/>
      <c r="EI991" s="6"/>
      <c r="EJ991" s="6"/>
      <c r="EK991" s="6"/>
      <c r="EL991" s="6"/>
      <c r="EM991" s="6"/>
      <c r="EN991" s="8"/>
      <c r="EO991" s="6"/>
    </row>
    <row r="992" spans="1:145"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8"/>
      <c r="CF992" s="6"/>
      <c r="CG992" s="6"/>
      <c r="CH992" s="6"/>
      <c r="CI992" s="6"/>
      <c r="CJ992" s="6"/>
      <c r="CK992" s="6"/>
      <c r="CL992" s="6"/>
      <c r="CM992" s="6"/>
      <c r="CN992" s="6"/>
      <c r="CO992" s="6"/>
      <c r="CP992" s="6"/>
      <c r="CQ992" s="6"/>
      <c r="CR992" s="6"/>
      <c r="CS992" s="6"/>
      <c r="CT992" s="6"/>
      <c r="CU992" s="6"/>
      <c r="CV992" s="6"/>
      <c r="CW992" s="6"/>
      <c r="CX992" s="6"/>
      <c r="CY992" s="6"/>
      <c r="CZ992" s="6"/>
      <c r="DA992" s="6"/>
      <c r="DB992" s="6"/>
      <c r="DC992" s="6"/>
      <c r="DD992" s="6"/>
      <c r="DE992" s="6"/>
      <c r="DF992" s="6"/>
      <c r="DG992" s="6"/>
      <c r="DH992" s="6"/>
      <c r="DI992" s="8"/>
      <c r="DJ992" s="6"/>
      <c r="DK992" s="6"/>
      <c r="DL992" s="6"/>
      <c r="DM992" s="6"/>
      <c r="DN992" s="6"/>
      <c r="DO992" s="6"/>
      <c r="DP992" s="6"/>
      <c r="DQ992" s="6"/>
      <c r="DR992" s="6"/>
      <c r="DS992" s="6"/>
      <c r="DT992" s="6"/>
      <c r="DU992" s="6"/>
      <c r="DV992" s="6"/>
      <c r="DW992" s="6"/>
      <c r="DX992" s="6"/>
      <c r="DY992" s="6"/>
      <c r="DZ992" s="6"/>
      <c r="EA992" s="6"/>
      <c r="EB992" s="6"/>
      <c r="EC992" s="6"/>
      <c r="ED992" s="6"/>
      <c r="EE992" s="6"/>
      <c r="EF992" s="6"/>
      <c r="EG992" s="6"/>
      <c r="EH992" s="6"/>
      <c r="EI992" s="6"/>
      <c r="EJ992" s="6"/>
      <c r="EK992" s="6"/>
      <c r="EL992" s="6"/>
      <c r="EM992" s="6"/>
      <c r="EN992" s="8"/>
      <c r="EO992" s="6"/>
    </row>
    <row r="993" spans="1:145"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8"/>
      <c r="CF993" s="6"/>
      <c r="CG993" s="6"/>
      <c r="CH993" s="6"/>
      <c r="CI993" s="6"/>
      <c r="CJ993" s="6"/>
      <c r="CK993" s="6"/>
      <c r="CL993" s="6"/>
      <c r="CM993" s="6"/>
      <c r="CN993" s="6"/>
      <c r="CO993" s="6"/>
      <c r="CP993" s="6"/>
      <c r="CQ993" s="6"/>
      <c r="CR993" s="6"/>
      <c r="CS993" s="6"/>
      <c r="CT993" s="6"/>
      <c r="CU993" s="6"/>
      <c r="CV993" s="6"/>
      <c r="CW993" s="6"/>
      <c r="CX993" s="6"/>
      <c r="CY993" s="6"/>
      <c r="CZ993" s="6"/>
      <c r="DA993" s="6"/>
      <c r="DB993" s="6"/>
      <c r="DC993" s="6"/>
      <c r="DD993" s="6"/>
      <c r="DE993" s="6"/>
      <c r="DF993" s="6"/>
      <c r="DG993" s="6"/>
      <c r="DH993" s="6"/>
      <c r="DI993" s="8"/>
      <c r="DJ993" s="6"/>
      <c r="DK993" s="6"/>
      <c r="DL993" s="6"/>
      <c r="DM993" s="6"/>
      <c r="DN993" s="6"/>
      <c r="DO993" s="6"/>
      <c r="DP993" s="6"/>
      <c r="DQ993" s="6"/>
      <c r="DR993" s="6"/>
      <c r="DS993" s="6"/>
      <c r="DT993" s="6"/>
      <c r="DU993" s="6"/>
      <c r="DV993" s="6"/>
      <c r="DW993" s="6"/>
      <c r="DX993" s="6"/>
      <c r="DY993" s="6"/>
      <c r="DZ993" s="6"/>
      <c r="EA993" s="6"/>
      <c r="EB993" s="6"/>
      <c r="EC993" s="6"/>
      <c r="ED993" s="6"/>
      <c r="EE993" s="6"/>
      <c r="EF993" s="6"/>
      <c r="EG993" s="6"/>
      <c r="EH993" s="6"/>
      <c r="EI993" s="6"/>
      <c r="EJ993" s="6"/>
      <c r="EK993" s="6"/>
      <c r="EL993" s="6"/>
      <c r="EM993" s="6"/>
      <c r="EN993" s="8"/>
      <c r="EO993" s="6"/>
    </row>
    <row r="994" spans="1:145"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8"/>
      <c r="CF994" s="6"/>
      <c r="CG994" s="6"/>
      <c r="CH994" s="6"/>
      <c r="CI994" s="6"/>
      <c r="CJ994" s="6"/>
      <c r="CK994" s="6"/>
      <c r="CL994" s="6"/>
      <c r="CM994" s="6"/>
      <c r="CN994" s="6"/>
      <c r="CO994" s="6"/>
      <c r="CP994" s="6"/>
      <c r="CQ994" s="6"/>
      <c r="CR994" s="6"/>
      <c r="CS994" s="6"/>
      <c r="CT994" s="6"/>
      <c r="CU994" s="6"/>
      <c r="CV994" s="6"/>
      <c r="CW994" s="6"/>
      <c r="CX994" s="6"/>
      <c r="CY994" s="6"/>
      <c r="CZ994" s="6"/>
      <c r="DA994" s="6"/>
      <c r="DB994" s="6"/>
      <c r="DC994" s="6"/>
      <c r="DD994" s="6"/>
      <c r="DE994" s="6"/>
      <c r="DF994" s="6"/>
      <c r="DG994" s="6"/>
      <c r="DH994" s="6"/>
      <c r="DI994" s="8"/>
      <c r="DJ994" s="6"/>
      <c r="DK994" s="6"/>
      <c r="DL994" s="6"/>
      <c r="DM994" s="6"/>
      <c r="DN994" s="6"/>
      <c r="DO994" s="6"/>
      <c r="DP994" s="6"/>
      <c r="DQ994" s="6"/>
      <c r="DR994" s="6"/>
      <c r="DS994" s="6"/>
      <c r="DT994" s="6"/>
      <c r="DU994" s="6"/>
      <c r="DV994" s="6"/>
      <c r="DW994" s="6"/>
      <c r="DX994" s="6"/>
      <c r="DY994" s="6"/>
      <c r="DZ994" s="6"/>
      <c r="EA994" s="6"/>
      <c r="EB994" s="6"/>
      <c r="EC994" s="6"/>
      <c r="ED994" s="6"/>
      <c r="EE994" s="6"/>
      <c r="EF994" s="6"/>
      <c r="EG994" s="6"/>
      <c r="EH994" s="6"/>
      <c r="EI994" s="6"/>
      <c r="EJ994" s="6"/>
      <c r="EK994" s="6"/>
      <c r="EL994" s="6"/>
      <c r="EM994" s="6"/>
      <c r="EN994" s="8"/>
      <c r="EO994" s="6"/>
    </row>
    <row r="995" spans="1:14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8"/>
      <c r="CF995" s="6"/>
      <c r="CG995" s="6"/>
      <c r="CH995" s="6"/>
      <c r="CI995" s="6"/>
      <c r="CJ995" s="6"/>
      <c r="CK995" s="6"/>
      <c r="CL995" s="6"/>
      <c r="CM995" s="6"/>
      <c r="CN995" s="6"/>
      <c r="CO995" s="6"/>
      <c r="CP995" s="6"/>
      <c r="CQ995" s="6"/>
      <c r="CR995" s="6"/>
      <c r="CS995" s="6"/>
      <c r="CT995" s="6"/>
      <c r="CU995" s="6"/>
      <c r="CV995" s="6"/>
      <c r="CW995" s="6"/>
      <c r="CX995" s="6"/>
      <c r="CY995" s="6"/>
      <c r="CZ995" s="6"/>
      <c r="DA995" s="6"/>
      <c r="DB995" s="6"/>
      <c r="DC995" s="6"/>
      <c r="DD995" s="6"/>
      <c r="DE995" s="6"/>
      <c r="DF995" s="6"/>
      <c r="DG995" s="6"/>
      <c r="DH995" s="6"/>
      <c r="DI995" s="8"/>
      <c r="DJ995" s="6"/>
      <c r="DK995" s="6"/>
      <c r="DL995" s="6"/>
      <c r="DM995" s="6"/>
      <c r="DN995" s="6"/>
      <c r="DO995" s="6"/>
      <c r="DP995" s="6"/>
      <c r="DQ995" s="6"/>
      <c r="DR995" s="6"/>
      <c r="DS995" s="6"/>
      <c r="DT995" s="6"/>
      <c r="DU995" s="6"/>
      <c r="DV995" s="6"/>
      <c r="DW995" s="6"/>
      <c r="DX995" s="6"/>
      <c r="DY995" s="6"/>
      <c r="DZ995" s="6"/>
      <c r="EA995" s="6"/>
      <c r="EB995" s="6"/>
      <c r="EC995" s="6"/>
      <c r="ED995" s="6"/>
      <c r="EE995" s="6"/>
      <c r="EF995" s="6"/>
      <c r="EG995" s="6"/>
      <c r="EH995" s="6"/>
      <c r="EI995" s="6"/>
      <c r="EJ995" s="6"/>
      <c r="EK995" s="6"/>
      <c r="EL995" s="6"/>
      <c r="EM995" s="6"/>
      <c r="EN995" s="8"/>
      <c r="EO995" s="6"/>
    </row>
    <row r="996" spans="1:145"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8"/>
      <c r="CF996" s="6"/>
      <c r="CG996" s="6"/>
      <c r="CH996" s="6"/>
      <c r="CI996" s="6"/>
      <c r="CJ996" s="6"/>
      <c r="CK996" s="6"/>
      <c r="CL996" s="6"/>
      <c r="CM996" s="6"/>
      <c r="CN996" s="6"/>
      <c r="CO996" s="6"/>
      <c r="CP996" s="6"/>
      <c r="CQ996" s="6"/>
      <c r="CR996" s="6"/>
      <c r="CS996" s="6"/>
      <c r="CT996" s="6"/>
      <c r="CU996" s="6"/>
      <c r="CV996" s="6"/>
      <c r="CW996" s="6"/>
      <c r="CX996" s="6"/>
      <c r="CY996" s="6"/>
      <c r="CZ996" s="6"/>
      <c r="DA996" s="6"/>
      <c r="DB996" s="6"/>
      <c r="DC996" s="6"/>
      <c r="DD996" s="6"/>
      <c r="DE996" s="6"/>
      <c r="DF996" s="6"/>
      <c r="DG996" s="6"/>
      <c r="DH996" s="6"/>
      <c r="DI996" s="8"/>
      <c r="DJ996" s="6"/>
      <c r="DK996" s="6"/>
      <c r="DL996" s="6"/>
      <c r="DM996" s="6"/>
      <c r="DN996" s="6"/>
      <c r="DO996" s="6"/>
      <c r="DP996" s="6"/>
      <c r="DQ996" s="6"/>
      <c r="DR996" s="6"/>
      <c r="DS996" s="6"/>
      <c r="DT996" s="6"/>
      <c r="DU996" s="6"/>
      <c r="DV996" s="6"/>
      <c r="DW996" s="6"/>
      <c r="DX996" s="6"/>
      <c r="DY996" s="6"/>
      <c r="DZ996" s="6"/>
      <c r="EA996" s="6"/>
      <c r="EB996" s="6"/>
      <c r="EC996" s="6"/>
      <c r="ED996" s="6"/>
      <c r="EE996" s="6"/>
      <c r="EF996" s="6"/>
      <c r="EG996" s="6"/>
      <c r="EH996" s="6"/>
      <c r="EI996" s="6"/>
      <c r="EJ996" s="6"/>
      <c r="EK996" s="6"/>
      <c r="EL996" s="6"/>
      <c r="EM996" s="6"/>
      <c r="EN996" s="8"/>
      <c r="EO996" s="6"/>
    </row>
    <row r="997" spans="1:145"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8"/>
      <c r="CF997" s="6"/>
      <c r="CG997" s="6"/>
      <c r="CH997" s="6"/>
      <c r="CI997" s="6"/>
      <c r="CJ997" s="6"/>
      <c r="CK997" s="6"/>
      <c r="CL997" s="6"/>
      <c r="CM997" s="6"/>
      <c r="CN997" s="6"/>
      <c r="CO997" s="6"/>
      <c r="CP997" s="6"/>
      <c r="CQ997" s="6"/>
      <c r="CR997" s="6"/>
      <c r="CS997" s="6"/>
      <c r="CT997" s="6"/>
      <c r="CU997" s="6"/>
      <c r="CV997" s="6"/>
      <c r="CW997" s="6"/>
      <c r="CX997" s="6"/>
      <c r="CY997" s="6"/>
      <c r="CZ997" s="6"/>
      <c r="DA997" s="6"/>
      <c r="DB997" s="6"/>
      <c r="DC997" s="6"/>
      <c r="DD997" s="6"/>
      <c r="DE997" s="6"/>
      <c r="DF997" s="6"/>
      <c r="DG997" s="6"/>
      <c r="DH997" s="6"/>
      <c r="DI997" s="8"/>
      <c r="DJ997" s="6"/>
      <c r="DK997" s="6"/>
      <c r="DL997" s="6"/>
      <c r="DM997" s="6"/>
      <c r="DN997" s="6"/>
      <c r="DO997" s="6"/>
      <c r="DP997" s="6"/>
      <c r="DQ997" s="6"/>
      <c r="DR997" s="6"/>
      <c r="DS997" s="6"/>
      <c r="DT997" s="6"/>
      <c r="DU997" s="6"/>
      <c r="DV997" s="6"/>
      <c r="DW997" s="6"/>
      <c r="DX997" s="6"/>
      <c r="DY997" s="6"/>
      <c r="DZ997" s="6"/>
      <c r="EA997" s="6"/>
      <c r="EB997" s="6"/>
      <c r="EC997" s="6"/>
      <c r="ED997" s="6"/>
      <c r="EE997" s="6"/>
      <c r="EF997" s="6"/>
      <c r="EG997" s="6"/>
      <c r="EH997" s="6"/>
      <c r="EI997" s="6"/>
      <c r="EJ997" s="6"/>
      <c r="EK997" s="6"/>
      <c r="EL997" s="6"/>
      <c r="EM997" s="6"/>
      <c r="EN997" s="8"/>
      <c r="EO997" s="6"/>
    </row>
    <row r="998" spans="1:145"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8"/>
      <c r="CF998" s="6"/>
      <c r="CG998" s="6"/>
      <c r="CH998" s="6"/>
      <c r="CI998" s="6"/>
      <c r="CJ998" s="6"/>
      <c r="CK998" s="6"/>
      <c r="CL998" s="6"/>
      <c r="CM998" s="6"/>
      <c r="CN998" s="6"/>
      <c r="CO998" s="6"/>
      <c r="CP998" s="6"/>
      <c r="CQ998" s="6"/>
      <c r="CR998" s="6"/>
      <c r="CS998" s="6"/>
      <c r="CT998" s="6"/>
      <c r="CU998" s="6"/>
      <c r="CV998" s="6"/>
      <c r="CW998" s="6"/>
      <c r="CX998" s="6"/>
      <c r="CY998" s="6"/>
      <c r="CZ998" s="6"/>
      <c r="DA998" s="6"/>
      <c r="DB998" s="6"/>
      <c r="DC998" s="6"/>
      <c r="DD998" s="6"/>
      <c r="DE998" s="6"/>
      <c r="DF998" s="6"/>
      <c r="DG998" s="6"/>
      <c r="DH998" s="6"/>
      <c r="DI998" s="8"/>
      <c r="DJ998" s="6"/>
      <c r="DK998" s="6"/>
      <c r="DL998" s="6"/>
      <c r="DM998" s="6"/>
      <c r="DN998" s="6"/>
      <c r="DO998" s="6"/>
      <c r="DP998" s="6"/>
      <c r="DQ998" s="6"/>
      <c r="DR998" s="6"/>
      <c r="DS998" s="6"/>
      <c r="DT998" s="6"/>
      <c r="DU998" s="6"/>
      <c r="DV998" s="6"/>
      <c r="DW998" s="6"/>
      <c r="DX998" s="6"/>
      <c r="DY998" s="6"/>
      <c r="DZ998" s="6"/>
      <c r="EA998" s="6"/>
      <c r="EB998" s="6"/>
      <c r="EC998" s="6"/>
      <c r="ED998" s="6"/>
      <c r="EE998" s="6"/>
      <c r="EF998" s="6"/>
      <c r="EG998" s="6"/>
      <c r="EH998" s="6"/>
      <c r="EI998" s="6"/>
      <c r="EJ998" s="6"/>
      <c r="EK998" s="6"/>
      <c r="EL998" s="6"/>
      <c r="EM998" s="6"/>
      <c r="EN998" s="8"/>
      <c r="EO998" s="6"/>
    </row>
    <row r="999" spans="1:145"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8"/>
      <c r="CF999" s="6"/>
      <c r="CG999" s="6"/>
      <c r="CH999" s="6"/>
      <c r="CI999" s="6"/>
      <c r="CJ999" s="6"/>
      <c r="CK999" s="6"/>
      <c r="CL999" s="6"/>
      <c r="CM999" s="6"/>
      <c r="CN999" s="6"/>
      <c r="CO999" s="6"/>
      <c r="CP999" s="6"/>
      <c r="CQ999" s="6"/>
      <c r="CR999" s="6"/>
      <c r="CS999" s="6"/>
      <c r="CT999" s="6"/>
      <c r="CU999" s="6"/>
      <c r="CV999" s="6"/>
      <c r="CW999" s="6"/>
      <c r="CX999" s="6"/>
      <c r="CY999" s="6"/>
      <c r="CZ999" s="6"/>
      <c r="DA999" s="6"/>
      <c r="DB999" s="6"/>
      <c r="DC999" s="6"/>
      <c r="DD999" s="6"/>
      <c r="DE999" s="6"/>
      <c r="DF999" s="6"/>
      <c r="DG999" s="6"/>
      <c r="DH999" s="6"/>
      <c r="DI999" s="8"/>
      <c r="DJ999" s="6"/>
      <c r="DK999" s="6"/>
      <c r="DL999" s="6"/>
      <c r="DM999" s="6"/>
      <c r="DN999" s="6"/>
      <c r="DO999" s="6"/>
      <c r="DP999" s="6"/>
      <c r="DQ999" s="6"/>
      <c r="DR999" s="6"/>
      <c r="DS999" s="6"/>
      <c r="DT999" s="6"/>
      <c r="DU999" s="6"/>
      <c r="DV999" s="6"/>
      <c r="DW999" s="6"/>
      <c r="DX999" s="6"/>
      <c r="DY999" s="6"/>
      <c r="DZ999" s="6"/>
      <c r="EA999" s="6"/>
      <c r="EB999" s="6"/>
      <c r="EC999" s="6"/>
      <c r="ED999" s="6"/>
      <c r="EE999" s="6"/>
      <c r="EF999" s="6"/>
      <c r="EG999" s="6"/>
      <c r="EH999" s="6"/>
      <c r="EI999" s="6"/>
      <c r="EJ999" s="6"/>
      <c r="EK999" s="6"/>
      <c r="EL999" s="6"/>
      <c r="EM999" s="6"/>
      <c r="EN999" s="8"/>
      <c r="EO999" s="6"/>
    </row>
    <row r="1000" spans="1:145"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8"/>
      <c r="CF1000" s="6"/>
      <c r="CG1000" s="6"/>
      <c r="CH1000" s="6"/>
      <c r="CI1000" s="6"/>
      <c r="CJ1000" s="6"/>
      <c r="CK1000" s="6"/>
      <c r="CL1000" s="6"/>
      <c r="CM1000" s="6"/>
      <c r="CN1000" s="6"/>
      <c r="CO1000" s="6"/>
      <c r="CP1000" s="6"/>
      <c r="CQ1000" s="6"/>
      <c r="CR1000" s="6"/>
      <c r="CS1000" s="6"/>
      <c r="CT1000" s="6"/>
      <c r="CU1000" s="6"/>
      <c r="CV1000" s="6"/>
      <c r="CW1000" s="6"/>
      <c r="CX1000" s="6"/>
      <c r="CY1000" s="6"/>
      <c r="CZ1000" s="6"/>
      <c r="DA1000" s="6"/>
      <c r="DB1000" s="6"/>
      <c r="DC1000" s="6"/>
      <c r="DD1000" s="6"/>
      <c r="DE1000" s="6"/>
      <c r="DF1000" s="6"/>
      <c r="DG1000" s="6"/>
      <c r="DH1000" s="6"/>
      <c r="DI1000" s="8"/>
      <c r="DJ1000" s="6"/>
      <c r="DK1000" s="6"/>
      <c r="DL1000" s="6"/>
      <c r="DM1000" s="6"/>
      <c r="DN1000" s="6"/>
      <c r="DO1000" s="6"/>
      <c r="DP1000" s="6"/>
      <c r="DQ1000" s="6"/>
      <c r="DR1000" s="6"/>
      <c r="DS1000" s="6"/>
      <c r="DT1000" s="6"/>
      <c r="DU1000" s="6"/>
      <c r="DV1000" s="6"/>
      <c r="DW1000" s="6"/>
      <c r="DX1000" s="6"/>
      <c r="DY1000" s="6"/>
      <c r="DZ1000" s="6"/>
      <c r="EA1000" s="6"/>
      <c r="EB1000" s="6"/>
      <c r="EC1000" s="6"/>
      <c r="ED1000" s="6"/>
      <c r="EE1000" s="6"/>
      <c r="EF1000" s="6"/>
      <c r="EG1000" s="6"/>
      <c r="EH1000" s="6"/>
      <c r="EI1000" s="6"/>
      <c r="EJ1000" s="6"/>
      <c r="EK1000" s="6"/>
      <c r="EL1000" s="6"/>
      <c r="EM1000" s="6"/>
      <c r="EN1000" s="8"/>
      <c r="EO1000" s="6"/>
    </row>
  </sheetData>
  <phoneticPr fontId="7"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00"/>
  <sheetViews>
    <sheetView workbookViewId="0">
      <pane ySplit="1" topLeftCell="A2" activePane="bottomLeft" state="frozen"/>
      <selection pane="bottomLeft" activeCell="B3" sqref="B3"/>
    </sheetView>
  </sheetViews>
  <sheetFormatPr baseColWidth="10" defaultColWidth="14.5" defaultRowHeight="15" customHeight="1"/>
  <cols>
    <col min="2" max="2" width="117.1640625" customWidth="1"/>
  </cols>
  <sheetData>
    <row r="1" spans="1:4" ht="15.75" customHeight="1">
      <c r="A1" s="4" t="s">
        <v>380</v>
      </c>
      <c r="B1" s="4" t="s">
        <v>381</v>
      </c>
      <c r="C1" s="4" t="s">
        <v>382</v>
      </c>
      <c r="D1" s="4" t="s">
        <v>383</v>
      </c>
    </row>
    <row r="2" spans="1:4" ht="15.75" customHeight="1">
      <c r="A2" s="9">
        <v>2</v>
      </c>
      <c r="B2" s="4" t="s">
        <v>385</v>
      </c>
      <c r="C2" s="9">
        <v>1</v>
      </c>
      <c r="D2" s="4" t="s">
        <v>386</v>
      </c>
    </row>
    <row r="3" spans="1:4" ht="15.75" customHeight="1">
      <c r="A3" s="9">
        <v>3</v>
      </c>
      <c r="B3" s="4" t="s">
        <v>388</v>
      </c>
      <c r="C3" s="9">
        <v>1</v>
      </c>
      <c r="D3" s="4" t="s">
        <v>389</v>
      </c>
    </row>
    <row r="4" spans="1:4" ht="15.75" customHeight="1">
      <c r="A4" s="9">
        <v>7</v>
      </c>
      <c r="B4" s="4" t="s">
        <v>390</v>
      </c>
      <c r="C4" s="9">
        <v>1</v>
      </c>
      <c r="D4" s="4" t="s">
        <v>391</v>
      </c>
    </row>
    <row r="5" spans="1:4" ht="15.75" customHeight="1">
      <c r="A5" s="9">
        <v>8</v>
      </c>
      <c r="B5" s="4" t="s">
        <v>393</v>
      </c>
      <c r="C5" s="9">
        <v>1</v>
      </c>
      <c r="D5" s="4" t="s">
        <v>395</v>
      </c>
    </row>
    <row r="6" spans="1:4" ht="15.75" customHeight="1">
      <c r="A6" s="9">
        <v>9</v>
      </c>
      <c r="B6" s="4" t="s">
        <v>397</v>
      </c>
      <c r="C6" s="9">
        <v>1</v>
      </c>
      <c r="D6" s="4" t="s">
        <v>398</v>
      </c>
    </row>
    <row r="7" spans="1:4" ht="15.75" customHeight="1">
      <c r="A7" s="9">
        <v>33</v>
      </c>
      <c r="B7" s="4" t="s">
        <v>399</v>
      </c>
      <c r="C7" s="9">
        <v>1</v>
      </c>
      <c r="D7" s="4" t="s">
        <v>400</v>
      </c>
    </row>
    <row r="8" spans="1:4" ht="15.75" customHeight="1">
      <c r="A8" s="9">
        <v>34</v>
      </c>
      <c r="B8" s="4" t="s">
        <v>402</v>
      </c>
      <c r="C8" s="9">
        <v>1</v>
      </c>
      <c r="D8" s="4" t="s">
        <v>403</v>
      </c>
    </row>
    <row r="9" spans="1:4" ht="15.75" customHeight="1">
      <c r="A9" s="9">
        <v>35</v>
      </c>
      <c r="B9" s="4" t="s">
        <v>404</v>
      </c>
      <c r="C9" s="9">
        <v>1</v>
      </c>
      <c r="D9" s="4" t="s">
        <v>405</v>
      </c>
    </row>
    <row r="10" spans="1:4" ht="15.75" customHeight="1">
      <c r="A10" s="9">
        <v>36</v>
      </c>
      <c r="B10" s="4" t="s">
        <v>407</v>
      </c>
      <c r="C10" s="9">
        <v>1</v>
      </c>
      <c r="D10" s="4" t="s">
        <v>408</v>
      </c>
    </row>
    <row r="11" spans="1:4" ht="15.75" customHeight="1">
      <c r="A11" s="9">
        <v>40</v>
      </c>
      <c r="B11" s="4" t="s">
        <v>409</v>
      </c>
      <c r="C11" s="9">
        <v>1</v>
      </c>
      <c r="D11" s="4" t="s">
        <v>410</v>
      </c>
    </row>
    <row r="12" spans="1:4" ht="15.75" customHeight="1">
      <c r="A12" s="9">
        <v>38</v>
      </c>
      <c r="B12" s="4" t="s">
        <v>411</v>
      </c>
      <c r="C12" s="9">
        <v>2</v>
      </c>
      <c r="D12" s="4" t="s">
        <v>412</v>
      </c>
    </row>
    <row r="13" spans="1:4" ht="15.75" customHeight="1">
      <c r="A13" s="9">
        <v>25</v>
      </c>
      <c r="B13" s="4" t="s">
        <v>413</v>
      </c>
      <c r="C13" s="9">
        <v>4</v>
      </c>
      <c r="D13" s="4" t="s">
        <v>414</v>
      </c>
    </row>
    <row r="14" spans="1:4" ht="15.75" customHeight="1">
      <c r="A14" s="9">
        <v>23</v>
      </c>
      <c r="B14" s="4" t="s">
        <v>415</v>
      </c>
      <c r="C14" s="4" t="s">
        <v>416</v>
      </c>
      <c r="D14" s="4" t="s">
        <v>417</v>
      </c>
    </row>
    <row r="15" spans="1:4" ht="15.75" customHeight="1">
      <c r="A15" s="9">
        <v>10</v>
      </c>
      <c r="B15" s="4" t="s">
        <v>418</v>
      </c>
      <c r="C15" s="4" t="s">
        <v>419</v>
      </c>
      <c r="D15" s="4" t="s">
        <v>420</v>
      </c>
    </row>
    <row r="16" spans="1:4" ht="15.75" customHeight="1">
      <c r="A16" s="9">
        <v>21</v>
      </c>
      <c r="B16" s="4" t="s">
        <v>421</v>
      </c>
      <c r="C16" s="4" t="s">
        <v>419</v>
      </c>
      <c r="D16" s="4" t="s">
        <v>422</v>
      </c>
    </row>
    <row r="17" spans="1:4" ht="15.75" customHeight="1">
      <c r="A17" s="9">
        <v>22</v>
      </c>
      <c r="B17" s="4" t="s">
        <v>423</v>
      </c>
      <c r="C17" s="4" t="s">
        <v>419</v>
      </c>
      <c r="D17" s="4" t="s">
        <v>424</v>
      </c>
    </row>
    <row r="18" spans="1:4" ht="15.75" customHeight="1">
      <c r="A18" s="9">
        <v>4</v>
      </c>
      <c r="B18" s="4" t="s">
        <v>425</v>
      </c>
      <c r="C18" s="4" t="s">
        <v>427</v>
      </c>
      <c r="D18" s="4" t="s">
        <v>428</v>
      </c>
    </row>
    <row r="19" spans="1:4" ht="15.75" customHeight="1">
      <c r="A19" s="9">
        <v>5</v>
      </c>
      <c r="B19" s="4" t="s">
        <v>429</v>
      </c>
      <c r="C19" s="4" t="s">
        <v>427</v>
      </c>
      <c r="D19" s="4" t="s">
        <v>430</v>
      </c>
    </row>
    <row r="20" spans="1:4" ht="15.75" customHeight="1">
      <c r="A20" s="9">
        <v>6</v>
      </c>
      <c r="B20" s="4" t="s">
        <v>431</v>
      </c>
      <c r="C20" s="4" t="s">
        <v>427</v>
      </c>
      <c r="D20" s="4" t="s">
        <v>432</v>
      </c>
    </row>
    <row r="21" spans="1:4" ht="15.75" customHeight="1">
      <c r="A21" s="9">
        <v>11</v>
      </c>
      <c r="B21" s="4" t="s">
        <v>433</v>
      </c>
      <c r="C21" s="4" t="s">
        <v>427</v>
      </c>
      <c r="D21" s="4" t="s">
        <v>434</v>
      </c>
    </row>
    <row r="22" spans="1:4" ht="15.75" customHeight="1">
      <c r="A22" s="9">
        <v>12</v>
      </c>
      <c r="B22" s="4" t="s">
        <v>435</v>
      </c>
      <c r="C22" s="4" t="s">
        <v>427</v>
      </c>
      <c r="D22" s="4" t="s">
        <v>436</v>
      </c>
    </row>
    <row r="23" spans="1:4" ht="15.75" customHeight="1">
      <c r="A23" s="9">
        <v>13</v>
      </c>
      <c r="B23" s="4" t="s">
        <v>437</v>
      </c>
      <c r="C23" s="4" t="s">
        <v>427</v>
      </c>
      <c r="D23" s="4" t="s">
        <v>438</v>
      </c>
    </row>
    <row r="24" spans="1:4" ht="15.75" customHeight="1">
      <c r="A24" s="9">
        <v>15</v>
      </c>
      <c r="B24" s="4" t="s">
        <v>439</v>
      </c>
      <c r="C24" s="4" t="s">
        <v>427</v>
      </c>
      <c r="D24" s="4" t="s">
        <v>440</v>
      </c>
    </row>
    <row r="25" spans="1:4" ht="15.75" customHeight="1">
      <c r="A25" s="9">
        <v>16</v>
      </c>
      <c r="B25" s="4" t="s">
        <v>441</v>
      </c>
      <c r="C25" s="4" t="s">
        <v>427</v>
      </c>
      <c r="D25" s="4" t="s">
        <v>442</v>
      </c>
    </row>
    <row r="26" spans="1:4" ht="15.75" customHeight="1">
      <c r="A26" s="9">
        <v>17</v>
      </c>
      <c r="B26" s="4" t="s">
        <v>443</v>
      </c>
      <c r="C26" s="4" t="s">
        <v>427</v>
      </c>
      <c r="D26" s="4" t="s">
        <v>444</v>
      </c>
    </row>
    <row r="27" spans="1:4" ht="15.75" customHeight="1">
      <c r="A27" s="9">
        <v>18</v>
      </c>
      <c r="B27" s="4" t="s">
        <v>446</v>
      </c>
      <c r="C27" s="4" t="s">
        <v>427</v>
      </c>
      <c r="D27" s="4" t="s">
        <v>447</v>
      </c>
    </row>
    <row r="28" spans="1:4" ht="15.75" customHeight="1">
      <c r="A28" s="9">
        <v>19</v>
      </c>
      <c r="B28" s="4" t="s">
        <v>448</v>
      </c>
      <c r="C28" s="4" t="s">
        <v>427</v>
      </c>
      <c r="D28" s="4" t="s">
        <v>449</v>
      </c>
    </row>
    <row r="29" spans="1:4" ht="15.75" customHeight="1">
      <c r="A29" s="9">
        <v>20</v>
      </c>
      <c r="B29" s="4" t="s">
        <v>450</v>
      </c>
      <c r="C29" s="4" t="s">
        <v>427</v>
      </c>
      <c r="D29" s="4" t="s">
        <v>436</v>
      </c>
    </row>
    <row r="30" spans="1:4" ht="15.75" customHeight="1">
      <c r="A30" s="9">
        <v>24</v>
      </c>
      <c r="B30" s="4" t="s">
        <v>452</v>
      </c>
      <c r="C30" s="4" t="s">
        <v>427</v>
      </c>
      <c r="D30" s="4" t="s">
        <v>453</v>
      </c>
    </row>
    <row r="31" spans="1:4" ht="15.75" customHeight="1">
      <c r="A31" s="9">
        <v>26</v>
      </c>
      <c r="B31" s="4" t="s">
        <v>454</v>
      </c>
      <c r="C31" s="4" t="s">
        <v>427</v>
      </c>
      <c r="D31" s="4" t="s">
        <v>455</v>
      </c>
    </row>
    <row r="32" spans="1:4" ht="15.75" customHeight="1">
      <c r="A32" s="9">
        <v>29</v>
      </c>
      <c r="B32" s="4" t="s">
        <v>456</v>
      </c>
      <c r="C32" s="4" t="s">
        <v>427</v>
      </c>
      <c r="D32" s="4" t="s">
        <v>457</v>
      </c>
    </row>
    <row r="33" spans="1:4" ht="15.75" customHeight="1">
      <c r="A33" s="9">
        <v>31</v>
      </c>
      <c r="B33" s="4" t="s">
        <v>458</v>
      </c>
      <c r="C33" s="4" t="s">
        <v>427</v>
      </c>
      <c r="D33" s="4" t="s">
        <v>459</v>
      </c>
    </row>
    <row r="34" spans="1:4" ht="15.75" customHeight="1">
      <c r="A34" s="9">
        <v>32</v>
      </c>
      <c r="B34" s="4" t="s">
        <v>460</v>
      </c>
      <c r="C34" s="4" t="s">
        <v>427</v>
      </c>
      <c r="D34" s="4" t="s">
        <v>462</v>
      </c>
    </row>
    <row r="35" spans="1:4" ht="15.75" customHeight="1">
      <c r="A35" s="9">
        <v>37</v>
      </c>
      <c r="B35" s="4" t="s">
        <v>463</v>
      </c>
      <c r="C35" s="4" t="s">
        <v>427</v>
      </c>
      <c r="D35" s="4" t="s">
        <v>428</v>
      </c>
    </row>
    <row r="36" spans="1:4" ht="15.75" customHeight="1">
      <c r="A36" s="9">
        <v>39</v>
      </c>
      <c r="B36" s="4" t="s">
        <v>464</v>
      </c>
      <c r="C36" s="4" t="s">
        <v>427</v>
      </c>
      <c r="D36" s="4" t="s">
        <v>455</v>
      </c>
    </row>
    <row r="37" spans="1:4" ht="15.75" customHeight="1">
      <c r="A37" s="9">
        <v>41</v>
      </c>
      <c r="B37" s="4" t="s">
        <v>466</v>
      </c>
      <c r="C37" s="4" t="s">
        <v>427</v>
      </c>
      <c r="D37" s="4" t="s">
        <v>467</v>
      </c>
    </row>
    <row r="38" spans="1:4" ht="15.75" customHeight="1">
      <c r="A38" s="9">
        <v>14</v>
      </c>
      <c r="B38" s="4" t="s">
        <v>468</v>
      </c>
      <c r="C38" s="4" t="s">
        <v>469</v>
      </c>
      <c r="D38" s="4" t="s">
        <v>470</v>
      </c>
    </row>
    <row r="39" spans="1:4" ht="15.75" customHeight="1">
      <c r="A39" s="9">
        <v>30</v>
      </c>
      <c r="B39" s="4" t="s">
        <v>471</v>
      </c>
      <c r="C39" s="4" t="s">
        <v>469</v>
      </c>
      <c r="D39" s="4" t="s">
        <v>473</v>
      </c>
    </row>
    <row r="40" spans="1:4" ht="15.75" customHeight="1">
      <c r="A40" s="9">
        <v>42</v>
      </c>
      <c r="B40" s="4" t="s">
        <v>481</v>
      </c>
      <c r="C40" s="4" t="s">
        <v>469</v>
      </c>
      <c r="D40" s="4" t="s">
        <v>482</v>
      </c>
    </row>
    <row r="41" spans="1:4" ht="15.75" customHeight="1">
      <c r="A41" s="9">
        <v>1</v>
      </c>
      <c r="B41" s="4" t="s">
        <v>484</v>
      </c>
      <c r="C41" s="4"/>
      <c r="D41" s="4"/>
    </row>
    <row r="42" spans="1:4" ht="15.75" customHeight="1">
      <c r="A42" s="9">
        <v>27</v>
      </c>
      <c r="B42" s="4" t="s">
        <v>485</v>
      </c>
      <c r="C42" s="4"/>
      <c r="D42" s="4"/>
    </row>
    <row r="43" spans="1:4" ht="15.75" customHeight="1">
      <c r="A43" s="9">
        <v>28</v>
      </c>
      <c r="B43" s="4" t="s">
        <v>486</v>
      </c>
      <c r="C43" s="4"/>
      <c r="D43" s="4"/>
    </row>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Import Sheet</vt:lpstr>
      <vt:lpstr>Clean</vt:lpstr>
      <vt:lpstr>Test Sheet</vt:lpstr>
      <vt:lpstr>Export</vt:lpstr>
      <vt:lpstr>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2019-08-01T17:17:22Z</dcterms:created>
  <dcterms:modified xsi:type="dcterms:W3CDTF">2019-09-11T19:05:14Z</dcterms:modified>
</cp:coreProperties>
</file>