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pharned/Documents/Arab-Barometer/Wraps/Captions and Titles/"/>
    </mc:Choice>
  </mc:AlternateContent>
  <xr:revisionPtr revIDLastSave="0" documentId="8_{E779CB68-35F3-CE4B-AC86-C7584698601A}" xr6:coauthVersionLast="45" xr6:coauthVersionMax="45" xr10:uidLastSave="{00000000-0000-0000-0000-000000000000}"/>
  <bookViews>
    <workbookView xWindow="0" yWindow="460" windowWidth="38400" windowHeight="19360" activeTab="3" xr2:uid="{00000000-000D-0000-FFFF-FFFF00000000}"/>
  </bookViews>
  <sheets>
    <sheet name="Import Sheet" sheetId="1" r:id="rId1"/>
    <sheet name="Clean" sheetId="2" r:id="rId2"/>
    <sheet name="Test Sheet" sheetId="3" r:id="rId3"/>
    <sheet name="Export" sheetId="4" r:id="rId4"/>
    <sheet name="Labels" sheetId="5" r:id="rId5"/>
  </sheets>
  <calcPr calcId="191029"/>
  <extLst>
    <ext xmlns:xcalcf="http://schemas.microsoft.com/office/spreadsheetml/2018/calcfeatures" uri="{B58B0392-4F1F-4190-BB64-5DF3571DCE5F}">
      <xcalcf:calcFeatures>
        <xcalcf:feature name="microsoft.com:RD"/>
      </xcalcf:calcFeatures>
    </ext>
    <ext uri="GoogleSheetsCustomDataVersion1">
      <go:sheetsCustomData xmlns:go="http://customooxmlschemas.google.com/" r:id="rId9" roundtripDataSignature="AMtx7mjbWQGFw1tZXHOA9XVEhbPytWjbWg=="/>
    </ext>
  </extLst>
</workbook>
</file>

<file path=xl/calcChain.xml><?xml version="1.0" encoding="utf-8"?>
<calcChain xmlns="http://schemas.openxmlformats.org/spreadsheetml/2006/main">
  <c r="D413" i="1" l="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I293" i="1"/>
  <c r="H293" i="1"/>
  <c r="G293" i="1"/>
  <c r="D293" i="1"/>
  <c r="I292" i="1"/>
  <c r="H292" i="1"/>
  <c r="G292" i="1"/>
  <c r="D292" i="1"/>
  <c r="I291" i="1"/>
  <c r="H291" i="1"/>
  <c r="G291" i="1"/>
  <c r="D291" i="1"/>
  <c r="I290" i="1"/>
  <c r="H290" i="1"/>
  <c r="G290" i="1"/>
  <c r="D290" i="1"/>
  <c r="I289" i="1"/>
  <c r="H289" i="1"/>
  <c r="G289" i="1"/>
  <c r="D289" i="1"/>
  <c r="I288" i="1"/>
  <c r="H288" i="1"/>
  <c r="G288" i="1"/>
  <c r="D288" i="1"/>
  <c r="I287" i="1"/>
  <c r="H287" i="1"/>
  <c r="G287" i="1"/>
  <c r="D287" i="1"/>
  <c r="I286" i="1"/>
  <c r="H286" i="1"/>
  <c r="G286" i="1"/>
  <c r="D286" i="1"/>
  <c r="I285" i="1"/>
  <c r="H285" i="1"/>
  <c r="G285" i="1"/>
  <c r="D285" i="1"/>
  <c r="I284" i="1"/>
  <c r="H284" i="1"/>
  <c r="G284" i="1"/>
  <c r="D284" i="1"/>
  <c r="I283" i="1"/>
  <c r="H283" i="1"/>
  <c r="G283" i="1"/>
  <c r="D283" i="1"/>
  <c r="I282" i="1"/>
  <c r="H282" i="1"/>
  <c r="G282" i="1"/>
  <c r="D282" i="1"/>
  <c r="I281" i="1"/>
  <c r="H281" i="1"/>
  <c r="G281" i="1"/>
  <c r="D281" i="1"/>
  <c r="I280" i="1"/>
  <c r="H280" i="1"/>
  <c r="G280" i="1"/>
  <c r="D280" i="1"/>
  <c r="I279" i="1"/>
  <c r="H279" i="1"/>
  <c r="G279" i="1"/>
  <c r="D279" i="1"/>
  <c r="I278" i="1"/>
  <c r="H278" i="1"/>
  <c r="G278" i="1"/>
  <c r="D278" i="1"/>
  <c r="I277" i="1"/>
  <c r="H277" i="1"/>
  <c r="G277" i="1"/>
  <c r="D277" i="1"/>
  <c r="I276" i="1"/>
  <c r="H276" i="1"/>
  <c r="G276" i="1"/>
  <c r="D276" i="1"/>
  <c r="I275" i="1"/>
  <c r="H275" i="1"/>
  <c r="G275" i="1"/>
  <c r="D275" i="1"/>
  <c r="I274" i="1"/>
  <c r="H274" i="1"/>
  <c r="G274" i="1"/>
  <c r="D274" i="1"/>
  <c r="I273" i="1"/>
  <c r="H273" i="1"/>
  <c r="G273" i="1"/>
  <c r="D273" i="1"/>
  <c r="I272" i="1"/>
  <c r="H272" i="1"/>
  <c r="G272" i="1"/>
  <c r="D272" i="1"/>
  <c r="I271" i="1"/>
  <c r="H271" i="1"/>
  <c r="G271" i="1"/>
  <c r="D271" i="1"/>
  <c r="I270" i="1"/>
  <c r="H270" i="1"/>
  <c r="G270" i="1"/>
  <c r="D270" i="1"/>
  <c r="I269" i="1"/>
  <c r="H269" i="1"/>
  <c r="G269" i="1"/>
  <c r="D269" i="1"/>
  <c r="I268" i="1"/>
  <c r="H268" i="1"/>
  <c r="G268" i="1"/>
  <c r="D268" i="1"/>
  <c r="I267" i="1"/>
  <c r="H267" i="1"/>
  <c r="G267" i="1"/>
  <c r="D267" i="1"/>
  <c r="I266" i="1"/>
  <c r="H266" i="1"/>
  <c r="G266" i="1"/>
  <c r="D266" i="1"/>
  <c r="I265" i="1"/>
  <c r="H265" i="1"/>
  <c r="G265" i="1"/>
  <c r="D265" i="1"/>
  <c r="I264" i="1"/>
  <c r="H264" i="1"/>
  <c r="G264" i="1"/>
  <c r="D264" i="1"/>
  <c r="I263" i="1"/>
  <c r="H263" i="1"/>
  <c r="G263" i="1"/>
  <c r="D263" i="1"/>
  <c r="I262" i="1"/>
  <c r="H262" i="1"/>
  <c r="G262" i="1"/>
  <c r="D262" i="1"/>
  <c r="I261" i="1"/>
  <c r="H261" i="1"/>
  <c r="G261" i="1"/>
  <c r="D261" i="1"/>
  <c r="I260" i="1"/>
  <c r="H260" i="1"/>
  <c r="G260" i="1"/>
  <c r="D260" i="1"/>
  <c r="I259" i="1"/>
  <c r="H259" i="1"/>
  <c r="G259" i="1"/>
  <c r="D259" i="1"/>
  <c r="I258" i="1"/>
  <c r="H258" i="1"/>
  <c r="G258" i="1"/>
  <c r="D258" i="1"/>
  <c r="I257" i="1"/>
  <c r="H257" i="1"/>
  <c r="G257" i="1"/>
  <c r="D257" i="1"/>
  <c r="I256" i="1"/>
  <c r="H256" i="1"/>
  <c r="G256" i="1"/>
  <c r="D256" i="1"/>
  <c r="I255" i="1"/>
  <c r="H255" i="1"/>
  <c r="G255" i="1"/>
  <c r="D255" i="1"/>
  <c r="I254" i="1"/>
  <c r="H254" i="1"/>
  <c r="G254" i="1"/>
  <c r="D254" i="1"/>
  <c r="I253" i="1"/>
  <c r="H253" i="1"/>
  <c r="G253" i="1"/>
  <c r="D253" i="1"/>
  <c r="I252" i="1"/>
  <c r="H252" i="1"/>
  <c r="G252" i="1"/>
  <c r="D252" i="1"/>
  <c r="I251" i="1"/>
  <c r="H251" i="1"/>
  <c r="G251" i="1"/>
  <c r="D251" i="1"/>
  <c r="I250" i="1"/>
  <c r="H250" i="1"/>
  <c r="G250" i="1"/>
  <c r="D250" i="1"/>
  <c r="I249" i="1"/>
  <c r="H249" i="1"/>
  <c r="G249" i="1"/>
  <c r="D249" i="1"/>
  <c r="I248" i="1"/>
  <c r="H248" i="1"/>
  <c r="G248" i="1"/>
  <c r="D248" i="1"/>
  <c r="I247" i="1"/>
  <c r="H247" i="1"/>
  <c r="G247" i="1"/>
  <c r="D247" i="1"/>
  <c r="I246" i="1"/>
  <c r="H246" i="1"/>
  <c r="G246" i="1"/>
  <c r="D246" i="1"/>
  <c r="I245" i="1"/>
  <c r="H245" i="1"/>
  <c r="G245" i="1"/>
  <c r="D245" i="1"/>
  <c r="I244" i="1"/>
  <c r="H244" i="1"/>
  <c r="G244" i="1"/>
  <c r="D244" i="1"/>
  <c r="I243" i="1"/>
  <c r="H243" i="1"/>
  <c r="G243" i="1"/>
  <c r="D243" i="1"/>
  <c r="I242" i="1"/>
  <c r="H242" i="1"/>
  <c r="G242" i="1"/>
  <c r="D242" i="1"/>
  <c r="I241" i="1"/>
  <c r="H241" i="1"/>
  <c r="G241" i="1"/>
  <c r="D241" i="1"/>
  <c r="I240" i="1"/>
  <c r="H240" i="1"/>
  <c r="G240" i="1"/>
  <c r="D240" i="1"/>
  <c r="I239" i="1"/>
  <c r="H239" i="1"/>
  <c r="G239" i="1"/>
  <c r="D239" i="1"/>
  <c r="I238" i="1"/>
  <c r="H238" i="1"/>
  <c r="G238" i="1"/>
  <c r="D238" i="1"/>
  <c r="I237" i="1"/>
  <c r="H237" i="1"/>
  <c r="G237" i="1"/>
  <c r="D237" i="1"/>
  <c r="I236" i="1"/>
  <c r="H236" i="1"/>
  <c r="G236" i="1"/>
  <c r="D236" i="1"/>
  <c r="I235" i="1"/>
  <c r="H235" i="1"/>
  <c r="G235" i="1"/>
  <c r="D235" i="1"/>
  <c r="I234" i="1"/>
  <c r="H234" i="1"/>
  <c r="G234" i="1"/>
  <c r="D234" i="1"/>
  <c r="I233" i="1"/>
  <c r="H233" i="1"/>
  <c r="G233" i="1"/>
  <c r="D233" i="1"/>
  <c r="I232" i="1"/>
  <c r="H232" i="1"/>
  <c r="G232" i="1"/>
  <c r="D232" i="1"/>
  <c r="I231" i="1"/>
  <c r="H231" i="1"/>
  <c r="G231" i="1"/>
  <c r="D231" i="1"/>
  <c r="I230" i="1"/>
  <c r="H230" i="1"/>
  <c r="G230" i="1"/>
  <c r="D230" i="1"/>
  <c r="I229" i="1"/>
  <c r="H229" i="1"/>
  <c r="G229" i="1"/>
  <c r="D229" i="1"/>
  <c r="I228" i="1"/>
  <c r="H228" i="1"/>
  <c r="G228" i="1"/>
  <c r="D228" i="1"/>
  <c r="I227" i="1"/>
  <c r="H227" i="1"/>
  <c r="G227" i="1"/>
  <c r="D227" i="1"/>
  <c r="I226" i="1"/>
  <c r="H226" i="1"/>
  <c r="G226" i="1"/>
  <c r="D226" i="1"/>
  <c r="I225" i="1"/>
  <c r="H225" i="1"/>
  <c r="G225" i="1"/>
  <c r="D225" i="1"/>
  <c r="I224" i="1"/>
  <c r="H224" i="1"/>
  <c r="G224" i="1"/>
  <c r="D224" i="1"/>
  <c r="I223" i="1"/>
  <c r="H223" i="1"/>
  <c r="G223" i="1"/>
  <c r="D223" i="1"/>
  <c r="I222" i="1"/>
  <c r="H222" i="1"/>
  <c r="G222" i="1"/>
  <c r="D222" i="1"/>
  <c r="I221" i="1"/>
  <c r="H221" i="1"/>
  <c r="G221" i="1"/>
  <c r="D221" i="1"/>
  <c r="I220" i="1"/>
  <c r="H220" i="1"/>
  <c r="G220" i="1"/>
  <c r="D220" i="1"/>
  <c r="I219" i="1"/>
  <c r="H219" i="1"/>
  <c r="G219" i="1"/>
  <c r="D219" i="1"/>
  <c r="I218" i="1"/>
  <c r="H218" i="1"/>
  <c r="G218" i="1"/>
  <c r="D218" i="1"/>
  <c r="I217" i="1"/>
  <c r="H217" i="1"/>
  <c r="G217" i="1"/>
  <c r="D217" i="1"/>
  <c r="I216" i="1"/>
  <c r="H216" i="1"/>
  <c r="G216" i="1"/>
  <c r="D216" i="1"/>
  <c r="I215" i="1"/>
  <c r="H215" i="1"/>
  <c r="G215" i="1"/>
  <c r="D215" i="1"/>
  <c r="I214" i="1"/>
  <c r="H214" i="1"/>
  <c r="G214" i="1"/>
  <c r="D214" i="1"/>
  <c r="I213" i="1"/>
  <c r="H213" i="1"/>
  <c r="G213" i="1"/>
  <c r="D213" i="1"/>
  <c r="I212" i="1"/>
  <c r="H212" i="1"/>
  <c r="G212" i="1"/>
  <c r="D212" i="1"/>
  <c r="I211" i="1"/>
  <c r="H211" i="1"/>
  <c r="G211" i="1"/>
  <c r="D211" i="1"/>
  <c r="I210" i="1"/>
  <c r="H210" i="1"/>
  <c r="G210" i="1"/>
  <c r="D210" i="1"/>
  <c r="I209" i="1"/>
  <c r="H209" i="1"/>
  <c r="G209" i="1"/>
  <c r="D209" i="1"/>
  <c r="I208" i="1"/>
  <c r="H208" i="1"/>
  <c r="G208" i="1"/>
  <c r="D208" i="1"/>
  <c r="I207" i="1"/>
  <c r="H207" i="1"/>
  <c r="G207" i="1"/>
  <c r="D207" i="1"/>
  <c r="I206" i="1"/>
  <c r="H206" i="1"/>
  <c r="G206" i="1"/>
  <c r="D206" i="1"/>
  <c r="I205" i="1"/>
  <c r="H205" i="1"/>
  <c r="G205" i="1"/>
  <c r="D205" i="1"/>
  <c r="I204" i="1"/>
  <c r="H204" i="1"/>
  <c r="G204" i="1"/>
  <c r="D204" i="1"/>
  <c r="I203" i="1"/>
  <c r="H203" i="1"/>
  <c r="G203" i="1"/>
  <c r="D203" i="1"/>
  <c r="I202" i="1"/>
  <c r="H202" i="1"/>
  <c r="G202" i="1"/>
  <c r="D202" i="1"/>
  <c r="I201" i="1"/>
  <c r="H201" i="1"/>
  <c r="G201" i="1"/>
  <c r="D201" i="1"/>
  <c r="I200" i="1"/>
  <c r="H200" i="1"/>
  <c r="G200" i="1"/>
  <c r="D200" i="1"/>
  <c r="I199" i="1"/>
  <c r="H199" i="1"/>
  <c r="G199" i="1"/>
  <c r="D199" i="1"/>
  <c r="I198" i="1"/>
  <c r="H198" i="1"/>
  <c r="G198" i="1"/>
  <c r="D198" i="1"/>
  <c r="I197" i="1"/>
  <c r="H197" i="1"/>
  <c r="G197" i="1"/>
  <c r="D197" i="1"/>
  <c r="I196" i="1"/>
  <c r="H196" i="1"/>
  <c r="G196" i="1"/>
  <c r="D196" i="1"/>
  <c r="I195" i="1"/>
  <c r="H195" i="1"/>
  <c r="G195" i="1"/>
  <c r="D195" i="1"/>
  <c r="I194" i="1"/>
  <c r="H194" i="1"/>
  <c r="G194" i="1"/>
  <c r="D194" i="1"/>
  <c r="I193" i="1"/>
  <c r="H193" i="1"/>
  <c r="G193" i="1"/>
  <c r="D193" i="1"/>
  <c r="I192" i="1"/>
  <c r="H192" i="1"/>
  <c r="G192" i="1"/>
  <c r="D192" i="1"/>
  <c r="I191" i="1"/>
  <c r="H191" i="1"/>
  <c r="G191" i="1"/>
  <c r="D191" i="1"/>
  <c r="I190" i="1"/>
  <c r="H190" i="1"/>
  <c r="G190" i="1"/>
  <c r="D190" i="1"/>
  <c r="I189" i="1"/>
  <c r="H189" i="1"/>
  <c r="G189" i="1"/>
  <c r="D189" i="1"/>
  <c r="I188" i="1"/>
  <c r="H188" i="1"/>
  <c r="G188" i="1"/>
  <c r="D188" i="1"/>
  <c r="I187" i="1"/>
  <c r="H187" i="1"/>
  <c r="G187" i="1"/>
  <c r="D187" i="1"/>
  <c r="I186" i="1"/>
  <c r="H186" i="1"/>
  <c r="G186" i="1"/>
  <c r="D186" i="1"/>
  <c r="I185" i="1"/>
  <c r="H185" i="1"/>
  <c r="G185" i="1"/>
  <c r="D185" i="1"/>
  <c r="I184" i="1"/>
  <c r="H184" i="1"/>
  <c r="G184" i="1"/>
  <c r="D184" i="1"/>
  <c r="I183" i="1"/>
  <c r="H183" i="1"/>
  <c r="G183" i="1"/>
  <c r="D183" i="1"/>
  <c r="I182" i="1"/>
  <c r="H182" i="1"/>
  <c r="G182" i="1"/>
  <c r="D182" i="1"/>
  <c r="I181" i="1"/>
  <c r="H181" i="1"/>
  <c r="G181" i="1"/>
  <c r="D181" i="1"/>
  <c r="I180" i="1"/>
  <c r="H180" i="1"/>
  <c r="G180" i="1"/>
  <c r="D180" i="1"/>
  <c r="I179" i="1"/>
  <c r="H179" i="1"/>
  <c r="G179" i="1"/>
  <c r="D179" i="1"/>
  <c r="I178" i="1"/>
  <c r="H178" i="1"/>
  <c r="G178" i="1"/>
  <c r="D178" i="1"/>
  <c r="I177" i="1"/>
  <c r="H177" i="1"/>
  <c r="G177" i="1"/>
  <c r="D177" i="1"/>
  <c r="I176" i="1"/>
  <c r="H176" i="1"/>
  <c r="G176" i="1"/>
  <c r="D176" i="1"/>
  <c r="I175" i="1"/>
  <c r="H175" i="1"/>
  <c r="G175" i="1"/>
  <c r="D175" i="1"/>
  <c r="I174" i="1"/>
  <c r="H174" i="1"/>
  <c r="G174" i="1"/>
  <c r="D174" i="1"/>
  <c r="I173" i="1"/>
  <c r="H173" i="1"/>
  <c r="G173" i="1"/>
  <c r="D173" i="1"/>
  <c r="I172" i="1"/>
  <c r="H172" i="1"/>
  <c r="G172" i="1"/>
  <c r="D172" i="1"/>
  <c r="I171" i="1"/>
  <c r="H171" i="1"/>
  <c r="G171" i="1"/>
  <c r="D171" i="1"/>
  <c r="I170" i="1"/>
  <c r="H170" i="1"/>
  <c r="G170" i="1"/>
  <c r="D170" i="1"/>
  <c r="I169" i="1"/>
  <c r="H169" i="1"/>
  <c r="G169" i="1"/>
  <c r="D169" i="1"/>
  <c r="I168" i="1"/>
  <c r="H168" i="1"/>
  <c r="G168" i="1"/>
  <c r="D168" i="1"/>
  <c r="I167" i="1"/>
  <c r="H167" i="1"/>
  <c r="G167" i="1"/>
  <c r="D167" i="1"/>
  <c r="I166" i="1"/>
  <c r="H166" i="1"/>
  <c r="G166" i="1"/>
  <c r="D166" i="1"/>
  <c r="I165" i="1"/>
  <c r="H165" i="1"/>
  <c r="G165" i="1"/>
  <c r="D165" i="1"/>
  <c r="I164" i="1"/>
  <c r="H164" i="1"/>
  <c r="G164" i="1"/>
  <c r="D164" i="1"/>
  <c r="I163" i="1"/>
  <c r="H163" i="1"/>
  <c r="G163" i="1"/>
  <c r="D163" i="1"/>
  <c r="I162" i="1"/>
  <c r="H162" i="1"/>
  <c r="G162" i="1"/>
  <c r="D162" i="1"/>
  <c r="I161" i="1"/>
  <c r="H161" i="1"/>
  <c r="G161" i="1"/>
  <c r="D161" i="1"/>
  <c r="I160" i="1"/>
  <c r="H160" i="1"/>
  <c r="G160" i="1"/>
  <c r="D160" i="1"/>
  <c r="I159" i="1"/>
  <c r="H159" i="1"/>
  <c r="G159" i="1"/>
  <c r="D159" i="1"/>
  <c r="I158" i="1"/>
  <c r="H158" i="1"/>
  <c r="G158" i="1"/>
  <c r="D158" i="1"/>
  <c r="I157" i="1"/>
  <c r="H157" i="1"/>
  <c r="G157" i="1"/>
  <c r="D157" i="1"/>
  <c r="I156" i="1"/>
  <c r="H156" i="1"/>
  <c r="G156" i="1"/>
  <c r="D156" i="1"/>
  <c r="I155" i="1"/>
  <c r="H155" i="1"/>
  <c r="G155" i="1"/>
  <c r="D155" i="1"/>
  <c r="I154" i="1"/>
  <c r="H154" i="1"/>
  <c r="G154" i="1"/>
  <c r="D154" i="1"/>
  <c r="I153" i="1"/>
  <c r="H153" i="1"/>
  <c r="G153" i="1"/>
  <c r="D153" i="1"/>
  <c r="I152" i="1"/>
  <c r="H152" i="1"/>
  <c r="G152" i="1"/>
  <c r="D152" i="1"/>
  <c r="I151" i="1"/>
  <c r="H151" i="1"/>
  <c r="G151" i="1"/>
  <c r="D151" i="1"/>
  <c r="I150" i="1"/>
  <c r="H150" i="1"/>
  <c r="G150" i="1"/>
  <c r="D150" i="1"/>
  <c r="I149" i="1"/>
  <c r="H149" i="1"/>
  <c r="G149" i="1"/>
  <c r="D149" i="1"/>
  <c r="I148" i="1"/>
  <c r="H148" i="1"/>
  <c r="G148" i="1"/>
  <c r="D148" i="1"/>
  <c r="I147" i="1"/>
  <c r="H147" i="1"/>
  <c r="G147" i="1"/>
  <c r="D147" i="1"/>
  <c r="I146" i="1"/>
  <c r="H146" i="1"/>
  <c r="G146" i="1"/>
  <c r="D146" i="1"/>
  <c r="I145" i="1"/>
  <c r="H145" i="1"/>
  <c r="G145" i="1"/>
  <c r="D145" i="1"/>
  <c r="I144" i="1"/>
  <c r="H144" i="1"/>
  <c r="G144" i="1"/>
  <c r="D144" i="1"/>
  <c r="I143" i="1"/>
  <c r="H143" i="1"/>
  <c r="G143" i="1"/>
  <c r="D143" i="1"/>
  <c r="I142" i="1"/>
  <c r="H142" i="1"/>
  <c r="G142" i="1"/>
  <c r="D142" i="1"/>
  <c r="I141" i="1"/>
  <c r="H141" i="1"/>
  <c r="G141" i="1"/>
  <c r="D141" i="1"/>
  <c r="I140" i="1"/>
  <c r="H140" i="1"/>
  <c r="G140" i="1"/>
  <c r="D140" i="1"/>
  <c r="I139" i="1"/>
  <c r="H139" i="1"/>
  <c r="G139" i="1"/>
  <c r="D139" i="1"/>
  <c r="I138" i="1"/>
  <c r="H138" i="1"/>
  <c r="G138" i="1"/>
  <c r="D138" i="1"/>
  <c r="I137" i="1"/>
  <c r="H137" i="1"/>
  <c r="G137" i="1"/>
  <c r="D137" i="1"/>
  <c r="I136" i="1"/>
  <c r="H136" i="1"/>
  <c r="G136" i="1"/>
  <c r="D136" i="1"/>
  <c r="I135" i="1"/>
  <c r="H135" i="1"/>
  <c r="G135" i="1"/>
  <c r="D135" i="1"/>
  <c r="I134" i="1"/>
  <c r="H134" i="1"/>
  <c r="G134" i="1"/>
  <c r="D134" i="1"/>
  <c r="I133" i="1"/>
  <c r="H133" i="1"/>
  <c r="G133" i="1"/>
  <c r="D133" i="1"/>
  <c r="I132" i="1"/>
  <c r="H132" i="1"/>
  <c r="G132" i="1"/>
  <c r="D132" i="1"/>
  <c r="I131" i="1"/>
  <c r="H131" i="1"/>
  <c r="G131" i="1"/>
  <c r="D131" i="1"/>
  <c r="I130" i="1"/>
  <c r="H130" i="1"/>
  <c r="G130" i="1"/>
  <c r="D130" i="1"/>
  <c r="I129" i="1"/>
  <c r="H129" i="1"/>
  <c r="G129" i="1"/>
  <c r="D129" i="1"/>
  <c r="I128" i="1"/>
  <c r="H128" i="1"/>
  <c r="G128" i="1"/>
  <c r="D128" i="1"/>
  <c r="I127" i="1"/>
  <c r="H127" i="1"/>
  <c r="G127" i="1"/>
  <c r="D127" i="1"/>
  <c r="I126" i="1"/>
  <c r="H126" i="1"/>
  <c r="G126" i="1"/>
  <c r="D126" i="1"/>
  <c r="I125" i="1"/>
  <c r="H125" i="1"/>
  <c r="G125" i="1"/>
  <c r="D125" i="1"/>
  <c r="I124" i="1"/>
  <c r="H124" i="1"/>
  <c r="G124" i="1"/>
  <c r="D124" i="1"/>
  <c r="I123" i="1"/>
  <c r="H123" i="1"/>
  <c r="G123" i="1"/>
  <c r="D123" i="1"/>
  <c r="I122" i="1"/>
  <c r="H122" i="1"/>
  <c r="G122" i="1"/>
  <c r="D122" i="1"/>
  <c r="I121" i="1"/>
  <c r="H121" i="1"/>
  <c r="G121" i="1"/>
  <c r="D121" i="1"/>
  <c r="I120" i="1"/>
  <c r="H120" i="1"/>
  <c r="G120" i="1"/>
  <c r="D120" i="1"/>
  <c r="I119" i="1"/>
  <c r="H119" i="1"/>
  <c r="G119" i="1"/>
  <c r="D119" i="1"/>
  <c r="I118" i="1"/>
  <c r="H118" i="1"/>
  <c r="G118" i="1"/>
  <c r="D118" i="1"/>
  <c r="I117" i="1"/>
  <c r="H117" i="1"/>
  <c r="G117" i="1"/>
  <c r="D117" i="1"/>
  <c r="I116" i="1"/>
  <c r="H116" i="1"/>
  <c r="G116" i="1"/>
  <c r="D116" i="1"/>
  <c r="I115" i="1"/>
  <c r="H115" i="1"/>
  <c r="G115" i="1"/>
  <c r="D115" i="1"/>
  <c r="I114" i="1"/>
  <c r="H114" i="1"/>
  <c r="G114" i="1"/>
  <c r="D114" i="1"/>
  <c r="I113" i="1"/>
  <c r="H113" i="1"/>
  <c r="G113" i="1"/>
  <c r="D113" i="1"/>
  <c r="I112" i="1"/>
  <c r="H112" i="1"/>
  <c r="G112" i="1"/>
  <c r="D112" i="1"/>
  <c r="I111" i="1"/>
  <c r="H111" i="1"/>
  <c r="G111" i="1"/>
  <c r="D111" i="1"/>
  <c r="I110" i="1"/>
  <c r="H110" i="1"/>
  <c r="G110" i="1"/>
  <c r="D110" i="1"/>
  <c r="I109" i="1"/>
  <c r="H109" i="1"/>
  <c r="G109" i="1"/>
  <c r="D109" i="1"/>
  <c r="I108" i="1"/>
  <c r="H108" i="1"/>
  <c r="G108" i="1"/>
  <c r="D108" i="1"/>
  <c r="I107" i="1"/>
  <c r="H107" i="1"/>
  <c r="G107" i="1"/>
  <c r="D107" i="1"/>
  <c r="I106" i="1"/>
  <c r="H106" i="1"/>
  <c r="G106" i="1"/>
  <c r="D106" i="1"/>
  <c r="I105" i="1"/>
  <c r="H105" i="1"/>
  <c r="G105" i="1"/>
  <c r="D105" i="1"/>
  <c r="I104" i="1"/>
  <c r="H104" i="1"/>
  <c r="G104" i="1"/>
  <c r="D104" i="1"/>
  <c r="I103" i="1"/>
  <c r="H103" i="1"/>
  <c r="G103" i="1"/>
  <c r="D103" i="1"/>
  <c r="I102" i="1"/>
  <c r="H102" i="1"/>
  <c r="G102" i="1"/>
  <c r="D102" i="1"/>
  <c r="I101" i="1"/>
  <c r="H101" i="1"/>
  <c r="G101" i="1"/>
  <c r="D101" i="1"/>
  <c r="I100" i="1"/>
  <c r="H100" i="1"/>
  <c r="G100" i="1"/>
  <c r="D100" i="1"/>
  <c r="I99" i="1"/>
  <c r="H99" i="1"/>
  <c r="G99" i="1"/>
  <c r="D99" i="1"/>
  <c r="I98" i="1"/>
  <c r="H98" i="1"/>
  <c r="G98" i="1"/>
  <c r="D98" i="1"/>
  <c r="I97" i="1"/>
  <c r="H97" i="1"/>
  <c r="G97" i="1"/>
  <c r="D97" i="1"/>
  <c r="I96" i="1"/>
  <c r="H96" i="1"/>
  <c r="G96" i="1"/>
  <c r="D96" i="1"/>
  <c r="I95" i="1"/>
  <c r="H95" i="1"/>
  <c r="G95" i="1"/>
  <c r="D95" i="1"/>
  <c r="I94" i="1"/>
  <c r="H94" i="1"/>
  <c r="G94" i="1"/>
  <c r="D94" i="1"/>
  <c r="I93" i="1"/>
  <c r="H93" i="1"/>
  <c r="G93" i="1"/>
  <c r="D93" i="1"/>
  <c r="I92" i="1"/>
  <c r="H92" i="1"/>
  <c r="G92" i="1"/>
  <c r="D92" i="1"/>
  <c r="I91" i="1"/>
  <c r="H91" i="1"/>
  <c r="G91" i="1"/>
  <c r="D91" i="1"/>
  <c r="I90" i="1"/>
  <c r="H90" i="1"/>
  <c r="G90" i="1"/>
  <c r="D90" i="1"/>
  <c r="I89" i="1"/>
  <c r="H89" i="1"/>
  <c r="G89" i="1"/>
  <c r="D89" i="1"/>
  <c r="I88" i="1"/>
  <c r="H88" i="1"/>
  <c r="G88" i="1"/>
  <c r="D88" i="1"/>
  <c r="I87" i="1"/>
  <c r="H87" i="1"/>
  <c r="G87" i="1"/>
  <c r="D87" i="1"/>
  <c r="I86" i="1"/>
  <c r="H86" i="1"/>
  <c r="G86" i="1"/>
  <c r="D86" i="1"/>
  <c r="I85" i="1"/>
  <c r="H85" i="1"/>
  <c r="G85" i="1"/>
  <c r="D85" i="1"/>
  <c r="I84" i="1"/>
  <c r="H84" i="1"/>
  <c r="G84" i="1"/>
  <c r="D84" i="1"/>
  <c r="I83" i="1"/>
  <c r="H83" i="1"/>
  <c r="G83" i="1"/>
  <c r="D83" i="1"/>
  <c r="I82" i="1"/>
  <c r="H82" i="1"/>
  <c r="G82" i="1"/>
  <c r="D82" i="1"/>
  <c r="I81" i="1"/>
  <c r="H81" i="1"/>
  <c r="G81" i="1"/>
  <c r="D81" i="1"/>
  <c r="I80" i="1"/>
  <c r="H80" i="1"/>
  <c r="G80" i="1"/>
  <c r="D80" i="1"/>
  <c r="I79" i="1"/>
  <c r="H79" i="1"/>
  <c r="G79" i="1"/>
  <c r="D79" i="1"/>
  <c r="I78" i="1"/>
  <c r="H78" i="1"/>
  <c r="G78" i="1"/>
  <c r="D78" i="1"/>
  <c r="I77" i="1"/>
  <c r="H77" i="1"/>
  <c r="G77" i="1"/>
  <c r="D77" i="1"/>
  <c r="I76" i="1"/>
  <c r="H76" i="1"/>
  <c r="G76" i="1"/>
  <c r="D76" i="1"/>
  <c r="I75" i="1"/>
  <c r="H75" i="1"/>
  <c r="G75" i="1"/>
  <c r="D75" i="1"/>
  <c r="I74" i="1"/>
  <c r="H74" i="1"/>
  <c r="G74" i="1"/>
  <c r="D74" i="1"/>
  <c r="I73" i="1"/>
  <c r="H73" i="1"/>
  <c r="G73" i="1"/>
  <c r="D73" i="1"/>
  <c r="I72" i="1"/>
  <c r="H72" i="1"/>
  <c r="G72" i="1"/>
  <c r="D72" i="1"/>
  <c r="I71" i="1"/>
  <c r="H71" i="1"/>
  <c r="G71" i="1"/>
  <c r="D71" i="1"/>
  <c r="I70" i="1"/>
  <c r="H70" i="1"/>
  <c r="G70" i="1"/>
  <c r="D70" i="1"/>
  <c r="I69" i="1"/>
  <c r="H69" i="1"/>
  <c r="G69" i="1"/>
  <c r="D69" i="1"/>
  <c r="I68" i="1"/>
  <c r="H68" i="1"/>
  <c r="G68" i="1"/>
  <c r="D68" i="1"/>
  <c r="I67" i="1"/>
  <c r="H67" i="1"/>
  <c r="G67" i="1"/>
  <c r="D67" i="1"/>
  <c r="I66" i="1"/>
  <c r="H66" i="1"/>
  <c r="G66" i="1"/>
  <c r="D66" i="1"/>
  <c r="I65" i="1"/>
  <c r="H65" i="1"/>
  <c r="G65" i="1"/>
  <c r="D65" i="1"/>
  <c r="I64" i="1"/>
  <c r="H64" i="1"/>
  <c r="G64" i="1"/>
  <c r="D64" i="1"/>
  <c r="I63" i="1"/>
  <c r="H63" i="1"/>
  <c r="G63" i="1"/>
  <c r="D63" i="1"/>
  <c r="I62" i="1"/>
  <c r="H62" i="1"/>
  <c r="G62" i="1"/>
  <c r="D62" i="1"/>
  <c r="I61" i="1"/>
  <c r="H61" i="1"/>
  <c r="G61" i="1"/>
  <c r="D61" i="1"/>
  <c r="I60" i="1"/>
  <c r="H60" i="1"/>
  <c r="G60" i="1"/>
  <c r="D60" i="1"/>
  <c r="I59" i="1"/>
  <c r="H59" i="1"/>
  <c r="G59" i="1"/>
  <c r="D59" i="1"/>
  <c r="I58" i="1"/>
  <c r="H58" i="1"/>
  <c r="G58" i="1"/>
  <c r="D58" i="1"/>
  <c r="I57" i="1"/>
  <c r="H57" i="1"/>
  <c r="G57" i="1"/>
  <c r="D57" i="1"/>
  <c r="I56" i="1"/>
  <c r="H56" i="1"/>
  <c r="G56" i="1"/>
  <c r="D56" i="1"/>
  <c r="I55" i="1"/>
  <c r="H55" i="1"/>
  <c r="G55" i="1"/>
  <c r="D55" i="1"/>
  <c r="I54" i="1"/>
  <c r="H54" i="1"/>
  <c r="G54" i="1"/>
  <c r="D54" i="1"/>
  <c r="I53" i="1"/>
  <c r="H53" i="1"/>
  <c r="G53" i="1"/>
  <c r="D53" i="1"/>
  <c r="I52" i="1"/>
  <c r="H52" i="1"/>
  <c r="G52" i="1"/>
  <c r="D52" i="1"/>
  <c r="I51" i="1"/>
  <c r="H51" i="1"/>
  <c r="G51" i="1"/>
  <c r="D51" i="1"/>
  <c r="I50" i="1"/>
  <c r="H50" i="1"/>
  <c r="G50" i="1"/>
  <c r="D50" i="1"/>
  <c r="I49" i="1"/>
  <c r="H49" i="1"/>
  <c r="G49" i="1"/>
  <c r="D49" i="1"/>
  <c r="I48" i="1"/>
  <c r="H48" i="1"/>
  <c r="G48" i="1"/>
  <c r="D48" i="1"/>
  <c r="I47" i="1"/>
  <c r="H47" i="1"/>
  <c r="G47" i="1"/>
  <c r="D47" i="1"/>
  <c r="I46" i="1"/>
  <c r="H46" i="1"/>
  <c r="G46" i="1"/>
  <c r="D46" i="1"/>
  <c r="I45" i="1"/>
  <c r="H45" i="1"/>
  <c r="G45" i="1"/>
  <c r="D45" i="1"/>
  <c r="I44" i="1"/>
  <c r="H44" i="1"/>
  <c r="G44" i="1"/>
  <c r="D44" i="1"/>
  <c r="I43" i="1"/>
  <c r="H43" i="1"/>
  <c r="G43" i="1"/>
  <c r="D43" i="1"/>
  <c r="I42" i="1"/>
  <c r="H42" i="1"/>
  <c r="G42" i="1"/>
  <c r="D42" i="1"/>
  <c r="I41" i="1"/>
  <c r="H41" i="1"/>
  <c r="G41" i="1"/>
  <c r="D41" i="1"/>
  <c r="I40" i="1"/>
  <c r="H40" i="1"/>
  <c r="G40" i="1"/>
  <c r="D40" i="1"/>
  <c r="I39" i="1"/>
  <c r="H39" i="1"/>
  <c r="G39" i="1"/>
  <c r="D39" i="1"/>
  <c r="I38" i="1"/>
  <c r="H38" i="1"/>
  <c r="G38" i="1"/>
  <c r="D38" i="1"/>
  <c r="I37" i="1"/>
  <c r="H37" i="1"/>
  <c r="G37" i="1"/>
  <c r="D37" i="1"/>
  <c r="I36" i="1"/>
  <c r="H36" i="1"/>
  <c r="G36" i="1"/>
  <c r="D36" i="1"/>
  <c r="I35" i="1"/>
  <c r="H35" i="1"/>
  <c r="G35" i="1"/>
  <c r="D35" i="1"/>
  <c r="I34" i="1"/>
  <c r="H34" i="1"/>
  <c r="G34" i="1"/>
  <c r="D34" i="1"/>
  <c r="I33" i="1"/>
  <c r="H33" i="1"/>
  <c r="G33" i="1"/>
  <c r="D33" i="1"/>
  <c r="I32" i="1"/>
  <c r="H32" i="1"/>
  <c r="G32" i="1"/>
  <c r="D32" i="1"/>
  <c r="I31" i="1"/>
  <c r="H31" i="1"/>
  <c r="G31" i="1"/>
  <c r="D31" i="1"/>
  <c r="I30" i="1"/>
  <c r="H30" i="1"/>
  <c r="G30" i="1"/>
  <c r="D30" i="1"/>
  <c r="I29" i="1"/>
  <c r="H29" i="1"/>
  <c r="G29" i="1"/>
  <c r="D29" i="1"/>
  <c r="I28" i="1"/>
  <c r="H28" i="1"/>
  <c r="G28" i="1"/>
  <c r="D28" i="1"/>
  <c r="I27" i="1"/>
  <c r="H27" i="1"/>
  <c r="G27" i="1"/>
  <c r="D27" i="1"/>
  <c r="I26" i="1"/>
  <c r="H26" i="1"/>
  <c r="G26" i="1"/>
  <c r="D26" i="1"/>
  <c r="I25" i="1"/>
  <c r="H25" i="1"/>
  <c r="G25" i="1"/>
  <c r="D25" i="1"/>
  <c r="I24" i="1"/>
  <c r="H24" i="1"/>
  <c r="G24" i="1"/>
  <c r="D24" i="1"/>
  <c r="I23" i="1"/>
  <c r="H23" i="1"/>
  <c r="G23" i="1"/>
  <c r="D23" i="1"/>
  <c r="I22" i="1"/>
  <c r="H22" i="1"/>
  <c r="G22" i="1"/>
  <c r="D22" i="1"/>
  <c r="I21" i="1"/>
  <c r="H21" i="1"/>
  <c r="G21" i="1"/>
  <c r="D21" i="1"/>
  <c r="I20" i="1"/>
  <c r="H20" i="1"/>
  <c r="G20" i="1"/>
  <c r="D20" i="1"/>
  <c r="I19" i="1"/>
  <c r="H19" i="1"/>
  <c r="G19" i="1"/>
  <c r="D19" i="1"/>
  <c r="I18" i="1"/>
  <c r="H18" i="1"/>
  <c r="G18" i="1"/>
  <c r="D18" i="1"/>
  <c r="I17" i="1"/>
  <c r="H17" i="1"/>
  <c r="G17" i="1"/>
  <c r="D17" i="1"/>
  <c r="I16" i="1"/>
  <c r="H16" i="1"/>
  <c r="G16" i="1"/>
  <c r="D16" i="1"/>
  <c r="I15" i="1"/>
  <c r="H15" i="1"/>
  <c r="G15" i="1"/>
  <c r="D15" i="1"/>
  <c r="I14" i="1"/>
  <c r="H14" i="1"/>
  <c r="G14" i="1"/>
  <c r="D14" i="1"/>
  <c r="I13" i="1"/>
  <c r="H13" i="1"/>
  <c r="G13" i="1"/>
  <c r="D13" i="1"/>
  <c r="I12" i="1"/>
  <c r="H12" i="1"/>
  <c r="G12" i="1"/>
  <c r="D12" i="1"/>
  <c r="I11" i="1"/>
  <c r="H11" i="1"/>
  <c r="G11" i="1"/>
  <c r="D11" i="1"/>
  <c r="I10" i="1"/>
  <c r="H10" i="1"/>
  <c r="G10" i="1"/>
  <c r="D10" i="1"/>
  <c r="I9" i="1"/>
  <c r="H9" i="1"/>
  <c r="G9" i="1"/>
  <c r="D9" i="1"/>
  <c r="I8" i="1"/>
  <c r="H8" i="1"/>
  <c r="G8" i="1"/>
  <c r="D8" i="1"/>
  <c r="I7" i="1"/>
  <c r="H7" i="1"/>
  <c r="G7" i="1"/>
  <c r="D7" i="1"/>
  <c r="I6" i="1"/>
  <c r="H6" i="1"/>
  <c r="G6" i="1"/>
  <c r="D6" i="1"/>
  <c r="I5" i="1"/>
  <c r="H5" i="1"/>
  <c r="G5" i="1"/>
  <c r="D5" i="1"/>
  <c r="I4" i="1"/>
  <c r="H4" i="1"/>
  <c r="G4" i="1"/>
  <c r="D4" i="1"/>
  <c r="I3" i="1"/>
  <c r="H3" i="1"/>
  <c r="G3" i="1"/>
  <c r="D3" i="1"/>
  <c r="I2" i="1"/>
  <c r="H2" i="1"/>
  <c r="G2" i="1"/>
  <c r="D2" i="1"/>
  <c r="I1" i="1"/>
  <c r="H1" i="1"/>
  <c r="G1" i="1"/>
  <c r="D1" i="1"/>
</calcChain>
</file>

<file path=xl/sharedStrings.xml><?xml version="1.0" encoding="utf-8"?>
<sst xmlns="http://schemas.openxmlformats.org/spreadsheetml/2006/main" count="2521" uniqueCount="822">
  <si>
    <t>Q100</t>
  </si>
  <si>
    <t xml:space="preserve"> In general, do you think that things in your country are going in the right or wrong direction?</t>
  </si>
  <si>
    <t>Q2061A</t>
  </si>
  <si>
    <t>What is the most important challenge facing your country today?</t>
  </si>
  <si>
    <t>Q2061B</t>
  </si>
  <si>
    <t>What is the second most important challenge facing your country today?</t>
  </si>
  <si>
    <t>Q101</t>
  </si>
  <si>
    <t>How would you evaluate the current economic situation in your country?</t>
  </si>
  <si>
    <t>Q101A</t>
  </si>
  <si>
    <t>How would you evaluate the economic situation in your country 2-3 years ago compared to the current situation?</t>
  </si>
  <si>
    <t>Q102</t>
  </si>
  <si>
    <t>What do you think the economic situation in your country will be in the next few years (2-3 years) compared to the current situation?</t>
  </si>
  <si>
    <t>Q1081</t>
  </si>
  <si>
    <t xml:space="preserve"> Is climate change a very serious problem, a somewhat serious problem, not a very serious problem, or not at all a serious problem? (split sample)</t>
  </si>
  <si>
    <t>Q1082</t>
  </si>
  <si>
    <t xml:space="preserve"> Is air quality a very serious problem, a somewhat serious problem, not a very serious problem, or not at all a serious problem? (split sample)</t>
  </si>
  <si>
    <t>Q1083</t>
  </si>
  <si>
    <t xml:space="preserve"> Is water pollution a very serious problem, a somewhat serious problem, not a very serious problem, or not at all a serious problem? (split sample)</t>
  </si>
  <si>
    <t>Q1084</t>
  </si>
  <si>
    <t xml:space="preserve"> Is trash a very serious problem, a somewhat serious problem, not a very serious problem, or not at all a serious problem? (split sample)</t>
  </si>
  <si>
    <t>Q104</t>
  </si>
  <si>
    <t>Have you ever thought about emigrating from your country?</t>
  </si>
  <si>
    <t>Q104A</t>
  </si>
  <si>
    <t xml:space="preserve"> People want to emigrate for different reasons. Why have you thought about emigrating? (n=6,738; those with a desire to emigrate only)</t>
  </si>
  <si>
    <t>Q104A_1</t>
  </si>
  <si>
    <t xml:space="preserve"> People want to emigrate for different reasons. Why have you thought about emigrating? Economic reasons (n=6,738; those with a desire to emigrate only)</t>
  </si>
  <si>
    <t>Q104A_2</t>
  </si>
  <si>
    <t xml:space="preserve"> People want to emigrate for different reasons. Why have you thought about emigrating? Corruption (n=6,738; those with a desire to emigrate only)</t>
  </si>
  <si>
    <t>Q104B</t>
  </si>
  <si>
    <t>Q104B_1</t>
  </si>
  <si>
    <t xml:space="preserve"> Which countries are you thinking of emigrating to? Europe (n=6,738; those with a desire to emigrate only)</t>
  </si>
  <si>
    <t>Q104B_2</t>
  </si>
  <si>
    <t xml:space="preserve"> Which countries are you thinking of emigrating to? GCC (n=6,738; those with a desire to emigrate only)</t>
  </si>
  <si>
    <t>Q104C</t>
  </si>
  <si>
    <t>Q104B_3</t>
  </si>
  <si>
    <t>Would you consider leaving your country even if you didn’t have the required papers that officially allowed you to leave? (n=6,738; those with a desire to emigrate only)</t>
  </si>
  <si>
    <t xml:space="preserve"> Which countries are you thinking of emigrating to? North America (n=6,738; those with a desire to emigrate only)</t>
  </si>
  <si>
    <t>Q104B_4</t>
  </si>
  <si>
    <t>Q108_1</t>
  </si>
  <si>
    <t xml:space="preserve"> Which countries are you thinking of emigrating to? Non-GCC MENA (n=6,738; those with a desire to emigrate only)</t>
  </si>
  <si>
    <t>Q108_2</t>
  </si>
  <si>
    <t>Q513</t>
  </si>
  <si>
    <t>On a scale from 0-10, to what extent are you satisfied with the current government’s performance? (0 = dissatisfied; 10 = satisfied)</t>
  </si>
  <si>
    <t>Q2042</t>
  </si>
  <si>
    <t>Q108_3</t>
  </si>
  <si>
    <t>How would you evaluate the current government’s performance on creating employment opportunities?</t>
  </si>
  <si>
    <t>Q2043</t>
  </si>
  <si>
    <t>How would you evaluate the current government’s performance on narrowing the gap between rich and poor?</t>
  </si>
  <si>
    <t>Q108_4</t>
  </si>
  <si>
    <t>Q20411</t>
  </si>
  <si>
    <t>How would you evaluate the current government’s performance on providing security and order?</t>
  </si>
  <si>
    <t>Q20420</t>
  </si>
  <si>
    <t>Q204_11</t>
  </si>
  <si>
    <t>How would you evaluate the current government’s performance on keeping prices down?</t>
  </si>
  <si>
    <t>Q2051</t>
  </si>
  <si>
    <t>Based on your experience, how easy or difficult is it to obtain the following services: Receiving an identity document?</t>
  </si>
  <si>
    <t>Q204_2</t>
  </si>
  <si>
    <t>Q2054</t>
  </si>
  <si>
    <t>Based on your experience, how easy or difficult is it to obtain the following services: Obtaining help from the police when needed?</t>
  </si>
  <si>
    <t>Q204_20</t>
  </si>
  <si>
    <t>Q2056</t>
  </si>
  <si>
    <t>Based on your experience, how easy or difficult is it to obtain the following services: Registering a business?</t>
  </si>
  <si>
    <t>Q2057</t>
  </si>
  <si>
    <t>Q204_3</t>
  </si>
  <si>
    <t>Based on your experience, how easy or difficult is it to obtain the following services: Getting a building permit?</t>
  </si>
  <si>
    <t>Q211D</t>
  </si>
  <si>
    <t>Some countries have introduced the ability to pay certain fees online. Would you be happy to pay fees for government services online?</t>
  </si>
  <si>
    <t>Q209B</t>
  </si>
  <si>
    <t>Q205_1</t>
  </si>
  <si>
    <t>To what extent do you agree with the following statement: Existing charitable and social organizations do everything they can to help provide our country’s citizens with necessary services.</t>
  </si>
  <si>
    <t>Q209</t>
  </si>
  <si>
    <t>To what extent do you agree with the following statement: The government does all it can to provide its citizens with necessary services.</t>
  </si>
  <si>
    <t>Q205_4</t>
  </si>
  <si>
    <t>Q2182</t>
  </si>
  <si>
    <t>To what extent do you agree with this statement: Political leaders are concerned with the needs of ordinary citizens.</t>
  </si>
  <si>
    <t>Q2061A_1</t>
  </si>
  <si>
    <t>Q2185</t>
  </si>
  <si>
    <t>Do you agree or disagree with the following statement? Sometimes, politics are so complicated that I cannot understand what is happening.</t>
  </si>
  <si>
    <t>What is the most important challenge facing your country today? Economy</t>
  </si>
  <si>
    <t>Q205_6</t>
  </si>
  <si>
    <t>Q210</t>
  </si>
  <si>
    <t>To what extent do you think that there is corruption within the national state agencies and institutions in your country?</t>
  </si>
  <si>
    <t>Q211</t>
  </si>
  <si>
    <t>Q205_7</t>
  </si>
  <si>
    <t>In your opinion, to what extent is the national government working to crackdown on corruption? (Only those who say there is corruption)</t>
  </si>
  <si>
    <t>Q211A</t>
  </si>
  <si>
    <t>How widespread do you think corruption is in your local / municipal government. How many officials would you say are corrupt? (Only those who say there is corruption)</t>
  </si>
  <si>
    <t>Q211B</t>
  </si>
  <si>
    <t>In your opinion, to what extent do you think it is necessary to pay rashwa to a civil servant of your country to receive better education services? (split sample)</t>
  </si>
  <si>
    <t>Q211C</t>
  </si>
  <si>
    <t>In your opinion, to what extent do you think it is necessary to pay rashwa to a civil servant of your country to receive better health care services? (split sample)</t>
  </si>
  <si>
    <t>Q2061A_2</t>
  </si>
  <si>
    <t>Q213B</t>
  </si>
  <si>
    <t>Based on a recent experience you are personally aware of, do you think that obtaining employment through wasta happens…?</t>
  </si>
  <si>
    <t>Q501</t>
  </si>
  <si>
    <t>Are you a member of an organization / a group or a club?</t>
  </si>
  <si>
    <t>Q501A</t>
  </si>
  <si>
    <t>Have you volunteered for any local group / organization regardless of your status of membership?</t>
  </si>
  <si>
    <t>Q266</t>
  </si>
  <si>
    <t>In a typical month, do you donate money to a charity or those in need?</t>
  </si>
  <si>
    <t>Q5021</t>
  </si>
  <si>
    <t>During the past three years, did you attend a meeting to discuss a subject or sign a petition?</t>
  </si>
  <si>
    <t>Q5022</t>
  </si>
  <si>
    <t>Q2061A_3</t>
  </si>
  <si>
    <t>During the past three years, did you participate in a peaceful protest, march or sit-in?</t>
  </si>
  <si>
    <t>What is the most important challenge facing your country today? Corruption</t>
  </si>
  <si>
    <t>Q5024</t>
  </si>
  <si>
    <t>During the past three years, did you use force or violence for a political cause?</t>
  </si>
  <si>
    <t>Q263</t>
  </si>
  <si>
    <t>Which of the following statements best describes you? Statement 1: I prefer helping the poor, even at a large personal cost. Statement 2: I prefer helping the poor, even at a small personal cost. Statement 3: I prefer helping the poor, if this costs nothing to me. Statement 4: I prefer not helping the poor.</t>
  </si>
  <si>
    <t>Q404</t>
  </si>
  <si>
    <t>In general, to what extent are you interested in politics?</t>
  </si>
  <si>
    <t>Q301</t>
  </si>
  <si>
    <t>Did you vote in the last parliamentary elections?</t>
  </si>
  <si>
    <t>Q303</t>
  </si>
  <si>
    <t>In general, how would you evaluate the last parliamentary elections?</t>
  </si>
  <si>
    <t>Q302</t>
  </si>
  <si>
    <t>During the parliamentary election, did you attend a campaign meeting or rally?</t>
  </si>
  <si>
    <t>Q505A</t>
  </si>
  <si>
    <t>Q2061A_4</t>
  </si>
  <si>
    <t>Which of the following two statements is the closest to your point of view?</t>
  </si>
  <si>
    <t>What is the most important challenge facing your country today? Internal stability</t>
  </si>
  <si>
    <t>Q601A</t>
  </si>
  <si>
    <t>Some people think in order to achieve fairer representation a certain percentage of elected positions should be set aside for women. To what extent do you agree with this statement?</t>
  </si>
  <si>
    <t>Q516A</t>
  </si>
  <si>
    <t>Which of these statements is closest to your opinion?</t>
  </si>
  <si>
    <t>Q218_2</t>
  </si>
  <si>
    <t>Preference: Democratic systems</t>
  </si>
  <si>
    <t>Which of these  statements is closest to your opinion?</t>
  </si>
  <si>
    <t>Q515A</t>
  </si>
  <si>
    <t>Q218_5</t>
  </si>
  <si>
    <t>Essential characterisitc democracy</t>
  </si>
  <si>
    <t>Q511</t>
  </si>
  <si>
    <t>In your opinion, to what extent is your country democratic? (0 = dictatorship; 10 = democracy)</t>
  </si>
  <si>
    <t>Q2061A_5</t>
  </si>
  <si>
    <t>Q512</t>
  </si>
  <si>
    <t>What is the most important challenge facing your country today? Foreign interference</t>
  </si>
  <si>
    <t>To what extent do you think democracy is suitable for your country? (0 = unsuitable; 10 = suitable)</t>
  </si>
  <si>
    <t>Q514</t>
  </si>
  <si>
    <t>Do you agree or disagree with this statement? (split sample): Attitude: Reform should occur little by little</t>
  </si>
  <si>
    <t>Q5161</t>
  </si>
  <si>
    <t>To what extent to you agree or disagree with the following statements? In democratic systems, economic performance is weak.</t>
  </si>
  <si>
    <t>Q301A</t>
  </si>
  <si>
    <t>Q5162</t>
  </si>
  <si>
    <t>To what extent to you agree or disagree with the following statements? Democratic regimes are indecisive and full of problems.</t>
  </si>
  <si>
    <t>Q5163</t>
  </si>
  <si>
    <t>To what extent to you agree or disagree with the following statements? Democracy: Ineffective at maintaining order / stability</t>
  </si>
  <si>
    <t>Q5164</t>
  </si>
  <si>
    <t>To what extent to you agree or disagree with the following statements? Democracies have problems, but are better than other systems.</t>
  </si>
  <si>
    <t>Q4231</t>
  </si>
  <si>
    <t>Q303A</t>
  </si>
  <si>
    <t>Q2061A_6</t>
  </si>
  <si>
    <t>How many hours on a typical day do you spend watching TV?</t>
  </si>
  <si>
    <t>What is the most important challenge facing your country today? Terrorism</t>
  </si>
  <si>
    <t>Q4232</t>
  </si>
  <si>
    <t>How many hours on a typical day do you spend listening to the radio?</t>
  </si>
  <si>
    <t>Q4233</t>
  </si>
  <si>
    <t>How many hours on a typical day do you spend reading the print version of a newspaper?</t>
  </si>
  <si>
    <t>Q409</t>
  </si>
  <si>
    <t>On average, how often do you use the Internet?</t>
  </si>
  <si>
    <t>Q424</t>
  </si>
  <si>
    <t>How many hours on a typical day do you spend on social media platforms? (Internet users)</t>
  </si>
  <si>
    <t>Q421</t>
  </si>
  <si>
    <t>What is your primary source of information to follow breaking news as events unfold?</t>
  </si>
  <si>
    <t>Q5211</t>
  </si>
  <si>
    <t>Q2061A_7</t>
  </si>
  <si>
    <t>Q423_1</t>
  </si>
  <si>
    <t>What is the most important challenge facing your country today? Public services</t>
  </si>
  <si>
    <t>To what extent do you think that freedom of expression is guaranteed in your country?</t>
  </si>
  <si>
    <t>Q5214</t>
  </si>
  <si>
    <t>Q423_2</t>
  </si>
  <si>
    <t>To what extent do you think that freedom to participate in peaceful protests is guaranteed in your country?</t>
  </si>
  <si>
    <t>Q5215</t>
  </si>
  <si>
    <t>Q423_3</t>
  </si>
  <si>
    <t>To what extent do you think that freedom to join civil society organizations is guaranteed in your country?</t>
  </si>
  <si>
    <t>Perceived Freedom: Join organizations</t>
  </si>
  <si>
    <t>Statement</t>
  </si>
  <si>
    <t>I trust the information provided by social media more than that provided by newspapers or TV news programs. (Internet users)</t>
  </si>
  <si>
    <t>In general, I am well informed about political events in my country.</t>
  </si>
  <si>
    <t>Q502_1</t>
  </si>
  <si>
    <t xml:space="preserve"> In general, I am well informed about political events in my country.</t>
  </si>
  <si>
    <t>Q502_2</t>
  </si>
  <si>
    <t>Q851A</t>
  </si>
  <si>
    <t>Q502_4</t>
  </si>
  <si>
    <t>Apart from any punishment that might be used to discipline children when they misbehave, has anyone in your household ever experienced being physically abused by another member of your family?</t>
  </si>
  <si>
    <t>Prevalence of domestic violence</t>
  </si>
  <si>
    <t>Q851B</t>
  </si>
  <si>
    <t>And have they experienced this type of behavior in the last 12 months? (n=582)</t>
  </si>
  <si>
    <t>Q851C</t>
  </si>
  <si>
    <t>Is the person who experienced this type of behavior in the past 12 months male, female, or both? (n=324)</t>
  </si>
  <si>
    <t>Q851D</t>
  </si>
  <si>
    <t>Is the person who has experienced being physically abused likely to be able to receive assistance from any of the following?  (n=324;  check all that apply)</t>
  </si>
  <si>
    <t>Help for victim(s) of domestic violence</t>
  </si>
  <si>
    <t>Q860</t>
  </si>
  <si>
    <t>Acceptance of same sex relationships / honor killings</t>
  </si>
  <si>
    <t>Q860B</t>
  </si>
  <si>
    <t>Acceptance of intimate same sex relationships</t>
  </si>
  <si>
    <t>Q860C</t>
  </si>
  <si>
    <t>Q516_1</t>
  </si>
  <si>
    <t>Acceptance of female genital mutilation (FGM)</t>
  </si>
  <si>
    <t>Q860D</t>
  </si>
  <si>
    <t xml:space="preserve">Acceptance of honor killings </t>
  </si>
  <si>
    <t>Q516_2</t>
  </si>
  <si>
    <t>Q609</t>
  </si>
  <si>
    <t>In general, you would describe yourself as religious, somewhat religious, or not religious?</t>
  </si>
  <si>
    <t>[1] "Q852...137"</t>
  </si>
  <si>
    <t>Q609A</t>
  </si>
  <si>
    <t>How often do you pray?</t>
  </si>
  <si>
    <t>Q516_3</t>
  </si>
  <si>
    <t>Q6105</t>
  </si>
  <si>
    <t>Do you always, most of the time, sometimes, rarely, or never attend Friday prayer / go to Sunday mass? (Christians and Muslims only)</t>
  </si>
  <si>
    <t>Q516_4</t>
  </si>
  <si>
    <t>Do you always, most of the time, sometimes, rarely, or never attend Friday prayer / go to Sunday mass?  (Christians and Muslims only)</t>
  </si>
  <si>
    <t>Q6106</t>
  </si>
  <si>
    <t>Do you always, most of the time, sometimes, rarely, or never read the Quran / Bible daily?  (Christians and Muslims only)</t>
  </si>
  <si>
    <t>Do you always, most of the time, sometimes, rarely, or never read the Quran / Bible daily? (Christians and Muslims only)</t>
  </si>
  <si>
    <t>Q6108</t>
  </si>
  <si>
    <t>Do you always, most of the time, sometimes, rarely, or never pray fajr on time? (Only Muslims praying 5 times a day)</t>
  </si>
  <si>
    <t>Q521_1</t>
  </si>
  <si>
    <t>Q6109</t>
  </si>
  <si>
    <t xml:space="preserve"> Do you always, most of the time, sometimes, rarely, or never pray istikhara before an important decision? (Only Muslims praying 5 times a day)</t>
  </si>
  <si>
    <t>Q6011</t>
  </si>
  <si>
    <t>Q521_4</t>
  </si>
  <si>
    <t>Please indicate whether you agree strongly, agree, disagree, or disagree strongly with the following statement: Women can become president / prime minister of a Muslim country.</t>
  </si>
  <si>
    <t>Q6013</t>
  </si>
  <si>
    <t>Q521_5</t>
  </si>
  <si>
    <t xml:space="preserve">And do you agree strongly, agree, disagree, or disagree strongly with the following statement: In general, men are better at political leadership than women. </t>
  </si>
  <si>
    <t>Q6014</t>
  </si>
  <si>
    <t>And do you agree strongly, agree, disagree, or disagree strongly with the following statement: University education is more important for men than for women.</t>
  </si>
  <si>
    <t>Q60114</t>
  </si>
  <si>
    <t>Q601_1</t>
  </si>
  <si>
    <t xml:space="preserve"> And do you agree strongly, agree, disagree, or disagree strongly with the following statement: Women should have equal rights in making the decision to divorce.</t>
  </si>
  <si>
    <t>Q601_14</t>
  </si>
  <si>
    <t>Q60118</t>
  </si>
  <si>
    <t xml:space="preserve"> And do you agree strongly, agree, disagree, or disagree strongly with the following statement: Husbands should have final say in all family decisions.</t>
  </si>
  <si>
    <t>Q601_18</t>
  </si>
  <si>
    <t>Q6019</t>
  </si>
  <si>
    <t>Women's rights: Equal share of inheritance</t>
  </si>
  <si>
    <t>Q601_3</t>
  </si>
  <si>
    <t>Women’s share of inheritance should be equal to that of men.</t>
  </si>
  <si>
    <t>Q6019A</t>
  </si>
  <si>
    <t>Q601_4</t>
  </si>
  <si>
    <t xml:space="preserve"> And do you agree strongly, agree, disagree, or disagree strongly with the following statement? (split sample) Women’s inheritance should be equal to that of men.</t>
  </si>
  <si>
    <t>Q6017</t>
  </si>
  <si>
    <t>And do you agree strongly, agree, disagree, or disagree strongly with the following statement? It is permissible for a woman to travel abroad by herself.</t>
  </si>
  <si>
    <t>Q6021</t>
  </si>
  <si>
    <t>Q601_7</t>
  </si>
  <si>
    <t>Please tell me how much you would like having people from a different religion as your neighbors.</t>
  </si>
  <si>
    <t>Q6022</t>
  </si>
  <si>
    <t>Please tell me how much you would like having people of a different race / color as your neighbors.</t>
  </si>
  <si>
    <t>Q601_9</t>
  </si>
  <si>
    <t>Q6023</t>
  </si>
  <si>
    <t>Please tell me how much you would like having people who are immigrants / foreign workers as your neighbors.</t>
  </si>
  <si>
    <t>Q601_9A</t>
  </si>
  <si>
    <t>Q6024</t>
  </si>
  <si>
    <t>Please tell me how much you would like having people from a different sect / denomination as your neighbors.</t>
  </si>
  <si>
    <t>Q6061</t>
  </si>
  <si>
    <t>Q602_1</t>
  </si>
  <si>
    <t>Q602_2</t>
  </si>
  <si>
    <t>How much do you agree or disagree with each of the following statements? Religious leaders should \emph{not interfere in voters’ decisions in elections.</t>
  </si>
  <si>
    <t>Q6062</t>
  </si>
  <si>
    <t>Q602_3</t>
  </si>
  <si>
    <t>How much do you agree or disagree with each of the following statements? Your country is better off if religious people hold public positions in the state.</t>
  </si>
  <si>
    <t>Q6063</t>
  </si>
  <si>
    <t>Q602_4</t>
  </si>
  <si>
    <t>How much do you agree or disagree with each of the following statements? Religious clerics should have influence over government decisions.</t>
  </si>
  <si>
    <t>Q605</t>
  </si>
  <si>
    <t>From your point of view, should the laws of our country be...? (Muslims only) Political Islam: Preference for sharia law</t>
  </si>
  <si>
    <t>Religious clerics should have influence over government decisions.</t>
  </si>
  <si>
    <t>Q6064</t>
  </si>
  <si>
    <t>Q605B</t>
  </si>
  <si>
    <t>How much do you agree or disagree with each of the following statements? Religious practice is a private matter and should be separated from socio-economic life.</t>
  </si>
  <si>
    <t>Which of these four aspects do you think is the most essential aspect of sharia government? (split samples;Muslims only)</t>
  </si>
  <si>
    <t>Q6068</t>
  </si>
  <si>
    <t>How much do you agree or disagree with each of the following statements?Today, religious leaders are as likely to be corrupt as non-religious leaders.</t>
  </si>
  <si>
    <t>Q606_1</t>
  </si>
  <si>
    <t>Q6072</t>
  </si>
  <si>
    <t>For each of the following statements, please indicate whether you strongly agree, agree, disagree, or strongly disagree (Muslims only). Islam requires that in a Muslim country the political rights of non-Muslims should be inferior.</t>
  </si>
  <si>
    <t>Q606_2</t>
  </si>
  <si>
    <t>Q6076</t>
  </si>
  <si>
    <t>Please indicate whether you strongly agree, agree, disagree, or strongly disagree with the following statements (Muslims only). Women should dress modestly, but Islam doesn't require them to wear a hijab.</t>
  </si>
  <si>
    <t>Q606_3</t>
  </si>
  <si>
    <t>Q6077</t>
  </si>
  <si>
    <t>Please indicate whether you strongly agree, agree, disagree, or strongly disagree with the following statements disagree (Muslims only). In order to meet the demands of the modern economy, banks should be allowed to charge interest.</t>
  </si>
  <si>
    <t>Q606_4</t>
  </si>
  <si>
    <t>Q606_8</t>
  </si>
  <si>
    <t>Q701H</t>
  </si>
  <si>
    <t>Q701H_1</t>
  </si>
  <si>
    <t>And which of these do you think is the main motivation of Western countries giving foreign aid your country? Economic development</t>
  </si>
  <si>
    <t>Q607_2</t>
  </si>
  <si>
    <t>Q701H_2</t>
  </si>
  <si>
    <t>And which of these do you think is the main motivation of Western countries giving foreign aid your country? Internal stability</t>
  </si>
  <si>
    <t>Q701H_3</t>
  </si>
  <si>
    <t>Q607_6</t>
  </si>
  <si>
    <t>And which of these do you think is the main motivation of Western countries giving foreign aid your country? Empowering CSOs</t>
  </si>
  <si>
    <t>Q701H_4</t>
  </si>
  <si>
    <t>And which of these do you think is the main motivation of Western countries giving foreign aid your country? Improving citizens' lives</t>
  </si>
  <si>
    <t>Q607_7</t>
  </si>
  <si>
    <t>Q701H_5</t>
  </si>
  <si>
    <t>And which of these do you think is the main motivation of Western countries giving foreign aid your country? Gaining influence</t>
  </si>
  <si>
    <t>Q703</t>
  </si>
  <si>
    <t>Is it better for your country to open up to the outside world to a greater extent, to maintain the current level of openness, or to decrease its level of openness? (split sample)</t>
  </si>
  <si>
    <t>Q705</t>
  </si>
  <si>
    <t>In your opinion, which is more important in causing the lack of development in the Arab world: internal or external factors? (split sample)</t>
  </si>
  <si>
    <t>Q706A</t>
  </si>
  <si>
    <t>To what extent do you agree with the following statement: Violence against the United States is a logical consequence of their interference in the Arab region.</t>
  </si>
  <si>
    <t>Q610_5</t>
  </si>
  <si>
    <t>Q706B</t>
  </si>
  <si>
    <t>Which of the following statements describes your view best?Attitudes: Violence against the United States justified</t>
  </si>
  <si>
    <t>Q610_6</t>
  </si>
  <si>
    <t>Q707</t>
  </si>
  <si>
    <t>Do you agree with the following statement:Irrespective of U.S. foreign policies, most ordinary Americans are good people.</t>
  </si>
  <si>
    <t>Q725</t>
  </si>
  <si>
    <t>Q725_1</t>
  </si>
  <si>
    <t>Do you think the foreign policies of U.S. President Donald Trump have been very good, good, bad, or very bad for the Arab region?</t>
  </si>
  <si>
    <t>Q610_8</t>
  </si>
  <si>
    <t>Q725_2</t>
  </si>
  <si>
    <t>Q610_9</t>
  </si>
  <si>
    <t>Do you think the foreign policies of Russian President Vladimir Putin have been very good, good, bad, or very bad for the Arab region?</t>
  </si>
  <si>
    <t>Q725_3</t>
  </si>
  <si>
    <t>Do you think the foreign policies of Turkish President Recep Tayyip Erdo\u{gan have been very good, good, bad, or very bad for the Arab region?</t>
  </si>
  <si>
    <t>Q7141A</t>
  </si>
  <si>
    <t>Q7141A_1</t>
  </si>
  <si>
    <t>What country poses the greatest threat to stability in your country? No country</t>
  </si>
  <si>
    <t>Q7141A_2</t>
  </si>
  <si>
    <t>What country poses the greatest threat to stability in your country? Israel</t>
  </si>
  <si>
    <t>Q7141A_3</t>
  </si>
  <si>
    <t>What country poses the greatest threat to stability in your country? United States</t>
  </si>
  <si>
    <t>Q7141A_4</t>
  </si>
  <si>
    <t>What country poses the greatest threat to stability in your country? Iran</t>
  </si>
  <si>
    <t>Q7141A_5</t>
  </si>
  <si>
    <t>Q709B</t>
  </si>
  <si>
    <t>What country poses the greatest threat to stability in your country? Saudi</t>
  </si>
  <si>
    <t>To what extent do you agree with the following statement:It is good for the Arab region that countries started coordinating their foreign policies with those of Israel.</t>
  </si>
  <si>
    <t xml:space="preserve">What country poses the greatest threat to stability in your country? </t>
  </si>
  <si>
    <t>Q833</t>
  </si>
  <si>
    <t>Q7141B</t>
  </si>
  <si>
    <t xml:space="preserve">What country poses the greatest threat to well-being in your country? </t>
  </si>
  <si>
    <t>How concerned are you that sectarian division is growing across the Arab region?</t>
  </si>
  <si>
    <t>Q841</t>
  </si>
  <si>
    <t xml:space="preserve"> Which countries are you thinking of emigrating to (n=6,738; those with a desire to emigrate only)</t>
  </si>
  <si>
    <t>Do you think tensions in the Arab region are due to a religious divide or due to a political divide? Reason for tensions: political vs. religious divide</t>
  </si>
  <si>
    <t>Q852</t>
  </si>
  <si>
    <t xml:space="preserve">How positive do you generally feel about the way you look? (split sample) </t>
  </si>
  <si>
    <t xml:space="preserve">How positive do you generally feel about the way you look like? (split sample) </t>
  </si>
  <si>
    <t>Q853A</t>
  </si>
  <si>
    <t>How important do you think it is for a man to live up to an ideal of the male body as presented by the media? (split sample and males only)</t>
  </si>
  <si>
    <t>Q853B</t>
  </si>
  <si>
    <t>How important do you think it is for a woman to live up to an ideal of the female body as presented by the media? (split sample and females only)</t>
  </si>
  <si>
    <t>Q854</t>
  </si>
  <si>
    <t>To what extent do you agree with the following statement (split sample): I feel I am free to make decisions for myself on how to live my life.</t>
  </si>
  <si>
    <t>Q855A</t>
  </si>
  <si>
    <t>In the past six months, how often did you feel so stressed that everything seemed to be a hassle? (split sample)</t>
  </si>
  <si>
    <t>Q855B</t>
  </si>
  <si>
    <t>Life is overwhelming at times. In the past six months, how often did you feel so depressed that nothing could cheer you up? (split sample)</t>
  </si>
  <si>
    <t>Service provision: Registering a business</t>
  </si>
  <si>
    <t>Service provision: Getting building permit</t>
  </si>
  <si>
    <t>To what extent do you agree with the following statement:</t>
  </si>
  <si>
    <t>Attitude: Civil society organizations help provide citizens with serivces</t>
  </si>
  <si>
    <t>Existing charitable and social organizations do everything they can to help provide our country’s citizens with necessary services.</t>
  </si>
  <si>
    <t>To what extent do you agree with this statement:</t>
  </si>
  <si>
    <t>Attitude: Government does all to provide citizens with serivces</t>
  </si>
  <si>
    <t>The government does all it can to provide its citizens with necessary services.</t>
  </si>
  <si>
    <t>Do you agree or disagree with the following statement?</t>
  </si>
  <si>
    <t>Attitude: Political leaders concerned with citizens' needs</t>
  </si>
  <si>
    <t>Political leaders are concerned with the needs of ordinary citizens.</t>
  </si>
  <si>
    <t>Attitude: Politics too complicated</t>
  </si>
  <si>
    <t>Q521A_3</t>
  </si>
  <si>
    <t>Sometimes, politics are so complicated that I cannot understand what is happening.</t>
  </si>
  <si>
    <t>Q521A_4</t>
  </si>
  <si>
    <t>Q851D_1</t>
  </si>
  <si>
    <t>Q610_5A</t>
  </si>
  <si>
    <t>Q610_6A</t>
  </si>
  <si>
    <t>Q602_4A</t>
  </si>
  <si>
    <t>Q606</t>
  </si>
  <si>
    <t>Q204</t>
  </si>
  <si>
    <t>Arabic Notes</t>
  </si>
  <si>
    <t>Corruption: Extent national level</t>
  </si>
  <si>
    <t>Corruption: Extent government tackling corruption</t>
  </si>
  <si>
    <t>Corruption: Extent local / municipal level</t>
  </si>
  <si>
    <t>Number</t>
  </si>
  <si>
    <t>Labels</t>
  </si>
  <si>
    <t>Coding</t>
  </si>
  <si>
    <t>Subtitle</t>
  </si>
  <si>
    <t>Corruption: Rashwa education services</t>
  </si>
  <si>
    <t>c(right = 1, between = 2, wrong = 3, "don't know" = 98, refused = 99</t>
  </si>
  <si>
    <t>%saying the the country is headed in the right direction</t>
  </si>
  <si>
    <t>In your opinion, to what extent do you think it is necessary to pay rashwa to a civil servant your country to receive better education services? (split sample)</t>
  </si>
  <si>
    <t>c("economic situation" = 1, "financial and administrative corruption" = 2,</t>
  </si>
  <si>
    <t>%saying economic situation</t>
  </si>
  <si>
    <t>c(yes = 1, no = 2, "don't know" = 98, refused = 99)</t>
  </si>
  <si>
    <t>%percent saying yes</t>
  </si>
  <si>
    <t xml:space="preserve"> And do you agree strongly, agree, disagree, or disagree strongly with the following statement: </t>
  </si>
  <si>
    <t>c("ecocnomic reasons" = 1, "political reasons" = 2, "religious reasons" = 3,</t>
  </si>
  <si>
    <t xml:space="preserve"> And do you agree strongly, agree, disagree, or disagree strongly with the following Statement: Husbands should have final say in all family decisions.</t>
  </si>
  <si>
    <t>%percent saying economic reasons</t>
  </si>
  <si>
    <t xml:space="preserve"> And do you agree strongly, agree, disagree, or disagree strongly with the following statement? (split sample) </t>
  </si>
  <si>
    <t>c("not mentioned" = 0, mentioned = 1)</t>
  </si>
  <si>
    <t>%percent mentioning</t>
  </si>
  <si>
    <t>c("economic development" = 1, "internal stability" = 2, "Empowering CSOs" = 3,</t>
  </si>
  <si>
    <t>%saying economic development</t>
  </si>
  <si>
    <t>How much do you agree or disagree with each of the following statements? Religious leaders should not interfere in voters’ decisions in elections.</t>
  </si>
  <si>
    <t>c("open up" = 1, "the same" = 2, limit = 3, "don't know" = 98,</t>
  </si>
  <si>
    <t>%saying it is better to open up</t>
  </si>
  <si>
    <t>c("internal factors" = 1, "external factors" = 2, both = 3, "don't know" = 98,</t>
  </si>
  <si>
    <t>%saying internal factors</t>
  </si>
  <si>
    <t>Corruption: Rashwa healthcare services</t>
  </si>
  <si>
    <t>c("statement 1" = 1, "statement 2" = 2, neither = 97, "don't know" = 98,</t>
  </si>
  <si>
    <t>%saying statement 1</t>
  </si>
  <si>
    <t>c("political divide" = 1, "religious divide" = 2, both = 3, neither = 4,</t>
  </si>
  <si>
    <t>%saying political divide</t>
  </si>
  <si>
    <t>c("No country" = 1, US = 2, UK = 3, Israel = 4, Iran = 5, Turkey = 6,</t>
  </si>
  <si>
    <t>%saying the US</t>
  </si>
  <si>
    <t>c("face-to-face" = 1, telephone = 2, newspapers = 3, radio = 4,</t>
  </si>
  <si>
    <t>%saying radio</t>
  </si>
  <si>
    <t>c("0 hrs" = 1, "2 hrs" = 2, "5 hrs" = 3, "10 hrs" = 4, "10 hrs+" = 5,</t>
  </si>
  <si>
    <t>&gt;1</t>
  </si>
  <si>
    <t>%saying 2 or more hours of television</t>
  </si>
  <si>
    <t>c(dissatisfied = 0, satisfied = 10, "not interested" = 96, "not applicable" = 97,</t>
  </si>
  <si>
    <t>&gt;5</t>
  </si>
  <si>
    <t>%percent responding 6 or higher</t>
  </si>
  <si>
    <t>c(dictatorship = 0, democracy = 10, "no interest" = 96, "don't know" = 98,</t>
  </si>
  <si>
    <t>%percent saying their country is closer to democracy</t>
  </si>
  <si>
    <t>c(unsuitable = 0, suitable = 10, "no interest" = 96, "don't know" = 98,</t>
  </si>
  <si>
    <t>%percent saying that democracy is suitable</t>
  </si>
  <si>
    <t>c("very good" = 1, good = 2, bad = 3, "very bad" = 4, "not responsible" = 97,</t>
  </si>
  <si>
    <t>Corruption: Wasta employment</t>
  </si>
  <si>
    <t>1,2</t>
  </si>
  <si>
    <t>%saying good or very good</t>
  </si>
  <si>
    <t xml:space="preserve">c("much better" = 1, better = 2, "the same" = 3, worse = 4, "much worse" = 5, </t>
  </si>
  <si>
    <t>%saying better or much better</t>
  </si>
  <si>
    <t>c("very serious" = 1, serious = 2, "not serious" = 3, "not at all serious" = 4,</t>
  </si>
  <si>
    <t>%saying serious or very serious</t>
  </si>
  <si>
    <t>c("very easy" = 1, easy = 2, difficult = 3, "very difficult" = 4,</t>
  </si>
  <si>
    <t>%saying easy or very easy</t>
  </si>
  <si>
    <t>c("strongly agree" = 1, agree = 2, disagree = 3, "strongly disagree" = 4,</t>
  </si>
  <si>
    <t>%saying agree or strongly agree</t>
  </si>
  <si>
    <t>c("large extent" = 1, "medium extent" = 2, "small extent" = 3,</t>
  </si>
  <si>
    <t>%saying to a large or medium extent</t>
  </si>
  <si>
    <t>c("highly necessary" = 1, necessary = 2, unnecessary = 3, "highly unnecessary" = 4,</t>
  </si>
  <si>
    <t>%saying necessary or highly necessary</t>
  </si>
  <si>
    <t>c(often = 1, sometimes = 2, never = 3, "no examples" = 97, "don't know" = 98,</t>
  </si>
  <si>
    <t>%saying sometimes or often</t>
  </si>
  <si>
    <t>c(once = 1, "more than once" = 2, never = 3, "don't know" = 98,</t>
  </si>
  <si>
    <t>%saying once or more than once</t>
  </si>
  <si>
    <t>Membership: Organization</t>
  </si>
  <si>
    <t>c("statement 1" = 1, "statement 2" = 2, "statement 3" = 3, "statement 4" = 4,</t>
  </si>
  <si>
    <t>%agreeing with statement 1</t>
  </si>
  <si>
    <t>c("very interested" = 1, interested = 2, uninterested = 3, "very uninterested" = 4,</t>
  </si>
  <si>
    <t>%saying interested or very interested</t>
  </si>
  <si>
    <t>c("strongly agree (S1)" = 1, "agree (S1)" = 2, "agree (S2)" = 3,</t>
  </si>
  <si>
    <t xml:space="preserve">Are you a member of an organization / a group or a club? </t>
  </si>
  <si>
    <t>c("throughout day" = 1, "once daily" = 2, "a few days a week" = 3,</t>
  </si>
  <si>
    <t>%saying at least once daily</t>
  </si>
  <si>
    <t>c("great extent" = 1, "medium extent" = 2, "limited extent" = 3,</t>
  </si>
  <si>
    <t>%saying to a great or medium extent</t>
  </si>
  <si>
    <t>c(religious = 1, "somewhat religious" = 2, "not religious" = 3,</t>
  </si>
  <si>
    <t>%saying religious or somewhat religious</t>
  </si>
  <si>
    <t>c(always = 1, "most of the time" = 2, sometimes = 3, rarely = 4,</t>
  </si>
  <si>
    <t>%saying always or most of the time</t>
  </si>
  <si>
    <t>c("strongly dislike" = 1, dislike = 2, "neither nor" = 3, like = 4,</t>
  </si>
  <si>
    <t>Volunteering</t>
  </si>
  <si>
    <t>%saying dislike or strongly dislike</t>
  </si>
  <si>
    <t>c("very good" = 1, good = 2, "neither nor" = 3, bad = 4, "very bad" = 5,</t>
  </si>
  <si>
    <t>c("great extent" = 1, "medium extent" = 2, "small extent" = 3,</t>
  </si>
  <si>
    <t>%saying they prefer strong relations</t>
  </si>
  <si>
    <t>c("very important" = 1, important = 2, unimportant = 3, "very unimportant" = 4,</t>
  </si>
  <si>
    <t>%saying important or very important</t>
  </si>
  <si>
    <t>c("no one" = 1, "a few" = 2, most = 3, everyone = 4, "don't know" = 98,</t>
  </si>
  <si>
    <t>3,4</t>
  </si>
  <si>
    <t>%saying most or everyone</t>
  </si>
  <si>
    <t>c(never = 1, "once a month" = 2, "once a week" = 3, "several times a week" = 4,</t>
  </si>
  <si>
    <t>Women can become president / prime minister of a Muslim country.</t>
  </si>
  <si>
    <t>%saying at least once a week</t>
  </si>
  <si>
    <t xml:space="preserve">In general, men are better at political leadership than women. </t>
  </si>
  <si>
    <t xml:space="preserve"> University education is more important for men than for women.</t>
  </si>
  <si>
    <t>A married woman can work outside the home if she chooses.</t>
  </si>
  <si>
    <t>Women should have equal rights in making the decision to divorce.</t>
  </si>
  <si>
    <t>Husbands should have final say in all family decisions.</t>
  </si>
  <si>
    <t>Women's inheritance should be equal to that of men.</t>
  </si>
  <si>
    <t xml:space="preserve"> It is permissible for a woman to travel abroad by herself.</t>
  </si>
  <si>
    <t>c(never = 1, sometimes = 2, often = 3, "most of the time" = 4,</t>
  </si>
  <si>
    <t>%saying often or most of the time</t>
  </si>
  <si>
    <t>Donations</t>
  </si>
  <si>
    <t>c(Algeria = 1, Egypt = 5, Iraq = 7, Jordan = 8, Kuwait = 9, Lebanon = 10,</t>
  </si>
  <si>
    <t>c(male = 1, female = 2, both = 3, "don't know" = 98, refused = 99</t>
  </si>
  <si>
    <t>NULL</t>
  </si>
  <si>
    <t>ملحوظة: تقديرات موزنة.</t>
  </si>
  <si>
    <t>Engagement: Meetings / Petition</t>
  </si>
  <si>
    <t xml:space="preserve">% saying the current economy is very good or good. </t>
  </si>
  <si>
    <t xml:space="preserve">% saying the economy will be much or somewhat better in 2-3 years. </t>
  </si>
  <si>
    <t xml:space="preserve">% saying they thought about emigrating. </t>
  </si>
  <si>
    <t>Engagement: Peaceful protest</t>
  </si>
  <si>
    <t>% saying they are very interested or interested in politics.</t>
  </si>
  <si>
    <t xml:space="preserve">% placing their country at score 6 or higher. </t>
  </si>
  <si>
    <t>Engagement: Force / violence for a cause</t>
  </si>
  <si>
    <t>% saying they strongly agree or agree.</t>
  </si>
  <si>
    <t>% saying they strongly agree or agree</t>
  </si>
  <si>
    <t xml:space="preserve">% saying they strongly agree or agree. </t>
  </si>
  <si>
    <t xml:space="preserve">% of women saying they strongly agree or agree. </t>
  </si>
  <si>
    <t>During the past three years, did you used force or violence for a political cause?</t>
  </si>
  <si>
    <t>Which of the following statements best describes you?</t>
  </si>
  <si>
    <t>المصدر: الباروميتر العربي</t>
  </si>
  <si>
    <t>Helping the poor</t>
  </si>
  <si>
    <t> بشكل عام، هل تعتقد أن الأمور في بلدكم تسير في الاتجاه الصحيح أم الخاطئ؟</t>
  </si>
  <si>
    <t>ما هو التحدي الأهم الذي يواجه بلدك في هذه المرحلة؟  (إجابة متعددة)</t>
  </si>
  <si>
    <t>ما هو ثاني أهم التحديات التي تواجه البلاد اليوم؟</t>
  </si>
  <si>
    <t>كيف تقيم الوضع الاقتصادي العام في بلدك في الوقت الحالي؟</t>
  </si>
  <si>
    <t>كيف تقيمون الوضع الاقتصادي في بلدك قبل 2-3 سنوات مقارنة بالوضع الحالي؟</t>
  </si>
  <si>
    <t>برأيك ، كيف سيكون الوضع الاقتصادي لبلدك خلال السنوات القليلة القادمة مقارنة مع الوضع الحالي؟</t>
  </si>
  <si>
    <t> هو تغير المناخ مشكلة خطيرة جدا، وهي مشكلة خطيرة إلى حد ما، ليست مشكلة خطيرة جدا، أو لا على الاطلاق مشكلة خطيرة؟ (عينة تقسيم)</t>
  </si>
  <si>
    <t> هي نوعية الهواء مشكلة خطيرة جدا، وهي مشكلة خطيرة إلى حد ما، ليست مشكلة خطيرة جدا، أو لا على الاطلاق مشكلة خطيرة؟ (عينة تقسيم)</t>
  </si>
  <si>
    <t>Political interest</t>
  </si>
  <si>
    <t> هو تلوث المياه مشكلة خطيرة جدا، وهي مشكلة خطيرة إلى حد ما، ليست مشكلة خطيرة جدا، أو لا على الاطلاق مشكلة خطيرة؟ (عينة تقسيم)</t>
  </si>
  <si>
    <t> هي القمامة مشكلة خطيرة جدا، وهي مشكلة خطيرة إلى حد ما، ليست مشكلة خطيرة جدا، أو لا على الاطلاق مشكلة خطيرة؟ (عينة تقسيم)</t>
  </si>
  <si>
    <t>هل فكرت في الهجرة من بلدك؟</t>
  </si>
  <si>
    <t> الناس يريدون الهجرة لأسباب مختلفة. لماذا فكرت في الهجرة؟ (ن = 6738؛ أولئك الذين لديهم الرغبة في الهجرة فقط)</t>
  </si>
  <si>
    <t> ما هي الدول التي تفكر في الهجرة إلى؟ أوروبا (ن = 6738؛ أولئك الذين لديهم الرغبة في الهجرة فقط)</t>
  </si>
  <si>
    <t>هل التفكير في مغادرة بلدك حتى لو لم يكن لديك الأوراق المطلوبة التي سمحت رسميا منك أن تترك؟ (ن = 6738؛ أولئك الذين لديهم الرغبة في الهجرة فقط)</t>
  </si>
  <si>
    <t>على نطاق 0-10، إلى أي مدى أنت راض عن أداء الحكومة الحالية؟ (0 = غير راضين و 10 = راض)</t>
  </si>
  <si>
    <t>كيف تقيم أداء الحكومة الحالية على خلق فرص العمل؟</t>
  </si>
  <si>
    <t>كيف تقيم أداء الحكومة الحالية على تضييق الفجوة بين الأغنياء والفقراء؟</t>
  </si>
  <si>
    <t>كيف تقيم أداء الحكومة الحالية على توفير الأمن والنظام؟</t>
  </si>
  <si>
    <t>كيف تقيم أداء الحكومة الحالية على إبقاء الأسعار منخفضة؟</t>
  </si>
  <si>
    <t>بناء على تجربتك، مدى سهولة أو صعوبة هو الحصول على الخدمات التالية: تلقي وثيقة الهوية؟</t>
  </si>
  <si>
    <t>بناء على تجربتك، مدى سهولة أو صعوبة هو الحصول على الخدمات التالية: مساعدة الحصول من الشرطة عند الحاجة؟</t>
  </si>
  <si>
    <t>بناء على تجربتك، مدى سهولة أو صعوبة هو الحصول على الخدمات التالية: تسجيل الأعمال التجارية؟</t>
  </si>
  <si>
    <t>بناء على تجربتك، مدى سهولة أو صعوبة هو الحصول على الخدمات التالية: الحصول على رخصة بناء؟</t>
  </si>
  <si>
    <t>وقد أدخلت بعض الدول القدرة على دفع رسوم معينة على الانترنت. هل ستكون سعيدا لدفع رسوم الخدمات الحكومية عبر الإنترنت؟</t>
  </si>
  <si>
    <t>إلى أي مدى توافق مع العبارة التالية: المنظمات الخيرية والاجتماعية الحالية تفعل كل ما بوسعها للمساعدة في توفير المواطنين في بلادنا مع الخدمات اللازمة.</t>
  </si>
  <si>
    <t>إلى أي مدى توافق مع العبارة التالية: إن الحكومة تبذل كل ما في وسعها لتزويد المواطنين مع الخدمات اللازمة.</t>
  </si>
  <si>
    <t>إلى أي مدى كنت أتفق مع هذا البيان: القادة السياسيون يشعرون بالقلق مع احتياجات المواطنين العاديين.</t>
  </si>
  <si>
    <t>هل نتفق أو نختلف مع العبارة التالية؟ في بعض الأحيان، والسياسة هي معقدة بحيث لا أستطيع أن أفهم ما يحدث.</t>
  </si>
  <si>
    <t>إلى أي مدى تعتقدون أن هناك فساد داخل مؤسسات الدولة الوطنية والمؤسسات في بلدك؟</t>
  </si>
  <si>
    <t>في رأيك، إلى أي مدى هو حكومة وطنية تعمل من أجل حملة على الفساد؟ (فقط أولئك الذين يقولون بوجود فساد)</t>
  </si>
  <si>
    <t>مدى انتشار هل تعتقد أن الفساد في حكومتكم المحلية / البلدية. كم عدد المسؤولين ستقول الفاسدين؟ (فقط أولئك الذين يقولون بوجود فساد)</t>
  </si>
  <si>
    <t>إلى أي درجة تعتقد أنّه من الضّروريّ دفع رشوة لموظّف مدني  للحصول على خدمات تعليم أفضل؟</t>
  </si>
  <si>
    <t xml:space="preserve"> إلى أيّ درجة تعتقد أنّه من الضّروريّ دفع رشوة لموظّف عموميّ في بلدك للحصول على خدمات أفضل للرعاية الصحيّة؟</t>
  </si>
  <si>
    <t>واستنادا إلى التجربة الأخيرة كنت على علم شخصيا، هل تعتقد أن الحصول على عمل من خلال الواسطة يحدث ...؟</t>
  </si>
  <si>
    <t>هل أنت عضو في منظمة / مجموعة أو ناد؟</t>
  </si>
  <si>
    <t>هل تطوعت لأية مجموعة / منظمة محلية بغض النظر عن حالتك العضوية؟</t>
  </si>
  <si>
    <t>في شهر نموذجي، هل التبرع بالمال لجمعية خيرية أو المحتاجين؟</t>
  </si>
  <si>
    <t>خلال السنوات الثلاث الماضية، لم تحضر اجتماعا لمناقشة موضوع أو توقيع عريضة؟</t>
  </si>
  <si>
    <t>خلال السنوات الثلاث الماضية، هل المشاركة في مظاهرة سلمية، مسيرة أو اعتصام؟</t>
  </si>
  <si>
    <t>خلال السنوات الثلاث الماضية، هل استخدام القوة أو العنف من أجل قضية سياسية؟</t>
  </si>
  <si>
    <t>أي من العبارات التالية أفضل وصف لك؟ البيان 1: أنا أفضل مساعدة الفقراء، حتى بتكلفة شخصية كبيرة. بيان 2: أنا أفضل مساعدة الفقراء، حتى بتكلفة الشخصية الصغيرة. بيان 3: أنا أفضل مساعدة الفقراء، وإذا كان هذا لا تكلف شيئا بالنسبة لي. بيان 4: I يفضلون عدم مساعدة الفقراء.</t>
  </si>
  <si>
    <t>هل التصويت في الانتخابات البرلمانية الماضية؟</t>
  </si>
  <si>
    <t>بشكل عام، كيف تقيمون الانتخابات البرلمانية الماضية؟</t>
  </si>
  <si>
    <t>خلال الانتخابات البرلمانية، هل حضور اجتماع حملة أو مظاهرة؟</t>
  </si>
  <si>
    <t>أي من العبارتين التاليتين هي الأقرب إلى وجهة نظرك؟</t>
  </si>
  <si>
    <t>Reported electoral turnout</t>
  </si>
  <si>
    <t>يظن بعض الناس من أجل تحقيق تمثيل أكثر عدالة يجب تعيين نسبة معينة من المناصب المنتخبة المخصصة للنساء. إلى أي مدى كنت أتفق مع هذه المقولة؟</t>
  </si>
  <si>
    <t>أي من هذه التصريحات هو أقرب إلى رأيك؟</t>
  </si>
  <si>
    <t>برأيك إلى أية درجة تعتبر أن بلدك دولة ديمقراطية؟</t>
  </si>
  <si>
    <t>إلى أي مدى تعتقدون الديمقراطية هي مناسبة لبلدك؟ (0 = غير صالحة، 10 = مناسبة)</t>
  </si>
  <si>
    <t>هل توافق أو لا توافق على هذا البيان؟ (عينة تقسيم): الموقف: يجب إصلاح يحدث شيئا فشيئا</t>
  </si>
  <si>
    <t>إلى أي مدى توافق أو لا توافق مع العبارات التالية؟ في الأنظمة الديمقراطية، والأداء الاقتصادي الضعيف.</t>
  </si>
  <si>
    <t>إلى أي مدى توافق أو لا توافق مع العبارات التالية؟ الأنظمة الديمقراطية هي غير حاسمة ومليئة بالمشاكل.</t>
  </si>
  <si>
    <t>إلى أي مدى توافق أو لا توافق مع العبارات التالية؟ الديمقراطية: غير الفعالة في الحفاظ على النظام / الاستقرار</t>
  </si>
  <si>
    <t>إلى أي مدى توافق أو لا توافق مع العبارات التالية؟ الديمقراطيات لديها مشاكل، ولكن هي أفضل من الأنظمة الأخرى.</t>
  </si>
  <si>
    <t>كم ساعة في اليوم العادي لا الذي تقضيه في مشاهدة التلفزيون؟</t>
  </si>
  <si>
    <t>كم ساعة في يوم نموذجي هل تنفق الاستماع إلى الراديو؟</t>
  </si>
  <si>
    <t>كم ساعة في يوم نموذجي هل تنفق قراءة النسخة المطبوعة من صحيفة؟</t>
  </si>
  <si>
    <t>في المتوسط، كيف وغالبا ما كنت تستخدم الإنترنت؟</t>
  </si>
  <si>
    <t>كم ساعة في يوم نموذجي هل تنفق على منصات وسائل الإعلام الاجتماعية؟ (مستخدمي الإنترنت)</t>
  </si>
  <si>
    <t>ما هو المصدر الأساسي للمعلومات لمتابعة الأخبار العاجلة كما تطور الأحداث؟</t>
  </si>
  <si>
    <t>إلى أي مدى تعتقد أن حرية التعبير مكفولة في بلدكم؟</t>
  </si>
  <si>
    <t>إلى أي مدى تعتقد أن حرية المشاركة في الاحتجاجات السلمية مكفولة في بلدكم؟</t>
  </si>
  <si>
    <t>إلى أي مدى تعتقد أن حرية الانضمام إلى منظمات المجتمع المدني مكفول في بلدكم؟</t>
  </si>
  <si>
    <t xml:space="preserve">هل تفضل ان تكون  العلاقات الاقتصادية بين بلدك و {البلد} </t>
  </si>
  <si>
    <t>انا اثق في المعلومات التي تقدمها وسائل التواصل الاجتماعي  اكثر من التي تقدمها الجرائد أو البرامج التلفيزيونية</t>
  </si>
  <si>
    <t>بشكل عام، أنا مطلعة عن الأحداث السياسية في بلدي.</t>
  </si>
  <si>
    <t>وبصرف النظر عن أي العقوبة التي يمكن استخدامها لتأديب الأطفال عندما يسيئون التصرف، وقد أي شخص في منزلك من أي وقت مضى شهدت التعرض للإيذاء الجسدي من قبل عضو آخر في عائلتك؟</t>
  </si>
  <si>
    <t>وكانت قد شهدت هذا النوع من السلوك في الأشهر ال 12 الماضية؟ (ن = 582)</t>
  </si>
  <si>
    <t>هو الشخص الذي يعاني هذا النوع من السلوك في الأشهر ال 12 الماضية الذكور والإناث، أو على حد سواء؟ (ن = 324)</t>
  </si>
  <si>
    <t>هو الشخص الذي شهدت التعرض للإيذاء الجسدي من المرجح أن تكون قادرة على تلقي المساعدة من أي مما يلي؟ (ن = 324؛ تحقق كل ما ينطبق)</t>
  </si>
  <si>
    <t>قبول العلاقات الجنسية / جرائم الشرف نفس</t>
  </si>
  <si>
    <t>قبول العلاقات الجنسية الحميمة نفسها</t>
  </si>
  <si>
    <t>قبول تشويه الأعضاء التناسلية للإناث (ختان الإناث)</t>
  </si>
  <si>
    <t>قبول جرائم الشرف</t>
  </si>
  <si>
    <t>بشكل عام، هل تصف نفسك الدينية والتدين، أو لا دينية؟</t>
  </si>
  <si>
    <t>كيف وغالبا ما تصلي؟</t>
  </si>
  <si>
    <t>هل دائما، أكثر من مرة، وأحيانا، نادرا، أو لم يحضر صلاة الجمعة / يذهب إلى قداس الأحد؟ (المسيحيين والمسلمين فقط)</t>
  </si>
  <si>
    <t>هل دائما، أكثر من مرة، وأحيانا، نادرا، أو لم يقرأ القرآن / الكتاب المقدس يوميا؟ (المسيحيين والمسلمين فقط)</t>
  </si>
  <si>
    <t>هل دائما، أكثر من مرة، وأحيانا، نادرا، أو أبدا أداء صلاة الفجر في موعدها؟ (فقط مسلمين يصلون 5 مرات في اليوم)</t>
  </si>
  <si>
    <t> هل دائما، أكثر من مرة، وأحيانا، نادرا، أو أبدا صلاة الاستخارة قبل قرار مهم؟ (فقط مسلمين يصلون 5 مرات في اليوم)</t>
  </si>
  <si>
    <t>وهل أوافق بشدة، أوافق، لا أوافق، أو لا أوافق بشدة مع العبارة التالية: التعليم الجامعي هو أكثر أهمية بالنسبة للرجل عن المرأة.</t>
  </si>
  <si>
    <t> وهل أوافق بشدة، أوافق، لا أوافق، أو لا أوافق بشدة مع العبارة التالية: يجب أن تمنح المرأة حقوقا متساوية في اتخاذ قرار الطلاق.</t>
  </si>
  <si>
    <t> وهل أوافق بشدة، أوافق، لا أوافق، أو لا أوافق بشدة مع العبارة التالية: يجب أن يكون الأزواج القول الفصل في جميع القرارات الأسرية.</t>
  </si>
  <si>
    <t>حقوق المرأة: حصة متساوية من الميراث</t>
  </si>
  <si>
    <t> وهل أوافق بشدة، أوافق، لا أوافق، أو لا أوافق بشدة مع العبارة التالية؟ وينبغي أن يكون الميراث (عينة الانقسام) المرأة على قدم المساواة مع الرجل.</t>
  </si>
  <si>
    <t>وهل أوافق بشدة، أوافق، لا أوافق، أو لا أوافق بشدة مع العبارة التالية؟ يجوز للمرأة أن تسافر إلى الخارج لوحدها.</t>
  </si>
  <si>
    <t>من فضلك قل لي كم كنت أحب أن الناس من ديانة مختلفة كما جيرانكم.</t>
  </si>
  <si>
    <t>Fairness of election</t>
  </si>
  <si>
    <t>من فضلك قل لي كم كنت أحب أن الناس من جنس مختلف / اللون مثل جيرانكم.</t>
  </si>
  <si>
    <t>من فضلك قل لي كم كنت أحب أن الناس الذين هم من المهاجرين / العمال الأجانب وجيرانك.</t>
  </si>
  <si>
    <t>من فضلك قل لي كم كنت أحب أن الناس من طائفة مختلفة / المذهب كما جيرانكم.</t>
  </si>
  <si>
    <t>الدين في الحياة العامة</t>
  </si>
  <si>
    <t>كم كنت نتفق أو نختلف مع كل من العبارات التالية؟ يجب أن الزعماء الدينيين \ emph {لا تتدخل في قرارات الناخبين في الانتخابات.</t>
  </si>
  <si>
    <t>كم كنت نتفق أو نختلف مع كل من العبارات التالية؟ البلد أفضل حالا إذا عقد المتدينين المناصب العامة في الدولة.</t>
  </si>
  <si>
    <t>كم كنت نتفق أو نختلف مع كل من العبارات التالية؟ يجب أن يكون رجال الدين تأثير على قرارات الحكومة.</t>
  </si>
  <si>
    <t>كم كنت نتفق أو نختلف مع كل من العبارات التالية؟ ممارسة الشعائر الدينية هي مسألة خاصة، وينبغي فصلها عن الحياة الاجتماعية والاقتصادية.</t>
  </si>
  <si>
    <t>كم كنت نتفق أو نختلف مع كل من العبارات التالية اليوم، هم قادة الدينيين؟ المرجح أن تكون فاسدة كقادة غير المتدينين.</t>
  </si>
  <si>
    <t>لكل من العبارات التالية، يرجى بيان ما إذا كنت أوافق بشدة، أوافق، لا أوافق، أو بقوة نختلف (المسلمين فقط). يتطلب الإسلام أن في بلد مسلم يجب أن تكون الحقوق السياسية لغير المسلمين أقل شأنا.</t>
  </si>
  <si>
    <t>يرجى بيان ما إذا كنت أوافق بشدة، أوافق، لا أوافق، أو اختلف بشدة مع البيانات التالية (المسلمين فقط). يجب على النساء ارتداء ملابس محتشمة، ولكن الإسلام لا تتطلب منهم لارتداء الحجاب.</t>
  </si>
  <si>
    <t>يرجى بيان ما إذا كنت أوافق بشدة، أوافق، لا أوافق، أو بقوة نختلف مع العبارات التالية نختلف (المسلمين فقط). من أجل تلبية متطلبات الاقتصاد الحديث، ينبغي السماح للبنوك لتوجيه الاتهام الفائدة.</t>
  </si>
  <si>
    <t>من وجهة نظرك، ينبغي للقوانين بلادنا أن تكون؟ (المسلمين فقط) الإسلام السياسي: تفضيل الشريعة</t>
  </si>
  <si>
    <t>أي من هذه الجوانب الأربعة رأيك هو الجانب الأكثر أهمية من الحكومة الشرعية؟ (عينات الانقسام، المسلمين فقط)</t>
  </si>
  <si>
    <t>وأي من هذه رأيك هو الدافع الرئيسي للدول الغربية إعطاء المساعدات الخارجية بلدكم؟ النمو الإقتصادي</t>
  </si>
  <si>
    <t>هو أفضل لبلدكم لتنفتح على العالم الخارجي إلى حد كبير، للحفاظ على المستوى الحالي من الانفتاح، أو لخفض مستوى الانفتاح؟ (عينة تقسيم)</t>
  </si>
  <si>
    <t>في رأيك، ما هو الأهم في التسبب في نقص التنمية في العالم العربي: عوامل داخلية أو خارجية؟ (عينة تقسيم)</t>
  </si>
  <si>
    <t>إلى أي مدى كنت أتفق مع العبارة التالية: العنف ضد الولايات المتحدة هو نتيجة منطقية لتدخلهم في المنطقة العربية.</t>
  </si>
  <si>
    <t>أي من العبارات التالية تصف وجهة نظرك أفضل المواقف: العنف ضد الولايات المتحدة مبررة</t>
  </si>
  <si>
    <t>هل توافق مع العبارة التالية: بغض النظر عن السياسات الخارجية للولايات المتحدة، معظم الأميركيين العاديين الطيبين.</t>
  </si>
  <si>
    <t>هل تعتقد أن كانت سياسات الخارجية للرئيس الأمريكي دونالد ترامب جيد جدا، جيد، سيئ، أم سيئ جدا بالنسبة للمنطقة العربية؟</t>
  </si>
  <si>
    <t>هل تعتقد أن كانت السياسة الخارجية للرئيس الروسي فلاديمير بوتين جيد جدا، جيد، سيئ، أم سيئ جدا بالنسبة للمنطقة العربية؟</t>
  </si>
  <si>
    <t>هل تعتقد أن السياسات الخارجية للرئيس التركي رجب طيب أردوغان \ ش {قان كان جيد جدا، جيد، سيئ، أم سيئ جدا بالنسبة للمنطقة العربية؟</t>
  </si>
  <si>
    <t>أي بلد يشكل أكبر تهديد للاستقرار في بلدكم؟</t>
  </si>
  <si>
    <t>أي بلد يشكل أكبر تهديد للرفاه في بلدكم؟</t>
  </si>
  <si>
    <t>إلى أي مدى توافق مع العبارة التالية: انه لامر جيد للمنطقة العربية التي بدأت الدول تنسيق سياساتها الخارجية مع تلك اسرائيل.</t>
  </si>
  <si>
    <t>ما مدى قلقكم أن التقسيم الطائفي يتزايد في المنطقة العربية؟</t>
  </si>
  <si>
    <t>هل تعتقد أن التوترات في المنطقة العربية هي نتيجة لانقسام ديني أو بسبب الانقسام السياسي؟ سبب التوتر: مقابل سياسي الانقسام الديني</t>
  </si>
  <si>
    <t>مدى إيجابية هو شعورك عموما حول الطريقة التي تنظر؟ (عينة تقسيم)</t>
  </si>
  <si>
    <t>ما مدى أهمية رأيك هو الحال بالنسبة للرجل أن ترقى إلى مستوى مثالي من جسم الرجل كما عرضتها وسائل الإعلام؟ (عينة الانقسام وذكور فقط)</t>
  </si>
  <si>
    <t>ما مدى أهمية رأيك هو الحال بالنسبة لامرأة أن ترقى إلى مستوى مثالي من جسد المرأة كما وردت في وسائل الإعلام؟ (عينة الانقسام والإناث فقط)</t>
  </si>
  <si>
    <t>إلى أي مدى كنت أتفق مع العبارة التالية (تقسيم العينة): أشعر أنا حر في اتخاذ القرارات لنفسي على كيفية أعيش حياتي.</t>
  </si>
  <si>
    <t>في الأشهر الستة الماضية، كم مرة شعرت أكد ذلك أن كل شيء على ما يبدو من المتاعب؟ (عينة تقسيم)</t>
  </si>
  <si>
    <t>الحياة ساحقة في بعض الأحيان. في الأشهر الستة الماضية، كم مرة شعرت باكتئاب شديد لدرجة أن لا شيء يمكن أن يهتف لك؟ (عينة تقسيم)</t>
  </si>
  <si>
    <t xml:space="preserve">كيف تقيم أداء الحكومة الحالية في </t>
  </si>
  <si>
    <t>الدورة الخامسة</t>
  </si>
  <si>
    <t>نسبة الذين يقولون ان هذا هو التحدي الأهم</t>
  </si>
  <si>
    <t>نسبة الذين يقولون إن الوضع الاقتصادي الحالي جيد أو جيد جداً</t>
  </si>
  <si>
    <t>٪ قائلا ان الاقتصاد أن يكون أكثر من أو إلى حد ما أفضل في غضون 2-3 سنوات.</t>
  </si>
  <si>
    <t>نسبة الذين يقولون إن الوضع الاقتصادي سيكون افضل أو افضل إلى حد ما</t>
  </si>
  <si>
    <t>Participation in campaign rally</t>
  </si>
  <si>
    <t>نسبة الذين فكروا في الهجرة</t>
  </si>
  <si>
    <t>نسبة الراضيين عن اداء الحكومة</t>
  </si>
  <si>
    <t>Preference for religious party</t>
  </si>
  <si>
    <t>بشكل عام، إلى أي مدى أنت مهتم في السياسة؟</t>
  </si>
  <si>
    <t>نسبة الذين يقولون أن بلدهم أقرب إلى الديمقراطية</t>
  </si>
  <si>
    <t>نسبة الذين يفضلون علاقات اقـوـى مما كانت عليه خلال الستوات الماضية</t>
  </si>
  <si>
    <t>Support of women's quota</t>
  </si>
  <si>
    <t>يرجى بيان ما إذا كنت أوافق بشدة، أوافق، لا أوافق، أو لا أوافق بشدة مع العبارة التالية: يمكن للمرأة أن تصبح رئيس الوزراء الرئيس / لبلد مسلم.</t>
  </si>
  <si>
    <t>وهل أوافق بشدة، أوافق، لا أوافق، أو لا أوافق بشدة مع العبارة التالية: بشكل عام، والرجال هم الأفضل في القيادة السياسية من النساء.</t>
  </si>
  <si>
    <t>نسبة الذين يوافقون</t>
  </si>
  <si>
    <t>نسبة الراضيين عن اداء الحكومة في:</t>
  </si>
  <si>
    <t>النسبة</t>
  </si>
  <si>
    <t>Extent to which country democratic</t>
  </si>
  <si>
    <t>يجب ان يكون المزيد من القادة من رجال الدين في الحكومة</t>
  </si>
  <si>
    <t>Extent to which democracy suitable to country</t>
  </si>
  <si>
    <t>السنة</t>
  </si>
  <si>
    <t>Do you agree or disagree with this statement? (split sample):</t>
  </si>
  <si>
    <t>Attitude: Reform should occur little by little</t>
  </si>
  <si>
    <t>Political reform should be introduced little by little instead of all at once.</t>
  </si>
  <si>
    <t>Do you agree or disagree with this statement? (split sample)</t>
  </si>
  <si>
    <t>To what extent to you agree or disagree with the following statements?</t>
  </si>
  <si>
    <t>يجب  أن يؤثر القادة من رجال الدين على قرارات الحكومة</t>
  </si>
  <si>
    <t>Democracy: Economic performance weak</t>
  </si>
  <si>
    <t>توفير الاستقرار</t>
  </si>
  <si>
    <t>In democratic systems, economic performance is weak.</t>
  </si>
  <si>
    <t>Democracy: Indecisive</t>
  </si>
  <si>
    <t>Democratic regimes are indecisive and full of problems.</t>
  </si>
  <si>
    <t>يجب ابعاد الدين عن الحياة الاجتماعية والسياسية</t>
  </si>
  <si>
    <t>Democracy: Ineffective at maintaining order / stability</t>
  </si>
  <si>
    <t>Democratic systems aren't effective at maintaining order / stability.</t>
  </si>
  <si>
    <t>خفض الأسعار</t>
  </si>
  <si>
    <t>Democracy: Best system of government</t>
  </si>
  <si>
    <t>Democracies have problems, but are better than other systems.</t>
  </si>
  <si>
    <t>Statement: Democracies have problems, but are better than other systems.</t>
  </si>
  <si>
    <t>Media usage: TV</t>
  </si>
  <si>
    <t>Media usage: Radio</t>
  </si>
  <si>
    <t>توفير فرص العمل</t>
  </si>
  <si>
    <t>Media usage: Newspaper</t>
  </si>
  <si>
    <t>Media usage: Internet</t>
  </si>
  <si>
    <t>Media usage: Social media</t>
  </si>
  <si>
    <t>تقليل الفجوة بين الأغنياء والفقراء</t>
  </si>
  <si>
    <t>Media usage: Breaking news (type)</t>
  </si>
  <si>
    <t>Perceived freedom: Expression</t>
  </si>
  <si>
    <t>Perceived Freedom: Peaceful protest</t>
  </si>
  <si>
    <t xml:space="preserve"> </t>
  </si>
  <si>
    <t>Prevalence domestic violence past 12 months</t>
  </si>
  <si>
    <t>Victim(s) of domestic violence</t>
  </si>
  <si>
    <t xml:space="preserve">Acceptance of intimate same sex relationships </t>
  </si>
  <si>
    <t>Female genital mutilation (FGM)</t>
  </si>
  <si>
    <t>Honor killings</t>
  </si>
  <si>
    <t>.</t>
  </si>
  <si>
    <t>Religious piety: Religiousness</t>
  </si>
  <si>
    <t>Religious piety: Praying</t>
  </si>
  <si>
    <t>Religious piety: Attending prayer / service</t>
  </si>
  <si>
    <t>Religious piety: Reading Quran / Bible</t>
  </si>
  <si>
    <t>Religious piety: Praying fajr on time</t>
  </si>
  <si>
    <t>Religious piety: Praying istikhara</t>
  </si>
  <si>
    <t>Do you always, most of the time, sometimes, rarely, or never pray istikhara before an important decision? (Only Muslims praying 5 times a day)</t>
  </si>
  <si>
    <t>Please indicate whether you agree strongly, agree, disagree, or disagree strongly with the following statement:</t>
  </si>
  <si>
    <t>Women's rights: Women president / prime minister</t>
  </si>
  <si>
    <t>And do you agree strongly, agree, disagree, or disagree strongly with the following statement:</t>
  </si>
  <si>
    <t>Women's rights: Political leadership</t>
  </si>
  <si>
    <t>In general, men are better at political leadership than women.</t>
  </si>
  <si>
    <t xml:space="preserve"> And do you agree strongly, agree, disagree, or disagree strongly with the following statement:</t>
  </si>
  <si>
    <t>Women's rights: University education</t>
  </si>
  <si>
    <t>University education is more important for men than for women.</t>
  </si>
  <si>
    <t>University education is more important  for men than for women.</t>
  </si>
  <si>
    <t>Women's rights: Equality in decision to divorce</t>
  </si>
  <si>
    <t>Women's rights: Final say in family decisions</t>
  </si>
  <si>
    <t xml:space="preserve">Husbands should have final say in all family decisions. </t>
  </si>
  <si>
    <t xml:space="preserve"> And do you agree strongly, agree, disagree, or disagree strongly with the following statement? (split sample)</t>
  </si>
  <si>
    <t>Women's rights: Equal inheritance</t>
  </si>
  <si>
    <t>Women’s inheritance should be equal to that of men.</t>
  </si>
  <si>
    <t>Women's rights: Travel abroad alone</t>
  </si>
  <si>
    <t>It is permissible for a woman to travel abroad by herself.</t>
  </si>
  <si>
    <t>Intolerance: Neighbors of different religion</t>
  </si>
  <si>
    <t>Intolerance: Neighbors of different race / color</t>
  </si>
  <si>
    <t>Intolerance: Neighbors who are immigrants / foreign workers</t>
  </si>
  <si>
    <t>Intolerance: Neighbors of different sect of Islam</t>
  </si>
  <si>
    <t>How much do you agree or disagree with each of the following statements?</t>
  </si>
  <si>
    <t>Political Islam: Non-interference of religious leaders in electoral decisions</t>
  </si>
  <si>
    <t>Religious leaders should \emph{not interfere in voters’ decisions in elections.</t>
  </si>
  <si>
    <t>Political Islam: Your country is better off with religious leaders in office</t>
  </si>
  <si>
    <t>Your country is better off if religious people hold public positions in the state.</t>
  </si>
  <si>
    <t>Political Islam: Religious leaders' influence on government</t>
  </si>
  <si>
    <t>Political Islam: Religious practice private matter</t>
  </si>
  <si>
    <t>Religious practice is a private matter and should be separated from socio-economic life.</t>
  </si>
  <si>
    <t>Political Islam: Relious and non-religious leaders corrupt</t>
  </si>
  <si>
    <t>Today, religious leaders are as likely to be corrupt as non-religious leaders.</t>
  </si>
  <si>
    <t>For each of the following statements, please indicate whether you strongly agree, agree, disagree, or strongly disagree (Muslims only).</t>
  </si>
  <si>
    <t>Political Islam: Non-Muslims' rights are inferior in Muslim countries</t>
  </si>
  <si>
    <t>Islam requires that in a Muslim country the political rights of non-Muslims should be inferior.</t>
  </si>
  <si>
    <t>Please indicate whether you strongly agree, agree, disagree, or strongly disagree with the following statements (Muslims only).</t>
  </si>
  <si>
    <t>Political Islam: Women not required to wear hijab</t>
  </si>
  <si>
    <t>Women should dress modestly, but Islam doesn't require them to wear a hijab.</t>
  </si>
  <si>
    <t>Please indicate whether you strongly agree, agree, disagree, or strongly disagree with the following statements disagree (Muslims only).</t>
  </si>
  <si>
    <t>Political Islam: Banks in Muslim countries charging interest</t>
  </si>
  <si>
    <t>In order to meet the demands of the modern economy, banks should be allowed to charge interest.</t>
  </si>
  <si>
    <t>From your point of view, should the laws of our country be...? (Muslims only)</t>
  </si>
  <si>
    <t>Political Islam: Preference for sharia law</t>
  </si>
  <si>
    <t>Political Islam: Sharia law: Essential characteristic</t>
  </si>
  <si>
    <t>And which of these do you think is the main motivation of Western countries giving foreign aid your country?</t>
  </si>
  <si>
    <t>Motivation foreign aid: Main motivation</t>
  </si>
  <si>
    <t>Openness country</t>
  </si>
  <si>
    <t>Lack of development: Internal / external factors</t>
  </si>
  <si>
    <t>Attitudes: Violence against the US</t>
  </si>
  <si>
    <t>Violence against the United States is a logical consequence of their interference in the Arab region.</t>
  </si>
  <si>
    <t>Which of the following statements describes your view best?</t>
  </si>
  <si>
    <t>Attitudes: Violence against the United States justified</t>
  </si>
  <si>
    <t xml:space="preserve">Which of the following statements describes your view best? </t>
  </si>
  <si>
    <t>Do you agree with the following statement:</t>
  </si>
  <si>
    <t>Attitudes: U.S. citizens good people</t>
  </si>
  <si>
    <t>Irrespective of U.S. foreign policies, most ordinary Americans are good people.</t>
  </si>
  <si>
    <t>Q7251</t>
  </si>
  <si>
    <t>Attitudes: Trump good for the region</t>
  </si>
  <si>
    <t>Q7252</t>
  </si>
  <si>
    <t>Attitudes: Putin good for the region</t>
  </si>
  <si>
    <t>Q7253</t>
  </si>
  <si>
    <t>Attitudes: Erdo\u{gan good for the region</t>
  </si>
  <si>
    <t>What country poses the greatest threat to stability in your country?</t>
  </si>
  <si>
    <t>Greatest threat to stability</t>
  </si>
  <si>
    <t>What country poses the greatest threat to wellbeing in your country?</t>
  </si>
  <si>
    <t>Greatest threat to wellbeing</t>
  </si>
  <si>
    <t>Role Israel</t>
  </si>
  <si>
    <t>It is good for the Arab region that countries started coordinating their foreign policies with those of Israel.</t>
  </si>
  <si>
    <t>Concern sectarian division</t>
  </si>
  <si>
    <t>Do you think tensions in the Arab region are due to a religious divide or due to a political divide?</t>
  </si>
  <si>
    <t>Reason for tensions: political vs. religious divide</t>
  </si>
  <si>
    <t>Wellbeing: General satisfaction with body image</t>
  </si>
  <si>
    <t>Wellbeing: Importance of living up to a male body image</t>
  </si>
  <si>
    <t>Wellbeing: Importance of living up to a female body image</t>
  </si>
  <si>
    <t>To what extent do you agree with the following statement (split sample):</t>
  </si>
  <si>
    <t>Wellbeing: Freedom to make decision for oneself</t>
  </si>
  <si>
    <t>I feel I am free to make decisions for myself on how to live my life.</t>
  </si>
  <si>
    <t>Wellbeing: Stress</t>
  </si>
  <si>
    <t>Wellbeing: Depression</t>
  </si>
  <si>
    <t>Life is overwhelming at times. In the past six months, how often did you feel so depressed that nothing could cheer you up? (n=1,191; split sample)</t>
  </si>
  <si>
    <t>Q1018</t>
  </si>
  <si>
    <t>Proportion of people with disabilities</t>
  </si>
  <si>
    <t>% saying social media</t>
  </si>
  <si>
    <t>Q412A3</t>
  </si>
  <si>
    <t>Q412A4</t>
  </si>
  <si>
    <t>Q412A6</t>
  </si>
  <si>
    <t>Q412A7</t>
  </si>
  <si>
    <t>Q412A8</t>
  </si>
  <si>
    <t>Q412A9</t>
  </si>
  <si>
    <t>Q412A10</t>
  </si>
  <si>
    <t>Facebook</t>
  </si>
  <si>
    <t>Twitter</t>
  </si>
  <si>
    <t>Instagram</t>
  </si>
  <si>
    <t>Youtube</t>
  </si>
  <si>
    <t>WhatsApp</t>
  </si>
  <si>
    <t>Telegram</t>
  </si>
  <si>
    <t>SnapChat</t>
  </si>
  <si>
    <t>% mentioning this social media platform</t>
  </si>
  <si>
    <t>% saying they use the internet at least every few week</t>
  </si>
  <si>
    <t>Which social media and text messaging services do you actively use? (Facebook)</t>
  </si>
  <si>
    <t>Which social media and text messaging services do you actively use? (Twitter)</t>
  </si>
  <si>
    <t>Which social media and text messaging services do you actively use? (Instagram)</t>
  </si>
  <si>
    <t>Which social media and text messaging services do you actively use? (Youtube)</t>
  </si>
  <si>
    <t>Which social media and text messaging services do you actively use? (WhatsApp)</t>
  </si>
  <si>
    <t>Which social media and text messaging services do you actively use? (Telegram)</t>
  </si>
  <si>
    <t>Which social media and text messaging services do you actively use? (SnapChat)</t>
  </si>
  <si>
    <t>Q700A_1</t>
  </si>
  <si>
    <t>Q700A_2</t>
  </si>
  <si>
    <t>Q700A_3</t>
  </si>
  <si>
    <t>Q700A_4</t>
  </si>
  <si>
    <t>Q700A_8</t>
  </si>
  <si>
    <t>Q700A_9</t>
  </si>
  <si>
    <t>Q700A_12</t>
  </si>
  <si>
    <t>Do you prefer that future economic relations become stronger, weaker or remain the same between your country and the US?</t>
  </si>
  <si>
    <t>Do you prefer that future economic relations become stronger, weaker or remain the same between your country and Saudi Arabia</t>
  </si>
  <si>
    <t>Do you prefer that future economic relations become stronger, weaker or remain the same between your country and Russia</t>
  </si>
  <si>
    <t>Do you prefer that future economic relations become stronger, weaker or remain the same between your country and Iran</t>
  </si>
  <si>
    <t>Do you prefer that future economic relations become stronger, weaker or remain the same between your country and Turkey</t>
  </si>
  <si>
    <t>Do you prefer that future economic relations become stronger, weaker or remain the same between your country and Qatar?</t>
  </si>
  <si>
    <t>Do you prefer that future economic relations become stronger, weaker or remain the same between your country and UK?</t>
  </si>
  <si>
    <t>Do you prefer that future economic relations become stronger, weaker or remain the same between your country and China?</t>
  </si>
  <si>
    <t>Q700A_13</t>
  </si>
  <si>
    <t>Q601_2</t>
  </si>
  <si>
    <t>Q104B_GCC</t>
  </si>
  <si>
    <t>Q104B_MENA</t>
  </si>
  <si>
    <t>Q104B_EU</t>
  </si>
  <si>
    <t>Q104B_US</t>
  </si>
  <si>
    <t>Q104B_CAN</t>
  </si>
  <si>
    <t xml:space="preserve"> Which countries are you thinking of emigrating to? Canada (n=6,738; those with a desire to emigrate only)</t>
  </si>
  <si>
    <t xml:space="preserve"> Which countries are you thinking of emigrating to? United States (n=6,738; those with a desire to emigrate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</si>
</sst>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color theme="1"/>
      <name val="Calibri"/>
    </font>
    <font>
      <sz val="10"/>
      <color theme="1"/>
      <name val="Arial"/>
    </font>
    <font>
      <sz val="12"/>
      <color rgb="FF000000"/>
      <name val="Calibri"/>
    </font>
    <font>
      <sz val="11"/>
      <color rgb="FF000000"/>
      <name val="Inconsolata"/>
    </font>
    <font>
      <sz val="14"/>
      <color theme="1"/>
      <name val="Arial"/>
    </font>
    <font>
      <sz val="14"/>
      <color rgb="FF000000"/>
      <name val="Arial"/>
    </font>
    <font>
      <sz val="8"/>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2" borderId="1" xfId="0" applyFont="1" applyFill="1" applyBorder="1"/>
    <xf numFmtId="0" fontId="5" fillId="0" borderId="0" xfId="0" applyFont="1"/>
    <xf numFmtId="0" fontId="5" fillId="0" borderId="0" xfId="0" applyFont="1" applyAlignment="1">
      <alignment wrapText="1"/>
    </xf>
    <xf numFmtId="0" fontId="6" fillId="0" borderId="0" xfId="0" applyFont="1"/>
    <xf numFmtId="0" fontId="3" fillId="0" borderId="0" xfId="0" applyFont="1" applyAlignment="1">
      <alignment horizontal="right"/>
    </xf>
    <xf numFmtId="0" fontId="6" fillId="0" borderId="0" xfId="0" applyFont="1" applyAlignment="1">
      <alignment wrapText="1"/>
    </xf>
    <xf numFmtId="0" fontId="5" fillId="0" borderId="0" xfId="0" applyFont="1" applyAlignment="1">
      <alignment wrapText="1"/>
    </xf>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workbookViewId="0"/>
  </sheetViews>
  <sheetFormatPr baseColWidth="10" defaultColWidth="14.5" defaultRowHeight="15" customHeight="1"/>
  <cols>
    <col min="3" max="3" width="42.5" customWidth="1"/>
    <col min="4" max="4" width="51" customWidth="1"/>
    <col min="9" max="9" width="43.33203125" customWidth="1"/>
  </cols>
  <sheetData>
    <row r="1" spans="1:9" ht="15.75" customHeight="1">
      <c r="A1" s="2" t="s">
        <v>0</v>
      </c>
      <c r="B1" s="2" t="s">
        <v>0</v>
      </c>
      <c r="C1" s="3" t="s">
        <v>1</v>
      </c>
      <c r="D1" s="1" t="str">
        <f t="shared" ref="D1:D413" ca="1" si="0">IFERROR(__xludf.DUMMYFUNCTION("GOOGLETRANSLATE(C1,""en"",""ar"")")," بشكل عام، هل تعتقد أن الأمور في بلدكم تسير في الاتجاه الصحيح أم الخاطئ؟")</f>
        <v> بشكل عام، هل تعتقد أن الأمور في بلدكم تسير في الاتجاه الصحيح أم الخاطئ؟</v>
      </c>
      <c r="G1" s="5" t="str">
        <f ca="1">IFERROR(__xludf.DUMMYFUNCTION("UNIQUE(A:C)"),"Q100")</f>
        <v>Q100</v>
      </c>
      <c r="H1" s="1" t="str">
        <f ca="1">IFERROR(__xludf.DUMMYFUNCTION("""COMPUTED_VALUE"""),"Q100")</f>
        <v>Q100</v>
      </c>
      <c r="I1" s="3" t="str">
        <f ca="1">IFERROR(__xludf.DUMMYFUNCTION("""COMPUTED_VALUE""")," In general, do you think that things in your country are going in the right or wrong direction?")</f>
        <v xml:space="preserve"> In general, do you think that things in your country are going in the right or wrong direction?</v>
      </c>
    </row>
    <row r="2" spans="1:9" ht="15.75" customHeight="1">
      <c r="A2" s="2" t="s">
        <v>2</v>
      </c>
      <c r="B2" s="2" t="s">
        <v>2</v>
      </c>
      <c r="C2" s="3" t="s">
        <v>3</v>
      </c>
      <c r="D2" s="1" t="str">
        <f t="shared" ca="1" si="0"/>
        <v> بشكل عام، هل تعتقد أن الأمور في بلدكم تسير في الاتجاه الصحيح أم الخاطئ؟</v>
      </c>
      <c r="G2" s="1" t="str">
        <f ca="1">IFERROR(__xludf.DUMMYFUNCTION("""COMPUTED_VALUE"""),"Q2061A")</f>
        <v>Q2061A</v>
      </c>
      <c r="H2" s="1" t="str">
        <f ca="1">IFERROR(__xludf.DUMMYFUNCTION("""COMPUTED_VALUE"""),"Q2061A")</f>
        <v>Q2061A</v>
      </c>
      <c r="I2" s="3" t="str">
        <f ca="1">IFERROR(__xludf.DUMMYFUNCTION("""COMPUTED_VALUE"""),"What is the most important challenge facing your country today?")</f>
        <v>What is the most important challenge facing your country today?</v>
      </c>
    </row>
    <row r="3" spans="1:9" ht="15.75" customHeight="1">
      <c r="A3" s="2" t="s">
        <v>2</v>
      </c>
      <c r="B3" s="2" t="s">
        <v>75</v>
      </c>
      <c r="C3" s="3" t="s">
        <v>78</v>
      </c>
      <c r="D3" s="1" t="str">
        <f t="shared" ca="1" si="0"/>
        <v> بشكل عام، هل تعتقد أن الأمور في بلدكم تسير في الاتجاه الصحيح أم الخاطئ؟</v>
      </c>
      <c r="G3" s="1" t="str">
        <f ca="1">IFERROR(__xludf.DUMMYFUNCTION("""COMPUTED_VALUE"""),"Q2061A")</f>
        <v>Q2061A</v>
      </c>
      <c r="H3" s="1" t="str">
        <f ca="1">IFERROR(__xludf.DUMMYFUNCTION("""COMPUTED_VALUE"""),"Q2061A_1")</f>
        <v>Q2061A_1</v>
      </c>
      <c r="I3" s="3" t="str">
        <f ca="1">IFERROR(__xludf.DUMMYFUNCTION("""COMPUTED_VALUE"""),"What is the most important challenge facing your country today? Economy")</f>
        <v>What is the most important challenge facing your country today? Economy</v>
      </c>
    </row>
    <row r="4" spans="1:9" ht="15.75" customHeight="1">
      <c r="A4" s="2" t="s">
        <v>2</v>
      </c>
      <c r="B4" s="2" t="s">
        <v>91</v>
      </c>
      <c r="C4" s="3" t="s">
        <v>78</v>
      </c>
      <c r="D4" s="1" t="str">
        <f t="shared" ca="1" si="0"/>
        <v> بشكل عام، هل تعتقد أن الأمور في بلدكم تسير في الاتجاه الصحيح أم الخاطئ؟</v>
      </c>
      <c r="G4" s="1" t="str">
        <f ca="1">IFERROR(__xludf.DUMMYFUNCTION("""COMPUTED_VALUE"""),"Q2061A")</f>
        <v>Q2061A</v>
      </c>
      <c r="H4" s="1" t="str">
        <f ca="1">IFERROR(__xludf.DUMMYFUNCTION("""COMPUTED_VALUE"""),"Q2061A_2")</f>
        <v>Q2061A_2</v>
      </c>
      <c r="I4" s="3" t="str">
        <f ca="1">IFERROR(__xludf.DUMMYFUNCTION("""COMPUTED_VALUE"""),"What is the most important challenge facing your country today? Economy")</f>
        <v>What is the most important challenge facing your country today? Economy</v>
      </c>
    </row>
    <row r="5" spans="1:9" ht="15.75" customHeight="1">
      <c r="A5" s="2" t="s">
        <v>2</v>
      </c>
      <c r="B5" s="2" t="s">
        <v>103</v>
      </c>
      <c r="C5" s="3" t="s">
        <v>105</v>
      </c>
      <c r="D5" s="1" t="str">
        <f t="shared" ca="1" si="0"/>
        <v> بشكل عام، هل تعتقد أن الأمور في بلدكم تسير في الاتجاه الصحيح أم الخاطئ؟</v>
      </c>
      <c r="G5" s="1" t="str">
        <f ca="1">IFERROR(__xludf.DUMMYFUNCTION("""COMPUTED_VALUE"""),"Q2061A")</f>
        <v>Q2061A</v>
      </c>
      <c r="H5" s="1" t="str">
        <f ca="1">IFERROR(__xludf.DUMMYFUNCTION("""COMPUTED_VALUE"""),"Q2061A_3")</f>
        <v>Q2061A_3</v>
      </c>
      <c r="I5" s="3" t="str">
        <f ca="1">IFERROR(__xludf.DUMMYFUNCTION("""COMPUTED_VALUE"""),"What is the most important challenge facing your country today? Corruption")</f>
        <v>What is the most important challenge facing your country today? Corruption</v>
      </c>
    </row>
    <row r="6" spans="1:9" ht="15.75" customHeight="1">
      <c r="A6" s="2" t="s">
        <v>2</v>
      </c>
      <c r="B6" s="2" t="s">
        <v>119</v>
      </c>
      <c r="C6" s="3" t="s">
        <v>121</v>
      </c>
      <c r="D6" s="1" t="str">
        <f t="shared" ca="1" si="0"/>
        <v> بشكل عام، هل تعتقد أن الأمور في بلدكم تسير في الاتجاه الصحيح أم الخاطئ؟</v>
      </c>
      <c r="G6" s="1" t="str">
        <f ca="1">IFERROR(__xludf.DUMMYFUNCTION("""COMPUTED_VALUE"""),"Q2061A")</f>
        <v>Q2061A</v>
      </c>
      <c r="H6" s="1" t="str">
        <f ca="1">IFERROR(__xludf.DUMMYFUNCTION("""COMPUTED_VALUE"""),"Q2061A_4")</f>
        <v>Q2061A_4</v>
      </c>
      <c r="I6" s="3" t="str">
        <f ca="1">IFERROR(__xludf.DUMMYFUNCTION("""COMPUTED_VALUE"""),"What is the most important challenge facing your country today? Internal stability")</f>
        <v>What is the most important challenge facing your country today? Internal stability</v>
      </c>
    </row>
    <row r="7" spans="1:9" ht="15.75" customHeight="1">
      <c r="A7" s="2" t="s">
        <v>2</v>
      </c>
      <c r="B7" s="2" t="s">
        <v>134</v>
      </c>
      <c r="C7" s="3" t="s">
        <v>136</v>
      </c>
      <c r="D7" s="1" t="str">
        <f t="shared" ca="1" si="0"/>
        <v> بشكل عام، هل تعتقد أن الأمور في بلدكم تسير في الاتجاه الصحيح أم الخاطئ؟</v>
      </c>
      <c r="G7" s="1" t="str">
        <f ca="1">IFERROR(__xludf.DUMMYFUNCTION("""COMPUTED_VALUE"""),"Q2061A")</f>
        <v>Q2061A</v>
      </c>
      <c r="H7" s="1" t="str">
        <f ca="1">IFERROR(__xludf.DUMMYFUNCTION("""COMPUTED_VALUE"""),"Q2061A_5")</f>
        <v>Q2061A_5</v>
      </c>
      <c r="I7" s="3" t="str">
        <f ca="1">IFERROR(__xludf.DUMMYFUNCTION("""COMPUTED_VALUE"""),"What is the most important challenge facing your country today? Foreign interference")</f>
        <v>What is the most important challenge facing your country today? Foreign interference</v>
      </c>
    </row>
    <row r="8" spans="1:9" ht="15.75" customHeight="1">
      <c r="A8" s="2" t="s">
        <v>2</v>
      </c>
      <c r="B8" s="2" t="s">
        <v>151</v>
      </c>
      <c r="C8" s="3" t="s">
        <v>153</v>
      </c>
      <c r="D8" s="1" t="str">
        <f t="shared" ca="1" si="0"/>
        <v> بشكل عام، هل تعتقد أن الأمور في بلدكم تسير في الاتجاه الصحيح أم الخاطئ؟</v>
      </c>
      <c r="G8" s="1" t="str">
        <f ca="1">IFERROR(__xludf.DUMMYFUNCTION("""COMPUTED_VALUE"""),"Q2061A")</f>
        <v>Q2061A</v>
      </c>
      <c r="H8" s="1" t="str">
        <f ca="1">IFERROR(__xludf.DUMMYFUNCTION("""COMPUTED_VALUE"""),"Q2061A_6")</f>
        <v>Q2061A_6</v>
      </c>
      <c r="I8" s="3" t="str">
        <f ca="1">IFERROR(__xludf.DUMMYFUNCTION("""COMPUTED_VALUE"""),"What is the most important challenge facing your country today? Terrorism")</f>
        <v>What is the most important challenge facing your country today? Terrorism</v>
      </c>
    </row>
    <row r="9" spans="1:9" ht="15.75" customHeight="1">
      <c r="A9" s="2" t="s">
        <v>2</v>
      </c>
      <c r="B9" s="2" t="s">
        <v>165</v>
      </c>
      <c r="C9" s="3" t="s">
        <v>167</v>
      </c>
      <c r="D9" s="1" t="str">
        <f t="shared" ca="1" si="0"/>
        <v> بشكل عام، هل تعتقد أن الأمور في بلدكم تسير في الاتجاه الصحيح أم الخاطئ؟</v>
      </c>
      <c r="G9" s="1" t="str">
        <f ca="1">IFERROR(__xludf.DUMMYFUNCTION("""COMPUTED_VALUE"""),"Q2061A")</f>
        <v>Q2061A</v>
      </c>
      <c r="H9" s="1" t="str">
        <f ca="1">IFERROR(__xludf.DUMMYFUNCTION("""COMPUTED_VALUE"""),"Q2061A_7")</f>
        <v>Q2061A_7</v>
      </c>
      <c r="I9" s="3" t="str">
        <f ca="1">IFERROR(__xludf.DUMMYFUNCTION("""COMPUTED_VALUE"""),"What is the most important challenge facing your country today? Public services")</f>
        <v>What is the most important challenge facing your country today? Public services</v>
      </c>
    </row>
    <row r="10" spans="1:9" ht="15.75" customHeight="1">
      <c r="A10" s="2" t="s">
        <v>4</v>
      </c>
      <c r="B10" s="2" t="s">
        <v>4</v>
      </c>
      <c r="C10" s="3" t="s">
        <v>5</v>
      </c>
      <c r="D10" s="1" t="str">
        <f t="shared" ca="1" si="0"/>
        <v> بشكل عام، هل تعتقد أن الأمور في بلدكم تسير في الاتجاه الصحيح أم الخاطئ؟</v>
      </c>
      <c r="G10" s="1" t="str">
        <f ca="1">IFERROR(__xludf.DUMMYFUNCTION("""COMPUTED_VALUE"""),"Q2061B")</f>
        <v>Q2061B</v>
      </c>
      <c r="H10" s="1" t="str">
        <f ca="1">IFERROR(__xludf.DUMMYFUNCTION("""COMPUTED_VALUE"""),"Q2061B")</f>
        <v>Q2061B</v>
      </c>
      <c r="I10" s="3" t="str">
        <f ca="1">IFERROR(__xludf.DUMMYFUNCTION("""COMPUTED_VALUE"""),"What is the second most important challenge facing your country today?")</f>
        <v>What is the second most important challenge facing your country today?</v>
      </c>
    </row>
    <row r="11" spans="1:9" ht="15.75" customHeight="1">
      <c r="A11" s="2" t="s">
        <v>6</v>
      </c>
      <c r="B11" s="2" t="s">
        <v>6</v>
      </c>
      <c r="C11" s="3" t="s">
        <v>7</v>
      </c>
      <c r="D11" s="1" t="str">
        <f t="shared" ca="1" si="0"/>
        <v> بشكل عام، هل تعتقد أن الأمور في بلدكم تسير في الاتجاه الصحيح أم الخاطئ؟</v>
      </c>
      <c r="G11" s="1" t="str">
        <f ca="1">IFERROR(__xludf.DUMMYFUNCTION("""COMPUTED_VALUE"""),"Q101")</f>
        <v>Q101</v>
      </c>
      <c r="H11" s="1" t="str">
        <f ca="1">IFERROR(__xludf.DUMMYFUNCTION("""COMPUTED_VALUE"""),"Q101")</f>
        <v>Q101</v>
      </c>
      <c r="I11" s="3" t="str">
        <f ca="1">IFERROR(__xludf.DUMMYFUNCTION("""COMPUTED_VALUE"""),"How would you evaluate the current economic situation in your country?")</f>
        <v>How would you evaluate the current economic situation in your country?</v>
      </c>
    </row>
    <row r="12" spans="1:9" ht="15.75" customHeight="1">
      <c r="A12" s="2" t="s">
        <v>6</v>
      </c>
      <c r="B12" s="2" t="s">
        <v>6</v>
      </c>
      <c r="C12" s="3" t="s">
        <v>7</v>
      </c>
      <c r="D12" s="1" t="str">
        <f t="shared" ca="1" si="0"/>
        <v> بشكل عام، هل تعتقد أن الأمور في بلدكم تسير في الاتجاه الصحيح أم الخاطئ؟</v>
      </c>
      <c r="G12" s="1" t="str">
        <f ca="1">IFERROR(__xludf.DUMMYFUNCTION("""COMPUTED_VALUE"""),"Q101A")</f>
        <v>Q101A</v>
      </c>
      <c r="H12" s="1" t="str">
        <f ca="1">IFERROR(__xludf.DUMMYFUNCTION("""COMPUTED_VALUE"""),"Q101A")</f>
        <v>Q101A</v>
      </c>
      <c r="I12" s="3" t="str">
        <f ca="1">IFERROR(__xludf.DUMMYFUNCTION("""COMPUTED_VALUE"""),"How would you evaluate the economic situation in your country 2-3 years ago compared to the current situation?")</f>
        <v>How would you evaluate the economic situation in your country 2-3 years ago compared to the current situation?</v>
      </c>
    </row>
    <row r="13" spans="1:9" ht="15.75" customHeight="1">
      <c r="A13" s="2" t="s">
        <v>8</v>
      </c>
      <c r="B13" s="2" t="s">
        <v>8</v>
      </c>
      <c r="C13" s="3" t="s">
        <v>9</v>
      </c>
      <c r="D13" s="1" t="str">
        <f t="shared" ca="1" si="0"/>
        <v> بشكل عام، هل تعتقد أن الأمور في بلدكم تسير في الاتجاه الصحيح أم الخاطئ؟</v>
      </c>
      <c r="G13" s="1" t="str">
        <f ca="1">IFERROR(__xludf.DUMMYFUNCTION("""COMPUTED_VALUE"""),"Q102")</f>
        <v>Q102</v>
      </c>
      <c r="H13" s="1" t="str">
        <f ca="1">IFERROR(__xludf.DUMMYFUNCTION("""COMPUTED_VALUE"""),"Q102")</f>
        <v>Q102</v>
      </c>
      <c r="I13" s="3" t="str">
        <f ca="1">IFERROR(__xludf.DUMMYFUNCTION("""COMPUTED_VALUE"""),"What do you think the economic situation in your country will be in the next few years (2-3 years) compared to the current situation?")</f>
        <v>What do you think the economic situation in your country will be in the next few years (2-3 years) compared to the current situation?</v>
      </c>
    </row>
    <row r="14" spans="1:9" ht="15.75" customHeight="1">
      <c r="A14" s="2" t="s">
        <v>10</v>
      </c>
      <c r="B14" s="2" t="s">
        <v>10</v>
      </c>
      <c r="C14" s="3" t="s">
        <v>11</v>
      </c>
      <c r="D14" s="1" t="str">
        <f t="shared" ca="1" si="0"/>
        <v> بشكل عام، هل تعتقد أن الأمور في بلدكم تسير في الاتجاه الصحيح أم الخاطئ؟</v>
      </c>
      <c r="G14" s="1" t="str">
        <f ca="1">IFERROR(__xludf.DUMMYFUNCTION("""COMPUTED_VALUE"""),"Q1081")</f>
        <v>Q1081</v>
      </c>
      <c r="H14" s="1" t="str">
        <f ca="1">IFERROR(__xludf.DUMMYFUNCTION("""COMPUTED_VALUE"""),"Q1081")</f>
        <v>Q1081</v>
      </c>
      <c r="I14" s="3" t="str">
        <f ca="1">IFERROR(__xludf.DUMMYFUNCTION("""COMPUTED_VALUE""")," Is climate change a very serious problem, a somewhat serious problem, not a very serious problem, or not at all a serious problem? (split sample)")</f>
        <v xml:space="preserve"> Is climate change a very serious problem, a somewhat serious problem, not a very serious problem, or not at all a serious problem? (split sample)</v>
      </c>
    </row>
    <row r="15" spans="1:9" ht="15.75" customHeight="1">
      <c r="A15" s="2" t="s">
        <v>12</v>
      </c>
      <c r="B15" s="2" t="s">
        <v>12</v>
      </c>
      <c r="C15" s="3" t="s">
        <v>13</v>
      </c>
      <c r="D15" s="1" t="str">
        <f t="shared" ca="1" si="0"/>
        <v> بشكل عام، هل تعتقد أن الأمور في بلدكم تسير في الاتجاه الصحيح أم الخاطئ؟</v>
      </c>
      <c r="G15" s="1" t="str">
        <f ca="1">IFERROR(__xludf.DUMMYFUNCTION("""COMPUTED_VALUE"""),"Q1082")</f>
        <v>Q1082</v>
      </c>
      <c r="H15" s="1" t="str">
        <f ca="1">IFERROR(__xludf.DUMMYFUNCTION("""COMPUTED_VALUE"""),"Q1082")</f>
        <v>Q1082</v>
      </c>
      <c r="I15" s="3" t="str">
        <f ca="1">IFERROR(__xludf.DUMMYFUNCTION("""COMPUTED_VALUE""")," Is air quality a very serious problem, a somewhat serious problem, not a very serious problem, or not at all a serious problem? (split sample)")</f>
        <v xml:space="preserve"> Is air quality a very serious problem, a somewhat serious problem, not a very serious problem, or not at all a serious problem? (split sample)</v>
      </c>
    </row>
    <row r="16" spans="1:9" ht="15.75" customHeight="1">
      <c r="A16" s="2" t="s">
        <v>14</v>
      </c>
      <c r="B16" s="2" t="s">
        <v>14</v>
      </c>
      <c r="C16" s="3" t="s">
        <v>15</v>
      </c>
      <c r="D16" s="1" t="str">
        <f t="shared" ca="1" si="0"/>
        <v> بشكل عام، هل تعتقد أن الأمور في بلدكم تسير في الاتجاه الصحيح أم الخاطئ؟</v>
      </c>
      <c r="G16" s="1" t="str">
        <f ca="1">IFERROR(__xludf.DUMMYFUNCTION("""COMPUTED_VALUE"""),"Q1083")</f>
        <v>Q1083</v>
      </c>
      <c r="H16" s="1" t="str">
        <f ca="1">IFERROR(__xludf.DUMMYFUNCTION("""COMPUTED_VALUE"""),"Q1083")</f>
        <v>Q1083</v>
      </c>
      <c r="I16" s="3" t="str">
        <f ca="1">IFERROR(__xludf.DUMMYFUNCTION("""COMPUTED_VALUE""")," Is water pollution a very serious problem, a somewhat serious problem, not a very serious problem, or not at all a serious problem? (split sample)")</f>
        <v xml:space="preserve"> Is water pollution a very serious problem, a somewhat serious problem, not a very serious problem, or not at all a serious problem? (split sample)</v>
      </c>
    </row>
    <row r="17" spans="1:9" ht="15.75" customHeight="1">
      <c r="A17" s="2" t="s">
        <v>16</v>
      </c>
      <c r="B17" s="2" t="s">
        <v>16</v>
      </c>
      <c r="C17" s="3" t="s">
        <v>17</v>
      </c>
      <c r="D17" s="1" t="str">
        <f t="shared" ca="1" si="0"/>
        <v> بشكل عام، هل تعتقد أن الأمور في بلدكم تسير في الاتجاه الصحيح أم الخاطئ؟</v>
      </c>
      <c r="G17" s="1" t="str">
        <f ca="1">IFERROR(__xludf.DUMMYFUNCTION("""COMPUTED_VALUE"""),"Q1084")</f>
        <v>Q1084</v>
      </c>
      <c r="H17" s="1" t="str">
        <f ca="1">IFERROR(__xludf.DUMMYFUNCTION("""COMPUTED_VALUE"""),"Q1084")</f>
        <v>Q1084</v>
      </c>
      <c r="I17" s="3" t="str">
        <f ca="1">IFERROR(__xludf.DUMMYFUNCTION("""COMPUTED_VALUE""")," Is trash a very serious problem, a somewhat serious problem, not a very serious problem, or not at all a serious problem? (split sample)")</f>
        <v xml:space="preserve"> Is trash a very serious problem, a somewhat serious problem, not a very serious problem, or not at all a serious problem? (split sample)</v>
      </c>
    </row>
    <row r="18" spans="1:9" ht="15.75" customHeight="1">
      <c r="A18" s="2" t="s">
        <v>16</v>
      </c>
      <c r="B18" s="2" t="s">
        <v>16</v>
      </c>
      <c r="C18" s="3" t="s">
        <v>17</v>
      </c>
      <c r="D18" s="1" t="str">
        <f t="shared" ca="1" si="0"/>
        <v> بشكل عام، هل تعتقد أن الأمور في بلدكم تسير في الاتجاه الصحيح أم الخاطئ؟</v>
      </c>
      <c r="G18" s="1" t="str">
        <f ca="1">IFERROR(__xludf.DUMMYFUNCTION("""COMPUTED_VALUE"""),"Q104")</f>
        <v>Q104</v>
      </c>
      <c r="H18" s="1" t="str">
        <f ca="1">IFERROR(__xludf.DUMMYFUNCTION("""COMPUTED_VALUE"""),"Q104")</f>
        <v>Q104</v>
      </c>
      <c r="I18" s="3" t="str">
        <f ca="1">IFERROR(__xludf.DUMMYFUNCTION("""COMPUTED_VALUE"""),"Have you ever thought about emigrating from your country?")</f>
        <v>Have you ever thought about emigrating from your country?</v>
      </c>
    </row>
    <row r="19" spans="1:9" ht="15.75" customHeight="1">
      <c r="A19" s="2" t="s">
        <v>18</v>
      </c>
      <c r="B19" s="2" t="s">
        <v>18</v>
      </c>
      <c r="C19" s="3" t="s">
        <v>19</v>
      </c>
      <c r="D19" s="1" t="str">
        <f t="shared" ca="1" si="0"/>
        <v> بشكل عام، هل تعتقد أن الأمور في بلدكم تسير في الاتجاه الصحيح أم الخاطئ؟</v>
      </c>
      <c r="G19" s="1" t="str">
        <f ca="1">IFERROR(__xludf.DUMMYFUNCTION("""COMPUTED_VALUE"""),"Q104A")</f>
        <v>Q104A</v>
      </c>
      <c r="H19" s="1" t="str">
        <f ca="1">IFERROR(__xludf.DUMMYFUNCTION("""COMPUTED_VALUE"""),"Q104A")</f>
        <v>Q104A</v>
      </c>
      <c r="I19" s="3" t="str">
        <f ca="1">IFERROR(__xludf.DUMMYFUNCTION("""COMPUTED_VALUE""")," People want to emigrate for different reasons. Why have you thought about emigrating? (n=6,738; those with a desire to emigrate only)")</f>
        <v xml:space="preserve"> People want to emigrate for different reasons. Why have you thought about emigrating? (n=6,738; those with a desire to emigrate only)</v>
      </c>
    </row>
    <row r="20" spans="1:9" ht="15.75" customHeight="1">
      <c r="A20" s="2" t="s">
        <v>20</v>
      </c>
      <c r="B20" s="2" t="s">
        <v>20</v>
      </c>
      <c r="C20" s="3" t="s">
        <v>21</v>
      </c>
      <c r="D20" s="1" t="str">
        <f t="shared" ca="1" si="0"/>
        <v> بشكل عام، هل تعتقد أن الأمور في بلدكم تسير في الاتجاه الصحيح أم الخاطئ؟</v>
      </c>
      <c r="G20" s="1" t="str">
        <f ca="1">IFERROR(__xludf.DUMMYFUNCTION("""COMPUTED_VALUE"""),"Q104A")</f>
        <v>Q104A</v>
      </c>
      <c r="H20" s="1" t="str">
        <f ca="1">IFERROR(__xludf.DUMMYFUNCTION("""COMPUTED_VALUE"""),"Q104A_1")</f>
        <v>Q104A_1</v>
      </c>
      <c r="I20" s="3" t="str">
        <f ca="1">IFERROR(__xludf.DUMMYFUNCTION("""COMPUTED_VALUE""")," People want to emigrate for different reasons. Why have you thought about emigrating? Economic reasons (n=6,738; those with a desire to emigrate only)")</f>
        <v xml:space="preserve"> People want to emigrate for different reasons. Why have you thought about emigrating? Economic reasons (n=6,738; those with a desire to emigrate only)</v>
      </c>
    </row>
    <row r="21" spans="1:9" ht="15.75" customHeight="1">
      <c r="A21" s="2" t="s">
        <v>22</v>
      </c>
      <c r="B21" s="2" t="s">
        <v>22</v>
      </c>
      <c r="C21" s="3" t="s">
        <v>23</v>
      </c>
      <c r="D21" s="1" t="str">
        <f t="shared" ca="1" si="0"/>
        <v> بشكل عام، هل تعتقد أن الأمور في بلدكم تسير في الاتجاه الصحيح أم الخاطئ؟</v>
      </c>
      <c r="G21" s="1" t="str">
        <f ca="1">IFERROR(__xludf.DUMMYFUNCTION("""COMPUTED_VALUE"""),"Q104A")</f>
        <v>Q104A</v>
      </c>
      <c r="H21" s="1" t="str">
        <f ca="1">IFERROR(__xludf.DUMMYFUNCTION("""COMPUTED_VALUE"""),"Q104A_2")</f>
        <v>Q104A_2</v>
      </c>
      <c r="I21" s="3" t="str">
        <f ca="1">IFERROR(__xludf.DUMMYFUNCTION("""COMPUTED_VALUE""")," People want to emigrate for different reasons. Why have you thought about emigrating? Corruption (n=6,738; those with a desire to emigrate only)")</f>
        <v xml:space="preserve"> People want to emigrate for different reasons. Why have you thought about emigrating? Corruption (n=6,738; those with a desire to emigrate only)</v>
      </c>
    </row>
    <row r="22" spans="1:9" ht="15.75" customHeight="1">
      <c r="A22" s="2" t="s">
        <v>22</v>
      </c>
      <c r="B22" s="2" t="s">
        <v>24</v>
      </c>
      <c r="C22" s="3" t="s">
        <v>25</v>
      </c>
      <c r="D22" s="1" t="str">
        <f t="shared" ca="1" si="0"/>
        <v> بشكل عام، هل تعتقد أن الأمور في بلدكم تسير في الاتجاه الصحيح أم الخاطئ؟</v>
      </c>
      <c r="G22" s="1" t="str">
        <f ca="1">IFERROR(__xludf.DUMMYFUNCTION("""COMPUTED_VALUE"""),"Q104B")</f>
        <v>Q104B</v>
      </c>
      <c r="H22" s="1" t="str">
        <f ca="1">IFERROR(__xludf.DUMMYFUNCTION("""COMPUTED_VALUE"""),"Q104B")</f>
        <v>Q104B</v>
      </c>
      <c r="I22" s="3" t="str">
        <f ca="1">IFERROR(__xludf.DUMMYFUNCTION("""COMPUTED_VALUE""")," Which countries are you thinking of emigrating to (n=6,738; those with a desire to emigrate only)")</f>
        <v xml:space="preserve"> Which countries are you thinking of emigrating to (n=6,738; those with a desire to emigrate only)</v>
      </c>
    </row>
    <row r="23" spans="1:9" ht="15.75" customHeight="1">
      <c r="A23" s="2" t="s">
        <v>22</v>
      </c>
      <c r="B23" s="2" t="s">
        <v>26</v>
      </c>
      <c r="C23" s="3" t="s">
        <v>27</v>
      </c>
      <c r="D23" s="1" t="str">
        <f t="shared" ca="1" si="0"/>
        <v> بشكل عام، هل تعتقد أن الأمور في بلدكم تسير في الاتجاه الصحيح أم الخاطئ؟</v>
      </c>
      <c r="G23" s="1" t="str">
        <f ca="1">IFERROR(__xludf.DUMMYFUNCTION("""COMPUTED_VALUE"""),"Q104B")</f>
        <v>Q104B</v>
      </c>
      <c r="H23" s="1" t="str">
        <f ca="1">IFERROR(__xludf.DUMMYFUNCTION("""COMPUTED_VALUE"""),"Q104B_1")</f>
        <v>Q104B_1</v>
      </c>
      <c r="I23" s="3" t="str">
        <f ca="1">IFERROR(__xludf.DUMMYFUNCTION("""COMPUTED_VALUE""")," Which countries are you thinking of emigrating to? Europe (n=6,738; those with a desire to emigrate only)")</f>
        <v xml:space="preserve"> Which countries are you thinking of emigrating to? Europe (n=6,738; those with a desire to emigrate only)</v>
      </c>
    </row>
    <row r="24" spans="1:9" ht="15.75" customHeight="1">
      <c r="A24" s="2" t="s">
        <v>28</v>
      </c>
      <c r="B24" s="2" t="s">
        <v>28</v>
      </c>
      <c r="C24" s="3" t="s">
        <v>340</v>
      </c>
      <c r="D24" s="1" t="str">
        <f t="shared" ca="1" si="0"/>
        <v> بشكل عام، هل تعتقد أن الأمور في بلدكم تسير في الاتجاه الصحيح أم الخاطئ؟</v>
      </c>
      <c r="G24" s="1" t="str">
        <f ca="1">IFERROR(__xludf.DUMMYFUNCTION("""COMPUTED_VALUE"""),"Q104B")</f>
        <v>Q104B</v>
      </c>
      <c r="H24" s="1" t="str">
        <f ca="1">IFERROR(__xludf.DUMMYFUNCTION("""COMPUTED_VALUE"""),"Q104B_2")</f>
        <v>Q104B_2</v>
      </c>
      <c r="I24" s="3" t="str">
        <f ca="1">IFERROR(__xludf.DUMMYFUNCTION("""COMPUTED_VALUE""")," Which countries are you thinking of emigrating to? GCC (n=6,738; those with a desire to emigrate only)")</f>
        <v xml:space="preserve"> Which countries are you thinking of emigrating to? GCC (n=6,738; those with a desire to emigrate only)</v>
      </c>
    </row>
    <row r="25" spans="1:9" ht="15.75" customHeight="1">
      <c r="A25" s="2" t="s">
        <v>28</v>
      </c>
      <c r="B25" s="2" t="s">
        <v>29</v>
      </c>
      <c r="C25" s="3" t="s">
        <v>30</v>
      </c>
      <c r="D25" s="1" t="str">
        <f t="shared" ca="1" si="0"/>
        <v> بشكل عام، هل تعتقد أن الأمور في بلدكم تسير في الاتجاه الصحيح أم الخاطئ؟</v>
      </c>
      <c r="G25" s="1" t="str">
        <f ca="1">IFERROR(__xludf.DUMMYFUNCTION("""COMPUTED_VALUE"""),"Q104B")</f>
        <v>Q104B</v>
      </c>
      <c r="H25" s="1" t="str">
        <f ca="1">IFERROR(__xludf.DUMMYFUNCTION("""COMPUTED_VALUE"""),"Q104B_3")</f>
        <v>Q104B_3</v>
      </c>
      <c r="I25" s="3" t="str">
        <f ca="1">IFERROR(__xludf.DUMMYFUNCTION("""COMPUTED_VALUE""")," Which countries are you thinking of emigrating to? North America (n=6,738; those with a desire to emigrate only)")</f>
        <v xml:space="preserve"> Which countries are you thinking of emigrating to? North America (n=6,738; those with a desire to emigrate only)</v>
      </c>
    </row>
    <row r="26" spans="1:9" ht="15.75" customHeight="1">
      <c r="A26" s="2" t="s">
        <v>28</v>
      </c>
      <c r="B26" s="2" t="s">
        <v>31</v>
      </c>
      <c r="C26" s="3" t="s">
        <v>32</v>
      </c>
      <c r="D26" s="1" t="str">
        <f t="shared" ca="1" si="0"/>
        <v> بشكل عام، هل تعتقد أن الأمور في بلدكم تسير في الاتجاه الصحيح أم الخاطئ؟</v>
      </c>
      <c r="G26" s="1" t="str">
        <f ca="1">IFERROR(__xludf.DUMMYFUNCTION("""COMPUTED_VALUE"""),"Q104B")</f>
        <v>Q104B</v>
      </c>
      <c r="H26" s="1" t="str">
        <f ca="1">IFERROR(__xludf.DUMMYFUNCTION("""COMPUTED_VALUE"""),"Q104B_4")</f>
        <v>Q104B_4</v>
      </c>
      <c r="I26" s="3" t="str">
        <f ca="1">IFERROR(__xludf.DUMMYFUNCTION("""COMPUTED_VALUE""")," Which countries are you thinking of emigrating to? Non-GCC MENA (n=6,738; those with a desire to emigrate only)")</f>
        <v xml:space="preserve"> Which countries are you thinking of emigrating to? Non-GCC MENA (n=6,738; those with a desire to emigrate only)</v>
      </c>
    </row>
    <row r="27" spans="1:9" ht="15.75" customHeight="1">
      <c r="A27" s="2" t="s">
        <v>28</v>
      </c>
      <c r="B27" s="2" t="s">
        <v>34</v>
      </c>
      <c r="C27" s="3" t="s">
        <v>36</v>
      </c>
      <c r="D27" s="1" t="str">
        <f t="shared" ca="1" si="0"/>
        <v> بشكل عام، هل تعتقد أن الأمور في بلدكم تسير في الاتجاه الصحيح أم الخاطئ؟</v>
      </c>
      <c r="G27" s="1" t="str">
        <f ca="1">IFERROR(__xludf.DUMMYFUNCTION("""COMPUTED_VALUE"""),"Q104C")</f>
        <v>Q104C</v>
      </c>
      <c r="H27" s="1" t="str">
        <f ca="1">IFERROR(__xludf.DUMMYFUNCTION("""COMPUTED_VALUE"""),"Q104C")</f>
        <v>Q104C</v>
      </c>
      <c r="I27" s="3" t="str">
        <f ca="1">IFERROR(__xludf.DUMMYFUNCTION("""COMPUTED_VALUE"""),"Would you consider leaving your country even if you didn’t have the required papers that officially allowed you to leave? (n=6,738; those with a desire to emigrate only)")</f>
        <v>Would you consider leaving your country even if you didn’t have the required papers that officially allowed you to leave? (n=6,738; those with a desire to emigrate only)</v>
      </c>
    </row>
    <row r="28" spans="1:9" ht="15.75" customHeight="1">
      <c r="A28" s="2" t="s">
        <v>28</v>
      </c>
      <c r="B28" s="2" t="s">
        <v>37</v>
      </c>
      <c r="C28" s="3" t="s">
        <v>39</v>
      </c>
      <c r="D28" s="1" t="str">
        <f t="shared" ca="1" si="0"/>
        <v> بشكل عام، هل تعتقد أن الأمور في بلدكم تسير في الاتجاه الصحيح أم الخاطئ؟</v>
      </c>
      <c r="G28" s="1" t="str">
        <f ca="1">IFERROR(__xludf.DUMMYFUNCTION("""COMPUTED_VALUE"""),"Q513")</f>
        <v>Q513</v>
      </c>
      <c r="H28" s="1" t="str">
        <f ca="1">IFERROR(__xludf.DUMMYFUNCTION("""COMPUTED_VALUE"""),"Q513")</f>
        <v>Q513</v>
      </c>
      <c r="I28" s="3" t="str">
        <f ca="1">IFERROR(__xludf.DUMMYFUNCTION("""COMPUTED_VALUE"""),"On a scale from 0-10, to what extent are you satisfied with the current government’s performance? (0 = dissatisfied; 10 = satisfied)")</f>
        <v>On a scale from 0-10, to what extent are you satisfied with the current government’s performance? (0 = dissatisfied; 10 = satisfied)</v>
      </c>
    </row>
    <row r="29" spans="1:9" ht="15.75" customHeight="1">
      <c r="A29" s="2" t="s">
        <v>33</v>
      </c>
      <c r="B29" s="2" t="s">
        <v>33</v>
      </c>
      <c r="C29" s="3" t="s">
        <v>35</v>
      </c>
      <c r="D29" s="1" t="str">
        <f t="shared" ca="1" si="0"/>
        <v> بشكل عام، هل تعتقد أن الأمور في بلدكم تسير في الاتجاه الصحيح أم الخاطئ؟</v>
      </c>
      <c r="G29" s="1" t="str">
        <f ca="1">IFERROR(__xludf.DUMMYFUNCTION("""COMPUTED_VALUE"""),"Q2042")</f>
        <v>Q2042</v>
      </c>
      <c r="H29" s="1" t="str">
        <f ca="1">IFERROR(__xludf.DUMMYFUNCTION("""COMPUTED_VALUE"""),"Q2042")</f>
        <v>Q2042</v>
      </c>
      <c r="I29" s="3" t="str">
        <f ca="1">IFERROR(__xludf.DUMMYFUNCTION("""COMPUTED_VALUE"""),"How would you evaluate the current government’s performance on creating employment opportunities?")</f>
        <v>How would you evaluate the current government’s performance on creating employment opportunities?</v>
      </c>
    </row>
    <row r="30" spans="1:9" ht="15.75" customHeight="1">
      <c r="A30" s="2" t="s">
        <v>41</v>
      </c>
      <c r="B30" s="2" t="s">
        <v>41</v>
      </c>
      <c r="C30" s="3" t="s">
        <v>42</v>
      </c>
      <c r="D30" s="1" t="str">
        <f t="shared" ca="1" si="0"/>
        <v> بشكل عام، هل تعتقد أن الأمور في بلدكم تسير في الاتجاه الصحيح أم الخاطئ؟</v>
      </c>
      <c r="G30" s="1" t="str">
        <f ca="1">IFERROR(__xludf.DUMMYFUNCTION("""COMPUTED_VALUE"""),"Q2043")</f>
        <v>Q2043</v>
      </c>
      <c r="H30" s="1" t="str">
        <f ca="1">IFERROR(__xludf.DUMMYFUNCTION("""COMPUTED_VALUE"""),"Q2043")</f>
        <v>Q2043</v>
      </c>
      <c r="I30" s="3" t="str">
        <f ca="1">IFERROR(__xludf.DUMMYFUNCTION("""COMPUTED_VALUE"""),"How would you evaluate the current government’s performance on narrowing the gap between rich and poor?")</f>
        <v>How would you evaluate the current government’s performance on narrowing the gap between rich and poor?</v>
      </c>
    </row>
    <row r="31" spans="1:9" ht="15.75" customHeight="1">
      <c r="A31" s="2" t="s">
        <v>41</v>
      </c>
      <c r="B31" s="2" t="s">
        <v>41</v>
      </c>
      <c r="C31" s="3" t="s">
        <v>42</v>
      </c>
      <c r="D31" s="1" t="str">
        <f t="shared" ca="1" si="0"/>
        <v> بشكل عام، هل تعتقد أن الأمور في بلدكم تسير في الاتجاه الصحيح أم الخاطئ؟</v>
      </c>
      <c r="G31" s="1" t="str">
        <f ca="1">IFERROR(__xludf.DUMMYFUNCTION("""COMPUTED_VALUE"""),"Q20411")</f>
        <v>Q20411</v>
      </c>
      <c r="H31" s="1" t="str">
        <f ca="1">IFERROR(__xludf.DUMMYFUNCTION("""COMPUTED_VALUE"""),"Q20411")</f>
        <v>Q20411</v>
      </c>
      <c r="I31" s="3" t="str">
        <f ca="1">IFERROR(__xludf.DUMMYFUNCTION("""COMPUTED_VALUE"""),"How would you evaluate the current government’s performance on providing security and order?")</f>
        <v>How would you evaluate the current government’s performance on providing security and order?</v>
      </c>
    </row>
    <row r="32" spans="1:9" ht="15.75" customHeight="1">
      <c r="A32" s="2" t="s">
        <v>43</v>
      </c>
      <c r="B32" s="2" t="s">
        <v>43</v>
      </c>
      <c r="C32" s="3" t="s">
        <v>45</v>
      </c>
      <c r="D32" s="1" t="str">
        <f t="shared" ca="1" si="0"/>
        <v> بشكل عام، هل تعتقد أن الأمور في بلدكم تسير في الاتجاه الصحيح أم الخاطئ؟</v>
      </c>
      <c r="G32" s="1" t="str">
        <f ca="1">IFERROR(__xludf.DUMMYFUNCTION("""COMPUTED_VALUE"""),"Q20420")</f>
        <v>Q20420</v>
      </c>
      <c r="H32" s="1" t="str">
        <f ca="1">IFERROR(__xludf.DUMMYFUNCTION("""COMPUTED_VALUE"""),"Q20420")</f>
        <v>Q20420</v>
      </c>
      <c r="I32" s="3" t="str">
        <f ca="1">IFERROR(__xludf.DUMMYFUNCTION("""COMPUTED_VALUE"""),"How would you evaluate the current government’s performance on keeping prices down?")</f>
        <v>How would you evaluate the current government’s performance on keeping prices down?</v>
      </c>
    </row>
    <row r="33" spans="1:9" ht="15.75" customHeight="1">
      <c r="A33" s="2" t="s">
        <v>46</v>
      </c>
      <c r="B33" s="2" t="s">
        <v>46</v>
      </c>
      <c r="C33" s="3" t="s">
        <v>47</v>
      </c>
      <c r="D33" s="1" t="str">
        <f t="shared" ca="1" si="0"/>
        <v> بشكل عام، هل تعتقد أن الأمور في بلدكم تسير في الاتجاه الصحيح أم الخاطئ؟</v>
      </c>
      <c r="G33" s="1" t="str">
        <f ca="1">IFERROR(__xludf.DUMMYFUNCTION("""COMPUTED_VALUE"""),"Q2051")</f>
        <v>Q2051</v>
      </c>
      <c r="H33" s="1" t="str">
        <f ca="1">IFERROR(__xludf.DUMMYFUNCTION("""COMPUTED_VALUE"""),"Q2051")</f>
        <v>Q2051</v>
      </c>
      <c r="I33" s="3" t="str">
        <f ca="1">IFERROR(__xludf.DUMMYFUNCTION("""COMPUTED_VALUE"""),"Based on your experience, how easy or difficult is it to obtain the following services: Receiving an identity document?")</f>
        <v>Based on your experience, how easy or difficult is it to obtain the following services: Receiving an identity document?</v>
      </c>
    </row>
    <row r="34" spans="1:9" ht="15.75" customHeight="1">
      <c r="A34" s="2" t="s">
        <v>46</v>
      </c>
      <c r="B34" s="2" t="s">
        <v>46</v>
      </c>
      <c r="C34" s="3" t="s">
        <v>47</v>
      </c>
      <c r="D34" s="1" t="str">
        <f t="shared" ca="1" si="0"/>
        <v> بشكل عام، هل تعتقد أن الأمور في بلدكم تسير في الاتجاه الصحيح أم الخاطئ؟</v>
      </c>
      <c r="G34" s="1" t="str">
        <f ca="1">IFERROR(__xludf.DUMMYFUNCTION("""COMPUTED_VALUE"""),"Q2054")</f>
        <v>Q2054</v>
      </c>
      <c r="H34" s="1" t="str">
        <f ca="1">IFERROR(__xludf.DUMMYFUNCTION("""COMPUTED_VALUE"""),"Q2054")</f>
        <v>Q2054</v>
      </c>
      <c r="I34" s="3" t="str">
        <f ca="1">IFERROR(__xludf.DUMMYFUNCTION("""COMPUTED_VALUE"""),"Based on your experience, how easy or difficult is it to obtain the following services: Obtaining help from the police when needed?")</f>
        <v>Based on your experience, how easy or difficult is it to obtain the following services: Obtaining help from the police when needed?</v>
      </c>
    </row>
    <row r="35" spans="1:9" ht="15.75" customHeight="1">
      <c r="A35" s="2" t="s">
        <v>49</v>
      </c>
      <c r="B35" s="2" t="s">
        <v>49</v>
      </c>
      <c r="C35" s="3" t="s">
        <v>50</v>
      </c>
      <c r="D35" s="1" t="str">
        <f t="shared" ca="1" si="0"/>
        <v> بشكل عام، هل تعتقد أن الأمور في بلدكم تسير في الاتجاه الصحيح أم الخاطئ؟</v>
      </c>
      <c r="G35" s="1" t="str">
        <f ca="1">IFERROR(__xludf.DUMMYFUNCTION("""COMPUTED_VALUE"""),"Q2056")</f>
        <v>Q2056</v>
      </c>
      <c r="H35" s="1" t="str">
        <f ca="1">IFERROR(__xludf.DUMMYFUNCTION("""COMPUTED_VALUE"""),"Q2056")</f>
        <v>Q2056</v>
      </c>
      <c r="I35" s="3" t="str">
        <f ca="1">IFERROR(__xludf.DUMMYFUNCTION("""COMPUTED_VALUE"""),"Based on your experience, how easy or difficult is it to obtain the following services: Registering a business?")</f>
        <v>Based on your experience, how easy or difficult is it to obtain the following services: Registering a business?</v>
      </c>
    </row>
    <row r="36" spans="1:9" ht="15.75" customHeight="1">
      <c r="A36" s="2" t="s">
        <v>51</v>
      </c>
      <c r="B36" s="2" t="s">
        <v>51</v>
      </c>
      <c r="C36" s="3" t="s">
        <v>53</v>
      </c>
      <c r="D36" s="1" t="str">
        <f t="shared" ca="1" si="0"/>
        <v> بشكل عام، هل تعتقد أن الأمور في بلدكم تسير في الاتجاه الصحيح أم الخاطئ؟</v>
      </c>
      <c r="G36" s="1" t="str">
        <f ca="1">IFERROR(__xludf.DUMMYFUNCTION("""COMPUTED_VALUE"""),"Q2056")</f>
        <v>Q2056</v>
      </c>
      <c r="H36" s="1" t="str">
        <f ca="1">IFERROR(__xludf.DUMMYFUNCTION("""COMPUTED_VALUE"""),"Q2056")</f>
        <v>Q2056</v>
      </c>
      <c r="I36" s="3" t="str">
        <f ca="1">IFERROR(__xludf.DUMMYFUNCTION("""COMPUTED_VALUE"""),"Service provision: Registering a business")</f>
        <v>Service provision: Registering a business</v>
      </c>
    </row>
    <row r="37" spans="1:9" ht="15.75" customHeight="1">
      <c r="A37" s="2" t="s">
        <v>54</v>
      </c>
      <c r="B37" s="2" t="s">
        <v>54</v>
      </c>
      <c r="C37" s="3" t="s">
        <v>55</v>
      </c>
      <c r="D37" s="1" t="str">
        <f t="shared" ca="1" si="0"/>
        <v> بشكل عام، هل تعتقد أن الأمور في بلدكم تسير في الاتجاه الصحيح أم الخاطئ؟</v>
      </c>
      <c r="G37" s="1" t="str">
        <f ca="1">IFERROR(__xludf.DUMMYFUNCTION("""COMPUTED_VALUE"""),"Q2057")</f>
        <v>Q2057</v>
      </c>
      <c r="H37" s="1" t="str">
        <f ca="1">IFERROR(__xludf.DUMMYFUNCTION("""COMPUTED_VALUE"""),"Q2057")</f>
        <v>Q2057</v>
      </c>
      <c r="I37" s="3" t="str">
        <f ca="1">IFERROR(__xludf.DUMMYFUNCTION("""COMPUTED_VALUE"""),"Based on your experience, how easy or difficult is it to obtain the following services: Getting a building permit?")</f>
        <v>Based on your experience, how easy or difficult is it to obtain the following services: Getting a building permit?</v>
      </c>
    </row>
    <row r="38" spans="1:9" ht="15.75" customHeight="1">
      <c r="A38" s="2" t="s">
        <v>57</v>
      </c>
      <c r="B38" s="2" t="s">
        <v>57</v>
      </c>
      <c r="C38" s="3" t="s">
        <v>58</v>
      </c>
      <c r="D38" s="1" t="str">
        <f t="shared" ca="1" si="0"/>
        <v> بشكل عام، هل تعتقد أن الأمور في بلدكم تسير في الاتجاه الصحيح أم الخاطئ؟</v>
      </c>
      <c r="G38" s="1" t="str">
        <f ca="1">IFERROR(__xludf.DUMMYFUNCTION("""COMPUTED_VALUE"""),"Q2057")</f>
        <v>Q2057</v>
      </c>
      <c r="H38" s="1" t="str">
        <f ca="1">IFERROR(__xludf.DUMMYFUNCTION("""COMPUTED_VALUE"""),"Q2057")</f>
        <v>Q2057</v>
      </c>
      <c r="I38" s="3" t="str">
        <f ca="1">IFERROR(__xludf.DUMMYFUNCTION("""COMPUTED_VALUE"""),"Service provision: Getting building permit")</f>
        <v>Service provision: Getting building permit</v>
      </c>
    </row>
    <row r="39" spans="1:9" ht="15.75" customHeight="1">
      <c r="A39" s="2" t="s">
        <v>57</v>
      </c>
      <c r="B39" s="2" t="s">
        <v>57</v>
      </c>
      <c r="C39" s="3" t="s">
        <v>58</v>
      </c>
      <c r="D39" s="1" t="str">
        <f t="shared" ca="1" si="0"/>
        <v> بشكل عام، هل تعتقد أن الأمور في بلدكم تسير في الاتجاه الصحيح أم الخاطئ؟</v>
      </c>
      <c r="G39" s="1" t="str">
        <f ca="1">IFERROR(__xludf.DUMMYFUNCTION("""COMPUTED_VALUE"""),"Q211D")</f>
        <v>Q211D</v>
      </c>
      <c r="H39" s="1" t="str">
        <f ca="1">IFERROR(__xludf.DUMMYFUNCTION("""COMPUTED_VALUE"""),"Q211D")</f>
        <v>Q211D</v>
      </c>
      <c r="I39" s="3" t="str">
        <f ca="1">IFERROR(__xludf.DUMMYFUNCTION("""COMPUTED_VALUE"""),"Some countries have introduced the ability to pay certain fees online. Would you be happy to pay fees for government services online?")</f>
        <v>Some countries have introduced the ability to pay certain fees online. Would you be happy to pay fees for government services online?</v>
      </c>
    </row>
    <row r="40" spans="1:9" ht="15.75" customHeight="1">
      <c r="A40" s="2" t="s">
        <v>60</v>
      </c>
      <c r="B40" s="2" t="s">
        <v>60</v>
      </c>
      <c r="C40" s="3" t="s">
        <v>61</v>
      </c>
      <c r="D40" s="1" t="str">
        <f t="shared" ca="1" si="0"/>
        <v> بشكل عام، هل تعتقد أن الأمور في بلدكم تسير في الاتجاه الصحيح أم الخاطئ؟</v>
      </c>
      <c r="G40" s="1" t="str">
        <f ca="1">IFERROR(__xludf.DUMMYFUNCTION("""COMPUTED_VALUE"""),"Q209B")</f>
        <v>Q209B</v>
      </c>
      <c r="H40" s="1" t="str">
        <f ca="1">IFERROR(__xludf.DUMMYFUNCTION("""COMPUTED_VALUE"""),"Q209B")</f>
        <v>Q209B</v>
      </c>
      <c r="I40" s="3" t="str">
        <f ca="1">IFERROR(__xludf.DUMMYFUNCTION("""COMPUTED_VALUE"""),"To what extent do you agree with the following statement:")</f>
        <v>To what extent do you agree with the following statement:</v>
      </c>
    </row>
    <row r="41" spans="1:9" ht="15.75" customHeight="1">
      <c r="A41" s="2" t="s">
        <v>60</v>
      </c>
      <c r="B41" s="2" t="s">
        <v>60</v>
      </c>
      <c r="C41" s="3" t="s">
        <v>355</v>
      </c>
      <c r="D41" s="1" t="str">
        <f t="shared" ca="1" si="0"/>
        <v> بشكل عام، هل تعتقد أن الأمور في بلدكم تسير في الاتجاه الصحيح أم الخاطئ؟</v>
      </c>
      <c r="G41" s="1" t="str">
        <f ca="1">IFERROR(__xludf.DUMMYFUNCTION("""COMPUTED_VALUE"""),"Q209B")</f>
        <v>Q209B</v>
      </c>
      <c r="H41" s="1" t="str">
        <f ca="1">IFERROR(__xludf.DUMMYFUNCTION("""COMPUTED_VALUE"""),"Q209B")</f>
        <v>Q209B</v>
      </c>
      <c r="I41" s="3" t="str">
        <f ca="1">IFERROR(__xludf.DUMMYFUNCTION("""COMPUTED_VALUE"""),"Attitude: Civil society organizations help provide citizens with serivces")</f>
        <v>Attitude: Civil society organizations help provide citizens with serivces</v>
      </c>
    </row>
    <row r="42" spans="1:9" ht="15.75" customHeight="1">
      <c r="A42" s="2" t="s">
        <v>60</v>
      </c>
      <c r="B42" s="2" t="s">
        <v>60</v>
      </c>
      <c r="C42" s="3" t="s">
        <v>61</v>
      </c>
      <c r="D42" s="1" t="str">
        <f t="shared" ca="1" si="0"/>
        <v> بشكل عام، هل تعتقد أن الأمور في بلدكم تسير في الاتجاه الصحيح أم الخاطئ؟</v>
      </c>
      <c r="G42" s="1" t="str">
        <f ca="1">IFERROR(__xludf.DUMMYFUNCTION("""COMPUTED_VALUE"""),"Statement")</f>
        <v>Statement</v>
      </c>
      <c r="H42" s="1" t="str">
        <f ca="1">IFERROR(__xludf.DUMMYFUNCTION("""COMPUTED_VALUE"""),"Statement")</f>
        <v>Statement</v>
      </c>
      <c r="I42" s="3" t="str">
        <f ca="1">IFERROR(__xludf.DUMMYFUNCTION("""COMPUTED_VALUE"""),"Existing charitable and social organizations do everything they can to help provide our country’s citizens with necessary services.")</f>
        <v>Existing charitable and social organizations do everything they can to help provide our country’s citizens with necessary services.</v>
      </c>
    </row>
    <row r="43" spans="1:9" ht="15.75" customHeight="1">
      <c r="A43" s="2" t="s">
        <v>62</v>
      </c>
      <c r="B43" s="2" t="s">
        <v>62</v>
      </c>
      <c r="C43" s="3" t="s">
        <v>64</v>
      </c>
      <c r="D43" s="1" t="str">
        <f t="shared" ca="1" si="0"/>
        <v> بشكل عام، هل تعتقد أن الأمور في بلدكم تسير في الاتجاه الصحيح أم الخاطئ؟</v>
      </c>
      <c r="G43" s="1" t="str">
        <f ca="1">IFERROR(__xludf.DUMMYFUNCTION("""COMPUTED_VALUE"""),"Q209B")</f>
        <v>Q209B</v>
      </c>
      <c r="H43" s="1" t="str">
        <f ca="1">IFERROR(__xludf.DUMMYFUNCTION("""COMPUTED_VALUE"""),"Q209B")</f>
        <v>Q209B</v>
      </c>
      <c r="I43" s="3" t="str">
        <f ca="1">IFERROR(__xludf.DUMMYFUNCTION("""COMPUTED_VALUE"""),"To what extent do you agree with this statement:")</f>
        <v>To what extent do you agree with this statement:</v>
      </c>
    </row>
    <row r="44" spans="1:9" ht="15.75" customHeight="1">
      <c r="A44" s="2" t="s">
        <v>62</v>
      </c>
      <c r="B44" s="2" t="s">
        <v>62</v>
      </c>
      <c r="C44" s="3" t="s">
        <v>356</v>
      </c>
      <c r="D44" s="1" t="str">
        <f t="shared" ca="1" si="0"/>
        <v> بشكل عام، هل تعتقد أن الأمور في بلدكم تسير في الاتجاه الصحيح أم الخاطئ؟</v>
      </c>
      <c r="G44" s="1" t="str">
        <f ca="1">IFERROR(__xludf.DUMMYFUNCTION("""COMPUTED_VALUE"""),"Q209")</f>
        <v>Q209</v>
      </c>
      <c r="H44" s="1" t="str">
        <f ca="1">IFERROR(__xludf.DUMMYFUNCTION("""COMPUTED_VALUE"""),"Q209")</f>
        <v>Q209</v>
      </c>
      <c r="I44" s="3" t="str">
        <f ca="1">IFERROR(__xludf.DUMMYFUNCTION("""COMPUTED_VALUE"""),"To what extent do you agree with the following statement:")</f>
        <v>To what extent do you agree with the following statement:</v>
      </c>
    </row>
    <row r="45" spans="1:9" ht="15.75" customHeight="1">
      <c r="A45" s="2" t="s">
        <v>62</v>
      </c>
      <c r="B45" s="2" t="s">
        <v>62</v>
      </c>
      <c r="C45" s="3" t="s">
        <v>64</v>
      </c>
      <c r="D45" s="1" t="str">
        <f t="shared" ca="1" si="0"/>
        <v> بشكل عام، هل تعتقد أن الأمور في بلدكم تسير في الاتجاه الصحيح أم الخاطئ؟</v>
      </c>
      <c r="G45" s="1" t="str">
        <f ca="1">IFERROR(__xludf.DUMMYFUNCTION("""COMPUTED_VALUE"""),"Q209")</f>
        <v>Q209</v>
      </c>
      <c r="H45" s="1" t="str">
        <f ca="1">IFERROR(__xludf.DUMMYFUNCTION("""COMPUTED_VALUE"""),"Q209")</f>
        <v>Q209</v>
      </c>
      <c r="I45" s="3" t="str">
        <f ca="1">IFERROR(__xludf.DUMMYFUNCTION("""COMPUTED_VALUE"""),"Attitude: Government does all to provide citizens with serivces")</f>
        <v>Attitude: Government does all to provide citizens with serivces</v>
      </c>
    </row>
    <row r="46" spans="1:9" ht="15.75" customHeight="1">
      <c r="A46" s="2" t="s">
        <v>65</v>
      </c>
      <c r="B46" s="2" t="s">
        <v>65</v>
      </c>
      <c r="C46" s="3" t="s">
        <v>66</v>
      </c>
      <c r="D46" s="1" t="str">
        <f t="shared" ca="1" si="0"/>
        <v> بشكل عام، هل تعتقد أن الأمور في بلدكم تسير في الاتجاه الصحيح أم الخاطئ؟</v>
      </c>
      <c r="G46" s="1" t="str">
        <f ca="1">IFERROR(__xludf.DUMMYFUNCTION("""COMPUTED_VALUE"""),"Statement")</f>
        <v>Statement</v>
      </c>
      <c r="H46" s="1" t="str">
        <f ca="1">IFERROR(__xludf.DUMMYFUNCTION("""COMPUTED_VALUE"""),"Statement")</f>
        <v>Statement</v>
      </c>
      <c r="I46" s="3" t="str">
        <f ca="1">IFERROR(__xludf.DUMMYFUNCTION("""COMPUTED_VALUE"""),"The government does all it can to provide its citizens with necessary services.")</f>
        <v>The government does all it can to provide its citizens with necessary services.</v>
      </c>
    </row>
    <row r="47" spans="1:9" ht="15.75" customHeight="1">
      <c r="A47" s="2" t="s">
        <v>65</v>
      </c>
      <c r="B47" s="2" t="s">
        <v>65</v>
      </c>
      <c r="C47" s="3" t="s">
        <v>66</v>
      </c>
      <c r="D47" s="1" t="str">
        <f t="shared" ca="1" si="0"/>
        <v> بشكل عام، هل تعتقد أن الأمور في بلدكم تسير في الاتجاه الصحيح أم الخاطئ؟</v>
      </c>
      <c r="G47" s="1" t="str">
        <f ca="1">IFERROR(__xludf.DUMMYFUNCTION("""COMPUTED_VALUE"""),"Q209")</f>
        <v>Q209</v>
      </c>
      <c r="H47" s="1" t="str">
        <f ca="1">IFERROR(__xludf.DUMMYFUNCTION("""COMPUTED_VALUE"""),"Q209")</f>
        <v>Q209</v>
      </c>
      <c r="I47" s="3" t="str">
        <f ca="1">IFERROR(__xludf.DUMMYFUNCTION("""COMPUTED_VALUE"""),"Do you agree or disagree with the following statement?")</f>
        <v>Do you agree or disagree with the following statement?</v>
      </c>
    </row>
    <row r="48" spans="1:9" ht="15.75" customHeight="1">
      <c r="A48" s="2" t="s">
        <v>67</v>
      </c>
      <c r="B48" s="2" t="s">
        <v>67</v>
      </c>
      <c r="C48" s="3" t="s">
        <v>357</v>
      </c>
      <c r="D48" s="1" t="str">
        <f t="shared" ca="1" si="0"/>
        <v> بشكل عام، هل تعتقد أن الأمور في بلدكم تسير في الاتجاه الصحيح أم الخاطئ؟</v>
      </c>
      <c r="G48" s="1" t="str">
        <f ca="1">IFERROR(__xludf.DUMMYFUNCTION("""COMPUTED_VALUE"""),"Q2182")</f>
        <v>Q2182</v>
      </c>
      <c r="H48" s="1" t="str">
        <f ca="1">IFERROR(__xludf.DUMMYFUNCTION("""COMPUTED_VALUE"""),"Q2182")</f>
        <v>Q2182</v>
      </c>
      <c r="I48" s="3" t="str">
        <f ca="1">IFERROR(__xludf.DUMMYFUNCTION("""COMPUTED_VALUE"""),"Do you agree or disagree with the following statement?")</f>
        <v>Do you agree or disagree with the following statement?</v>
      </c>
    </row>
    <row r="49" spans="1:9" ht="15.75" customHeight="1">
      <c r="A49" s="2" t="s">
        <v>67</v>
      </c>
      <c r="B49" s="2" t="s">
        <v>67</v>
      </c>
      <c r="C49" s="3" t="s">
        <v>358</v>
      </c>
      <c r="D49" s="1" t="str">
        <f t="shared" ca="1" si="0"/>
        <v> بشكل عام، هل تعتقد أن الأمور في بلدكم تسير في الاتجاه الصحيح أم الخاطئ؟</v>
      </c>
      <c r="G49" s="1" t="str">
        <f ca="1">IFERROR(__xludf.DUMMYFUNCTION("""COMPUTED_VALUE"""),"Q2182")</f>
        <v>Q2182</v>
      </c>
      <c r="H49" s="1" t="str">
        <f ca="1">IFERROR(__xludf.DUMMYFUNCTION("""COMPUTED_VALUE"""),"Q2182")</f>
        <v>Q2182</v>
      </c>
      <c r="I49" s="3" t="str">
        <f ca="1">IFERROR(__xludf.DUMMYFUNCTION("""COMPUTED_VALUE"""),"Attitude: Political leaders concerned with citizens' needs")</f>
        <v>Attitude: Political leaders concerned with citizens' needs</v>
      </c>
    </row>
    <row r="50" spans="1:9" ht="15.75" customHeight="1">
      <c r="A50" s="2" t="s">
        <v>176</v>
      </c>
      <c r="B50" s="2" t="s">
        <v>176</v>
      </c>
      <c r="C50" s="2" t="s">
        <v>359</v>
      </c>
      <c r="D50" s="1" t="str">
        <f t="shared" ca="1" si="0"/>
        <v> بشكل عام، هل تعتقد أن الأمور في بلدكم تسير في الاتجاه الصحيح أم الخاطئ؟</v>
      </c>
      <c r="G50" s="1" t="str">
        <f ca="1">IFERROR(__xludf.DUMMYFUNCTION("""COMPUTED_VALUE"""),"Statement")</f>
        <v>Statement</v>
      </c>
      <c r="H50" s="1" t="str">
        <f ca="1">IFERROR(__xludf.DUMMYFUNCTION("""COMPUTED_VALUE"""),"Statement")</f>
        <v>Statement</v>
      </c>
      <c r="I50" s="3" t="str">
        <f ca="1">IFERROR(__xludf.DUMMYFUNCTION("""COMPUTED_VALUE"""),"Political leaders are concerned with the needs of ordinary citizens.")</f>
        <v>Political leaders are concerned with the needs of ordinary citizens.</v>
      </c>
    </row>
    <row r="51" spans="1:9" ht="15.75" customHeight="1">
      <c r="A51" s="2" t="s">
        <v>67</v>
      </c>
      <c r="B51" s="2" t="s">
        <v>67</v>
      </c>
      <c r="C51" s="3" t="s">
        <v>360</v>
      </c>
      <c r="D51" s="1" t="str">
        <f t="shared" ca="1" si="0"/>
        <v> بشكل عام، هل تعتقد أن الأمور في بلدكم تسير في الاتجاه الصحيح أم الخاطئ؟</v>
      </c>
      <c r="G51" s="1" t="str">
        <f ca="1">IFERROR(__xludf.DUMMYFUNCTION("""COMPUTED_VALUE"""),"Q2185")</f>
        <v>Q2185</v>
      </c>
      <c r="H51" s="1" t="str">
        <f ca="1">IFERROR(__xludf.DUMMYFUNCTION("""COMPUTED_VALUE"""),"Q2185")</f>
        <v>Q2185</v>
      </c>
      <c r="I51" s="3" t="str">
        <f ca="1">IFERROR(__xludf.DUMMYFUNCTION("""COMPUTED_VALUE"""),"Do you agree or disagree with the following statement?")</f>
        <v>Do you agree or disagree with the following statement?</v>
      </c>
    </row>
    <row r="52" spans="1:9" ht="15.75" customHeight="1">
      <c r="A52" s="2" t="s">
        <v>176</v>
      </c>
      <c r="B52" s="2" t="s">
        <v>176</v>
      </c>
      <c r="C52" s="2" t="s">
        <v>359</v>
      </c>
      <c r="D52" s="1" t="str">
        <f t="shared" ca="1" si="0"/>
        <v> بشكل عام، هل تعتقد أن الأمور في بلدكم تسير في الاتجاه الصحيح أم الخاطئ؟</v>
      </c>
      <c r="G52" s="1" t="str">
        <f ca="1">IFERROR(__xludf.DUMMYFUNCTION("""COMPUTED_VALUE"""),"Q2185")</f>
        <v>Q2185</v>
      </c>
      <c r="H52" s="1" t="str">
        <f ca="1">IFERROR(__xludf.DUMMYFUNCTION("""COMPUTED_VALUE"""),"Q2185")</f>
        <v>Q2185</v>
      </c>
      <c r="I52" s="3" t="str">
        <f ca="1">IFERROR(__xludf.DUMMYFUNCTION("""COMPUTED_VALUE"""),"Attitude: Politics too complicated")</f>
        <v>Attitude: Politics too complicated</v>
      </c>
    </row>
    <row r="53" spans="1:9" ht="15.75" customHeight="1">
      <c r="A53" s="2" t="s">
        <v>70</v>
      </c>
      <c r="B53" s="2" t="s">
        <v>70</v>
      </c>
      <c r="C53" s="3" t="s">
        <v>357</v>
      </c>
      <c r="D53" s="1" t="str">
        <f t="shared" ca="1" si="0"/>
        <v> بشكل عام، هل تعتقد أن الأمور في بلدكم تسير في الاتجاه الصحيح أم الخاطئ؟</v>
      </c>
      <c r="G53" s="1" t="str">
        <f ca="1">IFERROR(__xludf.DUMMYFUNCTION("""COMPUTED_VALUE"""),"Statement")</f>
        <v>Statement</v>
      </c>
      <c r="H53" s="1" t="str">
        <f ca="1">IFERROR(__xludf.DUMMYFUNCTION("""COMPUTED_VALUE"""),"Statement")</f>
        <v>Statement</v>
      </c>
      <c r="I53" s="3" t="str">
        <f ca="1">IFERROR(__xludf.DUMMYFUNCTION("""COMPUTED_VALUE"""),"Sometimes, politics are so complicated that I cannot understand what is happening.")</f>
        <v>Sometimes, politics are so complicated that I cannot understand what is happening.</v>
      </c>
    </row>
    <row r="54" spans="1:9" ht="15.75" customHeight="1">
      <c r="A54" s="2" t="s">
        <v>70</v>
      </c>
      <c r="B54" s="2" t="s">
        <v>70</v>
      </c>
      <c r="C54" s="3" t="s">
        <v>361</v>
      </c>
      <c r="D54" s="1" t="str">
        <f t="shared" ca="1" si="0"/>
        <v> بشكل عام، هل تعتقد أن الأمور في بلدكم تسير في الاتجاه الصحيح أم الخاطئ؟</v>
      </c>
      <c r="G54" s="1" t="str">
        <f ca="1">IFERROR(__xludf.DUMMYFUNCTION("""COMPUTED_VALUE"""),"Q210")</f>
        <v>Q210</v>
      </c>
      <c r="H54" s="1" t="str">
        <f ca="1">IFERROR(__xludf.DUMMYFUNCTION("""COMPUTED_VALUE"""),"Q210")</f>
        <v>Q210</v>
      </c>
      <c r="I54" s="3" t="str">
        <f ca="1">IFERROR(__xludf.DUMMYFUNCTION("""COMPUTED_VALUE"""),"To what extent do you think that there is corruption within the national state agencies and institutions in your country?")</f>
        <v>To what extent do you think that there is corruption within the national state agencies and institutions in your country?</v>
      </c>
    </row>
    <row r="55" spans="1:9" ht="15.75" customHeight="1">
      <c r="A55" s="2" t="s">
        <v>176</v>
      </c>
      <c r="B55" s="2" t="s">
        <v>176</v>
      </c>
      <c r="C55" s="2" t="s">
        <v>362</v>
      </c>
      <c r="D55" s="1" t="str">
        <f t="shared" ca="1" si="0"/>
        <v> بشكل عام، هل تعتقد أن الأمور في بلدكم تسير في الاتجاه الصحيح أم الخاطئ؟</v>
      </c>
      <c r="G55" s="1" t="str">
        <f ca="1">IFERROR(__xludf.DUMMYFUNCTION("""COMPUTED_VALUE"""),"Q210")</f>
        <v>Q210</v>
      </c>
      <c r="H55" s="1" t="str">
        <f ca="1">IFERROR(__xludf.DUMMYFUNCTION("""COMPUTED_VALUE"""),"Q210")</f>
        <v>Q210</v>
      </c>
      <c r="I55" s="3" t="str">
        <f ca="1">IFERROR(__xludf.DUMMYFUNCTION("""COMPUTED_VALUE"""),"Corruption: Extent national level")</f>
        <v>Corruption: Extent national level</v>
      </c>
    </row>
    <row r="56" spans="1:9" ht="15.75" customHeight="1">
      <c r="A56" s="2" t="s">
        <v>70</v>
      </c>
      <c r="B56" s="2" t="s">
        <v>70</v>
      </c>
      <c r="C56" s="3" t="s">
        <v>363</v>
      </c>
      <c r="D56" s="1" t="str">
        <f t="shared" ca="1" si="0"/>
        <v> بشكل عام، هل تعتقد أن الأمور في بلدكم تسير في الاتجاه الصحيح أم الخاطئ؟</v>
      </c>
      <c r="G56" s="1" t="str">
        <f ca="1">IFERROR(__xludf.DUMMYFUNCTION("""COMPUTED_VALUE"""),"Q211")</f>
        <v>Q211</v>
      </c>
      <c r="H56" s="1" t="str">
        <f ca="1">IFERROR(__xludf.DUMMYFUNCTION("""COMPUTED_VALUE"""),"Q211")</f>
        <v>Q211</v>
      </c>
      <c r="I56" s="3" t="str">
        <f ca="1">IFERROR(__xludf.DUMMYFUNCTION("""COMPUTED_VALUE"""),"In your opinion, to what extent is the national government working to crackdown on corruption? (Only those who say there is corruption)")</f>
        <v>In your opinion, to what extent is the national government working to crackdown on corruption? (Only those who say there is corruption)</v>
      </c>
    </row>
    <row r="57" spans="1:9" ht="15.75" customHeight="1">
      <c r="A57" s="2" t="s">
        <v>176</v>
      </c>
      <c r="B57" s="2" t="s">
        <v>176</v>
      </c>
      <c r="C57" s="2" t="s">
        <v>362</v>
      </c>
      <c r="D57" s="1" t="str">
        <f t="shared" ca="1" si="0"/>
        <v> بشكل عام، هل تعتقد أن الأمور في بلدكم تسير في الاتجاه الصحيح أم الخاطئ؟</v>
      </c>
      <c r="G57" s="1" t="str">
        <f ca="1">IFERROR(__xludf.DUMMYFUNCTION("""COMPUTED_VALUE"""),"Q210")</f>
        <v>Q210</v>
      </c>
      <c r="H57" s="1" t="str">
        <f ca="1">IFERROR(__xludf.DUMMYFUNCTION("""COMPUTED_VALUE"""),"Q210")</f>
        <v>Q210</v>
      </c>
      <c r="I57" s="3" t="str">
        <f ca="1">IFERROR(__xludf.DUMMYFUNCTION("""COMPUTED_VALUE"""),"Corruption: Extent government tackling corruption")</f>
        <v>Corruption: Extent government tackling corruption</v>
      </c>
    </row>
    <row r="58" spans="1:9" ht="15.75" customHeight="1">
      <c r="A58" s="2" t="s">
        <v>73</v>
      </c>
      <c r="B58" s="2" t="s">
        <v>73</v>
      </c>
      <c r="C58" s="3" t="s">
        <v>363</v>
      </c>
      <c r="D58" s="1" t="str">
        <f t="shared" ca="1" si="0"/>
        <v> بشكل عام، هل تعتقد أن الأمور في بلدكم تسير في الاتجاه الصحيح أم الخاطئ؟</v>
      </c>
      <c r="G58" s="1" t="str">
        <f ca="1">IFERROR(__xludf.DUMMYFUNCTION("""COMPUTED_VALUE"""),"Q211A")</f>
        <v>Q211A</v>
      </c>
      <c r="H58" s="1" t="str">
        <f ca="1">IFERROR(__xludf.DUMMYFUNCTION("""COMPUTED_VALUE"""),"Q211A")</f>
        <v>Q211A</v>
      </c>
      <c r="I58" s="3" t="str">
        <f ca="1">IFERROR(__xludf.DUMMYFUNCTION("""COMPUTED_VALUE"""),"How widespread do you think corruption is in your local / municipal government. How many officials would you say are corrupt? (Only those who say there is corruption)")</f>
        <v>How widespread do you think corruption is in your local / municipal government. How many officials would you say are corrupt? (Only those who say there is corruption)</v>
      </c>
    </row>
    <row r="59" spans="1:9" ht="15.75" customHeight="1">
      <c r="A59" s="2" t="s">
        <v>73</v>
      </c>
      <c r="B59" s="2" t="s">
        <v>73</v>
      </c>
      <c r="C59" s="3" t="s">
        <v>364</v>
      </c>
      <c r="D59" s="1" t="str">
        <f t="shared" ca="1" si="0"/>
        <v> بشكل عام، هل تعتقد أن الأمور في بلدكم تسير في الاتجاه الصحيح أم الخاطئ؟</v>
      </c>
      <c r="G59" s="1" t="str">
        <f ca="1">IFERROR(__xludf.DUMMYFUNCTION("""COMPUTED_VALUE"""),"Q211A")</f>
        <v>Q211A</v>
      </c>
      <c r="H59" s="1" t="str">
        <f ca="1">IFERROR(__xludf.DUMMYFUNCTION("""COMPUTED_VALUE"""),"Q211A")</f>
        <v>Q211A</v>
      </c>
      <c r="I59" s="3" t="str">
        <f ca="1">IFERROR(__xludf.DUMMYFUNCTION("""COMPUTED_VALUE"""),"Corruption: Extent local / municipal level")</f>
        <v>Corruption: Extent local / municipal level</v>
      </c>
    </row>
    <row r="60" spans="1:9" ht="15.75" customHeight="1">
      <c r="A60" s="2" t="s">
        <v>176</v>
      </c>
      <c r="B60" s="2" t="s">
        <v>176</v>
      </c>
      <c r="C60" s="2" t="s">
        <v>365</v>
      </c>
      <c r="D60" s="1" t="str">
        <f t="shared" ca="1" si="0"/>
        <v> بشكل عام، هل تعتقد أن الأمور في بلدكم تسير في الاتجاه الصحيح أم الخاطئ؟</v>
      </c>
      <c r="G60" s="1" t="str">
        <f ca="1">IFERROR(__xludf.DUMMYFUNCTION("""COMPUTED_VALUE"""),"Q211B")</f>
        <v>Q211B</v>
      </c>
      <c r="H60" s="1" t="str">
        <f ca="1">IFERROR(__xludf.DUMMYFUNCTION("""COMPUTED_VALUE"""),"Q211B")</f>
        <v>Q211B</v>
      </c>
      <c r="I60" s="3" t="str">
        <f ca="1">IFERROR(__xludf.DUMMYFUNCTION("""COMPUTED_VALUE"""),"In your opinion, to what extent do you think it is necessary to pay rashwa to a civil servant of your country to receive better education services? (split sample)")</f>
        <v>In your opinion, to what extent do you think it is necessary to pay rashwa to a civil servant of your country to receive better education services? (split sample)</v>
      </c>
    </row>
    <row r="61" spans="1:9" ht="15.75" customHeight="1">
      <c r="A61" s="2" t="s">
        <v>73</v>
      </c>
      <c r="B61" s="2" t="s">
        <v>73</v>
      </c>
      <c r="C61" s="3" t="s">
        <v>363</v>
      </c>
      <c r="D61" s="1" t="str">
        <f t="shared" ca="1" si="0"/>
        <v> بشكل عام، هل تعتقد أن الأمور في بلدكم تسير في الاتجاه الصحيح أم الخاطئ؟</v>
      </c>
      <c r="G61" s="1" t="str">
        <f ca="1">IFERROR(__xludf.DUMMYFUNCTION("""COMPUTED_VALUE"""),"Q211B")</f>
        <v>Q211B</v>
      </c>
      <c r="H61" s="1" t="str">
        <f ca="1">IFERROR(__xludf.DUMMYFUNCTION("""COMPUTED_VALUE"""),"Q211B")</f>
        <v>Q211B</v>
      </c>
      <c r="I61" s="3" t="str">
        <f ca="1">IFERROR(__xludf.DUMMYFUNCTION("""COMPUTED_VALUE"""),"Corruption: Rashwa education services")</f>
        <v>Corruption: Rashwa education services</v>
      </c>
    </row>
    <row r="62" spans="1:9" ht="15.75" customHeight="1">
      <c r="A62" s="2" t="s">
        <v>176</v>
      </c>
      <c r="B62" s="2" t="s">
        <v>176</v>
      </c>
      <c r="C62" s="2" t="s">
        <v>365</v>
      </c>
      <c r="D62" s="1" t="str">
        <f t="shared" ca="1" si="0"/>
        <v> بشكل عام، هل تعتقد أن الأمور في بلدكم تسير في الاتجاه الصحيح أم الخاطئ؟</v>
      </c>
      <c r="G62" s="1" t="str">
        <f ca="1">IFERROR(__xludf.DUMMYFUNCTION("""COMPUTED_VALUE"""),"Q211B")</f>
        <v>Q211B</v>
      </c>
      <c r="H62" s="1" t="str">
        <f ca="1">IFERROR(__xludf.DUMMYFUNCTION("""COMPUTED_VALUE"""),"Q211B")</f>
        <v>Q211B</v>
      </c>
      <c r="I62" s="3" t="str">
        <f ca="1">IFERROR(__xludf.DUMMYFUNCTION("""COMPUTED_VALUE"""),"In your opinion, to what extent do you think it is necessary to pay rashwa to a civil servant your country to receive better education services? (split sample)")</f>
        <v>In your opinion, to what extent do you think it is necessary to pay rashwa to a civil servant your country to receive better education services? (split sample)</v>
      </c>
    </row>
    <row r="63" spans="1:9" ht="15.75" customHeight="1">
      <c r="A63" s="2" t="s">
        <v>76</v>
      </c>
      <c r="B63" s="2" t="s">
        <v>76</v>
      </c>
      <c r="C63" s="3" t="s">
        <v>363</v>
      </c>
      <c r="D63" s="1" t="str">
        <f t="shared" ca="1" si="0"/>
        <v> بشكل عام، هل تعتقد أن الأمور في بلدكم تسير في الاتجاه الصحيح أم الخاطئ؟</v>
      </c>
      <c r="G63" s="1" t="str">
        <f ca="1">IFERROR(__xludf.DUMMYFUNCTION("""COMPUTED_VALUE"""),"Q211C")</f>
        <v>Q211C</v>
      </c>
      <c r="H63" s="1" t="str">
        <f ca="1">IFERROR(__xludf.DUMMYFUNCTION("""COMPUTED_VALUE"""),"Q211C")</f>
        <v>Q211C</v>
      </c>
      <c r="I63" s="3" t="str">
        <f ca="1">IFERROR(__xludf.DUMMYFUNCTION("""COMPUTED_VALUE"""),"In your opinion, to what extent do you think it is necessary to pay rashwa to a civil servant of your country to receive better health care services? (split sample)")</f>
        <v>In your opinion, to what extent do you think it is necessary to pay rashwa to a civil servant of your country to receive better health care services? (split sample)</v>
      </c>
    </row>
    <row r="64" spans="1:9" ht="15.75" customHeight="1">
      <c r="A64" s="2" t="s">
        <v>76</v>
      </c>
      <c r="B64" s="2" t="s">
        <v>76</v>
      </c>
      <c r="C64" s="3" t="s">
        <v>366</v>
      </c>
      <c r="D64" s="1" t="str">
        <f t="shared" ca="1" si="0"/>
        <v> بشكل عام، هل تعتقد أن الأمور في بلدكم تسير في الاتجاه الصحيح أم الخاطئ؟</v>
      </c>
      <c r="G64" s="1" t="str">
        <f ca="1">IFERROR(__xludf.DUMMYFUNCTION("""COMPUTED_VALUE"""),"Q211C")</f>
        <v>Q211C</v>
      </c>
      <c r="H64" s="1" t="str">
        <f ca="1">IFERROR(__xludf.DUMMYFUNCTION("""COMPUTED_VALUE"""),"Q211C")</f>
        <v>Q211C</v>
      </c>
      <c r="I64" s="3" t="str">
        <f ca="1">IFERROR(__xludf.DUMMYFUNCTION("""COMPUTED_VALUE"""),"Corruption: Rashwa healthcare services")</f>
        <v>Corruption: Rashwa healthcare services</v>
      </c>
    </row>
    <row r="65" spans="1:9" ht="15.75" customHeight="1">
      <c r="A65" s="2" t="s">
        <v>176</v>
      </c>
      <c r="B65" s="2" t="s">
        <v>176</v>
      </c>
      <c r="C65" s="2" t="s">
        <v>368</v>
      </c>
      <c r="D65" s="1" t="str">
        <f t="shared" ca="1" si="0"/>
        <v> بشكل عام، هل تعتقد أن الأمور في بلدكم تسير في الاتجاه الصحيح أم الخاطئ؟</v>
      </c>
      <c r="G65" s="1" t="str">
        <f ca="1">IFERROR(__xludf.DUMMYFUNCTION("""COMPUTED_VALUE"""),"Q213B")</f>
        <v>Q213B</v>
      </c>
      <c r="H65" s="1" t="str">
        <f ca="1">IFERROR(__xludf.DUMMYFUNCTION("""COMPUTED_VALUE"""),"Q213B")</f>
        <v>Q213B</v>
      </c>
      <c r="I65" s="3" t="str">
        <f ca="1">IFERROR(__xludf.DUMMYFUNCTION("""COMPUTED_VALUE"""),"Based on a recent experience you are personally aware of, do you think that obtaining employment through wasta happens…?")</f>
        <v>Based on a recent experience you are personally aware of, do you think that obtaining employment through wasta happens…?</v>
      </c>
    </row>
    <row r="66" spans="1:9" ht="15.75" customHeight="1">
      <c r="A66" s="2" t="s">
        <v>76</v>
      </c>
      <c r="B66" s="2" t="s">
        <v>76</v>
      </c>
      <c r="C66" s="3" t="s">
        <v>363</v>
      </c>
      <c r="D66" s="1" t="str">
        <f t="shared" ca="1" si="0"/>
        <v> بشكل عام، هل تعتقد أن الأمور في بلدكم تسير في الاتجاه الصحيح أم الخاطئ؟</v>
      </c>
      <c r="G66" s="1" t="str">
        <f ca="1">IFERROR(__xludf.DUMMYFUNCTION("""COMPUTED_VALUE"""),"Q213B")</f>
        <v>Q213B</v>
      </c>
      <c r="H66" s="1" t="str">
        <f ca="1">IFERROR(__xludf.DUMMYFUNCTION("""COMPUTED_VALUE"""),"Q213B")</f>
        <v>Q213B</v>
      </c>
      <c r="I66" s="3" t="str">
        <f ca="1">IFERROR(__xludf.DUMMYFUNCTION("""COMPUTED_VALUE"""),"Corruption: Wasta employment")</f>
        <v>Corruption: Wasta employment</v>
      </c>
    </row>
    <row r="67" spans="1:9" ht="15.75" customHeight="1">
      <c r="A67" s="2" t="s">
        <v>176</v>
      </c>
      <c r="B67" s="2" t="s">
        <v>176</v>
      </c>
      <c r="C67" s="2" t="s">
        <v>368</v>
      </c>
      <c r="D67" s="1" t="str">
        <f t="shared" ca="1" si="0"/>
        <v> بشكل عام، هل تعتقد أن الأمور في بلدكم تسير في الاتجاه الصحيح أم الخاطئ؟</v>
      </c>
      <c r="G67" s="1" t="str">
        <f ca="1">IFERROR(__xludf.DUMMYFUNCTION("""COMPUTED_VALUE"""),"Q501")</f>
        <v>Q501</v>
      </c>
      <c r="H67" s="1" t="str">
        <f ca="1">IFERROR(__xludf.DUMMYFUNCTION("""COMPUTED_VALUE"""),"Q501")</f>
        <v>Q501</v>
      </c>
      <c r="I67" s="3" t="str">
        <f ca="1">IFERROR(__xludf.DUMMYFUNCTION("""COMPUTED_VALUE"""),"Are you a member of an organization / a group or a club?")</f>
        <v>Are you a member of an organization / a group or a club?</v>
      </c>
    </row>
    <row r="68" spans="1:9" ht="15.75" customHeight="1">
      <c r="A68" s="2" t="s">
        <v>80</v>
      </c>
      <c r="B68" s="2" t="s">
        <v>80</v>
      </c>
      <c r="C68" s="3" t="s">
        <v>81</v>
      </c>
      <c r="D68" s="1" t="str">
        <f t="shared" ca="1" si="0"/>
        <v> بشكل عام، هل تعتقد أن الأمور في بلدكم تسير في الاتجاه الصحيح أم الخاطئ؟</v>
      </c>
      <c r="G68" s="1" t="str">
        <f ca="1">IFERROR(__xludf.DUMMYFUNCTION("""COMPUTED_VALUE"""),"Q501")</f>
        <v>Q501</v>
      </c>
      <c r="H68" s="1" t="str">
        <f ca="1">IFERROR(__xludf.DUMMYFUNCTION("""COMPUTED_VALUE"""),"Q501")</f>
        <v>Q501</v>
      </c>
      <c r="I68" s="3" t="str">
        <f ca="1">IFERROR(__xludf.DUMMYFUNCTION("""COMPUTED_VALUE"""),"Membership: Organization")</f>
        <v>Membership: Organization</v>
      </c>
    </row>
    <row r="69" spans="1:9" ht="15.75" customHeight="1">
      <c r="A69" s="2" t="s">
        <v>80</v>
      </c>
      <c r="B69" s="2" t="s">
        <v>80</v>
      </c>
      <c r="C69" s="3" t="s">
        <v>377</v>
      </c>
      <c r="D69" s="1" t="str">
        <f t="shared" ca="1" si="0"/>
        <v> بشكل عام، هل تعتقد أن الأمور في بلدكم تسير في الاتجاه الصحيح أم الخاطئ؟</v>
      </c>
      <c r="G69" s="1" t="str">
        <f ca="1">IFERROR(__xludf.DUMMYFUNCTION("""COMPUTED_VALUE"""),"Q501")</f>
        <v>Q501</v>
      </c>
      <c r="H69" s="1" t="str">
        <f ca="1">IFERROR(__xludf.DUMMYFUNCTION("""COMPUTED_VALUE"""),"Q501")</f>
        <v>Q501</v>
      </c>
      <c r="I69" s="3" t="str">
        <f ca="1">IFERROR(__xludf.DUMMYFUNCTION("""COMPUTED_VALUE"""),"Are you a member of an organization / a group or a club? ")</f>
        <v xml:space="preserve">Are you a member of an organization / a group or a club? </v>
      </c>
    </row>
    <row r="70" spans="1:9" ht="15.75" customHeight="1">
      <c r="A70" s="2" t="s">
        <v>80</v>
      </c>
      <c r="B70" s="2" t="s">
        <v>80</v>
      </c>
      <c r="C70" s="3" t="s">
        <v>81</v>
      </c>
      <c r="D70" s="1" t="str">
        <f t="shared" ca="1" si="0"/>
        <v> بشكل عام، هل تعتقد أن الأمور في بلدكم تسير في الاتجاه الصحيح أم الخاطئ؟</v>
      </c>
      <c r="G70" s="1" t="str">
        <f ca="1">IFERROR(__xludf.DUMMYFUNCTION("""COMPUTED_VALUE"""),"Q501A")</f>
        <v>Q501A</v>
      </c>
      <c r="H70" s="1" t="str">
        <f ca="1">IFERROR(__xludf.DUMMYFUNCTION("""COMPUTED_VALUE"""),"Q501A")</f>
        <v>Q501A</v>
      </c>
      <c r="I70" s="3" t="str">
        <f ca="1">IFERROR(__xludf.DUMMYFUNCTION("""COMPUTED_VALUE"""),"Have you volunteered for any local group / organization regardless of your status of membership?")</f>
        <v>Have you volunteered for any local group / organization regardless of your status of membership?</v>
      </c>
    </row>
    <row r="71" spans="1:9" ht="15.75" customHeight="1">
      <c r="A71" s="2" t="s">
        <v>82</v>
      </c>
      <c r="B71" s="2" t="s">
        <v>82</v>
      </c>
      <c r="C71" s="3" t="s">
        <v>84</v>
      </c>
      <c r="D71" s="1" t="str">
        <f t="shared" ca="1" si="0"/>
        <v> بشكل عام، هل تعتقد أن الأمور في بلدكم تسير في الاتجاه الصحيح أم الخاطئ؟</v>
      </c>
      <c r="G71" s="1" t="str">
        <f ca="1">IFERROR(__xludf.DUMMYFUNCTION("""COMPUTED_VALUE"""),"Q501A")</f>
        <v>Q501A</v>
      </c>
      <c r="H71" s="1" t="str">
        <f ca="1">IFERROR(__xludf.DUMMYFUNCTION("""COMPUTED_VALUE"""),"Q501A")</f>
        <v>Q501A</v>
      </c>
      <c r="I71" s="3" t="str">
        <f ca="1">IFERROR(__xludf.DUMMYFUNCTION("""COMPUTED_VALUE"""),"Volunteering")</f>
        <v>Volunteering</v>
      </c>
    </row>
    <row r="72" spans="1:9" ht="15.75" customHeight="1">
      <c r="A72" s="2" t="s">
        <v>80</v>
      </c>
      <c r="B72" s="2" t="s">
        <v>80</v>
      </c>
      <c r="C72" s="3" t="s">
        <v>378</v>
      </c>
      <c r="D72" s="1" t="str">
        <f t="shared" ca="1" si="0"/>
        <v> بشكل عام، هل تعتقد أن الأمور في بلدكم تسير في الاتجاه الصحيح أم الخاطئ؟</v>
      </c>
      <c r="G72" s="1" t="str">
        <f ca="1">IFERROR(__xludf.DUMMYFUNCTION("""COMPUTED_VALUE"""),"Q266")</f>
        <v>Q266</v>
      </c>
      <c r="H72" s="1" t="str">
        <f ca="1">IFERROR(__xludf.DUMMYFUNCTION("""COMPUTED_VALUE"""),"Q266")</f>
        <v>Q266</v>
      </c>
      <c r="I72" s="3" t="str">
        <f ca="1">IFERROR(__xludf.DUMMYFUNCTION("""COMPUTED_VALUE"""),"In a typical month, do you donate money to a charity or those in need?")</f>
        <v>In a typical month, do you donate money to a charity or those in need?</v>
      </c>
    </row>
    <row r="73" spans="1:9" ht="15.75" customHeight="1">
      <c r="A73" s="2" t="s">
        <v>82</v>
      </c>
      <c r="B73" s="2" t="s">
        <v>82</v>
      </c>
      <c r="C73" s="3" t="s">
        <v>84</v>
      </c>
      <c r="D73" s="1" t="str">
        <f t="shared" ca="1" si="0"/>
        <v> بشكل عام، هل تعتقد أن الأمور في بلدكم تسير في الاتجاه الصحيح أم الخاطئ؟</v>
      </c>
      <c r="G73" s="1" t="str">
        <f ca="1">IFERROR(__xludf.DUMMYFUNCTION("""COMPUTED_VALUE"""),"Q266")</f>
        <v>Q266</v>
      </c>
      <c r="H73" s="1" t="str">
        <f ca="1">IFERROR(__xludf.DUMMYFUNCTION("""COMPUTED_VALUE"""),"Q266")</f>
        <v>Q266</v>
      </c>
      <c r="I73" s="3" t="str">
        <f ca="1">IFERROR(__xludf.DUMMYFUNCTION("""COMPUTED_VALUE"""),"Donations")</f>
        <v>Donations</v>
      </c>
    </row>
    <row r="74" spans="1:9" ht="15.75" customHeight="1">
      <c r="A74" s="2" t="s">
        <v>85</v>
      </c>
      <c r="B74" s="2" t="s">
        <v>85</v>
      </c>
      <c r="C74" s="3" t="s">
        <v>86</v>
      </c>
      <c r="D74" s="1" t="str">
        <f t="shared" ca="1" si="0"/>
        <v> بشكل عام، هل تعتقد أن الأمور في بلدكم تسير في الاتجاه الصحيح أم الخاطئ؟</v>
      </c>
      <c r="G74" s="1" t="str">
        <f ca="1">IFERROR(__xludf.DUMMYFUNCTION("""COMPUTED_VALUE"""),"Q5021")</f>
        <v>Q5021</v>
      </c>
      <c r="H74" s="1" t="str">
        <f ca="1">IFERROR(__xludf.DUMMYFUNCTION("""COMPUTED_VALUE"""),"Q5021")</f>
        <v>Q5021</v>
      </c>
      <c r="I74" s="3" t="str">
        <f ca="1">IFERROR(__xludf.DUMMYFUNCTION("""COMPUTED_VALUE"""),"During the past three years, did you attend a meeting to discuss a subject or sign a petition?")</f>
        <v>During the past three years, did you attend a meeting to discuss a subject or sign a petition?</v>
      </c>
    </row>
    <row r="75" spans="1:9" ht="15.75" customHeight="1">
      <c r="A75" s="2" t="s">
        <v>85</v>
      </c>
      <c r="B75" s="2" t="s">
        <v>85</v>
      </c>
      <c r="C75" s="3" t="s">
        <v>379</v>
      </c>
      <c r="D75" s="1" t="str">
        <f t="shared" ca="1" si="0"/>
        <v> بشكل عام، هل تعتقد أن الأمور في بلدكم تسير في الاتجاه الصحيح أم الخاطئ؟</v>
      </c>
      <c r="G75" s="1" t="str">
        <f ca="1">IFERROR(__xludf.DUMMYFUNCTION("""COMPUTED_VALUE"""),"Q5021")</f>
        <v>Q5021</v>
      </c>
      <c r="H75" s="1" t="str">
        <f ca="1">IFERROR(__xludf.DUMMYFUNCTION("""COMPUTED_VALUE"""),"Q5021")</f>
        <v>Q5021</v>
      </c>
      <c r="I75" s="3" t="str">
        <f ca="1">IFERROR(__xludf.DUMMYFUNCTION("""COMPUTED_VALUE"""),"Engagement: Meetings / Petition")</f>
        <v>Engagement: Meetings / Petition</v>
      </c>
    </row>
    <row r="76" spans="1:9" ht="15.75" customHeight="1">
      <c r="A76" s="2" t="s">
        <v>85</v>
      </c>
      <c r="B76" s="2" t="s">
        <v>85</v>
      </c>
      <c r="C76" s="3" t="s">
        <v>86</v>
      </c>
      <c r="D76" s="1" t="str">
        <f t="shared" ca="1" si="0"/>
        <v> بشكل عام، هل تعتقد أن الأمور في بلدكم تسير في الاتجاه الصحيح أم الخاطئ؟</v>
      </c>
      <c r="G76" s="1" t="str">
        <f ca="1">IFERROR(__xludf.DUMMYFUNCTION("""COMPUTED_VALUE"""),"Q5022")</f>
        <v>Q5022</v>
      </c>
      <c r="H76" s="1" t="str">
        <f ca="1">IFERROR(__xludf.DUMMYFUNCTION("""COMPUTED_VALUE"""),"Q5022")</f>
        <v>Q5022</v>
      </c>
      <c r="I76" s="3" t="str">
        <f ca="1">IFERROR(__xludf.DUMMYFUNCTION("""COMPUTED_VALUE"""),"During the past three years, did you participate in a peaceful protest, march or sit-in?")</f>
        <v>During the past three years, did you participate in a peaceful protest, march or sit-in?</v>
      </c>
    </row>
    <row r="77" spans="1:9" ht="15.75" customHeight="1">
      <c r="A77" s="2" t="s">
        <v>87</v>
      </c>
      <c r="B77" s="2" t="s">
        <v>87</v>
      </c>
      <c r="C77" s="3" t="s">
        <v>88</v>
      </c>
      <c r="D77" s="1" t="str">
        <f t="shared" ca="1" si="0"/>
        <v> بشكل عام، هل تعتقد أن الأمور في بلدكم تسير في الاتجاه الصحيح أم الخاطئ؟</v>
      </c>
      <c r="G77" s="1" t="str">
        <f ca="1">IFERROR(__xludf.DUMMYFUNCTION("""COMPUTED_VALUE"""),"Q5022")</f>
        <v>Q5022</v>
      </c>
      <c r="H77" s="1" t="str">
        <f ca="1">IFERROR(__xludf.DUMMYFUNCTION("""COMPUTED_VALUE"""),"Q5022")</f>
        <v>Q5022</v>
      </c>
      <c r="I77" s="3" t="str">
        <f ca="1">IFERROR(__xludf.DUMMYFUNCTION("""COMPUTED_VALUE"""),"Engagement: Peaceful protest")</f>
        <v>Engagement: Peaceful protest</v>
      </c>
    </row>
    <row r="78" spans="1:9" ht="15.75" customHeight="1">
      <c r="A78" s="2" t="s">
        <v>87</v>
      </c>
      <c r="B78" s="2" t="s">
        <v>87</v>
      </c>
      <c r="C78" s="3" t="s">
        <v>384</v>
      </c>
      <c r="D78" s="1" t="str">
        <f t="shared" ca="1" si="0"/>
        <v> بشكل عام، هل تعتقد أن الأمور في بلدكم تسير في الاتجاه الصحيح أم الخاطئ؟</v>
      </c>
      <c r="G78" s="1" t="str">
        <f ca="1">IFERROR(__xludf.DUMMYFUNCTION("""COMPUTED_VALUE"""),"Q5024")</f>
        <v>Q5024</v>
      </c>
      <c r="H78" s="1" t="str">
        <f ca="1">IFERROR(__xludf.DUMMYFUNCTION("""COMPUTED_VALUE"""),"Q5024")</f>
        <v>Q5024</v>
      </c>
      <c r="I78" s="3" t="str">
        <f ca="1">IFERROR(__xludf.DUMMYFUNCTION("""COMPUTED_VALUE"""),"During the past three years, did you use force or violence for a political cause?")</f>
        <v>During the past three years, did you use force or violence for a political cause?</v>
      </c>
    </row>
    <row r="79" spans="1:9" ht="15.75" customHeight="1">
      <c r="A79" s="2" t="s">
        <v>87</v>
      </c>
      <c r="B79" s="2" t="s">
        <v>87</v>
      </c>
      <c r="C79" s="3" t="s">
        <v>387</v>
      </c>
      <c r="D79" s="1" t="str">
        <f t="shared" ca="1" si="0"/>
        <v> بشكل عام، هل تعتقد أن الأمور في بلدكم تسير في الاتجاه الصحيح أم الخاطئ؟</v>
      </c>
      <c r="G79" s="1" t="str">
        <f ca="1">IFERROR(__xludf.DUMMYFUNCTION("""COMPUTED_VALUE"""),"Q5024")</f>
        <v>Q5024</v>
      </c>
      <c r="H79" s="1" t="str">
        <f ca="1">IFERROR(__xludf.DUMMYFUNCTION("""COMPUTED_VALUE"""),"Q5024")</f>
        <v>Q5024</v>
      </c>
      <c r="I79" s="3" t="str">
        <f ca="1">IFERROR(__xludf.DUMMYFUNCTION("""COMPUTED_VALUE"""),"Engagement: Force / violence for a cause")</f>
        <v>Engagement: Force / violence for a cause</v>
      </c>
    </row>
    <row r="80" spans="1:9" ht="15.75" customHeight="1">
      <c r="A80" s="2" t="s">
        <v>89</v>
      </c>
      <c r="B80" s="2" t="s">
        <v>89</v>
      </c>
      <c r="C80" s="3" t="s">
        <v>90</v>
      </c>
      <c r="D80" s="1" t="str">
        <f t="shared" ca="1" si="0"/>
        <v> بشكل عام، هل تعتقد أن الأمور في بلدكم تسير في الاتجاه الصحيح أم الخاطئ؟</v>
      </c>
      <c r="G80" s="1" t="str">
        <f ca="1">IFERROR(__xludf.DUMMYFUNCTION("""COMPUTED_VALUE"""),"Q5024")</f>
        <v>Q5024</v>
      </c>
      <c r="H80" s="1" t="str">
        <f ca="1">IFERROR(__xludf.DUMMYFUNCTION("""COMPUTED_VALUE"""),"Q5024")</f>
        <v>Q5024</v>
      </c>
      <c r="I80" s="3" t="str">
        <f ca="1">IFERROR(__xludf.DUMMYFUNCTION("""COMPUTED_VALUE"""),"During the past three years, did you used force or violence for a political cause?")</f>
        <v>During the past three years, did you used force or violence for a political cause?</v>
      </c>
    </row>
    <row r="81" spans="1:9" ht="15.75" customHeight="1">
      <c r="A81" s="2" t="s">
        <v>89</v>
      </c>
      <c r="B81" s="2" t="s">
        <v>89</v>
      </c>
      <c r="C81" s="3" t="s">
        <v>406</v>
      </c>
      <c r="D81" s="1" t="str">
        <f t="shared" ca="1" si="0"/>
        <v> بشكل عام، هل تعتقد أن الأمور في بلدكم تسير في الاتجاه الصحيح أم الخاطئ؟</v>
      </c>
      <c r="G81" s="1" t="str">
        <f ca="1">IFERROR(__xludf.DUMMYFUNCTION("""COMPUTED_VALUE"""),"Q263")</f>
        <v>Q263</v>
      </c>
      <c r="H81" s="1" t="str">
        <f ca="1">IFERROR(__xludf.DUMMYFUNCTION("""COMPUTED_VALUE"""),"Q263")</f>
        <v>Q263</v>
      </c>
      <c r="I81" s="3" t="str">
        <f ca="1">IFERROR(__xludf.DUMMYFUNCTION("""COMPUTED_VALUE"""),"Which of the following statements best describes you?")</f>
        <v>Which of the following statements best describes you?</v>
      </c>
    </row>
    <row r="82" spans="1:9" ht="15.75" customHeight="1">
      <c r="A82" s="2" t="s">
        <v>89</v>
      </c>
      <c r="B82" s="2" t="s">
        <v>89</v>
      </c>
      <c r="C82" s="3" t="s">
        <v>90</v>
      </c>
      <c r="D82" s="1" t="str">
        <f t="shared" ca="1" si="0"/>
        <v> بشكل عام، هل تعتقد أن الأمور في بلدكم تسير في الاتجاه الصحيح أم الخاطئ؟</v>
      </c>
      <c r="G82" s="1" t="str">
        <f ca="1">IFERROR(__xludf.DUMMYFUNCTION("""COMPUTED_VALUE"""),"Q263")</f>
        <v>Q263</v>
      </c>
      <c r="H82" s="1" t="str">
        <f ca="1">IFERROR(__xludf.DUMMYFUNCTION("""COMPUTED_VALUE"""),"Q263")</f>
        <v>Q263</v>
      </c>
      <c r="I82" s="3" t="str">
        <f ca="1">IFERROR(__xludf.DUMMYFUNCTION("""COMPUTED_VALUE"""),"Helping the poor")</f>
        <v>Helping the poor</v>
      </c>
    </row>
    <row r="83" spans="1:9" ht="15.75" customHeight="1">
      <c r="A83" s="2" t="s">
        <v>92</v>
      </c>
      <c r="B83" s="2" t="s">
        <v>92</v>
      </c>
      <c r="C83" s="3" t="s">
        <v>93</v>
      </c>
      <c r="D83" s="1" t="str">
        <f t="shared" ca="1" si="0"/>
        <v> بشكل عام، هل تعتقد أن الأمور في بلدكم تسير في الاتجاه الصحيح أم الخاطئ؟</v>
      </c>
      <c r="G83" s="1" t="str">
        <f ca="1">IFERROR(__xludf.DUMMYFUNCTION("""COMPUTED_VALUE"""),"Q404")</f>
        <v>Q404</v>
      </c>
      <c r="H83" s="1" t="str">
        <f ca="1">IFERROR(__xludf.DUMMYFUNCTION("""COMPUTED_VALUE"""),"Q404")</f>
        <v>Q404</v>
      </c>
      <c r="I83" s="3" t="str">
        <f ca="1">IFERROR(__xludf.DUMMYFUNCTION("""COMPUTED_VALUE"""),"In general, to what extent are you interested in politics?")</f>
        <v>In general, to what extent are you interested in politics?</v>
      </c>
    </row>
    <row r="84" spans="1:9" ht="15.75" customHeight="1">
      <c r="A84" s="2" t="s">
        <v>92</v>
      </c>
      <c r="B84" s="2" t="s">
        <v>92</v>
      </c>
      <c r="C84" s="3" t="s">
        <v>426</v>
      </c>
      <c r="D84" s="1" t="str">
        <f t="shared" ca="1" si="0"/>
        <v> بشكل عام، هل تعتقد أن الأمور في بلدكم تسير في الاتجاه الصحيح أم الخاطئ؟</v>
      </c>
      <c r="G84" s="1" t="str">
        <f ca="1">IFERROR(__xludf.DUMMYFUNCTION("""COMPUTED_VALUE"""),"Q404")</f>
        <v>Q404</v>
      </c>
      <c r="H84" s="1" t="str">
        <f ca="1">IFERROR(__xludf.DUMMYFUNCTION("""COMPUTED_VALUE"""),"Q404")</f>
        <v>Q404</v>
      </c>
      <c r="I84" s="3" t="str">
        <f ca="1">IFERROR(__xludf.DUMMYFUNCTION("""COMPUTED_VALUE"""),"Political interest")</f>
        <v>Political interest</v>
      </c>
    </row>
    <row r="85" spans="1:9" ht="15.75" customHeight="1">
      <c r="A85" s="2" t="s">
        <v>92</v>
      </c>
      <c r="B85" s="2" t="s">
        <v>92</v>
      </c>
      <c r="C85" s="3" t="s">
        <v>93</v>
      </c>
      <c r="D85" s="1" t="str">
        <f t="shared" ca="1" si="0"/>
        <v> بشكل عام، هل تعتقد أن الأمور في بلدكم تسير في الاتجاه الصحيح أم الخاطئ؟</v>
      </c>
      <c r="G85" s="1" t="str">
        <f ca="1">IFERROR(__xludf.DUMMYFUNCTION("""COMPUTED_VALUE"""),"Q301")</f>
        <v>Q301</v>
      </c>
      <c r="H85" s="1" t="str">
        <f ca="1">IFERROR(__xludf.DUMMYFUNCTION("""COMPUTED_VALUE"""),"Q301")</f>
        <v>Q301</v>
      </c>
      <c r="I85" s="3" t="str">
        <f ca="1">IFERROR(__xludf.DUMMYFUNCTION("""COMPUTED_VALUE"""),"Did you vote in the last parliamentary elections?")</f>
        <v>Did you vote in the last parliamentary elections?</v>
      </c>
    </row>
    <row r="86" spans="1:9" ht="15.75" customHeight="1">
      <c r="A86" s="2" t="s">
        <v>94</v>
      </c>
      <c r="B86" s="2" t="s">
        <v>94</v>
      </c>
      <c r="C86" s="3" t="s">
        <v>95</v>
      </c>
      <c r="D86" s="1" t="str">
        <f t="shared" ca="1" si="0"/>
        <v> بشكل عام، هل تعتقد أن الأمور في بلدكم تسير في الاتجاه الصحيح أم الخاطئ؟</v>
      </c>
      <c r="G86" s="1" t="str">
        <f ca="1">IFERROR(__xludf.DUMMYFUNCTION("""COMPUTED_VALUE"""),"Q301")</f>
        <v>Q301</v>
      </c>
      <c r="H86" s="1" t="str">
        <f ca="1">IFERROR(__xludf.DUMMYFUNCTION("""COMPUTED_VALUE"""),"Q301")</f>
        <v>Q301</v>
      </c>
      <c r="I86" s="3" t="str">
        <f ca="1">IFERROR(__xludf.DUMMYFUNCTION("""COMPUTED_VALUE"""),"Reported electoral turnout")</f>
        <v>Reported electoral turnout</v>
      </c>
    </row>
    <row r="87" spans="1:9" ht="15.75" customHeight="1">
      <c r="A87" s="2" t="s">
        <v>94</v>
      </c>
      <c r="B87" s="2" t="s">
        <v>94</v>
      </c>
      <c r="C87" s="3" t="s">
        <v>445</v>
      </c>
      <c r="D87" s="1" t="str">
        <f t="shared" ca="1" si="0"/>
        <v> بشكل عام، هل تعتقد أن الأمور في بلدكم تسير في الاتجاه الصحيح أم الخاطئ؟</v>
      </c>
      <c r="G87" s="1" t="str">
        <f ca="1">IFERROR(__xludf.DUMMYFUNCTION("""COMPUTED_VALUE"""),"Q303")</f>
        <v>Q303</v>
      </c>
      <c r="H87" s="1" t="str">
        <f ca="1">IFERROR(__xludf.DUMMYFUNCTION("""COMPUTED_VALUE"""),"Q303")</f>
        <v>Q303</v>
      </c>
      <c r="I87" s="3" t="str">
        <f ca="1">IFERROR(__xludf.DUMMYFUNCTION("""COMPUTED_VALUE"""),"In general, how would you evaluate the last parliamentary elections?")</f>
        <v>In general, how would you evaluate the last parliamentary elections?</v>
      </c>
    </row>
    <row r="88" spans="1:9" ht="15.75" customHeight="1">
      <c r="A88" s="2" t="s">
        <v>94</v>
      </c>
      <c r="B88" s="2" t="s">
        <v>94</v>
      </c>
      <c r="C88" s="3" t="s">
        <v>451</v>
      </c>
      <c r="D88" s="1" t="str">
        <f t="shared" ca="1" si="0"/>
        <v> بشكل عام، هل تعتقد أن الأمور في بلدكم تسير في الاتجاه الصحيح أم الخاطئ؟</v>
      </c>
      <c r="G88" s="1" t="str">
        <f ca="1">IFERROR(__xludf.DUMMYFUNCTION("""COMPUTED_VALUE"""),"Q303")</f>
        <v>Q303</v>
      </c>
      <c r="H88" s="1" t="str">
        <f ca="1">IFERROR(__xludf.DUMMYFUNCTION("""COMPUTED_VALUE"""),"Q303")</f>
        <v>Q303</v>
      </c>
      <c r="I88" s="3" t="str">
        <f ca="1">IFERROR(__xludf.DUMMYFUNCTION("""COMPUTED_VALUE"""),"Fairness of election")</f>
        <v>Fairness of election</v>
      </c>
    </row>
    <row r="89" spans="1:9" ht="15.75" customHeight="1">
      <c r="A89" s="2" t="s">
        <v>96</v>
      </c>
      <c r="B89" s="2" t="s">
        <v>96</v>
      </c>
      <c r="C89" s="3" t="s">
        <v>97</v>
      </c>
      <c r="D89" s="1" t="str">
        <f t="shared" ca="1" si="0"/>
        <v> بشكل عام، هل تعتقد أن الأمور في بلدكم تسير في الاتجاه الصحيح أم الخاطئ؟</v>
      </c>
      <c r="G89" s="1" t="str">
        <f ca="1">IFERROR(__xludf.DUMMYFUNCTION("""COMPUTED_VALUE"""),"Q302")</f>
        <v>Q302</v>
      </c>
      <c r="H89" s="1" t="str">
        <f ca="1">IFERROR(__xludf.DUMMYFUNCTION("""COMPUTED_VALUE"""),"Q302")</f>
        <v>Q302</v>
      </c>
      <c r="I89" s="3" t="str">
        <f ca="1">IFERROR(__xludf.DUMMYFUNCTION("""COMPUTED_VALUE"""),"During the parliamentary election, did you attend a campaign meeting or rally?")</f>
        <v>During the parliamentary election, did you attend a campaign meeting or rally?</v>
      </c>
    </row>
    <row r="90" spans="1:9" ht="15.75" customHeight="1">
      <c r="A90" s="2" t="s">
        <v>96</v>
      </c>
      <c r="B90" s="2" t="s">
        <v>96</v>
      </c>
      <c r="C90" s="3" t="s">
        <v>461</v>
      </c>
      <c r="D90" s="1" t="str">
        <f t="shared" ca="1" si="0"/>
        <v> بشكل عام، هل تعتقد أن الأمور في بلدكم تسير في الاتجاه الصحيح أم الخاطئ؟</v>
      </c>
      <c r="G90" s="1" t="str">
        <f ca="1">IFERROR(__xludf.DUMMYFUNCTION("""COMPUTED_VALUE"""),"Q302")</f>
        <v>Q302</v>
      </c>
      <c r="H90" s="1" t="str">
        <f ca="1">IFERROR(__xludf.DUMMYFUNCTION("""COMPUTED_VALUE"""),"Q302")</f>
        <v>Q302</v>
      </c>
      <c r="I90" s="3" t="str">
        <f ca="1">IFERROR(__xludf.DUMMYFUNCTION("""COMPUTED_VALUE"""),"Participation in campaign rally")</f>
        <v>Participation in campaign rally</v>
      </c>
    </row>
    <row r="91" spans="1:9" ht="15.75" customHeight="1">
      <c r="A91" s="2" t="s">
        <v>96</v>
      </c>
      <c r="B91" s="2" t="s">
        <v>96</v>
      </c>
      <c r="C91" s="3" t="s">
        <v>97</v>
      </c>
      <c r="D91" s="1" t="str">
        <f t="shared" ca="1" si="0"/>
        <v> بشكل عام، هل تعتقد أن الأمور في بلدكم تسير في الاتجاه الصحيح أم الخاطئ؟</v>
      </c>
      <c r="G91" s="1" t="str">
        <f ca="1">IFERROR(__xludf.DUMMYFUNCTION("""COMPUTED_VALUE"""),"Q505A")</f>
        <v>Q505A</v>
      </c>
      <c r="H91" s="1" t="str">
        <f ca="1">IFERROR(__xludf.DUMMYFUNCTION("""COMPUTED_VALUE"""),"Q505A")</f>
        <v>Q505A</v>
      </c>
      <c r="I91" s="3" t="str">
        <f ca="1">IFERROR(__xludf.DUMMYFUNCTION("""COMPUTED_VALUE"""),"Which of the following two statements is the closest to your point of view?")</f>
        <v>Which of the following two statements is the closest to your point of view?</v>
      </c>
    </row>
    <row r="92" spans="1:9" ht="15.75" customHeight="1">
      <c r="A92" s="2" t="s">
        <v>98</v>
      </c>
      <c r="B92" s="2" t="s">
        <v>98</v>
      </c>
      <c r="C92" s="3" t="s">
        <v>99</v>
      </c>
      <c r="D92" s="1" t="str">
        <f t="shared" ca="1" si="0"/>
        <v> بشكل عام، هل تعتقد أن الأمور في بلدكم تسير في الاتجاه الصحيح أم الخاطئ؟</v>
      </c>
      <c r="G92" s="1" t="str">
        <f ca="1">IFERROR(__xludf.DUMMYFUNCTION("""COMPUTED_VALUE"""),"Q505A")</f>
        <v>Q505A</v>
      </c>
      <c r="H92" s="1" t="str">
        <f ca="1">IFERROR(__xludf.DUMMYFUNCTION("""COMPUTED_VALUE"""),"Q505A")</f>
        <v>Q505A</v>
      </c>
      <c r="I92" s="3" t="str">
        <f ca="1">IFERROR(__xludf.DUMMYFUNCTION("""COMPUTED_VALUE"""),"Preference for religious party")</f>
        <v>Preference for religious party</v>
      </c>
    </row>
    <row r="93" spans="1:9" ht="15.75" customHeight="1">
      <c r="A93" s="2" t="s">
        <v>98</v>
      </c>
      <c r="B93" s="2" t="s">
        <v>98</v>
      </c>
      <c r="C93" s="3" t="s">
        <v>483</v>
      </c>
      <c r="D93" s="1" t="str">
        <f t="shared" ca="1" si="0"/>
        <v> بشكل عام، هل تعتقد أن الأمور في بلدكم تسير في الاتجاه الصحيح أم الخاطئ؟</v>
      </c>
      <c r="G93" s="1" t="str">
        <f ca="1">IFERROR(__xludf.DUMMYFUNCTION("""COMPUTED_VALUE"""),"Q601A")</f>
        <v>Q601A</v>
      </c>
      <c r="H93" s="1" t="str">
        <f ca="1">IFERROR(__xludf.DUMMYFUNCTION("""COMPUTED_VALUE"""),"Q601A")</f>
        <v>Q601A</v>
      </c>
      <c r="I93" s="3" t="str">
        <f ca="1">IFERROR(__xludf.DUMMYFUNCTION("""COMPUTED_VALUE"""),"Some people think in order to achieve fairer representation a certain percentage of elected positions should be set aside for women. To what extent do you agree with this statement?")</f>
        <v>Some people think in order to achieve fairer representation a certain percentage of elected positions should be set aside for women. To what extent do you agree with this statement?</v>
      </c>
    </row>
    <row r="94" spans="1:9" ht="15.75" customHeight="1">
      <c r="A94" s="2" t="s">
        <v>98</v>
      </c>
      <c r="B94" s="2" t="s">
        <v>98</v>
      </c>
      <c r="C94" s="3" t="s">
        <v>99</v>
      </c>
      <c r="D94" s="1" t="str">
        <f t="shared" ca="1" si="0"/>
        <v> بشكل عام، هل تعتقد أن الأمور في بلدكم تسير في الاتجاه الصحيح أم الخاطئ؟</v>
      </c>
      <c r="G94" s="1" t="str">
        <f ca="1">IFERROR(__xludf.DUMMYFUNCTION("""COMPUTED_VALUE"""),"Q601A")</f>
        <v>Q601A</v>
      </c>
      <c r="H94" s="1" t="str">
        <f ca="1">IFERROR(__xludf.DUMMYFUNCTION("""COMPUTED_VALUE"""),"Q601A")</f>
        <v>Q601A</v>
      </c>
      <c r="I94" s="3" t="str">
        <f ca="1">IFERROR(__xludf.DUMMYFUNCTION("""COMPUTED_VALUE"""),"Support of women's quota")</f>
        <v>Support of women's quota</v>
      </c>
    </row>
    <row r="95" spans="1:9" ht="15.75" customHeight="1">
      <c r="A95" s="2" t="s">
        <v>100</v>
      </c>
      <c r="B95" s="2" t="s">
        <v>100</v>
      </c>
      <c r="C95" s="3" t="s">
        <v>101</v>
      </c>
      <c r="D95" s="1" t="str">
        <f t="shared" ca="1" si="0"/>
        <v> بشكل عام، هل تعتقد أن الأمور في بلدكم تسير في الاتجاه الصحيح أم الخاطئ؟</v>
      </c>
      <c r="G95" s="1" t="str">
        <f ca="1">IFERROR(__xludf.DUMMYFUNCTION("""COMPUTED_VALUE"""),"Q516A")</f>
        <v>Q516A</v>
      </c>
      <c r="H95" s="1" t="str">
        <f ca="1">IFERROR(__xludf.DUMMYFUNCTION("""COMPUTED_VALUE"""),"Q516A")</f>
        <v>Q516A</v>
      </c>
      <c r="I95" s="3" t="str">
        <f ca="1">IFERROR(__xludf.DUMMYFUNCTION("""COMPUTED_VALUE"""),"Which of these statements is closest to your opinion?")</f>
        <v>Which of these statements is closest to your opinion?</v>
      </c>
    </row>
    <row r="96" spans="1:9" ht="15.75" customHeight="1">
      <c r="A96" s="2" t="s">
        <v>100</v>
      </c>
      <c r="B96" s="2" t="s">
        <v>100</v>
      </c>
      <c r="C96" s="3" t="s">
        <v>488</v>
      </c>
      <c r="D96" s="1" t="str">
        <f t="shared" ca="1" si="0"/>
        <v> بشكل عام، هل تعتقد أن الأمور في بلدكم تسير في الاتجاه الصحيح أم الخاطئ؟</v>
      </c>
      <c r="G96" s="1" t="str">
        <f ca="1">IFERROR(__xludf.DUMMYFUNCTION("""COMPUTED_VALUE"""),"Q516A")</f>
        <v>Q516A</v>
      </c>
      <c r="H96" s="1" t="str">
        <f ca="1">IFERROR(__xludf.DUMMYFUNCTION("""COMPUTED_VALUE"""),"Q516A")</f>
        <v>Q516A</v>
      </c>
      <c r="I96" s="3" t="str">
        <f ca="1">IFERROR(__xludf.DUMMYFUNCTION("""COMPUTED_VALUE"""),"Preference: Democratic systems")</f>
        <v>Preference: Democratic systems</v>
      </c>
    </row>
    <row r="97" spans="1:9" ht="15.75" customHeight="1">
      <c r="A97" s="2" t="s">
        <v>100</v>
      </c>
      <c r="B97" s="2" t="s">
        <v>100</v>
      </c>
      <c r="C97" s="3" t="s">
        <v>101</v>
      </c>
      <c r="D97" s="1" t="str">
        <f t="shared" ca="1" si="0"/>
        <v> بشكل عام، هل تعتقد أن الأمور في بلدكم تسير في الاتجاه الصحيح أم الخاطئ؟</v>
      </c>
      <c r="G97" s="1" t="str">
        <f ca="1">IFERROR(__xludf.DUMMYFUNCTION("""COMPUTED_VALUE"""),"Q516A")</f>
        <v>Q516A</v>
      </c>
      <c r="H97" s="1" t="str">
        <f ca="1">IFERROR(__xludf.DUMMYFUNCTION("""COMPUTED_VALUE"""),"Q516A")</f>
        <v>Q516A</v>
      </c>
      <c r="I97" s="3" t="str">
        <f ca="1">IFERROR(__xludf.DUMMYFUNCTION("""COMPUTED_VALUE"""),"Which of these  statements is closest to your opinion?")</f>
        <v>Which of these  statements is closest to your opinion?</v>
      </c>
    </row>
    <row r="98" spans="1:9" ht="15.75" customHeight="1">
      <c r="A98" s="2" t="s">
        <v>102</v>
      </c>
      <c r="B98" s="2" t="s">
        <v>102</v>
      </c>
      <c r="C98" s="3" t="s">
        <v>104</v>
      </c>
      <c r="D98" s="1" t="str">
        <f t="shared" ca="1" si="0"/>
        <v> بشكل عام، هل تعتقد أن الأمور في بلدكم تسير في الاتجاه الصحيح أم الخاطئ؟</v>
      </c>
      <c r="G98" s="1" t="str">
        <f ca="1">IFERROR(__xludf.DUMMYFUNCTION("""COMPUTED_VALUE"""),"Q515A")</f>
        <v>Q515A</v>
      </c>
      <c r="H98" s="1" t="str">
        <f ca="1">IFERROR(__xludf.DUMMYFUNCTION("""COMPUTED_VALUE"""),"Q515A")</f>
        <v>Q515A</v>
      </c>
      <c r="I98" s="3" t="str">
        <f ca="1">IFERROR(__xludf.DUMMYFUNCTION("""COMPUTED_VALUE"""),"Essential characterisitc democracy")</f>
        <v>Essential characterisitc democracy</v>
      </c>
    </row>
    <row r="99" spans="1:9" ht="15.75" customHeight="1">
      <c r="A99" s="2" t="s">
        <v>102</v>
      </c>
      <c r="B99" s="2" t="s">
        <v>102</v>
      </c>
      <c r="C99" s="3" t="s">
        <v>492</v>
      </c>
      <c r="D99" s="1" t="str">
        <f t="shared" ca="1" si="0"/>
        <v> بشكل عام، هل تعتقد أن الأمور في بلدكم تسير في الاتجاه الصحيح أم الخاطئ؟</v>
      </c>
      <c r="G99" s="1" t="str">
        <f ca="1">IFERROR(__xludf.DUMMYFUNCTION("""COMPUTED_VALUE"""),"Q511")</f>
        <v>Q511</v>
      </c>
      <c r="H99" s="1" t="str">
        <f ca="1">IFERROR(__xludf.DUMMYFUNCTION("""COMPUTED_VALUE"""),"Q511")</f>
        <v>Q511</v>
      </c>
      <c r="I99" s="3" t="str">
        <f ca="1">IFERROR(__xludf.DUMMYFUNCTION("""COMPUTED_VALUE"""),"In your opinion, to what extent is your country democratic? (0 = dictatorship; 10 = democracy)")</f>
        <v>In your opinion, to what extent is your country democratic? (0 = dictatorship; 10 = democracy)</v>
      </c>
    </row>
    <row r="100" spans="1:9" ht="15.75" customHeight="1">
      <c r="A100" s="2" t="s">
        <v>102</v>
      </c>
      <c r="B100" s="2" t="s">
        <v>102</v>
      </c>
      <c r="C100" s="3" t="s">
        <v>104</v>
      </c>
      <c r="D100" s="1" t="str">
        <f t="shared" ca="1" si="0"/>
        <v> بشكل عام، هل تعتقد أن الأمور في بلدكم تسير في الاتجاه الصحيح أم الخاطئ؟</v>
      </c>
      <c r="G100" s="1" t="str">
        <f ca="1">IFERROR(__xludf.DUMMYFUNCTION("""COMPUTED_VALUE"""),"Q511")</f>
        <v>Q511</v>
      </c>
      <c r="H100" s="1" t="str">
        <f ca="1">IFERROR(__xludf.DUMMYFUNCTION("""COMPUTED_VALUE"""),"Q511")</f>
        <v>Q511</v>
      </c>
      <c r="I100" s="3" t="str">
        <f ca="1">IFERROR(__xludf.DUMMYFUNCTION("""COMPUTED_VALUE"""),"Extent to which country democratic")</f>
        <v>Extent to which country democratic</v>
      </c>
    </row>
    <row r="101" spans="1:9" ht="15.75" customHeight="1">
      <c r="A101" s="2" t="s">
        <v>106</v>
      </c>
      <c r="B101" s="2" t="s">
        <v>106</v>
      </c>
      <c r="C101" s="3" t="s">
        <v>107</v>
      </c>
      <c r="D101" s="1" t="str">
        <f t="shared" ca="1" si="0"/>
        <v> بشكل عام، هل تعتقد أن الأمور في بلدكم تسير في الاتجاه الصحيح أم الخاطئ؟</v>
      </c>
      <c r="G101" s="1" t="str">
        <f ca="1">IFERROR(__xludf.DUMMYFUNCTION("""COMPUTED_VALUE"""),"Q512")</f>
        <v>Q512</v>
      </c>
      <c r="H101" s="1" t="str">
        <f ca="1">IFERROR(__xludf.DUMMYFUNCTION("""COMPUTED_VALUE"""),"Q512")</f>
        <v>Q512</v>
      </c>
      <c r="I101" s="3" t="str">
        <f ca="1">IFERROR(__xludf.DUMMYFUNCTION("""COMPUTED_VALUE"""),"To what extent do you think democracy is suitable for your country? (0 = unsuitable; 10 = suitable)")</f>
        <v>To what extent do you think democracy is suitable for your country? (0 = unsuitable; 10 = suitable)</v>
      </c>
    </row>
    <row r="102" spans="1:9" ht="15.75" customHeight="1">
      <c r="A102" s="2" t="s">
        <v>106</v>
      </c>
      <c r="B102" s="2" t="s">
        <v>106</v>
      </c>
      <c r="C102" s="3" t="s">
        <v>495</v>
      </c>
      <c r="D102" s="1" t="str">
        <f t="shared" ca="1" si="0"/>
        <v> بشكل عام، هل تعتقد أن الأمور في بلدكم تسير في الاتجاه الصحيح أم الخاطئ؟</v>
      </c>
      <c r="G102" s="1" t="str">
        <f ca="1">IFERROR(__xludf.DUMMYFUNCTION("""COMPUTED_VALUE"""),"Q512")</f>
        <v>Q512</v>
      </c>
      <c r="H102" s="1" t="str">
        <f ca="1">IFERROR(__xludf.DUMMYFUNCTION("""COMPUTED_VALUE"""),"Q512")</f>
        <v>Q512</v>
      </c>
      <c r="I102" s="3" t="str">
        <f ca="1">IFERROR(__xludf.DUMMYFUNCTION("""COMPUTED_VALUE"""),"Extent to which democracy suitable to country")</f>
        <v>Extent to which democracy suitable to country</v>
      </c>
    </row>
    <row r="103" spans="1:9" ht="15.75" customHeight="1">
      <c r="A103" s="2" t="s">
        <v>106</v>
      </c>
      <c r="B103" s="2" t="s">
        <v>106</v>
      </c>
      <c r="C103" s="3" t="s">
        <v>500</v>
      </c>
      <c r="D103" s="1" t="str">
        <f t="shared" ca="1" si="0"/>
        <v> بشكل عام، هل تعتقد أن الأمور في بلدكم تسير في الاتجاه الصحيح أم الخاطئ؟</v>
      </c>
      <c r="G103" s="1" t="str">
        <f ca="1">IFERROR(__xludf.DUMMYFUNCTION("""COMPUTED_VALUE"""),"Q514")</f>
        <v>Q514</v>
      </c>
      <c r="H103" s="1" t="str">
        <f ca="1">IFERROR(__xludf.DUMMYFUNCTION("""COMPUTED_VALUE"""),"Q514")</f>
        <v>Q514</v>
      </c>
      <c r="I103" s="3" t="str">
        <f ca="1">IFERROR(__xludf.DUMMYFUNCTION("""COMPUTED_VALUE"""),"Do you agree or disagree with this statement? (split sample):")</f>
        <v>Do you agree or disagree with this statement? (split sample):</v>
      </c>
    </row>
    <row r="104" spans="1:9" ht="15.75" customHeight="1">
      <c r="A104" s="2" t="s">
        <v>108</v>
      </c>
      <c r="B104" s="2" t="s">
        <v>108</v>
      </c>
      <c r="C104" s="3" t="s">
        <v>501</v>
      </c>
      <c r="D104" s="1" t="str">
        <f t="shared" ca="1" si="0"/>
        <v> بشكل عام، هل تعتقد أن الأمور في بلدكم تسير في الاتجاه الصحيح أم الخاطئ؟</v>
      </c>
      <c r="G104" s="1" t="str">
        <f ca="1">IFERROR(__xludf.DUMMYFUNCTION("""COMPUTED_VALUE"""),"Q514")</f>
        <v>Q514</v>
      </c>
      <c r="H104" s="1" t="str">
        <f ca="1">IFERROR(__xludf.DUMMYFUNCTION("""COMPUTED_VALUE"""),"Q514")</f>
        <v>Q514</v>
      </c>
      <c r="I104" s="3" t="str">
        <f ca="1">IFERROR(__xludf.DUMMYFUNCTION("""COMPUTED_VALUE"""),"Attitude: Reform should occur little by little")</f>
        <v>Attitude: Reform should occur little by little</v>
      </c>
    </row>
    <row r="105" spans="1:9" ht="15.75" customHeight="1">
      <c r="A105" s="2" t="s">
        <v>108</v>
      </c>
      <c r="B105" s="2" t="s">
        <v>108</v>
      </c>
      <c r="C105" s="3" t="s">
        <v>503</v>
      </c>
      <c r="D105" s="1" t="str">
        <f t="shared" ca="1" si="0"/>
        <v> بشكل عام، هل تعتقد أن الأمور في بلدكم تسير في الاتجاه الصحيح أم الخاطئ؟</v>
      </c>
      <c r="G105" s="1" t="str">
        <f ca="1">IFERROR(__xludf.DUMMYFUNCTION("""COMPUTED_VALUE"""),"Statement")</f>
        <v>Statement</v>
      </c>
      <c r="H105" s="1" t="str">
        <f ca="1">IFERROR(__xludf.DUMMYFUNCTION("""COMPUTED_VALUE"""),"Statement")</f>
        <v>Statement</v>
      </c>
      <c r="I105" s="3" t="str">
        <f ca="1">IFERROR(__xludf.DUMMYFUNCTION("""COMPUTED_VALUE"""),"Political reform should be introduced little by little instead of all at once.")</f>
        <v>Political reform should be introduced little by little instead of all at once.</v>
      </c>
    </row>
    <row r="106" spans="1:9" ht="15.75" customHeight="1">
      <c r="A106" s="2" t="s">
        <v>108</v>
      </c>
      <c r="B106" s="2" t="s">
        <v>108</v>
      </c>
      <c r="C106" s="3" t="s">
        <v>501</v>
      </c>
      <c r="D106" s="1" t="str">
        <f t="shared" ca="1" si="0"/>
        <v> بشكل عام، هل تعتقد أن الأمور في بلدكم تسير في الاتجاه الصحيح أم الخاطئ؟</v>
      </c>
      <c r="G106" s="1" t="str">
        <f ca="1">IFERROR(__xludf.DUMMYFUNCTION("""COMPUTED_VALUE"""),"Q514")</f>
        <v>Q514</v>
      </c>
      <c r="H106" s="1" t="str">
        <f ca="1">IFERROR(__xludf.DUMMYFUNCTION("""COMPUTED_VALUE"""),"Q514")</f>
        <v>Q514</v>
      </c>
      <c r="I106" s="3" t="str">
        <f ca="1">IFERROR(__xludf.DUMMYFUNCTION("""COMPUTED_VALUE"""),"Do you agree or disagree with this statement? (split sample)")</f>
        <v>Do you agree or disagree with this statement? (split sample)</v>
      </c>
    </row>
    <row r="107" spans="1:9" ht="15.75" customHeight="1">
      <c r="A107" s="2" t="s">
        <v>110</v>
      </c>
      <c r="B107" s="2" t="s">
        <v>110</v>
      </c>
      <c r="C107" s="3" t="s">
        <v>111</v>
      </c>
      <c r="D107" s="1" t="str">
        <f t="shared" ca="1" si="0"/>
        <v> بشكل عام، هل تعتقد أن الأمور في بلدكم تسير في الاتجاه الصحيح أم الخاطئ؟</v>
      </c>
      <c r="G107" s="1" t="str">
        <f ca="1">IFERROR(__xludf.DUMMYFUNCTION("""COMPUTED_VALUE"""),"Q5161")</f>
        <v>Q5161</v>
      </c>
      <c r="H107" s="1" t="str">
        <f ca="1">IFERROR(__xludf.DUMMYFUNCTION("""COMPUTED_VALUE"""),"Q5161")</f>
        <v>Q5161</v>
      </c>
      <c r="I107" s="3" t="str">
        <f ca="1">IFERROR(__xludf.DUMMYFUNCTION("""COMPUTED_VALUE"""),"To what extent to you agree or disagree with the following statements?")</f>
        <v>To what extent to you agree or disagree with the following statements?</v>
      </c>
    </row>
    <row r="108" spans="1:9" ht="15.75" customHeight="1">
      <c r="A108" s="2" t="s">
        <v>110</v>
      </c>
      <c r="B108" s="2" t="s">
        <v>110</v>
      </c>
      <c r="C108" s="3" t="s">
        <v>512</v>
      </c>
      <c r="D108" s="1" t="str">
        <f t="shared" ca="1" si="0"/>
        <v> بشكل عام، هل تعتقد أن الأمور في بلدكم تسير في الاتجاه الصحيح أم الخاطئ؟</v>
      </c>
      <c r="G108" s="1" t="str">
        <f ca="1">IFERROR(__xludf.DUMMYFUNCTION("""COMPUTED_VALUE"""),"Q5161")</f>
        <v>Q5161</v>
      </c>
      <c r="H108" s="1" t="str">
        <f ca="1">IFERROR(__xludf.DUMMYFUNCTION("""COMPUTED_VALUE"""),"Q5161")</f>
        <v>Q5161</v>
      </c>
      <c r="I108" s="3" t="str">
        <f ca="1">IFERROR(__xludf.DUMMYFUNCTION("""COMPUTED_VALUE"""),"Democracy: Economic performance weak")</f>
        <v>Democracy: Economic performance weak</v>
      </c>
    </row>
    <row r="109" spans="1:9" ht="15.75" customHeight="1">
      <c r="A109" s="2" t="s">
        <v>110</v>
      </c>
      <c r="B109" s="2" t="s">
        <v>110</v>
      </c>
      <c r="C109" s="3" t="s">
        <v>111</v>
      </c>
      <c r="D109" s="1" t="str">
        <f t="shared" ca="1" si="0"/>
        <v> بشكل عام، هل تعتقد أن الأمور في بلدكم تسير في الاتجاه الصحيح أم الخاطئ؟</v>
      </c>
      <c r="G109" s="1" t="str">
        <f ca="1">IFERROR(__xludf.DUMMYFUNCTION("""COMPUTED_VALUE"""),"")</f>
        <v/>
      </c>
      <c r="H109" s="1" t="str">
        <f ca="1">IFERROR(__xludf.DUMMYFUNCTION("""COMPUTED_VALUE"""),"")</f>
        <v/>
      </c>
      <c r="I109" s="3" t="str">
        <f ca="1">IFERROR(__xludf.DUMMYFUNCTION("""COMPUTED_VALUE"""),"")</f>
        <v/>
      </c>
    </row>
    <row r="110" spans="1:9" ht="15.75" customHeight="1">
      <c r="A110" s="2" t="s">
        <v>112</v>
      </c>
      <c r="B110" s="2" t="s">
        <v>112</v>
      </c>
      <c r="C110" s="3" t="s">
        <v>113</v>
      </c>
      <c r="D110" s="1" t="str">
        <f t="shared" ca="1" si="0"/>
        <v> بشكل عام، هل تعتقد أن الأمور في بلدكم تسير في الاتجاه الصحيح أم الخاطئ؟</v>
      </c>
      <c r="G110" s="1" t="str">
        <f ca="1">IFERROR(__xludf.DUMMYFUNCTION("""COMPUTED_VALUE"""),"Statement")</f>
        <v>Statement</v>
      </c>
      <c r="H110" s="1" t="str">
        <f ca="1">IFERROR(__xludf.DUMMYFUNCTION("""COMPUTED_VALUE"""),"Statement")</f>
        <v>Statement</v>
      </c>
      <c r="I110" s="3" t="str">
        <f ca="1">IFERROR(__xludf.DUMMYFUNCTION("""COMPUTED_VALUE"""),"In democratic systems, economic performance is weak.")</f>
        <v>In democratic systems, economic performance is weak.</v>
      </c>
    </row>
    <row r="111" spans="1:9" ht="15.75" customHeight="1">
      <c r="A111" s="2" t="s">
        <v>112</v>
      </c>
      <c r="B111" s="2" t="s">
        <v>112</v>
      </c>
      <c r="C111" s="3" t="s">
        <v>550</v>
      </c>
      <c r="D111" s="1" t="str">
        <f t="shared" ca="1" si="0"/>
        <v> بشكل عام، هل تعتقد أن الأمور في بلدكم تسير في الاتجاه الصحيح أم الخاطئ؟</v>
      </c>
      <c r="G111" s="1" t="str">
        <f ca="1">IFERROR(__xludf.DUMMYFUNCTION("""COMPUTED_VALUE"""),"Q5162")</f>
        <v>Q5162</v>
      </c>
      <c r="H111" s="1" t="str">
        <f ca="1">IFERROR(__xludf.DUMMYFUNCTION("""COMPUTED_VALUE"""),"Q5162")</f>
        <v>Q5162</v>
      </c>
      <c r="I111" s="3" t="str">
        <f ca="1">IFERROR(__xludf.DUMMYFUNCTION("""COMPUTED_VALUE"""),"To what extent to you agree or disagree with the following statements?")</f>
        <v>To what extent to you agree or disagree with the following statements?</v>
      </c>
    </row>
    <row r="112" spans="1:9" ht="15.75" customHeight="1">
      <c r="A112" s="2" t="s">
        <v>112</v>
      </c>
      <c r="B112" s="2" t="s">
        <v>112</v>
      </c>
      <c r="C112" s="3" t="s">
        <v>113</v>
      </c>
      <c r="D112" s="1" t="str">
        <f t="shared" ca="1" si="0"/>
        <v> بشكل عام، هل تعتقد أن الأمور في بلدكم تسير في الاتجاه الصحيح أم الخاطئ؟</v>
      </c>
      <c r="G112" s="1" t="str">
        <f ca="1">IFERROR(__xludf.DUMMYFUNCTION("""COMPUTED_VALUE"""),"Q5162")</f>
        <v>Q5162</v>
      </c>
      <c r="H112" s="1" t="str">
        <f ca="1">IFERROR(__xludf.DUMMYFUNCTION("""COMPUTED_VALUE"""),"Q5162")</f>
        <v>Q5162</v>
      </c>
      <c r="I112" s="3" t="str">
        <f ca="1">IFERROR(__xludf.DUMMYFUNCTION("""COMPUTED_VALUE"""),"Democracy: Indecisive")</f>
        <v>Democracy: Indecisive</v>
      </c>
    </row>
    <row r="113" spans="1:9" ht="15.75" customHeight="1">
      <c r="A113" s="2" t="s">
        <v>114</v>
      </c>
      <c r="B113" s="2" t="s">
        <v>114</v>
      </c>
      <c r="C113" s="3" t="s">
        <v>115</v>
      </c>
      <c r="D113" s="1" t="str">
        <f t="shared" ca="1" si="0"/>
        <v> بشكل عام، هل تعتقد أن الأمور في بلدكم تسير في الاتجاه الصحيح أم الخاطئ؟</v>
      </c>
      <c r="G113" s="1" t="str">
        <f ca="1">IFERROR(__xludf.DUMMYFUNCTION("""COMPUTED_VALUE"""),"Statement")</f>
        <v>Statement</v>
      </c>
      <c r="H113" s="1" t="str">
        <f ca="1">IFERROR(__xludf.DUMMYFUNCTION("""COMPUTED_VALUE"""),"Statement")</f>
        <v>Statement</v>
      </c>
      <c r="I113" s="3" t="str">
        <f ca="1">IFERROR(__xludf.DUMMYFUNCTION("""COMPUTED_VALUE"""),"Democratic regimes are indecisive and full of problems.")</f>
        <v>Democratic regimes are indecisive and full of problems.</v>
      </c>
    </row>
    <row r="114" spans="1:9" ht="15.75" customHeight="1">
      <c r="A114" s="2" t="s">
        <v>114</v>
      </c>
      <c r="B114" s="2" t="s">
        <v>114</v>
      </c>
      <c r="C114" s="3" t="s">
        <v>593</v>
      </c>
      <c r="D114" s="1" t="str">
        <f t="shared" ca="1" si="0"/>
        <v> بشكل عام، هل تعتقد أن الأمور في بلدكم تسير في الاتجاه الصحيح أم الخاطئ؟</v>
      </c>
      <c r="G114" s="1" t="str">
        <f ca="1">IFERROR(__xludf.DUMMYFUNCTION("""COMPUTED_VALUE"""),"Q5163")</f>
        <v>Q5163</v>
      </c>
      <c r="H114" s="1" t="str">
        <f ca="1">IFERROR(__xludf.DUMMYFUNCTION("""COMPUTED_VALUE"""),"Q5163")</f>
        <v>Q5163</v>
      </c>
      <c r="I114" s="3" t="str">
        <f ca="1">IFERROR(__xludf.DUMMYFUNCTION("""COMPUTED_VALUE"""),"To what extent to you agree or disagree with the following statements?")</f>
        <v>To what extent to you agree or disagree with the following statements?</v>
      </c>
    </row>
    <row r="115" spans="1:9" ht="15.75" customHeight="1">
      <c r="A115" s="2" t="s">
        <v>114</v>
      </c>
      <c r="B115" s="2" t="s">
        <v>114</v>
      </c>
      <c r="C115" s="3" t="s">
        <v>115</v>
      </c>
      <c r="D115" s="1" t="str">
        <f t="shared" ca="1" si="0"/>
        <v> بشكل عام، هل تعتقد أن الأمور في بلدكم تسير في الاتجاه الصحيح أم الخاطئ؟</v>
      </c>
      <c r="G115" s="1" t="str">
        <f ca="1">IFERROR(__xludf.DUMMYFUNCTION("""COMPUTED_VALUE"""),"Q5163")</f>
        <v>Q5163</v>
      </c>
      <c r="H115" s="1" t="str">
        <f ca="1">IFERROR(__xludf.DUMMYFUNCTION("""COMPUTED_VALUE"""),"Q5163")</f>
        <v>Q5163</v>
      </c>
      <c r="I115" s="3" t="str">
        <f ca="1">IFERROR(__xludf.DUMMYFUNCTION("""COMPUTED_VALUE"""),"Democracy: Ineffective at maintaining order / stability")</f>
        <v>Democracy: Ineffective at maintaining order / stability</v>
      </c>
    </row>
    <row r="116" spans="1:9" ht="15.75" customHeight="1">
      <c r="A116" s="2" t="s">
        <v>116</v>
      </c>
      <c r="B116" s="2" t="s">
        <v>116</v>
      </c>
      <c r="C116" s="3" t="s">
        <v>117</v>
      </c>
      <c r="D116" s="1" t="str">
        <f t="shared" ca="1" si="0"/>
        <v> بشكل عام، هل تعتقد أن الأمور في بلدكم تسير في الاتجاه الصحيح أم الخاطئ؟</v>
      </c>
      <c r="G116" s="1" t="str">
        <f ca="1">IFERROR(__xludf.DUMMYFUNCTION("""COMPUTED_VALUE"""),"Statement")</f>
        <v>Statement</v>
      </c>
      <c r="H116" s="1" t="str">
        <f ca="1">IFERROR(__xludf.DUMMYFUNCTION("""COMPUTED_VALUE"""),"Statement")</f>
        <v>Statement</v>
      </c>
      <c r="I116" s="3" t="str">
        <f ca="1">IFERROR(__xludf.DUMMYFUNCTION("""COMPUTED_VALUE"""),"Democratic systems aren't effective at maintaining order / stability.")</f>
        <v>Democratic systems aren't effective at maintaining order / stability.</v>
      </c>
    </row>
    <row r="117" spans="1:9" ht="15.75" customHeight="1">
      <c r="A117" s="2" t="s">
        <v>116</v>
      </c>
      <c r="B117" s="2" t="s">
        <v>116</v>
      </c>
      <c r="C117" s="3" t="s">
        <v>634</v>
      </c>
      <c r="D117" s="1" t="str">
        <f t="shared" ca="1" si="0"/>
        <v> بشكل عام، هل تعتقد أن الأمور في بلدكم تسير في الاتجاه الصحيح أم الخاطئ؟</v>
      </c>
      <c r="G117" s="1" t="str">
        <f ca="1">IFERROR(__xludf.DUMMYFUNCTION("""COMPUTED_VALUE"""),"Q5164")</f>
        <v>Q5164</v>
      </c>
      <c r="H117" s="1" t="str">
        <f ca="1">IFERROR(__xludf.DUMMYFUNCTION("""COMPUTED_VALUE"""),"Q5164")</f>
        <v>Q5164</v>
      </c>
      <c r="I117" s="3" t="str">
        <f ca="1">IFERROR(__xludf.DUMMYFUNCTION("""COMPUTED_VALUE"""),"To what extent to you agree or disagree with the following statements?")</f>
        <v>To what extent to you agree or disagree with the following statements?</v>
      </c>
    </row>
    <row r="118" spans="1:9" ht="15.75" customHeight="1">
      <c r="A118" s="2" t="s">
        <v>116</v>
      </c>
      <c r="B118" s="2" t="s">
        <v>116</v>
      </c>
      <c r="C118" s="3" t="s">
        <v>117</v>
      </c>
      <c r="D118" s="1" t="str">
        <f t="shared" ca="1" si="0"/>
        <v> بشكل عام، هل تعتقد أن الأمور في بلدكم تسير في الاتجاه الصحيح أم الخاطئ؟</v>
      </c>
      <c r="G118" s="1" t="str">
        <f ca="1">IFERROR(__xludf.DUMMYFUNCTION("""COMPUTED_VALUE"""),"Q5164")</f>
        <v>Q5164</v>
      </c>
      <c r="H118" s="1" t="str">
        <f ca="1">IFERROR(__xludf.DUMMYFUNCTION("""COMPUTED_VALUE"""),"Q5164")</f>
        <v>Q5164</v>
      </c>
      <c r="I118" s="3" t="str">
        <f ca="1">IFERROR(__xludf.DUMMYFUNCTION("""COMPUTED_VALUE"""),"Democracy: Best system of government")</f>
        <v>Democracy: Best system of government</v>
      </c>
    </row>
    <row r="119" spans="1:9" ht="15.75" customHeight="1">
      <c r="A119" s="2" t="s">
        <v>118</v>
      </c>
      <c r="B119" s="2" t="s">
        <v>118</v>
      </c>
      <c r="C119" s="3" t="s">
        <v>120</v>
      </c>
      <c r="D119" s="1" t="str">
        <f t="shared" ca="1" si="0"/>
        <v> بشكل عام، هل تعتقد أن الأمور في بلدكم تسير في الاتجاه الصحيح أم الخاطئ؟</v>
      </c>
      <c r="G119" s="1" t="str">
        <f ca="1">IFERROR(__xludf.DUMMYFUNCTION("""COMPUTED_VALUE"""),"Statement")</f>
        <v>Statement</v>
      </c>
      <c r="H119" s="1" t="str">
        <f ca="1">IFERROR(__xludf.DUMMYFUNCTION("""COMPUTED_VALUE"""),"Statement")</f>
        <v>Statement</v>
      </c>
      <c r="I119" s="3" t="str">
        <f ca="1">IFERROR(__xludf.DUMMYFUNCTION("""COMPUTED_VALUE"""),"Democracies have problems, but are better than other systems.")</f>
        <v>Democracies have problems, but are better than other systems.</v>
      </c>
    </row>
    <row r="120" spans="1:9" ht="15.75" customHeight="1">
      <c r="A120" s="2" t="s">
        <v>118</v>
      </c>
      <c r="B120" s="2" t="s">
        <v>118</v>
      </c>
      <c r="C120" s="3" t="s">
        <v>637</v>
      </c>
      <c r="D120" s="1" t="str">
        <f t="shared" ca="1" si="0"/>
        <v> بشكل عام، هل تعتقد أن الأمور في بلدكم تسير في الاتجاه الصحيح أم الخاطئ؟</v>
      </c>
      <c r="G120" s="1" t="str">
        <f ca="1">IFERROR(__xludf.DUMMYFUNCTION("""COMPUTED_VALUE"""),"Statement")</f>
        <v>Statement</v>
      </c>
      <c r="H120" s="1" t="str">
        <f ca="1">IFERROR(__xludf.DUMMYFUNCTION("""COMPUTED_VALUE"""),"Statement")</f>
        <v>Statement</v>
      </c>
      <c r="I120" s="3" t="str">
        <f ca="1">IFERROR(__xludf.DUMMYFUNCTION("""COMPUTED_VALUE"""),"Statement: Democracies have problems, but are better than other systems.")</f>
        <v>Statement: Democracies have problems, but are better than other systems.</v>
      </c>
    </row>
    <row r="121" spans="1:9" ht="15.75" customHeight="1">
      <c r="A121" s="2" t="s">
        <v>118</v>
      </c>
      <c r="B121" s="2" t="s">
        <v>118</v>
      </c>
      <c r="C121" s="3" t="s">
        <v>120</v>
      </c>
      <c r="D121" s="1" t="str">
        <f t="shared" ca="1" si="0"/>
        <v> بشكل عام، هل تعتقد أن الأمور في بلدكم تسير في الاتجاه الصحيح أم الخاطئ؟</v>
      </c>
      <c r="G121" s="1" t="str">
        <f ca="1">IFERROR(__xludf.DUMMYFUNCTION("""COMPUTED_VALUE"""),"Q4231")</f>
        <v>Q4231</v>
      </c>
      <c r="H121" s="1" t="str">
        <f ca="1">IFERROR(__xludf.DUMMYFUNCTION("""COMPUTED_VALUE"""),"Q4231")</f>
        <v>Q4231</v>
      </c>
      <c r="I121" s="3" t="str">
        <f ca="1">IFERROR(__xludf.DUMMYFUNCTION("""COMPUTED_VALUE"""),"How many hours on a typical day do you spend watching TV?")</f>
        <v>How many hours on a typical day do you spend watching TV?</v>
      </c>
    </row>
    <row r="122" spans="1:9" ht="15.75" customHeight="1">
      <c r="A122" s="2" t="s">
        <v>122</v>
      </c>
      <c r="B122" s="2" t="s">
        <v>122</v>
      </c>
      <c r="C122" s="3" t="s">
        <v>123</v>
      </c>
      <c r="D122" s="1" t="str">
        <f t="shared" ca="1" si="0"/>
        <v> بشكل عام، هل تعتقد أن الأمور في بلدكم تسير في الاتجاه الصحيح أم الخاطئ؟</v>
      </c>
      <c r="G122" s="1" t="str">
        <f ca="1">IFERROR(__xludf.DUMMYFUNCTION("""COMPUTED_VALUE"""),"Q4231")</f>
        <v>Q4231</v>
      </c>
      <c r="H122" s="1" t="str">
        <f ca="1">IFERROR(__xludf.DUMMYFUNCTION("""COMPUTED_VALUE"""),"Q4231")</f>
        <v>Q4231</v>
      </c>
      <c r="I122" s="3" t="str">
        <f ca="1">IFERROR(__xludf.DUMMYFUNCTION("""COMPUTED_VALUE"""),"Media usage: TV")</f>
        <v>Media usage: TV</v>
      </c>
    </row>
    <row r="123" spans="1:9" ht="15.75" customHeight="1">
      <c r="A123" s="2" t="s">
        <v>122</v>
      </c>
      <c r="B123" s="2" t="s">
        <v>122</v>
      </c>
      <c r="C123" s="3" t="s">
        <v>641</v>
      </c>
      <c r="D123" s="1" t="str">
        <f t="shared" ca="1" si="0"/>
        <v> بشكل عام، هل تعتقد أن الأمور في بلدكم تسير في الاتجاه الصحيح أم الخاطئ؟</v>
      </c>
      <c r="G123" s="1" t="str">
        <f ca="1">IFERROR(__xludf.DUMMYFUNCTION("""COMPUTED_VALUE"""),"Q4232")</f>
        <v>Q4232</v>
      </c>
      <c r="H123" s="1" t="str">
        <f ca="1">IFERROR(__xludf.DUMMYFUNCTION("""COMPUTED_VALUE"""),"Q4232")</f>
        <v>Q4232</v>
      </c>
      <c r="I123" s="3" t="str">
        <f ca="1">IFERROR(__xludf.DUMMYFUNCTION("""COMPUTED_VALUE"""),"How many hours on a typical day do you spend listening to the radio?")</f>
        <v>How many hours on a typical day do you spend listening to the radio?</v>
      </c>
    </row>
    <row r="124" spans="1:9" ht="15.75" customHeight="1">
      <c r="A124" s="2" t="s">
        <v>122</v>
      </c>
      <c r="B124" s="2" t="s">
        <v>122</v>
      </c>
      <c r="C124" s="3" t="s">
        <v>123</v>
      </c>
      <c r="D124" s="1" t="str">
        <f t="shared" ca="1" si="0"/>
        <v> بشكل عام، هل تعتقد أن الأمور في بلدكم تسير في الاتجاه الصحيح أم الخاطئ؟</v>
      </c>
      <c r="G124" s="1" t="str">
        <f ca="1">IFERROR(__xludf.DUMMYFUNCTION("""COMPUTED_VALUE"""),"Q4232")</f>
        <v>Q4232</v>
      </c>
      <c r="H124" s="1" t="str">
        <f ca="1">IFERROR(__xludf.DUMMYFUNCTION("""COMPUTED_VALUE"""),"Q4232")</f>
        <v>Q4232</v>
      </c>
      <c r="I124" s="3" t="str">
        <f ca="1">IFERROR(__xludf.DUMMYFUNCTION("""COMPUTED_VALUE"""),"Media usage: Radio")</f>
        <v>Media usage: Radio</v>
      </c>
    </row>
    <row r="125" spans="1:9" ht="15.75" customHeight="1">
      <c r="A125" s="2" t="s">
        <v>124</v>
      </c>
      <c r="B125" s="2" t="s">
        <v>124</v>
      </c>
      <c r="C125" s="3" t="s">
        <v>125</v>
      </c>
      <c r="D125" s="1" t="str">
        <f t="shared" ca="1" si="0"/>
        <v> بشكل عام، هل تعتقد أن الأمور في بلدكم تسير في الاتجاه الصحيح أم الخاطئ؟</v>
      </c>
      <c r="G125" s="1" t="str">
        <f ca="1">IFERROR(__xludf.DUMMYFUNCTION("""COMPUTED_VALUE"""),"Q4233")</f>
        <v>Q4233</v>
      </c>
      <c r="H125" s="1" t="str">
        <f ca="1">IFERROR(__xludf.DUMMYFUNCTION("""COMPUTED_VALUE"""),"Q4233")</f>
        <v>Q4233</v>
      </c>
      <c r="I125" s="3" t="str">
        <f ca="1">IFERROR(__xludf.DUMMYFUNCTION("""COMPUTED_VALUE"""),"How many hours on a typical day do you spend reading the print version of a newspaper?")</f>
        <v>How many hours on a typical day do you spend reading the print version of a newspaper?</v>
      </c>
    </row>
    <row r="126" spans="1:9" ht="15.75" customHeight="1">
      <c r="A126" s="2" t="s">
        <v>124</v>
      </c>
      <c r="B126" s="2" t="s">
        <v>124</v>
      </c>
      <c r="C126" s="3" t="s">
        <v>127</v>
      </c>
      <c r="D126" s="1" t="str">
        <f t="shared" ca="1" si="0"/>
        <v> بشكل عام، هل تعتقد أن الأمور في بلدكم تسير في الاتجاه الصحيح أم الخاطئ؟</v>
      </c>
      <c r="G126" s="1" t="str">
        <f ca="1">IFERROR(__xludf.DUMMYFUNCTION("""COMPUTED_VALUE"""),"Q4233")</f>
        <v>Q4233</v>
      </c>
      <c r="H126" s="1" t="str">
        <f ca="1">IFERROR(__xludf.DUMMYFUNCTION("""COMPUTED_VALUE"""),"Q4233")</f>
        <v>Q4233</v>
      </c>
      <c r="I126" s="3" t="str">
        <f ca="1">IFERROR(__xludf.DUMMYFUNCTION("""COMPUTED_VALUE"""),"Media usage: Newspaper")</f>
        <v>Media usage: Newspaper</v>
      </c>
    </row>
    <row r="127" spans="1:9" ht="15.75" customHeight="1">
      <c r="A127" s="2" t="s">
        <v>124</v>
      </c>
      <c r="B127" s="2" t="s">
        <v>124</v>
      </c>
      <c r="C127" s="3" t="s">
        <v>128</v>
      </c>
      <c r="D127" s="1" t="str">
        <f t="shared" ca="1" si="0"/>
        <v> بشكل عام، هل تعتقد أن الأمور في بلدكم تسير في الاتجاه الصحيح أم الخاطئ؟</v>
      </c>
      <c r="G127" s="1" t="str">
        <f ca="1">IFERROR(__xludf.DUMMYFUNCTION("""COMPUTED_VALUE"""),"Q409")</f>
        <v>Q409</v>
      </c>
      <c r="H127" s="1" t="str">
        <f ca="1">IFERROR(__xludf.DUMMYFUNCTION("""COMPUTED_VALUE"""),"Q409")</f>
        <v>Q409</v>
      </c>
      <c r="I127" s="3" t="str">
        <f ca="1">IFERROR(__xludf.DUMMYFUNCTION("""COMPUTED_VALUE"""),"On average, how often do you use the Internet?")</f>
        <v>On average, how often do you use the Internet?</v>
      </c>
    </row>
    <row r="128" spans="1:9" ht="15.75" customHeight="1">
      <c r="A128" s="2" t="s">
        <v>129</v>
      </c>
      <c r="B128" s="2" t="s">
        <v>129</v>
      </c>
      <c r="C128" s="3" t="s">
        <v>131</v>
      </c>
      <c r="D128" s="1" t="str">
        <f t="shared" ca="1" si="0"/>
        <v> بشكل عام، هل تعتقد أن الأمور في بلدكم تسير في الاتجاه الصحيح أم الخاطئ؟</v>
      </c>
      <c r="G128" s="1" t="str">
        <f ca="1">IFERROR(__xludf.DUMMYFUNCTION("""COMPUTED_VALUE"""),"Q409")</f>
        <v>Q409</v>
      </c>
      <c r="H128" s="1" t="str">
        <f ca="1">IFERROR(__xludf.DUMMYFUNCTION("""COMPUTED_VALUE"""),"Q409")</f>
        <v>Q409</v>
      </c>
      <c r="I128" s="3" t="str">
        <f ca="1">IFERROR(__xludf.DUMMYFUNCTION("""COMPUTED_VALUE"""),"Media usage: Internet")</f>
        <v>Media usage: Internet</v>
      </c>
    </row>
    <row r="129" spans="1:9" ht="15.75" customHeight="1">
      <c r="A129" s="2" t="s">
        <v>129</v>
      </c>
      <c r="B129" s="2" t="s">
        <v>129</v>
      </c>
      <c r="C129" s="3" t="s">
        <v>131</v>
      </c>
      <c r="D129" s="1" t="str">
        <f t="shared" ca="1" si="0"/>
        <v> بشكل عام، هل تعتقد أن الأمور في بلدكم تسير في الاتجاه الصحيح أم الخاطئ؟</v>
      </c>
      <c r="G129" s="1" t="str">
        <f ca="1">IFERROR(__xludf.DUMMYFUNCTION("""COMPUTED_VALUE"""),"Q424")</f>
        <v>Q424</v>
      </c>
      <c r="H129" s="1" t="str">
        <f ca="1">IFERROR(__xludf.DUMMYFUNCTION("""COMPUTED_VALUE"""),"Q424")</f>
        <v>Q424</v>
      </c>
      <c r="I129" s="3" t="str">
        <f ca="1">IFERROR(__xludf.DUMMYFUNCTION("""COMPUTED_VALUE"""),"How many hours on a typical day do you spend on social media platforms? (Internet users)")</f>
        <v>How many hours on a typical day do you spend on social media platforms? (Internet users)</v>
      </c>
    </row>
    <row r="130" spans="1:9" ht="15.75" customHeight="1">
      <c r="A130" s="2" t="s">
        <v>132</v>
      </c>
      <c r="B130" s="2" t="s">
        <v>132</v>
      </c>
      <c r="C130" s="3" t="s">
        <v>133</v>
      </c>
      <c r="D130" s="1" t="str">
        <f t="shared" ca="1" si="0"/>
        <v> بشكل عام، هل تعتقد أن الأمور في بلدكم تسير في الاتجاه الصحيح أم الخاطئ؟</v>
      </c>
      <c r="G130" s="1" t="str">
        <f ca="1">IFERROR(__xludf.DUMMYFUNCTION("""COMPUTED_VALUE"""),"Q424")</f>
        <v>Q424</v>
      </c>
      <c r="H130" s="1" t="str">
        <f ca="1">IFERROR(__xludf.DUMMYFUNCTION("""COMPUTED_VALUE"""),"Q424")</f>
        <v>Q424</v>
      </c>
      <c r="I130" s="3" t="str">
        <f ca="1">IFERROR(__xludf.DUMMYFUNCTION("""COMPUTED_VALUE"""),"Media usage: Social media")</f>
        <v>Media usage: Social media</v>
      </c>
    </row>
    <row r="131" spans="1:9" ht="15.75" customHeight="1">
      <c r="A131" s="2" t="s">
        <v>132</v>
      </c>
      <c r="B131" s="2" t="s">
        <v>132</v>
      </c>
      <c r="C131" s="3" t="s">
        <v>647</v>
      </c>
      <c r="D131" s="1" t="str">
        <f t="shared" ca="1" si="0"/>
        <v> بشكل عام، هل تعتقد أن الأمور في بلدكم تسير في الاتجاه الصحيح أم الخاطئ؟</v>
      </c>
      <c r="G131" s="1" t="str">
        <f ca="1">IFERROR(__xludf.DUMMYFUNCTION("""COMPUTED_VALUE"""),"Q421")</f>
        <v>Q421</v>
      </c>
      <c r="H131" s="1" t="str">
        <f ca="1">IFERROR(__xludf.DUMMYFUNCTION("""COMPUTED_VALUE"""),"Q421")</f>
        <v>Q421</v>
      </c>
      <c r="I131" s="3" t="str">
        <f ca="1">IFERROR(__xludf.DUMMYFUNCTION("""COMPUTED_VALUE"""),"What is your primary source of information to follow breaking news as events unfold?")</f>
        <v>What is your primary source of information to follow breaking news as events unfold?</v>
      </c>
    </row>
    <row r="132" spans="1:9" ht="15.75" customHeight="1">
      <c r="A132" s="2" t="s">
        <v>132</v>
      </c>
      <c r="B132" s="2" t="s">
        <v>132</v>
      </c>
      <c r="C132" s="3" t="s">
        <v>133</v>
      </c>
      <c r="D132" s="1" t="str">
        <f t="shared" ca="1" si="0"/>
        <v> بشكل عام، هل تعتقد أن الأمور في بلدكم تسير في الاتجاه الصحيح أم الخاطئ؟</v>
      </c>
      <c r="G132" s="1" t="str">
        <f ca="1">IFERROR(__xludf.DUMMYFUNCTION("""COMPUTED_VALUE"""),"Q421")</f>
        <v>Q421</v>
      </c>
      <c r="H132" s="1" t="str">
        <f ca="1">IFERROR(__xludf.DUMMYFUNCTION("""COMPUTED_VALUE"""),"Q421")</f>
        <v>Q421</v>
      </c>
      <c r="I132" s="3" t="str">
        <f ca="1">IFERROR(__xludf.DUMMYFUNCTION("""COMPUTED_VALUE"""),"Media usage: Breaking news (type)")</f>
        <v>Media usage: Breaking news (type)</v>
      </c>
    </row>
    <row r="133" spans="1:9" ht="15.75" customHeight="1">
      <c r="A133" s="2" t="s">
        <v>135</v>
      </c>
      <c r="B133" s="2" t="s">
        <v>135</v>
      </c>
      <c r="C133" s="3" t="s">
        <v>137</v>
      </c>
      <c r="D133" s="1" t="str">
        <f t="shared" ca="1" si="0"/>
        <v> بشكل عام، هل تعتقد أن الأمور في بلدكم تسير في الاتجاه الصحيح أم الخاطئ؟</v>
      </c>
      <c r="G133" s="1" t="str">
        <f ca="1">IFERROR(__xludf.DUMMYFUNCTION("""COMPUTED_VALUE"""),"Q5211")</f>
        <v>Q5211</v>
      </c>
      <c r="H133" s="1" t="str">
        <f ca="1">IFERROR(__xludf.DUMMYFUNCTION("""COMPUTED_VALUE"""),"Q5211")</f>
        <v>Q5211</v>
      </c>
      <c r="I133" s="3" t="str">
        <f ca="1">IFERROR(__xludf.DUMMYFUNCTION("""COMPUTED_VALUE"""),"To what extent do you think that freedom of expression is guaranteed in your country?")</f>
        <v>To what extent do you think that freedom of expression is guaranteed in your country?</v>
      </c>
    </row>
    <row r="134" spans="1:9" ht="15.75" customHeight="1">
      <c r="A134" s="2" t="s">
        <v>135</v>
      </c>
      <c r="B134" s="2" t="s">
        <v>135</v>
      </c>
      <c r="C134" s="3" t="s">
        <v>649</v>
      </c>
      <c r="D134" s="1" t="str">
        <f t="shared" ca="1" si="0"/>
        <v> بشكل عام، هل تعتقد أن الأمور في بلدكم تسير في الاتجاه الصحيح أم الخاطئ؟</v>
      </c>
      <c r="G134" s="1" t="str">
        <f ca="1">IFERROR(__xludf.DUMMYFUNCTION("""COMPUTED_VALUE"""),"Q5211")</f>
        <v>Q5211</v>
      </c>
      <c r="H134" s="1" t="str">
        <f ca="1">IFERROR(__xludf.DUMMYFUNCTION("""COMPUTED_VALUE"""),"Q5211")</f>
        <v>Q5211</v>
      </c>
      <c r="I134" s="3" t="str">
        <f ca="1">IFERROR(__xludf.DUMMYFUNCTION("""COMPUTED_VALUE"""),"Perceived freedom: Expression")</f>
        <v>Perceived freedom: Expression</v>
      </c>
    </row>
    <row r="135" spans="1:9" ht="15.75" customHeight="1">
      <c r="A135" s="2" t="s">
        <v>135</v>
      </c>
      <c r="B135" s="2" t="s">
        <v>135</v>
      </c>
      <c r="C135" s="3" t="s">
        <v>137</v>
      </c>
      <c r="D135" s="1" t="str">
        <f t="shared" ca="1" si="0"/>
        <v> بشكل عام، هل تعتقد أن الأمور في بلدكم تسير في الاتجاه الصحيح أم الخاطئ؟</v>
      </c>
      <c r="G135" s="1" t="str">
        <f ca="1">IFERROR(__xludf.DUMMYFUNCTION("""COMPUTED_VALUE"""),"Q5214")</f>
        <v>Q5214</v>
      </c>
      <c r="H135" s="1" t="str">
        <f ca="1">IFERROR(__xludf.DUMMYFUNCTION("""COMPUTED_VALUE"""),"Q5214")</f>
        <v>Q5214</v>
      </c>
      <c r="I135" s="3" t="str">
        <f ca="1">IFERROR(__xludf.DUMMYFUNCTION("""COMPUTED_VALUE"""),"To what extent do you think that freedom to participate in peaceful protests is guaranteed in your country?")</f>
        <v>To what extent do you think that freedom to participate in peaceful protests is guaranteed in your country?</v>
      </c>
    </row>
    <row r="136" spans="1:9" ht="15.75" customHeight="1">
      <c r="A136" s="2" t="s">
        <v>138</v>
      </c>
      <c r="B136" s="2" t="s">
        <v>138</v>
      </c>
      <c r="C136" s="3" t="s">
        <v>651</v>
      </c>
      <c r="D136" s="1" t="str">
        <f t="shared" ca="1" si="0"/>
        <v> بشكل عام، هل تعتقد أن الأمور في بلدكم تسير في الاتجاه الصحيح أم الخاطئ؟</v>
      </c>
      <c r="G136" s="1" t="str">
        <f ca="1">IFERROR(__xludf.DUMMYFUNCTION("""COMPUTED_VALUE"""),"Q5214")</f>
        <v>Q5214</v>
      </c>
      <c r="H136" s="1" t="str">
        <f ca="1">IFERROR(__xludf.DUMMYFUNCTION("""COMPUTED_VALUE"""),"Q5214")</f>
        <v>Q5214</v>
      </c>
      <c r="I136" s="3" t="str">
        <f ca="1">IFERROR(__xludf.DUMMYFUNCTION("""COMPUTED_VALUE"""),"Perceived Freedom: Peaceful protest")</f>
        <v>Perceived Freedom: Peaceful protest</v>
      </c>
    </row>
    <row r="137" spans="1:9" ht="15.75" customHeight="1">
      <c r="A137" s="2" t="s">
        <v>138</v>
      </c>
      <c r="B137" s="2" t="s">
        <v>138</v>
      </c>
      <c r="C137" s="3" t="s">
        <v>652</v>
      </c>
      <c r="D137" s="1" t="str">
        <f t="shared" ca="1" si="0"/>
        <v> بشكل عام، هل تعتقد أن الأمور في بلدكم تسير في الاتجاه الصحيح أم الخاطئ؟</v>
      </c>
      <c r="G137" s="1" t="str">
        <f ca="1">IFERROR(__xludf.DUMMYFUNCTION("""COMPUTED_VALUE"""),"Q5215")</f>
        <v>Q5215</v>
      </c>
      <c r="H137" s="1" t="str">
        <f ca="1">IFERROR(__xludf.DUMMYFUNCTION("""COMPUTED_VALUE"""),"Q5215")</f>
        <v>Q5215</v>
      </c>
      <c r="I137" s="3" t="str">
        <f ca="1">IFERROR(__xludf.DUMMYFUNCTION("""COMPUTED_VALUE"""),"To what extent do you think that freedom to join civil society organizations is guaranteed in your country?")</f>
        <v>To what extent do you think that freedom to join civil society organizations is guaranteed in your country?</v>
      </c>
    </row>
    <row r="138" spans="1:9" ht="15.75" customHeight="1">
      <c r="A138" s="2" t="s">
        <v>176</v>
      </c>
      <c r="B138" s="2" t="s">
        <v>176</v>
      </c>
      <c r="C138" s="2" t="s">
        <v>653</v>
      </c>
      <c r="D138" s="1" t="str">
        <f t="shared" ca="1" si="0"/>
        <v> بشكل عام، هل تعتقد أن الأمور في بلدكم تسير في الاتجاه الصحيح أم الخاطئ؟</v>
      </c>
      <c r="G138" s="1" t="str">
        <f ca="1">IFERROR(__xludf.DUMMYFUNCTION("""COMPUTED_VALUE"""),"Q5215")</f>
        <v>Q5215</v>
      </c>
      <c r="H138" s="1" t="str">
        <f ca="1">IFERROR(__xludf.DUMMYFUNCTION("""COMPUTED_VALUE"""),"Q5215")</f>
        <v>Q5215</v>
      </c>
      <c r="I138" s="3" t="str">
        <f ca="1">IFERROR(__xludf.DUMMYFUNCTION("""COMPUTED_VALUE"""),"Perceived Freedom: Join organizations")</f>
        <v>Perceived Freedom: Join organizations</v>
      </c>
    </row>
    <row r="139" spans="1:9" ht="15.75" customHeight="1">
      <c r="A139" s="2" t="s">
        <v>138</v>
      </c>
      <c r="B139" s="2" t="s">
        <v>138</v>
      </c>
      <c r="C139" s="3" t="s">
        <v>654</v>
      </c>
      <c r="D139" s="1" t="str">
        <f t="shared" ca="1" si="0"/>
        <v> بشكل عام، هل تعتقد أن الأمور في بلدكم تسير في الاتجاه الصحيح أم الخاطئ؟</v>
      </c>
      <c r="G139" s="1" t="str">
        <f ca="1">IFERROR(__xludf.DUMMYFUNCTION("""COMPUTED_VALUE"""),"Statement")</f>
        <v>Statement</v>
      </c>
      <c r="H139" s="1" t="str">
        <f ca="1">IFERROR(__xludf.DUMMYFUNCTION("""COMPUTED_VALUE"""),"Statement")</f>
        <v>Statement</v>
      </c>
      <c r="I139" s="3" t="str">
        <f ca="1">IFERROR(__xludf.DUMMYFUNCTION("""COMPUTED_VALUE"""),"I trust the information provided by social media more than that provided by newspapers or TV news programs. (Internet users)")</f>
        <v>I trust the information provided by social media more than that provided by newspapers or TV news programs. (Internet users)</v>
      </c>
    </row>
    <row r="140" spans="1:9" ht="15.75" customHeight="1">
      <c r="A140" s="2" t="s">
        <v>176</v>
      </c>
      <c r="B140" s="2" t="s">
        <v>176</v>
      </c>
      <c r="C140" s="2" t="s">
        <v>653</v>
      </c>
      <c r="D140" s="1" t="str">
        <f t="shared" ca="1" si="0"/>
        <v> بشكل عام، هل تعتقد أن الأمور في بلدكم تسير في الاتجاه الصحيح أم الخاطئ؟</v>
      </c>
      <c r="G140" s="1" t="str">
        <f ca="1">IFERROR(__xludf.DUMMYFUNCTION("""COMPUTED_VALUE"""),"Statement")</f>
        <v>Statement</v>
      </c>
      <c r="H140" s="1" t="str">
        <f ca="1">IFERROR(__xludf.DUMMYFUNCTION("""COMPUTED_VALUE"""),"Statement")</f>
        <v>Statement</v>
      </c>
      <c r="I140" s="3" t="str">
        <f ca="1">IFERROR(__xludf.DUMMYFUNCTION("""COMPUTED_VALUE"""),"In general, I am well informed about political events in my country.")</f>
        <v>In general, I am well informed about political events in my country.</v>
      </c>
    </row>
    <row r="141" spans="1:9" ht="15.75" customHeight="1">
      <c r="A141" s="2" t="s">
        <v>140</v>
      </c>
      <c r="B141" s="2" t="s">
        <v>140</v>
      </c>
      <c r="C141" s="3" t="s">
        <v>655</v>
      </c>
      <c r="D141" s="1" t="str">
        <f t="shared" ca="1" si="0"/>
        <v> بشكل عام، هل تعتقد أن الأمور في بلدكم تسير في الاتجاه الصحيح أم الخاطئ؟</v>
      </c>
      <c r="G141" s="1" t="str">
        <f ca="1">IFERROR(__xludf.DUMMYFUNCTION("""COMPUTED_VALUE"""),"Statement")</f>
        <v>Statement</v>
      </c>
      <c r="H141" s="1" t="str">
        <f ca="1">IFERROR(__xludf.DUMMYFUNCTION("""COMPUTED_VALUE"""),"Statement")</f>
        <v>Statement</v>
      </c>
      <c r="I141" s="3" t="str">
        <f ca="1">IFERROR(__xludf.DUMMYFUNCTION("""COMPUTED_VALUE""")," In general, I am well informed about political events in my country.")</f>
        <v xml:space="preserve"> In general, I am well informed about political events in my country.</v>
      </c>
    </row>
    <row r="142" spans="1:9" ht="15.75" customHeight="1">
      <c r="A142" s="2" t="s">
        <v>140</v>
      </c>
      <c r="B142" s="2" t="s">
        <v>140</v>
      </c>
      <c r="C142" s="3" t="s">
        <v>657</v>
      </c>
      <c r="D142" s="1" t="str">
        <f t="shared" ca="1" si="0"/>
        <v> بشكل عام، هل تعتقد أن الأمور في بلدكم تسير في الاتجاه الصحيح أم الخاطئ؟</v>
      </c>
      <c r="G142" s="1" t="str">
        <f ca="1">IFERROR(__xludf.DUMMYFUNCTION("""COMPUTED_VALUE"""),"Q851A")</f>
        <v>Q851A</v>
      </c>
      <c r="H142" s="1" t="str">
        <f ca="1">IFERROR(__xludf.DUMMYFUNCTION("""COMPUTED_VALUE"""),"Q851A")</f>
        <v>Q851A</v>
      </c>
      <c r="I142" s="3" t="str">
        <f ca="1">IFERROR(__xludf.DUMMYFUNCTION("""COMPUTED_VALUE"""),"Apart from any punishment that might be used to discipline children when they misbehave, has anyone in your household ever experienced being physically abused by another member of your family?")</f>
        <v>Apart from any punishment that might be used to discipline children when they misbehave, has anyone in your household ever experienced being physically abused by another member of your family?</v>
      </c>
    </row>
    <row r="143" spans="1:9" ht="15.75" customHeight="1">
      <c r="A143" s="2"/>
      <c r="C143" s="3"/>
      <c r="D143" s="1" t="str">
        <f t="shared" ca="1" si="0"/>
        <v> بشكل عام، هل تعتقد أن الأمور في بلدكم تسير في الاتجاه الصحيح أم الخاطئ؟</v>
      </c>
      <c r="G143" s="1" t="str">
        <f ca="1">IFERROR(__xludf.DUMMYFUNCTION("""COMPUTED_VALUE"""),"Q851A")</f>
        <v>Q851A</v>
      </c>
      <c r="H143" s="1" t="str">
        <f ca="1">IFERROR(__xludf.DUMMYFUNCTION("""COMPUTED_VALUE"""),"Q851A")</f>
        <v>Q851A</v>
      </c>
      <c r="I143" s="3" t="str">
        <f ca="1">IFERROR(__xludf.DUMMYFUNCTION("""COMPUTED_VALUE"""),"Prevalence of domestic violence")</f>
        <v>Prevalence of domestic violence</v>
      </c>
    </row>
    <row r="144" spans="1:9" ht="15.75" customHeight="1">
      <c r="A144" s="2" t="s">
        <v>140</v>
      </c>
      <c r="B144" s="2" t="s">
        <v>140</v>
      </c>
      <c r="C144" s="3" t="s">
        <v>655</v>
      </c>
      <c r="D144" s="1" t="str">
        <f t="shared" ca="1" si="0"/>
        <v> بشكل عام، هل تعتقد أن الأمور في بلدكم تسير في الاتجاه الصحيح أم الخاطئ؟</v>
      </c>
      <c r="G144" s="1" t="str">
        <f ca="1">IFERROR(__xludf.DUMMYFUNCTION("""COMPUTED_VALUE"""),"Q851B")</f>
        <v>Q851B</v>
      </c>
      <c r="H144" s="1" t="str">
        <f ca="1">IFERROR(__xludf.DUMMYFUNCTION("""COMPUTED_VALUE"""),"Q851B")</f>
        <v>Q851B</v>
      </c>
      <c r="I144" s="3" t="str">
        <f ca="1">IFERROR(__xludf.DUMMYFUNCTION("""COMPUTED_VALUE"""),"And have they experienced this type of behavior in the last 12 months? (n=582)")</f>
        <v>And have they experienced this type of behavior in the last 12 months? (n=582)</v>
      </c>
    </row>
    <row r="145" spans="1:9" ht="15.75" customHeight="1">
      <c r="A145" s="2" t="s">
        <v>176</v>
      </c>
      <c r="B145" s="2" t="s">
        <v>176</v>
      </c>
      <c r="C145" s="2" t="s">
        <v>659</v>
      </c>
      <c r="D145" s="1" t="str">
        <f t="shared" ca="1" si="0"/>
        <v> بشكل عام، هل تعتقد أن الأمور في بلدكم تسير في الاتجاه الصحيح أم الخاطئ؟</v>
      </c>
      <c r="G145" s="1" t="str">
        <f ca="1">IFERROR(__xludf.DUMMYFUNCTION("""COMPUTED_VALUE"""),"Q851B")</f>
        <v>Q851B</v>
      </c>
      <c r="H145" s="1" t="str">
        <f ca="1">IFERROR(__xludf.DUMMYFUNCTION("""COMPUTED_VALUE"""),"Q851B")</f>
        <v>Q851B</v>
      </c>
      <c r="I145" s="3" t="str">
        <f ca="1">IFERROR(__xludf.DUMMYFUNCTION("""COMPUTED_VALUE"""),"Prevalence domestic violence past 12 months")</f>
        <v>Prevalence domestic violence past 12 months</v>
      </c>
    </row>
    <row r="146" spans="1:9" ht="15.75" customHeight="1">
      <c r="A146" s="2" t="s">
        <v>143</v>
      </c>
      <c r="B146" s="2" t="s">
        <v>143</v>
      </c>
      <c r="C146" s="3" t="s">
        <v>655</v>
      </c>
      <c r="D146" s="1" t="str">
        <f t="shared" ca="1" si="0"/>
        <v> بشكل عام، هل تعتقد أن الأمور في بلدكم تسير في الاتجاه الصحيح أم الخاطئ؟</v>
      </c>
      <c r="G146" s="1" t="str">
        <f ca="1">IFERROR(__xludf.DUMMYFUNCTION("""COMPUTED_VALUE"""),"Q851C")</f>
        <v>Q851C</v>
      </c>
      <c r="H146" s="1" t="str">
        <f ca="1">IFERROR(__xludf.DUMMYFUNCTION("""COMPUTED_VALUE"""),"Q851C")</f>
        <v>Q851C</v>
      </c>
      <c r="I146" s="3" t="str">
        <f ca="1">IFERROR(__xludf.DUMMYFUNCTION("""COMPUTED_VALUE"""),"Is the person who experienced this type of behavior in the past 12 months male, female, or both? (n=324)")</f>
        <v>Is the person who experienced this type of behavior in the past 12 months male, female, or both? (n=324)</v>
      </c>
    </row>
    <row r="147" spans="1:9" ht="15.75" customHeight="1">
      <c r="A147" s="2" t="s">
        <v>143</v>
      </c>
      <c r="B147" s="2" t="s">
        <v>143</v>
      </c>
      <c r="C147" s="3" t="s">
        <v>660</v>
      </c>
      <c r="D147" s="1" t="str">
        <f t="shared" ca="1" si="0"/>
        <v> بشكل عام، هل تعتقد أن الأمور في بلدكم تسير في الاتجاه الصحيح أم الخاطئ؟</v>
      </c>
      <c r="G147" s="1" t="str">
        <f ca="1">IFERROR(__xludf.DUMMYFUNCTION("""COMPUTED_VALUE"""),"Q851C")</f>
        <v>Q851C</v>
      </c>
      <c r="H147" s="1" t="str">
        <f ca="1">IFERROR(__xludf.DUMMYFUNCTION("""COMPUTED_VALUE"""),"Q851C")</f>
        <v>Q851C</v>
      </c>
      <c r="I147" s="3" t="str">
        <f ca="1">IFERROR(__xludf.DUMMYFUNCTION("""COMPUTED_VALUE"""),"Victim(s) of domestic violence")</f>
        <v>Victim(s) of domestic violence</v>
      </c>
    </row>
    <row r="148" spans="1:9" ht="15.75" customHeight="1">
      <c r="A148" s="2" t="s">
        <v>176</v>
      </c>
      <c r="B148" s="2" t="s">
        <v>176</v>
      </c>
      <c r="C148" s="2" t="s">
        <v>661</v>
      </c>
      <c r="D148" s="1" t="str">
        <f t="shared" ca="1" si="0"/>
        <v> بشكل عام، هل تعتقد أن الأمور في بلدكم تسير في الاتجاه الصحيح أم الخاطئ؟</v>
      </c>
      <c r="G148" s="1" t="str">
        <f ca="1">IFERROR(__xludf.DUMMYFUNCTION("""COMPUTED_VALUE"""),"Q851D")</f>
        <v>Q851D</v>
      </c>
      <c r="H148" s="1" t="str">
        <f ca="1">IFERROR(__xludf.DUMMYFUNCTION("""COMPUTED_VALUE"""),"Q851D")</f>
        <v>Q851D</v>
      </c>
      <c r="I148" s="3" t="str">
        <f ca="1">IFERROR(__xludf.DUMMYFUNCTION("""COMPUTED_VALUE"""),"Is the person who has experienced being physically abused likely to be able to receive assistance from any of the following?  (n=324;  check all that apply)")</f>
        <v>Is the person who has experienced being physically abused likely to be able to receive assistance from any of the following?  (n=324;  check all that apply)</v>
      </c>
    </row>
    <row r="149" spans="1:9" ht="15.75" customHeight="1">
      <c r="A149" s="2" t="s">
        <v>143</v>
      </c>
      <c r="B149" s="2" t="s">
        <v>143</v>
      </c>
      <c r="C149" s="3" t="s">
        <v>655</v>
      </c>
      <c r="D149" s="1" t="str">
        <f t="shared" ca="1" si="0"/>
        <v> بشكل عام، هل تعتقد أن الأمور في بلدكم تسير في الاتجاه الصحيح أم الخاطئ؟</v>
      </c>
      <c r="G149" s="1" t="str">
        <f ca="1">IFERROR(__xludf.DUMMYFUNCTION("""COMPUTED_VALUE"""),"Q851D")</f>
        <v>Q851D</v>
      </c>
      <c r="H149" s="1" t="str">
        <f ca="1">IFERROR(__xludf.DUMMYFUNCTION("""COMPUTED_VALUE"""),"Q851D")</f>
        <v>Q851D</v>
      </c>
      <c r="I149" s="3" t="str">
        <f ca="1">IFERROR(__xludf.DUMMYFUNCTION("""COMPUTED_VALUE"""),"Help for victim(s) of domestic violence")</f>
        <v>Help for victim(s) of domestic violence</v>
      </c>
    </row>
    <row r="150" spans="1:9" ht="15.75" customHeight="1">
      <c r="A150" s="2" t="s">
        <v>176</v>
      </c>
      <c r="B150" s="2" t="s">
        <v>176</v>
      </c>
      <c r="C150" s="2" t="s">
        <v>661</v>
      </c>
      <c r="D150" s="1" t="str">
        <f t="shared" ca="1" si="0"/>
        <v> بشكل عام، هل تعتقد أن الأمور في بلدكم تسير في الاتجاه الصحيح أم الخاطئ؟</v>
      </c>
      <c r="G150" s="1" t="str">
        <f ca="1">IFERROR(__xludf.DUMMYFUNCTION("""COMPUTED_VALUE"""),"Q860")</f>
        <v>Q860</v>
      </c>
      <c r="H150" s="1" t="str">
        <f ca="1">IFERROR(__xludf.DUMMYFUNCTION("""COMPUTED_VALUE"""),"Q860")</f>
        <v>Q860</v>
      </c>
      <c r="I150" s="3" t="str">
        <f ca="1">IFERROR(__xludf.DUMMYFUNCTION("""COMPUTED_VALUE"""),"Acceptance of same sex relationships / honor killings")</f>
        <v>Acceptance of same sex relationships / honor killings</v>
      </c>
    </row>
    <row r="151" spans="1:9" ht="15.75" customHeight="1">
      <c r="A151" s="2" t="s">
        <v>145</v>
      </c>
      <c r="B151" s="2" t="s">
        <v>145</v>
      </c>
      <c r="C151" s="3" t="s">
        <v>655</v>
      </c>
      <c r="D151" s="1" t="str">
        <f t="shared" ca="1" si="0"/>
        <v> بشكل عام، هل تعتقد أن الأمور في بلدكم تسير في الاتجاه الصحيح أم الخاطئ؟</v>
      </c>
      <c r="G151" s="1" t="str">
        <f ca="1">IFERROR(__xludf.DUMMYFUNCTION("""COMPUTED_VALUE"""),"Q860B")</f>
        <v>Q860B</v>
      </c>
      <c r="H151" s="1" t="str">
        <f ca="1">IFERROR(__xludf.DUMMYFUNCTION("""COMPUTED_VALUE"""),"Q860B")</f>
        <v>Q860B</v>
      </c>
      <c r="I151" s="3" t="str">
        <f ca="1">IFERROR(__xludf.DUMMYFUNCTION("""COMPUTED_VALUE"""),"Acceptance of intimate same sex relationships")</f>
        <v>Acceptance of intimate same sex relationships</v>
      </c>
    </row>
    <row r="152" spans="1:9" ht="15.75" customHeight="1">
      <c r="A152" s="2" t="s">
        <v>145</v>
      </c>
      <c r="B152" s="2" t="s">
        <v>145</v>
      </c>
      <c r="C152" s="3" t="s">
        <v>663</v>
      </c>
      <c r="D152" s="1" t="str">
        <f t="shared" ca="1" si="0"/>
        <v> بشكل عام، هل تعتقد أن الأمور في بلدكم تسير في الاتجاه الصحيح أم الخاطئ؟</v>
      </c>
      <c r="G152" s="1" t="str">
        <f ca="1">IFERROR(__xludf.DUMMYFUNCTION("""COMPUTED_VALUE"""),"Q860B")</f>
        <v>Q860B</v>
      </c>
      <c r="H152" s="1" t="str">
        <f ca="1">IFERROR(__xludf.DUMMYFUNCTION("""COMPUTED_VALUE"""),"Q860B")</f>
        <v>Q860B</v>
      </c>
      <c r="I152" s="3" t="str">
        <f ca="1">IFERROR(__xludf.DUMMYFUNCTION("""COMPUTED_VALUE"""),"Acceptance of intimate same sex relationships ")</f>
        <v xml:space="preserve">Acceptance of intimate same sex relationships </v>
      </c>
    </row>
    <row r="153" spans="1:9" ht="15.75" customHeight="1">
      <c r="A153" s="2" t="s">
        <v>176</v>
      </c>
      <c r="B153" s="2" t="s">
        <v>176</v>
      </c>
      <c r="C153" s="2" t="s">
        <v>664</v>
      </c>
      <c r="D153" s="1" t="str">
        <f t="shared" ca="1" si="0"/>
        <v> بشكل عام، هل تعتقد أن الأمور في بلدكم تسير في الاتجاه الصحيح أم الخاطئ؟</v>
      </c>
      <c r="G153" s="1" t="str">
        <f ca="1">IFERROR(__xludf.DUMMYFUNCTION("""COMPUTED_VALUE"""),"Q860C")</f>
        <v>Q860C</v>
      </c>
      <c r="H153" s="1" t="str">
        <f ca="1">IFERROR(__xludf.DUMMYFUNCTION("""COMPUTED_VALUE"""),"Q860C")</f>
        <v>Q860C</v>
      </c>
      <c r="I153" s="3" t="str">
        <f ca="1">IFERROR(__xludf.DUMMYFUNCTION("""COMPUTED_VALUE"""),"Female genital mutilation (FGM)")</f>
        <v>Female genital mutilation (FGM)</v>
      </c>
    </row>
    <row r="154" spans="1:9" ht="15.75" customHeight="1">
      <c r="A154" s="2" t="s">
        <v>145</v>
      </c>
      <c r="B154" s="2" t="s">
        <v>145</v>
      </c>
      <c r="C154" s="3" t="s">
        <v>655</v>
      </c>
      <c r="D154" s="1" t="str">
        <f t="shared" ca="1" si="0"/>
        <v> بشكل عام، هل تعتقد أن الأمور في بلدكم تسير في الاتجاه الصحيح أم الخاطئ؟</v>
      </c>
      <c r="G154" s="1" t="str">
        <f ca="1">IFERROR(__xludf.DUMMYFUNCTION("""COMPUTED_VALUE"""),"Q860C")</f>
        <v>Q860C</v>
      </c>
      <c r="H154" s="1" t="str">
        <f ca="1">IFERROR(__xludf.DUMMYFUNCTION("""COMPUTED_VALUE"""),"Q860C")</f>
        <v>Q860C</v>
      </c>
      <c r="I154" s="3" t="str">
        <f ca="1">IFERROR(__xludf.DUMMYFUNCTION("""COMPUTED_VALUE"""),"Acceptance of female genital mutilation (FGM)")</f>
        <v>Acceptance of female genital mutilation (FGM)</v>
      </c>
    </row>
    <row r="155" spans="1:9" ht="15.75" customHeight="1">
      <c r="A155" s="2" t="s">
        <v>176</v>
      </c>
      <c r="B155" s="2" t="s">
        <v>176</v>
      </c>
      <c r="C155" s="2" t="s">
        <v>664</v>
      </c>
      <c r="D155" s="1" t="str">
        <f t="shared" ca="1" si="0"/>
        <v> بشكل عام، هل تعتقد أن الأمور في بلدكم تسير في الاتجاه الصحيح أم الخاطئ؟</v>
      </c>
      <c r="G155" s="1" t="str">
        <f ca="1">IFERROR(__xludf.DUMMYFUNCTION("""COMPUTED_VALUE"""),"Q860D")</f>
        <v>Q860D</v>
      </c>
      <c r="H155" s="1" t="str">
        <f ca="1">IFERROR(__xludf.DUMMYFUNCTION("""COMPUTED_VALUE"""),"Q860D")</f>
        <v>Q860D</v>
      </c>
      <c r="I155" s="3" t="str">
        <f ca="1">IFERROR(__xludf.DUMMYFUNCTION("""COMPUTED_VALUE"""),"Honor killings")</f>
        <v>Honor killings</v>
      </c>
    </row>
    <row r="156" spans="1:9" ht="15.75" customHeight="1">
      <c r="A156" s="2" t="s">
        <v>147</v>
      </c>
      <c r="B156" s="2" t="s">
        <v>147</v>
      </c>
      <c r="C156" s="3" t="s">
        <v>655</v>
      </c>
      <c r="D156" s="1" t="str">
        <f t="shared" ca="1" si="0"/>
        <v> بشكل عام، هل تعتقد أن الأمور في بلدكم تسير في الاتجاه الصحيح أم الخاطئ؟</v>
      </c>
      <c r="G156" s="1" t="str">
        <f ca="1">IFERROR(__xludf.DUMMYFUNCTION("""COMPUTED_VALUE"""),"Q860D")</f>
        <v>Q860D</v>
      </c>
      <c r="H156" s="1" t="str">
        <f ca="1">IFERROR(__xludf.DUMMYFUNCTION("""COMPUTED_VALUE"""),"Q860D")</f>
        <v>Q860D</v>
      </c>
      <c r="I156" s="3" t="str">
        <f ca="1">IFERROR(__xludf.DUMMYFUNCTION("""COMPUTED_VALUE"""),"Acceptance of honor killings ")</f>
        <v xml:space="preserve">Acceptance of honor killings </v>
      </c>
    </row>
    <row r="157" spans="1:9" ht="15.75" customHeight="1">
      <c r="A157" s="2" t="s">
        <v>147</v>
      </c>
      <c r="B157" s="2" t="s">
        <v>147</v>
      </c>
      <c r="C157" s="3" t="s">
        <v>666</v>
      </c>
      <c r="D157" s="1" t="str">
        <f t="shared" ca="1" si="0"/>
        <v> بشكل عام، هل تعتقد أن الأمور في بلدكم تسير في الاتجاه الصحيح أم الخاطئ؟</v>
      </c>
      <c r="G157" s="1" t="str">
        <f ca="1">IFERROR(__xludf.DUMMYFUNCTION("""COMPUTED_VALUE"""),"Q609")</f>
        <v>Q609</v>
      </c>
      <c r="H157" s="1" t="str">
        <f ca="1">IFERROR(__xludf.DUMMYFUNCTION("""COMPUTED_VALUE"""),"Q609")</f>
        <v>Q609</v>
      </c>
      <c r="I157" s="3" t="str">
        <f ca="1">IFERROR(__xludf.DUMMYFUNCTION("""COMPUTED_VALUE"""),"In general, you would describe yourself as religious, somewhat religious, or not religious?")</f>
        <v>In general, you would describe yourself as religious, somewhat religious, or not religious?</v>
      </c>
    </row>
    <row r="158" spans="1:9" ht="15.75" customHeight="1">
      <c r="A158" s="2" t="s">
        <v>176</v>
      </c>
      <c r="B158" s="2" t="s">
        <v>176</v>
      </c>
      <c r="C158" s="2" t="s">
        <v>667</v>
      </c>
      <c r="D158" s="1" t="str">
        <f t="shared" ca="1" si="0"/>
        <v> بشكل عام، هل تعتقد أن الأمور في بلدكم تسير في الاتجاه الصحيح أم الخاطئ؟</v>
      </c>
      <c r="G158" s="1" t="str">
        <f ca="1">IFERROR(__xludf.DUMMYFUNCTION("""COMPUTED_VALUE"""),"Q609")</f>
        <v>Q609</v>
      </c>
      <c r="H158" s="1" t="str">
        <f ca="1">IFERROR(__xludf.DUMMYFUNCTION("""COMPUTED_VALUE"""),"Q609")</f>
        <v>Q609</v>
      </c>
      <c r="I158" s="3">
        <f ca="1">IFERROR(__xludf.DUMMYFUNCTION("""COMPUTED_VALUE"""),7)</f>
        <v>7</v>
      </c>
    </row>
    <row r="159" spans="1:9" ht="15.75" customHeight="1">
      <c r="A159" s="2" t="s">
        <v>147</v>
      </c>
      <c r="B159" s="2" t="s">
        <v>147</v>
      </c>
      <c r="C159" s="3" t="s">
        <v>655</v>
      </c>
      <c r="D159" s="1" t="str">
        <f t="shared" ca="1" si="0"/>
        <v> بشكل عام، هل تعتقد أن الأمور في بلدكم تسير في الاتجاه الصحيح أم الخاطئ؟</v>
      </c>
      <c r="G159" s="1" t="str">
        <f ca="1">IFERROR(__xludf.DUMMYFUNCTION("""COMPUTED_VALUE"""),"Q609")</f>
        <v>Q609</v>
      </c>
      <c r="H159" s="1" t="str">
        <f ca="1">IFERROR(__xludf.DUMMYFUNCTION("""COMPUTED_VALUE"""),"Q609")</f>
        <v>Q609</v>
      </c>
      <c r="I159" s="3" t="str">
        <f ca="1">IFERROR(__xludf.DUMMYFUNCTION("""COMPUTED_VALUE"""),"Religious piety: Religiousness")</f>
        <v>Religious piety: Religiousness</v>
      </c>
    </row>
    <row r="160" spans="1:9" ht="15.75" customHeight="1">
      <c r="A160" s="2" t="s">
        <v>176</v>
      </c>
      <c r="B160" s="2" t="s">
        <v>176</v>
      </c>
      <c r="C160" s="2" t="s">
        <v>668</v>
      </c>
      <c r="D160" s="1" t="str">
        <f t="shared" ca="1" si="0"/>
        <v> بشكل عام، هل تعتقد أن الأمور في بلدكم تسير في الاتجاه الصحيح أم الخاطئ؟</v>
      </c>
      <c r="G160" s="1" t="str">
        <f ca="1">IFERROR(__xludf.DUMMYFUNCTION("""COMPUTED_VALUE"""),"Q609A")</f>
        <v>Q609A</v>
      </c>
      <c r="H160" s="1" t="str">
        <f ca="1">IFERROR(__xludf.DUMMYFUNCTION("""COMPUTED_VALUE"""),"Q609A")</f>
        <v>Q609A</v>
      </c>
      <c r="I160" s="3" t="str">
        <f ca="1">IFERROR(__xludf.DUMMYFUNCTION("""COMPUTED_VALUE"""),"How often do you pray?")</f>
        <v>How often do you pray?</v>
      </c>
    </row>
    <row r="161" spans="1:9" ht="15.75" customHeight="1">
      <c r="A161" s="2" t="s">
        <v>149</v>
      </c>
      <c r="B161" s="2" t="s">
        <v>149</v>
      </c>
      <c r="C161" s="3" t="s">
        <v>152</v>
      </c>
      <c r="D161" s="1" t="str">
        <f t="shared" ca="1" si="0"/>
        <v> بشكل عام، هل تعتقد أن الأمور في بلدكم تسير في الاتجاه الصحيح أم الخاطئ؟</v>
      </c>
      <c r="G161" s="1" t="str">
        <f ca="1">IFERROR(__xludf.DUMMYFUNCTION("""COMPUTED_VALUE"""),"Q609A")</f>
        <v>Q609A</v>
      </c>
      <c r="H161" s="1" t="str">
        <f ca="1">IFERROR(__xludf.DUMMYFUNCTION("""COMPUTED_VALUE"""),"Q609A")</f>
        <v>Q609A</v>
      </c>
      <c r="I161" s="3" t="str">
        <f ca="1">IFERROR(__xludf.DUMMYFUNCTION("""COMPUTED_VALUE"""),"Religious piety: Praying")</f>
        <v>Religious piety: Praying</v>
      </c>
    </row>
    <row r="162" spans="1:9" ht="15.75" customHeight="1">
      <c r="A162" s="2" t="s">
        <v>149</v>
      </c>
      <c r="B162" s="2" t="s">
        <v>149</v>
      </c>
      <c r="C162" s="3" t="s">
        <v>669</v>
      </c>
      <c r="D162" s="1" t="str">
        <f t="shared" ca="1" si="0"/>
        <v> بشكل عام، هل تعتقد أن الأمور في بلدكم تسير في الاتجاه الصحيح أم الخاطئ؟</v>
      </c>
      <c r="G162" s="1" t="str">
        <f ca="1">IFERROR(__xludf.DUMMYFUNCTION("""COMPUTED_VALUE"""),"Q6105")</f>
        <v>Q6105</v>
      </c>
      <c r="H162" s="1" t="str">
        <f ca="1">IFERROR(__xludf.DUMMYFUNCTION("""COMPUTED_VALUE"""),"Q6105")</f>
        <v>Q6105</v>
      </c>
      <c r="I162" s="3" t="str">
        <f ca="1">IFERROR(__xludf.DUMMYFUNCTION("""COMPUTED_VALUE"""),"Do you always, most of the time, sometimes, rarely, or never attend Friday prayer / go to Sunday mass? (Christians and Muslims only)")</f>
        <v>Do you always, most of the time, sometimes, rarely, or never attend Friday prayer / go to Sunday mass? (Christians and Muslims only)</v>
      </c>
    </row>
    <row r="163" spans="1:9" ht="15.75" customHeight="1">
      <c r="A163" s="2" t="s">
        <v>149</v>
      </c>
      <c r="B163" s="2" t="s">
        <v>149</v>
      </c>
      <c r="C163" s="3" t="s">
        <v>152</v>
      </c>
      <c r="D163" s="1" t="str">
        <f t="shared" ca="1" si="0"/>
        <v> بشكل عام، هل تعتقد أن الأمور في بلدكم تسير في الاتجاه الصحيح أم الخاطئ؟</v>
      </c>
      <c r="G163" s="1" t="str">
        <f ca="1">IFERROR(__xludf.DUMMYFUNCTION("""COMPUTED_VALUE"""),"Q6105")</f>
        <v>Q6105</v>
      </c>
      <c r="H163" s="1" t="str">
        <f ca="1">IFERROR(__xludf.DUMMYFUNCTION("""COMPUTED_VALUE"""),"Q6105")</f>
        <v>Q6105</v>
      </c>
      <c r="I163" s="3" t="str">
        <f ca="1">IFERROR(__xludf.DUMMYFUNCTION("""COMPUTED_VALUE"""),"Religious piety: Attending prayer / service")</f>
        <v>Religious piety: Attending prayer / service</v>
      </c>
    </row>
    <row r="164" spans="1:9" ht="15.75" customHeight="1">
      <c r="A164" s="2" t="s">
        <v>154</v>
      </c>
      <c r="B164" s="2" t="s">
        <v>154</v>
      </c>
      <c r="C164" s="3" t="s">
        <v>155</v>
      </c>
      <c r="D164" s="1" t="str">
        <f t="shared" ca="1" si="0"/>
        <v> بشكل عام، هل تعتقد أن الأمور في بلدكم تسير في الاتجاه الصحيح أم الخاطئ؟</v>
      </c>
      <c r="G164" s="1" t="str">
        <f ca="1">IFERROR(__xludf.DUMMYFUNCTION("""COMPUTED_VALUE"""),"Q6105")</f>
        <v>Q6105</v>
      </c>
      <c r="H164" s="1" t="str">
        <f ca="1">IFERROR(__xludf.DUMMYFUNCTION("""COMPUTED_VALUE"""),"Q6105")</f>
        <v>Q6105</v>
      </c>
      <c r="I164" s="3" t="str">
        <f ca="1">IFERROR(__xludf.DUMMYFUNCTION("""COMPUTED_VALUE"""),"Do you always, most of the time, sometimes, rarely, or never attend Friday prayer / go to Sunday mass?  (Christians and Muslims only)")</f>
        <v>Do you always, most of the time, sometimes, rarely, or never attend Friday prayer / go to Sunday mass?  (Christians and Muslims only)</v>
      </c>
    </row>
    <row r="165" spans="1:9" ht="15.75" customHeight="1">
      <c r="A165" s="2" t="s">
        <v>154</v>
      </c>
      <c r="B165" s="2" t="s">
        <v>154</v>
      </c>
      <c r="C165" s="3" t="s">
        <v>670</v>
      </c>
      <c r="D165" s="1" t="str">
        <f t="shared" ca="1" si="0"/>
        <v> بشكل عام، هل تعتقد أن الأمور في بلدكم تسير في الاتجاه الصحيح أم الخاطئ؟</v>
      </c>
      <c r="G165" s="1" t="str">
        <f ca="1">IFERROR(__xludf.DUMMYFUNCTION("""COMPUTED_VALUE"""),"Q6106")</f>
        <v>Q6106</v>
      </c>
      <c r="H165" s="1" t="str">
        <f ca="1">IFERROR(__xludf.DUMMYFUNCTION("""COMPUTED_VALUE"""),"Q6106")</f>
        <v>Q6106</v>
      </c>
      <c r="I165" s="3" t="str">
        <f ca="1">IFERROR(__xludf.DUMMYFUNCTION("""COMPUTED_VALUE"""),"Do you always, most of the time, sometimes, rarely, or never read the Quran / Bible daily?  (Christians and Muslims only)")</f>
        <v>Do you always, most of the time, sometimes, rarely, or never read the Quran / Bible daily?  (Christians and Muslims only)</v>
      </c>
    </row>
    <row r="166" spans="1:9" ht="15.75" customHeight="1">
      <c r="A166" s="2" t="s">
        <v>154</v>
      </c>
      <c r="B166" s="2" t="s">
        <v>154</v>
      </c>
      <c r="C166" s="3" t="s">
        <v>155</v>
      </c>
      <c r="D166" s="1" t="str">
        <f t="shared" ca="1" si="0"/>
        <v> بشكل عام، هل تعتقد أن الأمور في بلدكم تسير في الاتجاه الصحيح أم الخاطئ؟</v>
      </c>
      <c r="G166" s="1" t="str">
        <f ca="1">IFERROR(__xludf.DUMMYFUNCTION("""COMPUTED_VALUE"""),"Q6106")</f>
        <v>Q6106</v>
      </c>
      <c r="H166" s="1" t="str">
        <f ca="1">IFERROR(__xludf.DUMMYFUNCTION("""COMPUTED_VALUE"""),"Q6106")</f>
        <v>Q6106</v>
      </c>
      <c r="I166" s="3" t="str">
        <f ca="1">IFERROR(__xludf.DUMMYFUNCTION("""COMPUTED_VALUE"""),"Religious piety: Reading Quran / Bible")</f>
        <v>Religious piety: Reading Quran / Bible</v>
      </c>
    </row>
    <row r="167" spans="1:9" ht="15.75" customHeight="1">
      <c r="A167" s="2" t="s">
        <v>156</v>
      </c>
      <c r="B167" s="2" t="s">
        <v>156</v>
      </c>
      <c r="C167" s="3" t="s">
        <v>157</v>
      </c>
      <c r="D167" s="1" t="str">
        <f t="shared" ca="1" si="0"/>
        <v> بشكل عام، هل تعتقد أن الأمور في بلدكم تسير في الاتجاه الصحيح أم الخاطئ؟</v>
      </c>
      <c r="G167" s="1" t="str">
        <f ca="1">IFERROR(__xludf.DUMMYFUNCTION("""COMPUTED_VALUE"""),"Q6106")</f>
        <v>Q6106</v>
      </c>
      <c r="H167" s="1" t="str">
        <f ca="1">IFERROR(__xludf.DUMMYFUNCTION("""COMPUTED_VALUE"""),"Q6106")</f>
        <v>Q6106</v>
      </c>
      <c r="I167" s="3" t="str">
        <f ca="1">IFERROR(__xludf.DUMMYFUNCTION("""COMPUTED_VALUE"""),"Do you always, most of the time, sometimes, rarely, or never read the Quran / Bible daily? (Christians and Muslims only)")</f>
        <v>Do you always, most of the time, sometimes, rarely, or never read the Quran / Bible daily? (Christians and Muslims only)</v>
      </c>
    </row>
    <row r="168" spans="1:9" ht="15.75" customHeight="1">
      <c r="A168" s="2" t="s">
        <v>156</v>
      </c>
      <c r="B168" s="2" t="s">
        <v>156</v>
      </c>
      <c r="C168" s="3" t="s">
        <v>672</v>
      </c>
      <c r="D168" s="1" t="str">
        <f t="shared" ca="1" si="0"/>
        <v> بشكل عام، هل تعتقد أن الأمور في بلدكم تسير في الاتجاه الصحيح أم الخاطئ؟</v>
      </c>
      <c r="G168" s="1" t="str">
        <f ca="1">IFERROR(__xludf.DUMMYFUNCTION("""COMPUTED_VALUE"""),"Q6108")</f>
        <v>Q6108</v>
      </c>
      <c r="H168" s="1" t="str">
        <f ca="1">IFERROR(__xludf.DUMMYFUNCTION("""COMPUTED_VALUE"""),"Q6108")</f>
        <v>Q6108</v>
      </c>
      <c r="I168" s="3" t="str">
        <f ca="1">IFERROR(__xludf.DUMMYFUNCTION("""COMPUTED_VALUE"""),"Do you always, most of the time, sometimes, rarely, or never pray fajr on time? (Only Muslims praying 5 times a day)")</f>
        <v>Do you always, most of the time, sometimes, rarely, or never pray fajr on time? (Only Muslims praying 5 times a day)</v>
      </c>
    </row>
    <row r="169" spans="1:9" ht="15.75" customHeight="1">
      <c r="A169" s="2" t="s">
        <v>156</v>
      </c>
      <c r="B169" s="2" t="s">
        <v>156</v>
      </c>
      <c r="C169" s="3" t="s">
        <v>157</v>
      </c>
      <c r="D169" s="1" t="str">
        <f t="shared" ca="1" si="0"/>
        <v> بشكل عام، هل تعتقد أن الأمور في بلدكم تسير في الاتجاه الصحيح أم الخاطئ؟</v>
      </c>
      <c r="G169" s="1" t="str">
        <f ca="1">IFERROR(__xludf.DUMMYFUNCTION("""COMPUTED_VALUE"""),"Q6108")</f>
        <v>Q6108</v>
      </c>
      <c r="H169" s="1" t="str">
        <f ca="1">IFERROR(__xludf.DUMMYFUNCTION("""COMPUTED_VALUE"""),"Q6108")</f>
        <v>Q6108</v>
      </c>
      <c r="I169" s="3" t="str">
        <f ca="1">IFERROR(__xludf.DUMMYFUNCTION("""COMPUTED_VALUE"""),"Religious piety: Praying fajr on time")</f>
        <v>Religious piety: Praying fajr on time</v>
      </c>
    </row>
    <row r="170" spans="1:9" ht="15.75" customHeight="1">
      <c r="A170" s="2" t="s">
        <v>158</v>
      </c>
      <c r="B170" s="2" t="s">
        <v>158</v>
      </c>
      <c r="C170" s="3" t="s">
        <v>159</v>
      </c>
      <c r="D170" s="1" t="str">
        <f t="shared" ca="1" si="0"/>
        <v> بشكل عام، هل تعتقد أن الأمور في بلدكم تسير في الاتجاه الصحيح أم الخاطئ؟</v>
      </c>
      <c r="G170" s="1" t="str">
        <f ca="1">IFERROR(__xludf.DUMMYFUNCTION("""COMPUTED_VALUE"""),"Q6109")</f>
        <v>Q6109</v>
      </c>
      <c r="H170" s="1" t="str">
        <f ca="1">IFERROR(__xludf.DUMMYFUNCTION("""COMPUTED_VALUE"""),"Q6109")</f>
        <v>Q6109</v>
      </c>
      <c r="I170" s="3" t="str">
        <f ca="1">IFERROR(__xludf.DUMMYFUNCTION("""COMPUTED_VALUE""")," Do you always, most of the time, sometimes, rarely, or never pray istikhara before an important decision? (Only Muslims praying 5 times a day)")</f>
        <v xml:space="preserve"> Do you always, most of the time, sometimes, rarely, or never pray istikhara before an important decision? (Only Muslims praying 5 times a day)</v>
      </c>
    </row>
    <row r="171" spans="1:9" ht="15.75" customHeight="1">
      <c r="A171" s="2" t="s">
        <v>158</v>
      </c>
      <c r="B171" s="2" t="s">
        <v>158</v>
      </c>
      <c r="C171" s="3" t="s">
        <v>673</v>
      </c>
      <c r="D171" s="1" t="str">
        <f t="shared" ca="1" si="0"/>
        <v> بشكل عام، هل تعتقد أن الأمور في بلدكم تسير في الاتجاه الصحيح أم الخاطئ؟</v>
      </c>
      <c r="G171" s="1" t="str">
        <f ca="1">IFERROR(__xludf.DUMMYFUNCTION("""COMPUTED_VALUE"""),"Q6109")</f>
        <v>Q6109</v>
      </c>
      <c r="H171" s="1" t="str">
        <f ca="1">IFERROR(__xludf.DUMMYFUNCTION("""COMPUTED_VALUE"""),"Q6109")</f>
        <v>Q6109</v>
      </c>
      <c r="I171" s="3" t="str">
        <f ca="1">IFERROR(__xludf.DUMMYFUNCTION("""COMPUTED_VALUE"""),"Religious piety: Praying istikhara")</f>
        <v>Religious piety: Praying istikhara</v>
      </c>
    </row>
    <row r="172" spans="1:9" ht="15.75" customHeight="1">
      <c r="A172" s="2" t="s">
        <v>158</v>
      </c>
      <c r="B172" s="2" t="s">
        <v>158</v>
      </c>
      <c r="C172" s="3" t="s">
        <v>159</v>
      </c>
      <c r="D172" s="1" t="str">
        <f t="shared" ca="1" si="0"/>
        <v> بشكل عام، هل تعتقد أن الأمور في بلدكم تسير في الاتجاه الصحيح أم الخاطئ؟</v>
      </c>
      <c r="G172" s="1" t="str">
        <f ca="1">IFERROR(__xludf.DUMMYFUNCTION("""COMPUTED_VALUE"""),"Q6109")</f>
        <v>Q6109</v>
      </c>
      <c r="H172" s="1" t="str">
        <f ca="1">IFERROR(__xludf.DUMMYFUNCTION("""COMPUTED_VALUE"""),"Q6109")</f>
        <v>Q6109</v>
      </c>
      <c r="I172" s="3" t="str">
        <f ca="1">IFERROR(__xludf.DUMMYFUNCTION("""COMPUTED_VALUE"""),"Do you always, most of the time, sometimes, rarely, or never pray istikhara before an important decision? (Only Muslims praying 5 times a day)")</f>
        <v>Do you always, most of the time, sometimes, rarely, or never pray istikhara before an important decision? (Only Muslims praying 5 times a day)</v>
      </c>
    </row>
    <row r="173" spans="1:9" ht="15.75" customHeight="1">
      <c r="A173" s="2" t="s">
        <v>160</v>
      </c>
      <c r="B173" s="2" t="s">
        <v>160</v>
      </c>
      <c r="C173" s="3" t="s">
        <v>161</v>
      </c>
      <c r="D173" s="1" t="str">
        <f t="shared" ca="1" si="0"/>
        <v> بشكل عام، هل تعتقد أن الأمور في بلدكم تسير في الاتجاه الصحيح أم الخاطئ؟</v>
      </c>
      <c r="G173" s="1" t="str">
        <f ca="1">IFERROR(__xludf.DUMMYFUNCTION("""COMPUTED_VALUE"""),"Q6011")</f>
        <v>Q6011</v>
      </c>
      <c r="H173" s="1" t="str">
        <f ca="1">IFERROR(__xludf.DUMMYFUNCTION("""COMPUTED_VALUE"""),"Q6011")</f>
        <v>Q6011</v>
      </c>
      <c r="I173" s="3" t="str">
        <f ca="1">IFERROR(__xludf.DUMMYFUNCTION("""COMPUTED_VALUE"""),"Please indicate whether you agree strongly, agree, disagree, or disagree strongly with the following statement:")</f>
        <v>Please indicate whether you agree strongly, agree, disagree, or disagree strongly with the following statement:</v>
      </c>
    </row>
    <row r="174" spans="1:9" ht="15.75" customHeight="1">
      <c r="A174" s="2" t="s">
        <v>160</v>
      </c>
      <c r="B174" s="2" t="s">
        <v>160</v>
      </c>
      <c r="C174" s="3" t="s">
        <v>674</v>
      </c>
      <c r="D174" s="1" t="str">
        <f t="shared" ca="1" si="0"/>
        <v> بشكل عام، هل تعتقد أن الأمور في بلدكم تسير في الاتجاه الصحيح أم الخاطئ؟</v>
      </c>
      <c r="G174" s="1" t="str">
        <f ca="1">IFERROR(__xludf.DUMMYFUNCTION("""COMPUTED_VALUE"""),"Q6011")</f>
        <v>Q6011</v>
      </c>
      <c r="H174" s="1" t="str">
        <f ca="1">IFERROR(__xludf.DUMMYFUNCTION("""COMPUTED_VALUE"""),"Q6011")</f>
        <v>Q6011</v>
      </c>
      <c r="I174" s="3" t="str">
        <f ca="1">IFERROR(__xludf.DUMMYFUNCTION("""COMPUTED_VALUE"""),"Women's rights: Women president / prime minister")</f>
        <v>Women's rights: Women president / prime minister</v>
      </c>
    </row>
    <row r="175" spans="1:9" ht="15.75" customHeight="1">
      <c r="A175" s="2" t="s">
        <v>160</v>
      </c>
      <c r="B175" s="2" t="s">
        <v>160</v>
      </c>
      <c r="C175" s="3" t="s">
        <v>161</v>
      </c>
      <c r="D175" s="1" t="str">
        <f t="shared" ca="1" si="0"/>
        <v> بشكل عام، هل تعتقد أن الأمور في بلدكم تسير في الاتجاه الصحيح أم الخاطئ؟</v>
      </c>
      <c r="G175" s="1" t="str">
        <f ca="1">IFERROR(__xludf.DUMMYFUNCTION("""COMPUTED_VALUE"""),"Statement")</f>
        <v>Statement</v>
      </c>
      <c r="H175" s="1" t="str">
        <f ca="1">IFERROR(__xludf.DUMMYFUNCTION("""COMPUTED_VALUE"""),"Statement")</f>
        <v>Statement</v>
      </c>
      <c r="I175" s="3" t="str">
        <f ca="1">IFERROR(__xludf.DUMMYFUNCTION("""COMPUTED_VALUE"""),"Women can become president / prime minister of a Muslim country.")</f>
        <v>Women can become president / prime minister of a Muslim country.</v>
      </c>
    </row>
    <row r="176" spans="1:9" ht="15.75" customHeight="1">
      <c r="A176" s="2" t="s">
        <v>162</v>
      </c>
      <c r="B176" s="2" t="s">
        <v>162</v>
      </c>
      <c r="C176" s="3" t="s">
        <v>163</v>
      </c>
      <c r="D176" s="1" t="str">
        <f t="shared" ca="1" si="0"/>
        <v> بشكل عام، هل تعتقد أن الأمور في بلدكم تسير في الاتجاه الصحيح أم الخاطئ؟</v>
      </c>
      <c r="G176" s="1" t="str">
        <f ca="1">IFERROR(__xludf.DUMMYFUNCTION("""COMPUTED_VALUE"""),"Q6013")</f>
        <v>Q6013</v>
      </c>
      <c r="H176" s="1" t="str">
        <f ca="1">IFERROR(__xludf.DUMMYFUNCTION("""COMPUTED_VALUE"""),"Q6013")</f>
        <v>Q6013</v>
      </c>
      <c r="I176" s="3" t="str">
        <f ca="1">IFERROR(__xludf.DUMMYFUNCTION("""COMPUTED_VALUE"""),"And do you agree strongly, agree, disagree, or disagree strongly with the following statement:")</f>
        <v>And do you agree strongly, agree, disagree, or disagree strongly with the following statement:</v>
      </c>
    </row>
    <row r="177" spans="1:9" ht="15.75" customHeight="1">
      <c r="A177" s="2" t="s">
        <v>162</v>
      </c>
      <c r="B177" s="2" t="s">
        <v>162</v>
      </c>
      <c r="C177" s="3" t="s">
        <v>676</v>
      </c>
      <c r="D177" s="1" t="str">
        <f t="shared" ca="1" si="0"/>
        <v> بشكل عام، هل تعتقد أن الأمور في بلدكم تسير في الاتجاه الصحيح أم الخاطئ؟</v>
      </c>
      <c r="G177" s="1" t="str">
        <f ca="1">IFERROR(__xludf.DUMMYFUNCTION("""COMPUTED_VALUE"""),"Q6013")</f>
        <v>Q6013</v>
      </c>
      <c r="H177" s="1" t="str">
        <f ca="1">IFERROR(__xludf.DUMMYFUNCTION("""COMPUTED_VALUE"""),"Q6013")</f>
        <v>Q6013</v>
      </c>
      <c r="I177" s="3" t="str">
        <f ca="1">IFERROR(__xludf.DUMMYFUNCTION("""COMPUTED_VALUE"""),"Women's rights: Political leadership")</f>
        <v>Women's rights: Political leadership</v>
      </c>
    </row>
    <row r="178" spans="1:9" ht="15.75" customHeight="1">
      <c r="A178" s="2" t="s">
        <v>162</v>
      </c>
      <c r="B178" s="2" t="s">
        <v>162</v>
      </c>
      <c r="C178" s="3" t="s">
        <v>163</v>
      </c>
      <c r="D178" s="1" t="str">
        <f t="shared" ca="1" si="0"/>
        <v> بشكل عام، هل تعتقد أن الأمور في بلدكم تسير في الاتجاه الصحيح أم الخاطئ؟</v>
      </c>
      <c r="G178" s="1" t="str">
        <f ca="1">IFERROR(__xludf.DUMMYFUNCTION("""COMPUTED_VALUE"""),"Statement")</f>
        <v>Statement</v>
      </c>
      <c r="H178" s="1" t="str">
        <f ca="1">IFERROR(__xludf.DUMMYFUNCTION("""COMPUTED_VALUE"""),"Statement")</f>
        <v>Statement</v>
      </c>
      <c r="I178" s="3" t="str">
        <f ca="1">IFERROR(__xludf.DUMMYFUNCTION("""COMPUTED_VALUE"""),"In general, men are better at political leadership than women.")</f>
        <v>In general, men are better at political leadership than women.</v>
      </c>
    </row>
    <row r="179" spans="1:9" ht="15.75" customHeight="1">
      <c r="A179" s="2" t="s">
        <v>164</v>
      </c>
      <c r="B179" s="2" t="s">
        <v>164</v>
      </c>
      <c r="C179" s="3" t="s">
        <v>168</v>
      </c>
      <c r="D179" s="1" t="str">
        <f t="shared" ca="1" si="0"/>
        <v> بشكل عام، هل تعتقد أن الأمور في بلدكم تسير في الاتجاه الصحيح أم الخاطئ؟</v>
      </c>
      <c r="G179" s="1" t="str">
        <f ca="1">IFERROR(__xludf.DUMMYFUNCTION("""COMPUTED_VALUE"""),"Q6013")</f>
        <v>Q6013</v>
      </c>
      <c r="H179" s="1" t="str">
        <f ca="1">IFERROR(__xludf.DUMMYFUNCTION("""COMPUTED_VALUE"""),"Q6013")</f>
        <v>Q6013</v>
      </c>
      <c r="I179" s="3" t="str">
        <f ca="1">IFERROR(__xludf.DUMMYFUNCTION("""COMPUTED_VALUE""")," And do you agree strongly, agree, disagree, or disagree strongly with the following statement:")</f>
        <v xml:space="preserve"> And do you agree strongly, agree, disagree, or disagree strongly with the following statement:</v>
      </c>
    </row>
    <row r="180" spans="1:9" ht="15.75" customHeight="1">
      <c r="A180" s="2" t="s">
        <v>164</v>
      </c>
      <c r="B180" s="2" t="s">
        <v>164</v>
      </c>
      <c r="C180" s="3" t="s">
        <v>677</v>
      </c>
      <c r="D180" s="1" t="str">
        <f t="shared" ca="1" si="0"/>
        <v> بشكل عام، هل تعتقد أن الأمور في بلدكم تسير في الاتجاه الصحيح أم الخاطئ؟</v>
      </c>
      <c r="G180" s="1" t="str">
        <f ca="1">IFERROR(__xludf.DUMMYFUNCTION("""COMPUTED_VALUE"""),"Q6014")</f>
        <v>Q6014</v>
      </c>
      <c r="H180" s="1" t="str">
        <f ca="1">IFERROR(__xludf.DUMMYFUNCTION("""COMPUTED_VALUE"""),"Q6014")</f>
        <v>Q6014</v>
      </c>
      <c r="I180" s="3" t="str">
        <f ca="1">IFERROR(__xludf.DUMMYFUNCTION("""COMPUTED_VALUE"""),"And do you agree strongly, agree, disagree, or disagree strongly with the following statement:")</f>
        <v>And do you agree strongly, agree, disagree, or disagree strongly with the following statement:</v>
      </c>
    </row>
    <row r="181" spans="1:9" ht="15.75" customHeight="1">
      <c r="A181" s="2" t="s">
        <v>164</v>
      </c>
      <c r="B181" s="2" t="s">
        <v>164</v>
      </c>
      <c r="C181" s="3" t="s">
        <v>168</v>
      </c>
      <c r="D181" s="1" t="str">
        <f t="shared" ca="1" si="0"/>
        <v> بشكل عام، هل تعتقد أن الأمور في بلدكم تسير في الاتجاه الصحيح أم الخاطئ؟</v>
      </c>
      <c r="G181" s="1" t="str">
        <f ca="1">IFERROR(__xludf.DUMMYFUNCTION("""COMPUTED_VALUE"""),"Q6014")</f>
        <v>Q6014</v>
      </c>
      <c r="H181" s="1" t="str">
        <f ca="1">IFERROR(__xludf.DUMMYFUNCTION("""COMPUTED_VALUE"""),"Q6014")</f>
        <v>Q6014</v>
      </c>
      <c r="I181" s="3" t="str">
        <f ca="1">IFERROR(__xludf.DUMMYFUNCTION("""COMPUTED_VALUE"""),"Women's rights: University education")</f>
        <v>Women's rights: University education</v>
      </c>
    </row>
    <row r="182" spans="1:9" ht="15.75" customHeight="1">
      <c r="A182" s="2" t="s">
        <v>169</v>
      </c>
      <c r="B182" s="2" t="s">
        <v>169</v>
      </c>
      <c r="C182" s="3" t="s">
        <v>171</v>
      </c>
      <c r="D182" s="1" t="str">
        <f t="shared" ca="1" si="0"/>
        <v> بشكل عام، هل تعتقد أن الأمور في بلدكم تسير في الاتجاه الصحيح أم الخاطئ؟</v>
      </c>
      <c r="G182" s="1" t="str">
        <f ca="1">IFERROR(__xludf.DUMMYFUNCTION("""COMPUTED_VALUE"""),"Statement")</f>
        <v>Statement</v>
      </c>
      <c r="H182" s="1" t="str">
        <f ca="1">IFERROR(__xludf.DUMMYFUNCTION("""COMPUTED_VALUE"""),"Statement")</f>
        <v>Statement</v>
      </c>
      <c r="I182" s="3" t="str">
        <f ca="1">IFERROR(__xludf.DUMMYFUNCTION("""COMPUTED_VALUE"""),"University education is more important for men than for women.")</f>
        <v>University education is more important for men than for women.</v>
      </c>
    </row>
    <row r="183" spans="1:9" ht="15.75" customHeight="1">
      <c r="A183" s="2" t="s">
        <v>169</v>
      </c>
      <c r="B183" s="2" t="s">
        <v>169</v>
      </c>
      <c r="C183" s="3" t="s">
        <v>678</v>
      </c>
      <c r="D183" s="1" t="str">
        <f t="shared" ca="1" si="0"/>
        <v> بشكل عام، هل تعتقد أن الأمور في بلدكم تسير في الاتجاه الصحيح أم الخاطئ؟</v>
      </c>
      <c r="G183" s="1" t="str">
        <f ca="1">IFERROR(__xludf.DUMMYFUNCTION("""COMPUTED_VALUE"""),"Q6014")</f>
        <v>Q6014</v>
      </c>
      <c r="H183" s="1" t="str">
        <f ca="1">IFERROR(__xludf.DUMMYFUNCTION("""COMPUTED_VALUE"""),"Q6014")</f>
        <v>Q6014</v>
      </c>
      <c r="I183" s="3" t="str">
        <f ca="1">IFERROR(__xludf.DUMMYFUNCTION("""COMPUTED_VALUE""")," And do you agree strongly, agree, disagree, or disagree strongly with the following statement:")</f>
        <v xml:space="preserve"> And do you agree strongly, agree, disagree, or disagree strongly with the following statement:</v>
      </c>
    </row>
    <row r="184" spans="1:9" ht="15.75" customHeight="1">
      <c r="A184" s="2" t="s">
        <v>169</v>
      </c>
      <c r="B184" s="2" t="s">
        <v>169</v>
      </c>
      <c r="C184" s="3" t="s">
        <v>171</v>
      </c>
      <c r="D184" s="1" t="str">
        <f t="shared" ca="1" si="0"/>
        <v> بشكل عام، هل تعتقد أن الأمور في بلدكم تسير في الاتجاه الصحيح أم الخاطئ؟</v>
      </c>
      <c r="G184" s="1" t="str">
        <f ca="1">IFERROR(__xludf.DUMMYFUNCTION("""COMPUTED_VALUE"""),"Statement")</f>
        <v>Statement</v>
      </c>
      <c r="H184" s="1" t="str">
        <f ca="1">IFERROR(__xludf.DUMMYFUNCTION("""COMPUTED_VALUE"""),"Statement")</f>
        <v>Statement</v>
      </c>
      <c r="I184" s="3" t="str">
        <f ca="1">IFERROR(__xludf.DUMMYFUNCTION("""COMPUTED_VALUE"""),"University education is more important  for men than for women.")</f>
        <v>University education is more important  for men than for women.</v>
      </c>
    </row>
    <row r="185" spans="1:9" ht="15.75" customHeight="1">
      <c r="A185" s="2" t="s">
        <v>172</v>
      </c>
      <c r="B185" s="2" t="s">
        <v>172</v>
      </c>
      <c r="C185" s="3" t="s">
        <v>174</v>
      </c>
      <c r="D185" s="1" t="str">
        <f t="shared" ca="1" si="0"/>
        <v> بشكل عام، هل تعتقد أن الأمور في بلدكم تسير في الاتجاه الصحيح أم الخاطئ؟</v>
      </c>
      <c r="G185" s="1" t="str">
        <f ca="1">IFERROR(__xludf.DUMMYFUNCTION("""COMPUTED_VALUE"""),"Q60114")</f>
        <v>Q60114</v>
      </c>
      <c r="H185" s="1" t="str">
        <f ca="1">IFERROR(__xludf.DUMMYFUNCTION("""COMPUTED_VALUE"""),"Q60114")</f>
        <v>Q60114</v>
      </c>
      <c r="I185" s="3" t="str">
        <f ca="1">IFERROR(__xludf.DUMMYFUNCTION("""COMPUTED_VALUE""")," And do you agree strongly, agree, disagree, or disagree strongly with the following statement:")</f>
        <v xml:space="preserve"> And do you agree strongly, agree, disagree, or disagree strongly with the following statement:</v>
      </c>
    </row>
    <row r="186" spans="1:9" ht="15.75" customHeight="1">
      <c r="A186" s="2" t="s">
        <v>172</v>
      </c>
      <c r="B186" s="2" t="s">
        <v>172</v>
      </c>
      <c r="C186" s="3" t="s">
        <v>175</v>
      </c>
      <c r="D186" s="1" t="str">
        <f t="shared" ca="1" si="0"/>
        <v> بشكل عام، هل تعتقد أن الأمور في بلدكم تسير في الاتجاه الصحيح أم الخاطئ؟</v>
      </c>
      <c r="G186" s="1" t="str">
        <f ca="1">IFERROR(__xludf.DUMMYFUNCTION("""COMPUTED_VALUE"""),"Q60114")</f>
        <v>Q60114</v>
      </c>
      <c r="H186" s="1" t="str">
        <f ca="1">IFERROR(__xludf.DUMMYFUNCTION("""COMPUTED_VALUE"""),"Q60114")</f>
        <v>Q60114</v>
      </c>
      <c r="I186" s="3" t="str">
        <f ca="1">IFERROR(__xludf.DUMMYFUNCTION("""COMPUTED_VALUE"""),"Women's rights: Equality in decision to divorce")</f>
        <v>Women's rights: Equality in decision to divorce</v>
      </c>
    </row>
    <row r="187" spans="1:9" ht="15.75" customHeight="1">
      <c r="A187" s="2" t="s">
        <v>172</v>
      </c>
      <c r="B187" s="2" t="s">
        <v>172</v>
      </c>
      <c r="C187" s="3" t="s">
        <v>174</v>
      </c>
      <c r="D187" s="1" t="str">
        <f t="shared" ca="1" si="0"/>
        <v> بشكل عام، هل تعتقد أن الأمور في بلدكم تسير في الاتجاه الصحيح أم الخاطئ؟</v>
      </c>
      <c r="G187" s="1" t="str">
        <f ca="1">IFERROR(__xludf.DUMMYFUNCTION("""COMPUTED_VALUE"""),"Statement")</f>
        <v>Statement</v>
      </c>
      <c r="H187" s="1" t="str">
        <f ca="1">IFERROR(__xludf.DUMMYFUNCTION("""COMPUTED_VALUE"""),"Statement")</f>
        <v>Statement</v>
      </c>
      <c r="I187" s="3" t="str">
        <f ca="1">IFERROR(__xludf.DUMMYFUNCTION("""COMPUTED_VALUE"""),"Women should have equal rights in making the decision to divorce.")</f>
        <v>Women should have equal rights in making the decision to divorce.</v>
      </c>
    </row>
    <row r="188" spans="1:9" ht="15.75" customHeight="1">
      <c r="A188" s="2" t="s">
        <v>176</v>
      </c>
      <c r="B188" s="2" t="s">
        <v>176</v>
      </c>
      <c r="C188" s="2" t="s">
        <v>177</v>
      </c>
      <c r="D188" s="1" t="str">
        <f t="shared" ca="1" si="0"/>
        <v> بشكل عام، هل تعتقد أن الأمور في بلدكم تسير في الاتجاه الصحيح أم الخاطئ؟</v>
      </c>
      <c r="G188" s="1" t="str">
        <f ca="1">IFERROR(__xludf.DUMMYFUNCTION("""COMPUTED_VALUE"""),"Q60118")</f>
        <v>Q60118</v>
      </c>
      <c r="H188" s="1" t="str">
        <f ca="1">IFERROR(__xludf.DUMMYFUNCTION("""COMPUTED_VALUE"""),"Q60118")</f>
        <v>Q60118</v>
      </c>
      <c r="I188" s="3" t="str">
        <f ca="1">IFERROR(__xludf.DUMMYFUNCTION("""COMPUTED_VALUE""")," And do you agree strongly, agree, disagree, or disagree strongly with the following statement:")</f>
        <v xml:space="preserve"> And do you agree strongly, agree, disagree, or disagree strongly with the following statement:</v>
      </c>
    </row>
    <row r="189" spans="1:9" ht="15.75" customHeight="1">
      <c r="A189" s="2" t="s">
        <v>176</v>
      </c>
      <c r="B189" s="2" t="s">
        <v>176</v>
      </c>
      <c r="C189" s="2" t="s">
        <v>177</v>
      </c>
      <c r="D189" s="1" t="str">
        <f t="shared" ca="1" si="0"/>
        <v> بشكل عام، هل تعتقد أن الأمور في بلدكم تسير في الاتجاه الصحيح أم الخاطئ؟</v>
      </c>
      <c r="G189" s="1" t="str">
        <f ca="1">IFERROR(__xludf.DUMMYFUNCTION("""COMPUTED_VALUE"""),"Q60118")</f>
        <v>Q60118</v>
      </c>
      <c r="H189" s="1" t="str">
        <f ca="1">IFERROR(__xludf.DUMMYFUNCTION("""COMPUTED_VALUE"""),"Q60118")</f>
        <v>Q60118</v>
      </c>
      <c r="I189" s="3" t="str">
        <f ca="1">IFERROR(__xludf.DUMMYFUNCTION("""COMPUTED_VALUE"""),"Women's rights: Final say in family decisions")</f>
        <v>Women's rights: Final say in family decisions</v>
      </c>
    </row>
    <row r="190" spans="1:9" ht="15.75" customHeight="1">
      <c r="A190" s="2" t="s">
        <v>176</v>
      </c>
      <c r="B190" s="2" t="s">
        <v>176</v>
      </c>
      <c r="C190" s="2" t="s">
        <v>178</v>
      </c>
      <c r="D190" s="1" t="str">
        <f t="shared" ca="1" si="0"/>
        <v> بشكل عام، هل تعتقد أن الأمور في بلدكم تسير في الاتجاه الصحيح أم الخاطئ؟</v>
      </c>
      <c r="G190" s="1" t="str">
        <f ca="1">IFERROR(__xludf.DUMMYFUNCTION("""COMPUTED_VALUE"""),"Statement")</f>
        <v>Statement</v>
      </c>
      <c r="H190" s="1" t="str">
        <f ca="1">IFERROR(__xludf.DUMMYFUNCTION("""COMPUTED_VALUE"""),"Statement")</f>
        <v>Statement</v>
      </c>
      <c r="I190" s="3" t="str">
        <f ca="1">IFERROR(__xludf.DUMMYFUNCTION("""COMPUTED_VALUE"""),"Husbands should have final say in all family decisions.")</f>
        <v>Husbands should have final say in all family decisions.</v>
      </c>
    </row>
    <row r="191" spans="1:9" ht="15.75" customHeight="1">
      <c r="A191" s="2" t="s">
        <v>176</v>
      </c>
      <c r="B191" s="2" t="s">
        <v>176</v>
      </c>
      <c r="C191" s="2" t="s">
        <v>180</v>
      </c>
      <c r="D191" s="1" t="str">
        <f t="shared" ca="1" si="0"/>
        <v> بشكل عام، هل تعتقد أن الأمور في بلدكم تسير في الاتجاه الصحيح أم الخاطئ؟</v>
      </c>
      <c r="G191" s="1" t="str">
        <f ca="1">IFERROR(__xludf.DUMMYFUNCTION("""COMPUTED_VALUE"""),"Q60118")</f>
        <v>Q60118</v>
      </c>
      <c r="H191" s="1" t="str">
        <f ca="1">IFERROR(__xludf.DUMMYFUNCTION("""COMPUTED_VALUE"""),"Q60118")</f>
        <v>Q60118</v>
      </c>
      <c r="I191" s="3" t="str">
        <f ca="1">IFERROR(__xludf.DUMMYFUNCTION("""COMPUTED_VALUE"""),"And do you agree strongly, agree, disagree, or disagree strongly with the following statement:")</f>
        <v>And do you agree strongly, agree, disagree, or disagree strongly with the following statement:</v>
      </c>
    </row>
    <row r="192" spans="1:9" ht="15.75" customHeight="1">
      <c r="A192" s="2" t="s">
        <v>182</v>
      </c>
      <c r="B192" s="2" t="s">
        <v>182</v>
      </c>
      <c r="C192" s="3" t="s">
        <v>184</v>
      </c>
      <c r="D192" s="1" t="str">
        <f t="shared" ca="1" si="0"/>
        <v> بشكل عام، هل تعتقد أن الأمور في بلدكم تسير في الاتجاه الصحيح أم الخاطئ؟</v>
      </c>
      <c r="G192" s="1" t="str">
        <f ca="1">IFERROR(__xludf.DUMMYFUNCTION("""COMPUTED_VALUE"""),"Statement")</f>
        <v>Statement</v>
      </c>
      <c r="H192" s="1" t="str">
        <f ca="1">IFERROR(__xludf.DUMMYFUNCTION("""COMPUTED_VALUE"""),"Statement")</f>
        <v>Statement</v>
      </c>
      <c r="I192" s="3" t="str">
        <f ca="1">IFERROR(__xludf.DUMMYFUNCTION("""COMPUTED_VALUE"""),"Husbands should have final say in all family decisions. ")</f>
        <v xml:space="preserve">Husbands should have final say in all family decisions. </v>
      </c>
    </row>
    <row r="193" spans="1:9" ht="15.75" customHeight="1">
      <c r="A193" s="2" t="s">
        <v>182</v>
      </c>
      <c r="B193" s="2" t="s">
        <v>182</v>
      </c>
      <c r="C193" s="3" t="s">
        <v>185</v>
      </c>
      <c r="D193" s="1" t="str">
        <f t="shared" ca="1" si="0"/>
        <v> بشكل عام، هل تعتقد أن الأمور في بلدكم تسير في الاتجاه الصحيح أم الخاطئ؟</v>
      </c>
      <c r="G193" s="1" t="str">
        <f ca="1">IFERROR(__xludf.DUMMYFUNCTION("""COMPUTED_VALUE"""),"Q6019")</f>
        <v>Q6019</v>
      </c>
      <c r="H193" s="1" t="str">
        <f ca="1">IFERROR(__xludf.DUMMYFUNCTION("""COMPUTED_VALUE"""),"Q6019")</f>
        <v>Q6019</v>
      </c>
      <c r="I193" s="3" t="str">
        <f ca="1">IFERROR(__xludf.DUMMYFUNCTION("""COMPUTED_VALUE"""),"Women's rights: Equal share of inheritance")</f>
        <v>Women's rights: Equal share of inheritance</v>
      </c>
    </row>
    <row r="194" spans="1:9" ht="15.75" customHeight="1">
      <c r="A194" s="2" t="s">
        <v>182</v>
      </c>
      <c r="B194" s="2" t="s">
        <v>182</v>
      </c>
      <c r="C194" s="3" t="s">
        <v>184</v>
      </c>
      <c r="D194" s="1" t="str">
        <f t="shared" ca="1" si="0"/>
        <v> بشكل عام، هل تعتقد أن الأمور في بلدكم تسير في الاتجاه الصحيح أم الخاطئ؟</v>
      </c>
      <c r="G194" s="1" t="str">
        <f ca="1">IFERROR(__xludf.DUMMYFUNCTION("""COMPUTED_VALUE"""),"Statement")</f>
        <v>Statement</v>
      </c>
      <c r="H194" s="1" t="str">
        <f ca="1">IFERROR(__xludf.DUMMYFUNCTION("""COMPUTED_VALUE"""),"Statement")</f>
        <v>Statement</v>
      </c>
      <c r="I194" s="3" t="str">
        <f ca="1">IFERROR(__xludf.DUMMYFUNCTION("""COMPUTED_VALUE"""),"Women’s share of inheritance should be equal to that of men.")</f>
        <v>Women’s share of inheritance should be equal to that of men.</v>
      </c>
    </row>
    <row r="195" spans="1:9" ht="15.75" customHeight="1">
      <c r="A195" s="2" t="s">
        <v>186</v>
      </c>
      <c r="B195" s="2" t="s">
        <v>186</v>
      </c>
      <c r="C195" s="3" t="s">
        <v>187</v>
      </c>
      <c r="D195" s="1" t="str">
        <f t="shared" ca="1" si="0"/>
        <v> بشكل عام، هل تعتقد أن الأمور في بلدكم تسير في الاتجاه الصحيح أم الخاطئ؟</v>
      </c>
      <c r="G195" s="1" t="str">
        <f ca="1">IFERROR(__xludf.DUMMYFUNCTION("""COMPUTED_VALUE"""),"Q6019A")</f>
        <v>Q6019A</v>
      </c>
      <c r="H195" s="1" t="str">
        <f ca="1">IFERROR(__xludf.DUMMYFUNCTION("""COMPUTED_VALUE"""),"Q6019A")</f>
        <v>Q6019A</v>
      </c>
      <c r="I195" s="3" t="str">
        <f ca="1">IFERROR(__xludf.DUMMYFUNCTION("""COMPUTED_VALUE""")," And do you agree strongly, agree, disagree, or disagree strongly with the following statement? (split sample)")</f>
        <v xml:space="preserve"> And do you agree strongly, agree, disagree, or disagree strongly with the following statement? (split sample)</v>
      </c>
    </row>
    <row r="196" spans="1:9" ht="15.75" customHeight="1">
      <c r="A196" s="2" t="s">
        <v>186</v>
      </c>
      <c r="B196" s="2" t="s">
        <v>186</v>
      </c>
      <c r="C196" s="3" t="s">
        <v>680</v>
      </c>
      <c r="D196" s="1" t="str">
        <f t="shared" ca="1" si="0"/>
        <v> بشكل عام، هل تعتقد أن الأمور في بلدكم تسير في الاتجاه الصحيح أم الخاطئ؟</v>
      </c>
      <c r="G196" s="1" t="str">
        <f ca="1">IFERROR(__xludf.DUMMYFUNCTION("""COMPUTED_VALUE"""),"Q6019A")</f>
        <v>Q6019A</v>
      </c>
      <c r="H196" s="1" t="str">
        <f ca="1">IFERROR(__xludf.DUMMYFUNCTION("""COMPUTED_VALUE"""),"Q6019A")</f>
        <v>Q6019A</v>
      </c>
      <c r="I196" s="3" t="str">
        <f ca="1">IFERROR(__xludf.DUMMYFUNCTION("""COMPUTED_VALUE"""),"Women's rights: Equal inheritance")</f>
        <v>Women's rights: Equal inheritance</v>
      </c>
    </row>
    <row r="197" spans="1:9" ht="15.75" customHeight="1">
      <c r="A197" s="2" t="s">
        <v>186</v>
      </c>
      <c r="B197" s="2" t="s">
        <v>186</v>
      </c>
      <c r="C197" s="3" t="s">
        <v>187</v>
      </c>
      <c r="D197" s="1" t="str">
        <f t="shared" ca="1" si="0"/>
        <v> بشكل عام، هل تعتقد أن الأمور في بلدكم تسير في الاتجاه الصحيح أم الخاطئ؟</v>
      </c>
      <c r="G197" s="1" t="str">
        <f ca="1">IFERROR(__xludf.DUMMYFUNCTION("""COMPUTED_VALUE"""),"Statement")</f>
        <v>Statement</v>
      </c>
      <c r="H197" s="1" t="str">
        <f ca="1">IFERROR(__xludf.DUMMYFUNCTION("""COMPUTED_VALUE"""),"Statement")</f>
        <v>Statement</v>
      </c>
      <c r="I197" s="3" t="str">
        <f ca="1">IFERROR(__xludf.DUMMYFUNCTION("""COMPUTED_VALUE"""),"Women’s inheritance should be equal to that of men.")</f>
        <v>Women’s inheritance should be equal to that of men.</v>
      </c>
    </row>
    <row r="198" spans="1:9" ht="15.75" customHeight="1">
      <c r="A198" s="2" t="s">
        <v>188</v>
      </c>
      <c r="B198" s="2" t="s">
        <v>188</v>
      </c>
      <c r="C198" s="3" t="s">
        <v>189</v>
      </c>
      <c r="D198" s="1" t="str">
        <f t="shared" ca="1" si="0"/>
        <v> بشكل عام، هل تعتقد أن الأمور في بلدكم تسير في الاتجاه الصحيح أم الخاطئ؟</v>
      </c>
      <c r="G198" s="1" t="str">
        <f ca="1">IFERROR(__xludf.DUMMYFUNCTION("""COMPUTED_VALUE"""),"Q6017")</f>
        <v>Q6017</v>
      </c>
      <c r="H198" s="1" t="str">
        <f ca="1">IFERROR(__xludf.DUMMYFUNCTION("""COMPUTED_VALUE"""),"Q6017")</f>
        <v>Q6017</v>
      </c>
      <c r="I198" s="3" t="str">
        <f ca="1">IFERROR(__xludf.DUMMYFUNCTION("""COMPUTED_VALUE"""),"Women's rights: Travel abroad alone")</f>
        <v>Women's rights: Travel abroad alone</v>
      </c>
    </row>
    <row r="199" spans="1:9" ht="15.75" customHeight="1">
      <c r="A199" s="2" t="s">
        <v>188</v>
      </c>
      <c r="B199" s="2" t="s">
        <v>188</v>
      </c>
      <c r="C199" s="3" t="s">
        <v>681</v>
      </c>
      <c r="D199" s="1" t="str">
        <f t="shared" ca="1" si="0"/>
        <v> بشكل عام، هل تعتقد أن الأمور في بلدكم تسير في الاتجاه الصحيح أم الخاطئ؟</v>
      </c>
      <c r="G199" s="1" t="str">
        <f ca="1">IFERROR(__xludf.DUMMYFUNCTION("""COMPUTED_VALUE"""),"Statement")</f>
        <v>Statement</v>
      </c>
      <c r="H199" s="1" t="str">
        <f ca="1">IFERROR(__xludf.DUMMYFUNCTION("""COMPUTED_VALUE"""),"Statement")</f>
        <v>Statement</v>
      </c>
      <c r="I199" s="3" t="str">
        <f ca="1">IFERROR(__xludf.DUMMYFUNCTION("""COMPUTED_VALUE"""),"It is permissible for a woman to travel abroad by herself.")</f>
        <v>It is permissible for a woman to travel abroad by herself.</v>
      </c>
    </row>
    <row r="200" spans="1:9" ht="15.75" customHeight="1">
      <c r="A200" s="2" t="s">
        <v>190</v>
      </c>
      <c r="B200" s="2" t="s">
        <v>190</v>
      </c>
      <c r="C200" s="3" t="s">
        <v>191</v>
      </c>
      <c r="D200" s="1" t="str">
        <f t="shared" ca="1" si="0"/>
        <v> بشكل عام، هل تعتقد أن الأمور في بلدكم تسير في الاتجاه الصحيح أم الخاطئ؟</v>
      </c>
      <c r="G200" s="1" t="str">
        <f ca="1">IFERROR(__xludf.DUMMYFUNCTION("""COMPUTED_VALUE"""),"Q6021")</f>
        <v>Q6021</v>
      </c>
      <c r="H200" s="1" t="str">
        <f ca="1">IFERROR(__xludf.DUMMYFUNCTION("""COMPUTED_VALUE"""),"Q6021")</f>
        <v>Q6021</v>
      </c>
      <c r="I200" s="3" t="str">
        <f ca="1">IFERROR(__xludf.DUMMYFUNCTION("""COMPUTED_VALUE"""),"Please tell me how much you would like having people from a different religion as your neighbors.")</f>
        <v>Please tell me how much you would like having people from a different religion as your neighbors.</v>
      </c>
    </row>
    <row r="201" spans="1:9" ht="15.75" customHeight="1">
      <c r="A201" s="2" t="s">
        <v>190</v>
      </c>
      <c r="B201" s="2" t="s">
        <v>190</v>
      </c>
      <c r="C201" s="3" t="s">
        <v>192</v>
      </c>
      <c r="D201" s="1" t="str">
        <f t="shared" ca="1" si="0"/>
        <v> بشكل عام، هل تعتقد أن الأمور في بلدكم تسير في الاتجاه الصحيح أم الخاطئ؟</v>
      </c>
      <c r="G201" s="1" t="str">
        <f ca="1">IFERROR(__xludf.DUMMYFUNCTION("""COMPUTED_VALUE"""),"Q6021")</f>
        <v>Q6021</v>
      </c>
      <c r="H201" s="1" t="str">
        <f ca="1">IFERROR(__xludf.DUMMYFUNCTION("""COMPUTED_VALUE"""),"Q6021")</f>
        <v>Q6021</v>
      </c>
      <c r="I201" s="3" t="str">
        <f ca="1">IFERROR(__xludf.DUMMYFUNCTION("""COMPUTED_VALUE"""),"Intolerance: Neighbors of different religion")</f>
        <v>Intolerance: Neighbors of different religion</v>
      </c>
    </row>
    <row r="202" spans="1:9" ht="15.75" customHeight="1">
      <c r="A202" s="2" t="s">
        <v>193</v>
      </c>
      <c r="B202" s="2" t="s">
        <v>193</v>
      </c>
      <c r="C202" s="3" t="s">
        <v>194</v>
      </c>
      <c r="D202" s="1" t="str">
        <f t="shared" ca="1" si="0"/>
        <v> بشكل عام، هل تعتقد أن الأمور في بلدكم تسير في الاتجاه الصحيح أم الخاطئ؟</v>
      </c>
      <c r="G202" s="1" t="str">
        <f ca="1">IFERROR(__xludf.DUMMYFUNCTION("""COMPUTED_VALUE"""),"Q6022")</f>
        <v>Q6022</v>
      </c>
      <c r="H202" s="1" t="str">
        <f ca="1">IFERROR(__xludf.DUMMYFUNCTION("""COMPUTED_VALUE"""),"Q6022")</f>
        <v>Q6022</v>
      </c>
      <c r="I202" s="3" t="str">
        <f ca="1">IFERROR(__xludf.DUMMYFUNCTION("""COMPUTED_VALUE"""),"Please tell me how much you would like having people of a different race / color as your neighbors.")</f>
        <v>Please tell me how much you would like having people of a different race / color as your neighbors.</v>
      </c>
    </row>
    <row r="203" spans="1:9" ht="15.75" customHeight="1">
      <c r="A203" s="2" t="s">
        <v>193</v>
      </c>
      <c r="B203" s="2" t="s">
        <v>193</v>
      </c>
      <c r="C203" s="3" t="s">
        <v>194</v>
      </c>
      <c r="D203" s="1" t="str">
        <f t="shared" ca="1" si="0"/>
        <v> بشكل عام، هل تعتقد أن الأمور في بلدكم تسير في الاتجاه الصحيح أم الخاطئ؟</v>
      </c>
      <c r="G203" s="1" t="str">
        <f ca="1">IFERROR(__xludf.DUMMYFUNCTION("""COMPUTED_VALUE"""),"Q6022")</f>
        <v>Q6022</v>
      </c>
      <c r="H203" s="1" t="str">
        <f ca="1">IFERROR(__xludf.DUMMYFUNCTION("""COMPUTED_VALUE"""),"Q6022")</f>
        <v>Q6022</v>
      </c>
      <c r="I203" s="3" t="str">
        <f ca="1">IFERROR(__xludf.DUMMYFUNCTION("""COMPUTED_VALUE"""),"Intolerance: Neighbors of different race / color")</f>
        <v>Intolerance: Neighbors of different race / color</v>
      </c>
    </row>
    <row r="204" spans="1:9" ht="15.75" customHeight="1">
      <c r="A204" s="2" t="s">
        <v>195</v>
      </c>
      <c r="B204" s="2" t="s">
        <v>195</v>
      </c>
      <c r="C204" s="3" t="s">
        <v>196</v>
      </c>
      <c r="D204" s="1" t="str">
        <f t="shared" ca="1" si="0"/>
        <v> بشكل عام، هل تعتقد أن الأمور في بلدكم تسير في الاتجاه الصحيح أم الخاطئ؟</v>
      </c>
      <c r="G204" s="1" t="str">
        <f ca="1">IFERROR(__xludf.DUMMYFUNCTION("""COMPUTED_VALUE"""),"Q6023")</f>
        <v>Q6023</v>
      </c>
      <c r="H204" s="1" t="str">
        <f ca="1">IFERROR(__xludf.DUMMYFUNCTION("""COMPUTED_VALUE"""),"Q6023")</f>
        <v>Q6023</v>
      </c>
      <c r="I204" s="3" t="str">
        <f ca="1">IFERROR(__xludf.DUMMYFUNCTION("""COMPUTED_VALUE"""),"Please tell me how much you would like having people who are immigrants / foreign workers as your neighbors.")</f>
        <v>Please tell me how much you would like having people who are immigrants / foreign workers as your neighbors.</v>
      </c>
    </row>
    <row r="205" spans="1:9" ht="15.75" customHeight="1">
      <c r="A205" s="2" t="s">
        <v>195</v>
      </c>
      <c r="B205" s="2" t="s">
        <v>195</v>
      </c>
      <c r="C205" s="3" t="s">
        <v>682</v>
      </c>
      <c r="D205" s="1" t="str">
        <f t="shared" ca="1" si="0"/>
        <v> بشكل عام، هل تعتقد أن الأمور في بلدكم تسير في الاتجاه الصحيح أم الخاطئ؟</v>
      </c>
      <c r="G205" s="1" t="str">
        <f ca="1">IFERROR(__xludf.DUMMYFUNCTION("""COMPUTED_VALUE"""),"Q6023")</f>
        <v>Q6023</v>
      </c>
      <c r="H205" s="1" t="str">
        <f ca="1">IFERROR(__xludf.DUMMYFUNCTION("""COMPUTED_VALUE"""),"Q6023")</f>
        <v>Q6023</v>
      </c>
      <c r="I205" s="3" t="str">
        <f ca="1">IFERROR(__xludf.DUMMYFUNCTION("""COMPUTED_VALUE"""),"Intolerance: Neighbors who are immigrants / foreign workers")</f>
        <v>Intolerance: Neighbors who are immigrants / foreign workers</v>
      </c>
    </row>
    <row r="206" spans="1:9" ht="15.75" customHeight="1">
      <c r="A206" s="2" t="s">
        <v>197</v>
      </c>
      <c r="B206" s="2" t="s">
        <v>197</v>
      </c>
      <c r="C206" s="3" t="s">
        <v>683</v>
      </c>
      <c r="D206" s="1" t="str">
        <f t="shared" ca="1" si="0"/>
        <v> بشكل عام، هل تعتقد أن الأمور في بلدكم تسير في الاتجاه الصحيح أم الخاطئ؟</v>
      </c>
      <c r="G206" s="1" t="str">
        <f ca="1">IFERROR(__xludf.DUMMYFUNCTION("""COMPUTED_VALUE"""),"Q6024")</f>
        <v>Q6024</v>
      </c>
      <c r="H206" s="1" t="str">
        <f ca="1">IFERROR(__xludf.DUMMYFUNCTION("""COMPUTED_VALUE"""),"Q6024")</f>
        <v>Q6024</v>
      </c>
      <c r="I206" s="3" t="str">
        <f ca="1">IFERROR(__xludf.DUMMYFUNCTION("""COMPUTED_VALUE"""),"Please tell me how much you would like having people from a different sect / denomination as your neighbors.")</f>
        <v>Please tell me how much you would like having people from a different sect / denomination as your neighbors.</v>
      </c>
    </row>
    <row r="207" spans="1:9" ht="15.75" customHeight="1">
      <c r="A207" s="2" t="s">
        <v>197</v>
      </c>
      <c r="B207" s="2" t="s">
        <v>197</v>
      </c>
      <c r="C207" s="3" t="s">
        <v>199</v>
      </c>
      <c r="D207" s="1" t="str">
        <f t="shared" ca="1" si="0"/>
        <v> بشكل عام، هل تعتقد أن الأمور في بلدكم تسير في الاتجاه الصحيح أم الخاطئ؟</v>
      </c>
      <c r="G207" s="1" t="str">
        <f ca="1">IFERROR(__xludf.DUMMYFUNCTION("""COMPUTED_VALUE"""),"Q6024")</f>
        <v>Q6024</v>
      </c>
      <c r="H207" s="1" t="str">
        <f ca="1">IFERROR(__xludf.DUMMYFUNCTION("""COMPUTED_VALUE"""),"Q6024")</f>
        <v>Q6024</v>
      </c>
      <c r="I207" s="3" t="str">
        <f ca="1">IFERROR(__xludf.DUMMYFUNCTION("""COMPUTED_VALUE"""),"Intolerance: Neighbors of different sect of Islam")</f>
        <v>Intolerance: Neighbors of different sect of Islam</v>
      </c>
    </row>
    <row r="208" spans="1:9" ht="15.75" customHeight="1">
      <c r="A208" s="2" t="s">
        <v>200</v>
      </c>
      <c r="B208" s="2" t="s">
        <v>200</v>
      </c>
      <c r="C208" s="3" t="s">
        <v>684</v>
      </c>
      <c r="D208" s="1" t="str">
        <f t="shared" ca="1" si="0"/>
        <v> بشكل عام، هل تعتقد أن الأمور في بلدكم تسير في الاتجاه الصحيح أم الخاطئ؟</v>
      </c>
      <c r="G208" s="1" t="str">
        <f ca="1">IFERROR(__xludf.DUMMYFUNCTION("""COMPUTED_VALUE"""),"Q6061")</f>
        <v>Q6061</v>
      </c>
      <c r="H208" s="1" t="str">
        <f ca="1">IFERROR(__xludf.DUMMYFUNCTION("""COMPUTED_VALUE"""),"Q6061")</f>
        <v>Q6061</v>
      </c>
      <c r="I208" s="3" t="str">
        <f ca="1">IFERROR(__xludf.DUMMYFUNCTION("""COMPUTED_VALUE"""),"How much do you agree or disagree with each of the following statements?")</f>
        <v>How much do you agree or disagree with each of the following statements?</v>
      </c>
    </row>
    <row r="209" spans="1:9" ht="15.75" customHeight="1">
      <c r="A209" s="2" t="s">
        <v>200</v>
      </c>
      <c r="B209" s="2" t="s">
        <v>200</v>
      </c>
      <c r="C209" s="3" t="s">
        <v>201</v>
      </c>
      <c r="D209" s="1" t="str">
        <f t="shared" ca="1" si="0"/>
        <v> بشكل عام، هل تعتقد أن الأمور في بلدكم تسير في الاتجاه الصحيح أم الخاطئ؟</v>
      </c>
      <c r="G209" s="1" t="str">
        <f ca="1">IFERROR(__xludf.DUMMYFUNCTION("""COMPUTED_VALUE"""),"Q6061")</f>
        <v>Q6061</v>
      </c>
      <c r="H209" s="1" t="str">
        <f ca="1">IFERROR(__xludf.DUMMYFUNCTION("""COMPUTED_VALUE"""),"Q6061")</f>
        <v>Q6061</v>
      </c>
      <c r="I209" s="3" t="str">
        <f ca="1">IFERROR(__xludf.DUMMYFUNCTION("""COMPUTED_VALUE"""),"Political Islam: Non-interference of religious leaders in electoral decisions")</f>
        <v>Political Islam: Non-interference of religious leaders in electoral decisions</v>
      </c>
    </row>
    <row r="210" spans="1:9" ht="15.75" customHeight="1">
      <c r="A210" s="2" t="s">
        <v>203</v>
      </c>
      <c r="B210" s="2" t="s">
        <v>203</v>
      </c>
      <c r="C210" s="3" t="s">
        <v>204</v>
      </c>
      <c r="D210" s="1" t="str">
        <f t="shared" ca="1" si="0"/>
        <v> بشكل عام، هل تعتقد أن الأمور في بلدكم تسير في الاتجاه الصحيح أم الخاطئ؟</v>
      </c>
      <c r="G210" s="1" t="str">
        <f ca="1">IFERROR(__xludf.DUMMYFUNCTION("""COMPUTED_VALUE"""),"Statement")</f>
        <v>Statement</v>
      </c>
      <c r="H210" s="1" t="str">
        <f ca="1">IFERROR(__xludf.DUMMYFUNCTION("""COMPUTED_VALUE"""),"Statement")</f>
        <v>Statement</v>
      </c>
      <c r="I210" s="3" t="str">
        <f ca="1">IFERROR(__xludf.DUMMYFUNCTION("""COMPUTED_VALUE"""),"Religious leaders should \emph{not interfere in voters’ decisions in elections.")</f>
        <v>Religious leaders should \emph{not interfere in voters’ decisions in elections.</v>
      </c>
    </row>
    <row r="211" spans="1:9" ht="15.75" customHeight="1">
      <c r="A211" s="2" t="s">
        <v>203</v>
      </c>
      <c r="B211" s="2" t="s">
        <v>203</v>
      </c>
      <c r="C211" s="3">
        <v>7</v>
      </c>
      <c r="D211" s="1" t="str">
        <f t="shared" ca="1" si="0"/>
        <v> بشكل عام، هل تعتقد أن الأمور في بلدكم تسير في الاتجاه الصحيح أم الخاطئ؟</v>
      </c>
      <c r="G211" s="1" t="str">
        <f ca="1">IFERROR(__xludf.DUMMYFUNCTION("""COMPUTED_VALUE"""),"Q6062")</f>
        <v>Q6062</v>
      </c>
      <c r="H211" s="1" t="str">
        <f ca="1">IFERROR(__xludf.DUMMYFUNCTION("""COMPUTED_VALUE"""),"Q6062")</f>
        <v>Q6062</v>
      </c>
      <c r="I211" s="3" t="str">
        <f ca="1">IFERROR(__xludf.DUMMYFUNCTION("""COMPUTED_VALUE"""),"How much do you agree or disagree with each of the following statements?")</f>
        <v>How much do you agree or disagree with each of the following statements?</v>
      </c>
    </row>
    <row r="212" spans="1:9" ht="15.75" customHeight="1">
      <c r="A212" s="2" t="s">
        <v>203</v>
      </c>
      <c r="B212" s="2" t="s">
        <v>203</v>
      </c>
      <c r="C212" s="3" t="s">
        <v>204</v>
      </c>
      <c r="D212" s="1" t="str">
        <f t="shared" ca="1" si="0"/>
        <v> بشكل عام، هل تعتقد أن الأمور في بلدكم تسير في الاتجاه الصحيح أم الخاطئ؟</v>
      </c>
      <c r="G212" s="1" t="str">
        <f ca="1">IFERROR(__xludf.DUMMYFUNCTION("""COMPUTED_VALUE"""),"Q6062")</f>
        <v>Q6062</v>
      </c>
      <c r="H212" s="1" t="str">
        <f ca="1">IFERROR(__xludf.DUMMYFUNCTION("""COMPUTED_VALUE"""),"Q6062")</f>
        <v>Q6062</v>
      </c>
      <c r="I212" s="3" t="str">
        <f ca="1">IFERROR(__xludf.DUMMYFUNCTION("""COMPUTED_VALUE"""),"Political Islam: Your country is better off with religious leaders in office")</f>
        <v>Political Islam: Your country is better off with religious leaders in office</v>
      </c>
    </row>
    <row r="213" spans="1:9" ht="15.75" customHeight="1">
      <c r="A213" s="2" t="s">
        <v>203</v>
      </c>
      <c r="B213" s="2" t="s">
        <v>203</v>
      </c>
      <c r="C213" s="3" t="s">
        <v>204</v>
      </c>
      <c r="D213" s="1" t="str">
        <f t="shared" ca="1" si="0"/>
        <v> بشكل عام، هل تعتقد أن الأمور في بلدكم تسير في الاتجاه الصحيح أم الخاطئ؟</v>
      </c>
      <c r="G213" s="1" t="str">
        <f ca="1">IFERROR(__xludf.DUMMYFUNCTION("""COMPUTED_VALUE"""),"Statement")</f>
        <v>Statement</v>
      </c>
      <c r="H213" s="1" t="str">
        <f ca="1">IFERROR(__xludf.DUMMYFUNCTION("""COMPUTED_VALUE"""),"Statement")</f>
        <v>Statement</v>
      </c>
      <c r="I213" s="3" t="str">
        <f ca="1">IFERROR(__xludf.DUMMYFUNCTION("""COMPUTED_VALUE"""),"Your country is better off if religious people hold public positions in the state.")</f>
        <v>Your country is better off if religious people hold public positions in the state.</v>
      </c>
    </row>
    <row r="214" spans="1:9" ht="15.75" customHeight="1">
      <c r="A214" s="2" t="s">
        <v>203</v>
      </c>
      <c r="B214" s="2" t="s">
        <v>203</v>
      </c>
      <c r="C214" s="3" t="s">
        <v>686</v>
      </c>
      <c r="D214" s="1" t="str">
        <f t="shared" ca="1" si="0"/>
        <v> بشكل عام، هل تعتقد أن الأمور في بلدكم تسير في الاتجاه الصحيح أم الخاطئ؟</v>
      </c>
      <c r="G214" s="1" t="str">
        <f ca="1">IFERROR(__xludf.DUMMYFUNCTION("""COMPUTED_VALUE"""),"Q6063")</f>
        <v>Q6063</v>
      </c>
      <c r="H214" s="1" t="str">
        <f ca="1">IFERROR(__xludf.DUMMYFUNCTION("""COMPUTED_VALUE"""),"Q6063")</f>
        <v>Q6063</v>
      </c>
      <c r="I214" s="3" t="str">
        <f ca="1">IFERROR(__xludf.DUMMYFUNCTION("""COMPUTED_VALUE"""),"How much do you agree or disagree with each of the following statements?")</f>
        <v>How much do you agree or disagree with each of the following statements?</v>
      </c>
    </row>
    <row r="215" spans="1:9" ht="15.75" customHeight="1">
      <c r="A215" s="2" t="s">
        <v>203</v>
      </c>
      <c r="B215" s="2" t="s">
        <v>203</v>
      </c>
      <c r="C215" s="3" t="s">
        <v>204</v>
      </c>
      <c r="D215" s="1" t="str">
        <f t="shared" ca="1" si="0"/>
        <v> بشكل عام، هل تعتقد أن الأمور في بلدكم تسير في الاتجاه الصحيح أم الخاطئ؟</v>
      </c>
      <c r="G215" s="1" t="str">
        <f ca="1">IFERROR(__xludf.DUMMYFUNCTION("""COMPUTED_VALUE"""),"Q6063")</f>
        <v>Q6063</v>
      </c>
      <c r="H215" s="1" t="str">
        <f ca="1">IFERROR(__xludf.DUMMYFUNCTION("""COMPUTED_VALUE"""),"Q6063")</f>
        <v>Q6063</v>
      </c>
      <c r="I215" s="3" t="str">
        <f ca="1">IFERROR(__xludf.DUMMYFUNCTION("""COMPUTED_VALUE"""),"Political Islam: Religious leaders' influence on government")</f>
        <v>Political Islam: Religious leaders' influence on government</v>
      </c>
    </row>
    <row r="216" spans="1:9" ht="15.75" customHeight="1">
      <c r="A216" s="2" t="s">
        <v>206</v>
      </c>
      <c r="B216" s="2" t="s">
        <v>206</v>
      </c>
      <c r="C216" s="3" t="s">
        <v>207</v>
      </c>
      <c r="D216" s="1" t="str">
        <f t="shared" ca="1" si="0"/>
        <v> بشكل عام، هل تعتقد أن الأمور في بلدكم تسير في الاتجاه الصحيح أم الخاطئ؟</v>
      </c>
      <c r="G216" s="1" t="str">
        <f ca="1">IFERROR(__xludf.DUMMYFUNCTION("""COMPUTED_VALUE"""),"Statement")</f>
        <v>Statement</v>
      </c>
      <c r="H216" s="1" t="str">
        <f ca="1">IFERROR(__xludf.DUMMYFUNCTION("""COMPUTED_VALUE"""),"Statement")</f>
        <v>Statement</v>
      </c>
      <c r="I216" s="3" t="str">
        <f ca="1">IFERROR(__xludf.DUMMYFUNCTION("""COMPUTED_VALUE"""),"Religious clerics should have influence over government decisions.")</f>
        <v>Religious clerics should have influence over government decisions.</v>
      </c>
    </row>
    <row r="217" spans="1:9" ht="15.75" customHeight="1">
      <c r="A217" s="2" t="s">
        <v>206</v>
      </c>
      <c r="B217" s="2" t="s">
        <v>206</v>
      </c>
      <c r="C217" s="3" t="s">
        <v>687</v>
      </c>
      <c r="D217" s="1" t="str">
        <f t="shared" ca="1" si="0"/>
        <v> بشكل عام، هل تعتقد أن الأمور في بلدكم تسير في الاتجاه الصحيح أم الخاطئ؟</v>
      </c>
      <c r="G217" s="1" t="str">
        <f ca="1">IFERROR(__xludf.DUMMYFUNCTION("""COMPUTED_VALUE"""),"Q6064")</f>
        <v>Q6064</v>
      </c>
      <c r="H217" s="1" t="str">
        <f ca="1">IFERROR(__xludf.DUMMYFUNCTION("""COMPUTED_VALUE"""),"Q6064")</f>
        <v>Q6064</v>
      </c>
      <c r="I217" s="3" t="str">
        <f ca="1">IFERROR(__xludf.DUMMYFUNCTION("""COMPUTED_VALUE"""),"How much do you agree or disagree with each of the following statements?")</f>
        <v>How much do you agree or disagree with each of the following statements?</v>
      </c>
    </row>
    <row r="218" spans="1:9" ht="15.75" customHeight="1">
      <c r="A218" s="2" t="s">
        <v>206</v>
      </c>
      <c r="B218" s="2" t="s">
        <v>206</v>
      </c>
      <c r="C218" s="3" t="s">
        <v>207</v>
      </c>
      <c r="D218" s="1" t="str">
        <f t="shared" ca="1" si="0"/>
        <v> بشكل عام، هل تعتقد أن الأمور في بلدكم تسير في الاتجاه الصحيح أم الخاطئ؟</v>
      </c>
      <c r="G218" s="1" t="str">
        <f ca="1">IFERROR(__xludf.DUMMYFUNCTION("""COMPUTED_VALUE"""),"Q6064")</f>
        <v>Q6064</v>
      </c>
      <c r="H218" s="1" t="str">
        <f ca="1">IFERROR(__xludf.DUMMYFUNCTION("""COMPUTED_VALUE"""),"Q6064")</f>
        <v>Q6064</v>
      </c>
      <c r="I218" s="3" t="str">
        <f ca="1">IFERROR(__xludf.DUMMYFUNCTION("""COMPUTED_VALUE"""),"Political Islam: Religious practice private matter")</f>
        <v>Political Islam: Religious practice private matter</v>
      </c>
    </row>
    <row r="219" spans="1:9" ht="15.75" customHeight="1">
      <c r="A219" s="2" t="s">
        <v>209</v>
      </c>
      <c r="B219" s="2" t="s">
        <v>209</v>
      </c>
      <c r="C219" s="3" t="s">
        <v>210</v>
      </c>
      <c r="D219" s="1" t="str">
        <f t="shared" ca="1" si="0"/>
        <v> بشكل عام، هل تعتقد أن الأمور في بلدكم تسير في الاتجاه الصحيح أم الخاطئ؟</v>
      </c>
      <c r="G219" s="1" t="str">
        <f ca="1">IFERROR(__xludf.DUMMYFUNCTION("""COMPUTED_VALUE"""),"Statement")</f>
        <v>Statement</v>
      </c>
      <c r="H219" s="1" t="str">
        <f ca="1">IFERROR(__xludf.DUMMYFUNCTION("""COMPUTED_VALUE"""),"Statement")</f>
        <v>Statement</v>
      </c>
      <c r="I219" s="3" t="str">
        <f ca="1">IFERROR(__xludf.DUMMYFUNCTION("""COMPUTED_VALUE"""),"Religious practice is a private matter and should be separated from socio-economic life.")</f>
        <v>Religious practice is a private matter and should be separated from socio-economic life.</v>
      </c>
    </row>
    <row r="220" spans="1:9" ht="15.75" customHeight="1">
      <c r="A220" s="2" t="s">
        <v>209</v>
      </c>
      <c r="B220" s="2" t="s">
        <v>209</v>
      </c>
      <c r="C220" s="3" t="s">
        <v>688</v>
      </c>
      <c r="D220" s="1" t="str">
        <f t="shared" ca="1" si="0"/>
        <v> بشكل عام، هل تعتقد أن الأمور في بلدكم تسير في الاتجاه الصحيح أم الخاطئ؟</v>
      </c>
      <c r="G220" s="1" t="str">
        <f ca="1">IFERROR(__xludf.DUMMYFUNCTION("""COMPUTED_VALUE"""),"Q6068")</f>
        <v>Q6068</v>
      </c>
      <c r="H220" s="1" t="str">
        <f ca="1">IFERROR(__xludf.DUMMYFUNCTION("""COMPUTED_VALUE"""),"Q6068")</f>
        <v>Q6068</v>
      </c>
      <c r="I220" s="3" t="str">
        <f ca="1">IFERROR(__xludf.DUMMYFUNCTION("""COMPUTED_VALUE"""),"How much do you agree or disagree with each of the following statements?")</f>
        <v>How much do you agree or disagree with each of the following statements?</v>
      </c>
    </row>
    <row r="221" spans="1:9" ht="15.75" customHeight="1">
      <c r="A221" s="2" t="s">
        <v>209</v>
      </c>
      <c r="B221" s="2" t="s">
        <v>209</v>
      </c>
      <c r="C221" s="3" t="s">
        <v>212</v>
      </c>
      <c r="D221" s="1" t="str">
        <f t="shared" ca="1" si="0"/>
        <v> بشكل عام، هل تعتقد أن الأمور في بلدكم تسير في الاتجاه الصحيح أم الخاطئ؟</v>
      </c>
      <c r="G221" s="1" t="str">
        <f ca="1">IFERROR(__xludf.DUMMYFUNCTION("""COMPUTED_VALUE"""),"Q6068")</f>
        <v>Q6068</v>
      </c>
      <c r="H221" s="1" t="str">
        <f ca="1">IFERROR(__xludf.DUMMYFUNCTION("""COMPUTED_VALUE"""),"Q6068")</f>
        <v>Q6068</v>
      </c>
      <c r="I221" s="3" t="str">
        <f ca="1">IFERROR(__xludf.DUMMYFUNCTION("""COMPUTED_VALUE"""),"Political Islam: Relious and non-religious leaders corrupt")</f>
        <v>Political Islam: Relious and non-religious leaders corrupt</v>
      </c>
    </row>
    <row r="222" spans="1:9" ht="15.75" customHeight="1">
      <c r="A222" s="2" t="s">
        <v>213</v>
      </c>
      <c r="B222" s="2" t="s">
        <v>213</v>
      </c>
      <c r="C222" s="3" t="s">
        <v>214</v>
      </c>
      <c r="D222" s="1" t="str">
        <f t="shared" ca="1" si="0"/>
        <v> بشكل عام، هل تعتقد أن الأمور في بلدكم تسير في الاتجاه الصحيح أم الخاطئ؟</v>
      </c>
      <c r="G222" s="1" t="str">
        <f ca="1">IFERROR(__xludf.DUMMYFUNCTION("""COMPUTED_VALUE"""),"Statement")</f>
        <v>Statement</v>
      </c>
      <c r="H222" s="1" t="str">
        <f ca="1">IFERROR(__xludf.DUMMYFUNCTION("""COMPUTED_VALUE"""),"Statement")</f>
        <v>Statement</v>
      </c>
      <c r="I222" s="3" t="str">
        <f ca="1">IFERROR(__xludf.DUMMYFUNCTION("""COMPUTED_VALUE"""),"Today, religious leaders are as likely to be corrupt as non-religious leaders.")</f>
        <v>Today, religious leaders are as likely to be corrupt as non-religious leaders.</v>
      </c>
    </row>
    <row r="223" spans="1:9" ht="15.75" customHeight="1">
      <c r="A223" s="2" t="s">
        <v>213</v>
      </c>
      <c r="B223" s="2" t="s">
        <v>213</v>
      </c>
      <c r="C223" s="3" t="s">
        <v>689</v>
      </c>
      <c r="D223" s="1" t="str">
        <f t="shared" ca="1" si="0"/>
        <v> بشكل عام، هل تعتقد أن الأمور في بلدكم تسير في الاتجاه الصحيح أم الخاطئ؟</v>
      </c>
      <c r="G223" s="1" t="str">
        <f ca="1">IFERROR(__xludf.DUMMYFUNCTION("""COMPUTED_VALUE"""),"Q6072")</f>
        <v>Q6072</v>
      </c>
      <c r="H223" s="1" t="str">
        <f ca="1">IFERROR(__xludf.DUMMYFUNCTION("""COMPUTED_VALUE"""),"Q6072")</f>
        <v>Q6072</v>
      </c>
      <c r="I223" s="3" t="str">
        <f ca="1">IFERROR(__xludf.DUMMYFUNCTION("""COMPUTED_VALUE"""),"For each of the following statements, please indicate whether you strongly agree, agree, disagree, or strongly disagree (Muslims only).")</f>
        <v>For each of the following statements, please indicate whether you strongly agree, agree, disagree, or strongly disagree (Muslims only).</v>
      </c>
    </row>
    <row r="224" spans="1:9" ht="15.75" customHeight="1">
      <c r="A224" s="2" t="s">
        <v>213</v>
      </c>
      <c r="B224" s="2" t="s">
        <v>213</v>
      </c>
      <c r="C224" s="3" t="s">
        <v>215</v>
      </c>
      <c r="D224" s="1" t="str">
        <f t="shared" ca="1" si="0"/>
        <v> بشكل عام، هل تعتقد أن الأمور في بلدكم تسير في الاتجاه الصحيح أم الخاطئ؟</v>
      </c>
      <c r="G224" s="1" t="str">
        <f ca="1">IFERROR(__xludf.DUMMYFUNCTION("""COMPUTED_VALUE"""),"Q6072")</f>
        <v>Q6072</v>
      </c>
      <c r="H224" s="1" t="str">
        <f ca="1">IFERROR(__xludf.DUMMYFUNCTION("""COMPUTED_VALUE"""),"Q6072")</f>
        <v>Q6072</v>
      </c>
      <c r="I224" s="3" t="str">
        <f ca="1">IFERROR(__xludf.DUMMYFUNCTION("""COMPUTED_VALUE"""),"Political Islam: Non-Muslims' rights are inferior in Muslim countries")</f>
        <v>Political Islam: Non-Muslims' rights are inferior in Muslim countries</v>
      </c>
    </row>
    <row r="225" spans="1:9" ht="15.75" customHeight="1">
      <c r="A225" s="2" t="s">
        <v>216</v>
      </c>
      <c r="B225" s="2" t="s">
        <v>216</v>
      </c>
      <c r="C225" s="3" t="s">
        <v>217</v>
      </c>
      <c r="D225" s="1" t="str">
        <f t="shared" ca="1" si="0"/>
        <v> بشكل عام، هل تعتقد أن الأمور في بلدكم تسير في الاتجاه الصحيح أم الخاطئ؟</v>
      </c>
      <c r="G225" s="1" t="str">
        <f ca="1">IFERROR(__xludf.DUMMYFUNCTION("""COMPUTED_VALUE"""),"Statement")</f>
        <v>Statement</v>
      </c>
      <c r="H225" s="1" t="str">
        <f ca="1">IFERROR(__xludf.DUMMYFUNCTION("""COMPUTED_VALUE"""),"Statement")</f>
        <v>Statement</v>
      </c>
      <c r="I225" s="3" t="str">
        <f ca="1">IFERROR(__xludf.DUMMYFUNCTION("""COMPUTED_VALUE"""),"Islam requires that in a Muslim country the political rights of non-Muslims should be inferior.")</f>
        <v>Islam requires that in a Muslim country the political rights of non-Muslims should be inferior.</v>
      </c>
    </row>
    <row r="226" spans="1:9" ht="15.75" customHeight="1">
      <c r="A226" s="2" t="s">
        <v>216</v>
      </c>
      <c r="B226" s="2" t="s">
        <v>216</v>
      </c>
      <c r="C226" s="3" t="s">
        <v>690</v>
      </c>
      <c r="D226" s="1" t="str">
        <f t="shared" ca="1" si="0"/>
        <v> بشكل عام، هل تعتقد أن الأمور في بلدكم تسير في الاتجاه الصحيح أم الخاطئ؟</v>
      </c>
      <c r="G226" s="1" t="str">
        <f ca="1">IFERROR(__xludf.DUMMYFUNCTION("""COMPUTED_VALUE"""),"Q6076")</f>
        <v>Q6076</v>
      </c>
      <c r="H226" s="1" t="str">
        <f ca="1">IFERROR(__xludf.DUMMYFUNCTION("""COMPUTED_VALUE"""),"Q6076")</f>
        <v>Q6076</v>
      </c>
      <c r="I226" s="3" t="str">
        <f ca="1">IFERROR(__xludf.DUMMYFUNCTION("""COMPUTED_VALUE"""),"Please indicate whether you strongly agree, agree, disagree, or strongly disagree with the following statements (Muslims only).")</f>
        <v>Please indicate whether you strongly agree, agree, disagree, or strongly disagree with the following statements (Muslims only).</v>
      </c>
    </row>
    <row r="227" spans="1:9" ht="15.75" customHeight="1">
      <c r="A227" s="2" t="s">
        <v>216</v>
      </c>
      <c r="B227" s="2" t="s">
        <v>216</v>
      </c>
      <c r="C227" s="3" t="s">
        <v>217</v>
      </c>
      <c r="D227" s="1" t="str">
        <f t="shared" ca="1" si="0"/>
        <v> بشكل عام، هل تعتقد أن الأمور في بلدكم تسير في الاتجاه الصحيح أم الخاطئ؟</v>
      </c>
      <c r="G227" s="1" t="str">
        <f ca="1">IFERROR(__xludf.DUMMYFUNCTION("""COMPUTED_VALUE"""),"Q6076")</f>
        <v>Q6076</v>
      </c>
      <c r="H227" s="1" t="str">
        <f ca="1">IFERROR(__xludf.DUMMYFUNCTION("""COMPUTED_VALUE"""),"Q6076")</f>
        <v>Q6076</v>
      </c>
      <c r="I227" s="3" t="str">
        <f ca="1">IFERROR(__xludf.DUMMYFUNCTION("""COMPUTED_VALUE"""),"Political Islam: Women not required to wear hijab")</f>
        <v>Political Islam: Women not required to wear hijab</v>
      </c>
    </row>
    <row r="228" spans="1:9" ht="15.75" customHeight="1">
      <c r="A228" s="2" t="s">
        <v>219</v>
      </c>
      <c r="B228" s="2" t="s">
        <v>219</v>
      </c>
      <c r="C228" s="3" t="s">
        <v>220</v>
      </c>
      <c r="D228" s="1" t="str">
        <f t="shared" ca="1" si="0"/>
        <v> بشكل عام، هل تعتقد أن الأمور في بلدكم تسير في الاتجاه الصحيح أم الخاطئ؟</v>
      </c>
      <c r="G228" s="1" t="str">
        <f ca="1">IFERROR(__xludf.DUMMYFUNCTION("""COMPUTED_VALUE"""),"Statement")</f>
        <v>Statement</v>
      </c>
      <c r="H228" s="1" t="str">
        <f ca="1">IFERROR(__xludf.DUMMYFUNCTION("""COMPUTED_VALUE"""),"Statement")</f>
        <v>Statement</v>
      </c>
      <c r="I228" s="3" t="str">
        <f ca="1">IFERROR(__xludf.DUMMYFUNCTION("""COMPUTED_VALUE"""),"Women should dress modestly, but Islam doesn't require them to wear a hijab.")</f>
        <v>Women should dress modestly, but Islam doesn't require them to wear a hijab.</v>
      </c>
    </row>
    <row r="229" spans="1:9" ht="15.75" customHeight="1">
      <c r="A229" s="2" t="s">
        <v>219</v>
      </c>
      <c r="B229" s="2" t="s">
        <v>219</v>
      </c>
      <c r="C229" s="3" t="s">
        <v>691</v>
      </c>
      <c r="D229" s="1" t="str">
        <f t="shared" ca="1" si="0"/>
        <v> بشكل عام، هل تعتقد أن الأمور في بلدكم تسير في الاتجاه الصحيح أم الخاطئ؟</v>
      </c>
      <c r="G229" s="1" t="str">
        <f ca="1">IFERROR(__xludf.DUMMYFUNCTION("""COMPUTED_VALUE"""),"Q6077")</f>
        <v>Q6077</v>
      </c>
      <c r="H229" s="1" t="str">
        <f ca="1">IFERROR(__xludf.DUMMYFUNCTION("""COMPUTED_VALUE"""),"Q6077")</f>
        <v>Q6077</v>
      </c>
      <c r="I229" s="3" t="str">
        <f ca="1">IFERROR(__xludf.DUMMYFUNCTION("""COMPUTED_VALUE"""),"Please indicate whether you strongly agree, agree, disagree, or strongly disagree with the following statements disagree (Muslims only).")</f>
        <v>Please indicate whether you strongly agree, agree, disagree, or strongly disagree with the following statements disagree (Muslims only).</v>
      </c>
    </row>
    <row r="230" spans="1:9" ht="15.75" customHeight="1">
      <c r="A230" s="2" t="s">
        <v>219</v>
      </c>
      <c r="B230" s="2" t="s">
        <v>219</v>
      </c>
      <c r="C230" s="3" t="s">
        <v>692</v>
      </c>
      <c r="D230" s="1" t="str">
        <f t="shared" ca="1" si="0"/>
        <v> بشكل عام، هل تعتقد أن الأمور في بلدكم تسير في الاتجاه الصحيح أم الخاطئ؟</v>
      </c>
      <c r="G230" s="1" t="str">
        <f ca="1">IFERROR(__xludf.DUMMYFUNCTION("""COMPUTED_VALUE"""),"Q6077")</f>
        <v>Q6077</v>
      </c>
      <c r="H230" s="1" t="str">
        <f ca="1">IFERROR(__xludf.DUMMYFUNCTION("""COMPUTED_VALUE"""),"Q6077")</f>
        <v>Q6077</v>
      </c>
      <c r="I230" s="3" t="str">
        <f ca="1">IFERROR(__xludf.DUMMYFUNCTION("""COMPUTED_VALUE"""),"Political Islam: Banks in Muslim countries charging interest")</f>
        <v>Political Islam: Banks in Muslim countries charging interest</v>
      </c>
    </row>
    <row r="231" spans="1:9" ht="15.75" customHeight="1">
      <c r="A231" s="2" t="s">
        <v>221</v>
      </c>
      <c r="B231" s="2" t="s">
        <v>221</v>
      </c>
      <c r="C231" s="3" t="s">
        <v>693</v>
      </c>
      <c r="D231" s="1" t="str">
        <f t="shared" ca="1" si="0"/>
        <v> بشكل عام، هل تعتقد أن الأمور في بلدكم تسير في الاتجاه الصحيح أم الخاطئ؟</v>
      </c>
      <c r="G231" s="1" t="str">
        <f ca="1">IFERROR(__xludf.DUMMYFUNCTION("""COMPUTED_VALUE"""),"Statement")</f>
        <v>Statement</v>
      </c>
      <c r="H231" s="1" t="str">
        <f ca="1">IFERROR(__xludf.DUMMYFUNCTION("""COMPUTED_VALUE"""),"Statement")</f>
        <v>Statement</v>
      </c>
      <c r="I231" s="3" t="str">
        <f ca="1">IFERROR(__xludf.DUMMYFUNCTION("""COMPUTED_VALUE"""),"In order to meet the demands of the modern economy, banks should be allowed to charge interest.")</f>
        <v>In order to meet the demands of the modern economy, banks should be allowed to charge interest.</v>
      </c>
    </row>
    <row r="232" spans="1:9" ht="15.75" customHeight="1">
      <c r="A232" s="2" t="s">
        <v>221</v>
      </c>
      <c r="B232" s="2" t="s">
        <v>221</v>
      </c>
      <c r="C232" s="3" t="s">
        <v>694</v>
      </c>
      <c r="D232" s="1" t="str">
        <f t="shared" ca="1" si="0"/>
        <v> بشكل عام، هل تعتقد أن الأمور في بلدكم تسير في الاتجاه الصحيح أم الخاطئ؟</v>
      </c>
      <c r="G232" s="1" t="str">
        <f ca="1">IFERROR(__xludf.DUMMYFUNCTION("""COMPUTED_VALUE"""),"Q605")</f>
        <v>Q605</v>
      </c>
      <c r="H232" s="1" t="str">
        <f ca="1">IFERROR(__xludf.DUMMYFUNCTION("""COMPUTED_VALUE"""),"Q605")</f>
        <v>Q605</v>
      </c>
      <c r="I232" s="3" t="str">
        <f ca="1">IFERROR(__xludf.DUMMYFUNCTION("""COMPUTED_VALUE"""),"From your point of view, should the laws of our country be...? (Muslims only)")</f>
        <v>From your point of view, should the laws of our country be...? (Muslims only)</v>
      </c>
    </row>
    <row r="233" spans="1:9" ht="15.75" customHeight="1">
      <c r="A233" s="2" t="s">
        <v>176</v>
      </c>
      <c r="B233" s="2" t="s">
        <v>176</v>
      </c>
      <c r="C233" s="2" t="s">
        <v>472</v>
      </c>
      <c r="D233" s="1" t="str">
        <f t="shared" ca="1" si="0"/>
        <v> بشكل عام، هل تعتقد أن الأمور في بلدكم تسير في الاتجاه الصحيح أم الخاطئ؟</v>
      </c>
      <c r="G233" s="1" t="str">
        <f ca="1">IFERROR(__xludf.DUMMYFUNCTION("""COMPUTED_VALUE"""),"Q605")</f>
        <v>Q605</v>
      </c>
      <c r="H233" s="1" t="str">
        <f ca="1">IFERROR(__xludf.DUMMYFUNCTION("""COMPUTED_VALUE"""),"Q605")</f>
        <v>Q605</v>
      </c>
      <c r="I233" s="3" t="str">
        <f ca="1">IFERROR(__xludf.DUMMYFUNCTION("""COMPUTED_VALUE"""),"Political Islam: Preference for sharia law")</f>
        <v>Political Islam: Preference for sharia law</v>
      </c>
    </row>
    <row r="234" spans="1:9" ht="15.75" customHeight="1">
      <c r="A234" s="2" t="s">
        <v>221</v>
      </c>
      <c r="B234" s="2" t="s">
        <v>221</v>
      </c>
      <c r="C234" s="3" t="s">
        <v>693</v>
      </c>
      <c r="D234" s="1" t="str">
        <f t="shared" ca="1" si="0"/>
        <v> بشكل عام، هل تعتقد أن الأمور في بلدكم تسير في الاتجاه الصحيح أم الخاطئ؟</v>
      </c>
      <c r="G234" s="1" t="str">
        <f ca="1">IFERROR(__xludf.DUMMYFUNCTION("""COMPUTED_VALUE"""),"Q605B")</f>
        <v>Q605B</v>
      </c>
      <c r="H234" s="1" t="str">
        <f ca="1">IFERROR(__xludf.DUMMYFUNCTION("""COMPUTED_VALUE"""),"Q605B")</f>
        <v>Q605B</v>
      </c>
      <c r="I234" s="3" t="str">
        <f ca="1">IFERROR(__xludf.DUMMYFUNCTION("""COMPUTED_VALUE"""),"Which of these four aspects do you think is the most essential aspect of sharia government? (split samples;Muslims only)")</f>
        <v>Which of these four aspects do you think is the most essential aspect of sharia government? (split samples;Muslims only)</v>
      </c>
    </row>
    <row r="235" spans="1:9" ht="15.75" customHeight="1">
      <c r="A235" s="2" t="s">
        <v>176</v>
      </c>
      <c r="B235" s="2" t="s">
        <v>176</v>
      </c>
      <c r="C235" s="2" t="s">
        <v>472</v>
      </c>
      <c r="D235" s="1" t="str">
        <f t="shared" ca="1" si="0"/>
        <v> بشكل عام، هل تعتقد أن الأمور في بلدكم تسير في الاتجاه الصحيح أم الخاطئ؟</v>
      </c>
      <c r="G235" s="1" t="str">
        <f ca="1">IFERROR(__xludf.DUMMYFUNCTION("""COMPUTED_VALUE"""),"Q605B")</f>
        <v>Q605B</v>
      </c>
      <c r="H235" s="1" t="str">
        <f ca="1">IFERROR(__xludf.DUMMYFUNCTION("""COMPUTED_VALUE"""),"Q605B")</f>
        <v>Q605B</v>
      </c>
      <c r="I235" s="3" t="str">
        <f ca="1">IFERROR(__xludf.DUMMYFUNCTION("""COMPUTED_VALUE"""),"Political Islam: Sharia law: Essential characteristic")</f>
        <v>Political Islam: Sharia law: Essential characteristic</v>
      </c>
    </row>
    <row r="236" spans="1:9" ht="15.75" customHeight="1">
      <c r="A236" s="2" t="s">
        <v>224</v>
      </c>
      <c r="B236" s="2" t="s">
        <v>224</v>
      </c>
      <c r="C236" s="3" t="s">
        <v>695</v>
      </c>
      <c r="D236" s="1" t="str">
        <f t="shared" ca="1" si="0"/>
        <v> بشكل عام، هل تعتقد أن الأمور في بلدكم تسير في الاتجاه الصحيح أم الخاطئ؟</v>
      </c>
      <c r="G236" s="1" t="str">
        <f ca="1">IFERROR(__xludf.DUMMYFUNCTION("""COMPUTED_VALUE"""),"Q701H")</f>
        <v>Q701H</v>
      </c>
      <c r="H236" s="1" t="str">
        <f ca="1">IFERROR(__xludf.DUMMYFUNCTION("""COMPUTED_VALUE"""),"Q701H")</f>
        <v>Q701H</v>
      </c>
      <c r="I236" s="3" t="str">
        <f ca="1">IFERROR(__xludf.DUMMYFUNCTION("""COMPUTED_VALUE"""),"And which of these do you think is the main motivation of Western countries giving foreign aid your country?")</f>
        <v>And which of these do you think is the main motivation of Western countries giving foreign aid your country?</v>
      </c>
    </row>
    <row r="237" spans="1:9" ht="15.75" customHeight="1">
      <c r="A237" s="2" t="s">
        <v>224</v>
      </c>
      <c r="B237" s="2" t="s">
        <v>224</v>
      </c>
      <c r="C237" s="3" t="s">
        <v>696</v>
      </c>
      <c r="D237" s="1" t="str">
        <f t="shared" ca="1" si="0"/>
        <v> بشكل عام، هل تعتقد أن الأمور في بلدكم تسير في الاتجاه الصحيح أم الخاطئ؟</v>
      </c>
      <c r="G237" s="1" t="str">
        <f ca="1">IFERROR(__xludf.DUMMYFUNCTION("""COMPUTED_VALUE"""),"Q701H")</f>
        <v>Q701H</v>
      </c>
      <c r="H237" s="1" t="str">
        <f ca="1">IFERROR(__xludf.DUMMYFUNCTION("""COMPUTED_VALUE"""),"Q701H")</f>
        <v>Q701H</v>
      </c>
      <c r="I237" s="3" t="str">
        <f ca="1">IFERROR(__xludf.DUMMYFUNCTION("""COMPUTED_VALUE"""),"Motivation foreign aid: Main motivation")</f>
        <v>Motivation foreign aid: Main motivation</v>
      </c>
    </row>
    <row r="238" spans="1:9" ht="15.75" customHeight="1">
      <c r="A238" s="2" t="s">
        <v>176</v>
      </c>
      <c r="B238" s="2" t="s">
        <v>176</v>
      </c>
      <c r="C238" s="2" t="s">
        <v>697</v>
      </c>
      <c r="D238" s="1" t="str">
        <f t="shared" ca="1" si="0"/>
        <v> بشكل عام، هل تعتقد أن الأمور في بلدكم تسير في الاتجاه الصحيح أم الخاطئ؟</v>
      </c>
      <c r="G238" s="1" t="str">
        <f ca="1">IFERROR(__xludf.DUMMYFUNCTION("""COMPUTED_VALUE"""),"Q701H")</f>
        <v>Q701H</v>
      </c>
      <c r="H238" s="1" t="str">
        <f ca="1">IFERROR(__xludf.DUMMYFUNCTION("""COMPUTED_VALUE"""),"Q701H")</f>
        <v>Q701H</v>
      </c>
      <c r="I238" s="3" t="str">
        <f ca="1">IFERROR(__xludf.DUMMYFUNCTION("""COMPUTED_VALUE"""),"And which of these do you think is the main motivation of Western countries giving foreign aid your country? Economic development")</f>
        <v>And which of these do you think is the main motivation of Western countries giving foreign aid your country? Economic development</v>
      </c>
    </row>
    <row r="239" spans="1:9" ht="15.75" customHeight="1">
      <c r="A239" s="2" t="s">
        <v>224</v>
      </c>
      <c r="B239" s="2" t="s">
        <v>224</v>
      </c>
      <c r="C239" s="3" t="s">
        <v>698</v>
      </c>
      <c r="D239" s="1" t="str">
        <f t="shared" ca="1" si="0"/>
        <v> بشكل عام، هل تعتقد أن الأمور في بلدكم تسير في الاتجاه الصحيح أم الخاطئ؟</v>
      </c>
      <c r="G239" s="1" t="str">
        <f ca="1">IFERROR(__xludf.DUMMYFUNCTION("""COMPUTED_VALUE"""),"Q701H")</f>
        <v>Q701H</v>
      </c>
      <c r="H239" s="1" t="str">
        <f ca="1">IFERROR(__xludf.DUMMYFUNCTION("""COMPUTED_VALUE"""),"Q701H")</f>
        <v>Q701H</v>
      </c>
      <c r="I239" s="3" t="str">
        <f ca="1">IFERROR(__xludf.DUMMYFUNCTION("""COMPUTED_VALUE"""),"And which of these do you think is the main motivation of Western countries giving foreign aid your country? Internal stability")</f>
        <v>And which of these do you think is the main motivation of Western countries giving foreign aid your country? Internal stability</v>
      </c>
    </row>
    <row r="240" spans="1:9" ht="15.75" customHeight="1">
      <c r="A240" s="2" t="s">
        <v>176</v>
      </c>
      <c r="B240" s="2" t="s">
        <v>176</v>
      </c>
      <c r="C240" s="2" t="s">
        <v>697</v>
      </c>
      <c r="D240" s="1" t="str">
        <f t="shared" ca="1" si="0"/>
        <v> بشكل عام، هل تعتقد أن الأمور في بلدكم تسير في الاتجاه الصحيح أم الخاطئ؟</v>
      </c>
      <c r="G240" s="1" t="str">
        <f ca="1">IFERROR(__xludf.DUMMYFUNCTION("""COMPUTED_VALUE"""),"Q701H")</f>
        <v>Q701H</v>
      </c>
      <c r="H240" s="1" t="str">
        <f ca="1">IFERROR(__xludf.DUMMYFUNCTION("""COMPUTED_VALUE"""),"Q701H")</f>
        <v>Q701H</v>
      </c>
      <c r="I240" s="3" t="str">
        <f ca="1">IFERROR(__xludf.DUMMYFUNCTION("""COMPUTED_VALUE"""),"And which of these do you think is the main motivation of Western countries giving foreign aid your country? Empowering CSOs")</f>
        <v>And which of these do you think is the main motivation of Western countries giving foreign aid your country? Empowering CSOs</v>
      </c>
    </row>
    <row r="241" spans="1:9" ht="15.75" customHeight="1">
      <c r="A241" s="2" t="s">
        <v>227</v>
      </c>
      <c r="B241" s="2" t="s">
        <v>227</v>
      </c>
      <c r="C241" s="3" t="s">
        <v>695</v>
      </c>
      <c r="D241" s="1" t="str">
        <f t="shared" ca="1" si="0"/>
        <v> بشكل عام، هل تعتقد أن الأمور في بلدكم تسير في الاتجاه الصحيح أم الخاطئ؟</v>
      </c>
      <c r="G241" s="1" t="str">
        <f ca="1">IFERROR(__xludf.DUMMYFUNCTION("""COMPUTED_VALUE"""),"Q701H")</f>
        <v>Q701H</v>
      </c>
      <c r="H241" s="1" t="str">
        <f ca="1">IFERROR(__xludf.DUMMYFUNCTION("""COMPUTED_VALUE"""),"Q701H")</f>
        <v>Q701H</v>
      </c>
      <c r="I241" s="3" t="str">
        <f ca="1">IFERROR(__xludf.DUMMYFUNCTION("""COMPUTED_VALUE"""),"And which of these do you think is the main motivation of Western countries giving foreign aid your country? Improving citizens' lives")</f>
        <v>And which of these do you think is the main motivation of Western countries giving foreign aid your country? Improving citizens' lives</v>
      </c>
    </row>
    <row r="242" spans="1:9" ht="15.75" customHeight="1">
      <c r="A242" s="2" t="s">
        <v>227</v>
      </c>
      <c r="B242" s="2" t="s">
        <v>227</v>
      </c>
      <c r="C242" s="3" t="s">
        <v>699</v>
      </c>
      <c r="D242" s="1" t="str">
        <f t="shared" ca="1" si="0"/>
        <v> بشكل عام، هل تعتقد أن الأمور في بلدكم تسير في الاتجاه الصحيح أم الخاطئ؟</v>
      </c>
      <c r="G242" s="1" t="str">
        <f ca="1">IFERROR(__xludf.DUMMYFUNCTION("""COMPUTED_VALUE"""),"Q701H")</f>
        <v>Q701H</v>
      </c>
      <c r="H242" s="1" t="str">
        <f ca="1">IFERROR(__xludf.DUMMYFUNCTION("""COMPUTED_VALUE"""),"Q701H")</f>
        <v>Q701H</v>
      </c>
      <c r="I242" s="3" t="str">
        <f ca="1">IFERROR(__xludf.DUMMYFUNCTION("""COMPUTED_VALUE"""),"And which of these do you think is the main motivation of Western countries giving foreign aid your country? Gaining influence")</f>
        <v>And which of these do you think is the main motivation of Western countries giving foreign aid your country? Gaining influence</v>
      </c>
    </row>
    <row r="243" spans="1:9" ht="15.75" customHeight="1">
      <c r="A243" s="2" t="s">
        <v>176</v>
      </c>
      <c r="B243" s="2" t="s">
        <v>176</v>
      </c>
      <c r="C243" s="2" t="s">
        <v>700</v>
      </c>
      <c r="D243" s="1" t="str">
        <f t="shared" ca="1" si="0"/>
        <v> بشكل عام، هل تعتقد أن الأمور في بلدكم تسير في الاتجاه الصحيح أم الخاطئ؟</v>
      </c>
      <c r="G243" s="1" t="str">
        <f ca="1">IFERROR(__xludf.DUMMYFUNCTION("""COMPUTED_VALUE"""),"Q703")</f>
        <v>Q703</v>
      </c>
      <c r="H243" s="1" t="str">
        <f ca="1">IFERROR(__xludf.DUMMYFUNCTION("""COMPUTED_VALUE"""),"Q703")</f>
        <v>Q703</v>
      </c>
      <c r="I243" s="3" t="str">
        <f ca="1">IFERROR(__xludf.DUMMYFUNCTION("""COMPUTED_VALUE"""),"Is it better for your country to open up to the outside world to a greater extent, to maintain the current level of openness, or to decrease its level of openness? (split sample)")</f>
        <v>Is it better for your country to open up to the outside world to a greater extent, to maintain the current level of openness, or to decrease its level of openness? (split sample)</v>
      </c>
    </row>
    <row r="244" spans="1:9" ht="15.75" customHeight="1">
      <c r="A244" s="2" t="s">
        <v>227</v>
      </c>
      <c r="B244" s="2" t="s">
        <v>227</v>
      </c>
      <c r="C244" s="3" t="s">
        <v>698</v>
      </c>
      <c r="D244" s="1" t="str">
        <f t="shared" ca="1" si="0"/>
        <v> بشكل عام، هل تعتقد أن الأمور في بلدكم تسير في الاتجاه الصحيح أم الخاطئ؟</v>
      </c>
      <c r="G244" s="1" t="str">
        <f ca="1">IFERROR(__xludf.DUMMYFUNCTION("""COMPUTED_VALUE"""),"Q703")</f>
        <v>Q703</v>
      </c>
      <c r="H244" s="1" t="str">
        <f ca="1">IFERROR(__xludf.DUMMYFUNCTION("""COMPUTED_VALUE"""),"Q703")</f>
        <v>Q703</v>
      </c>
      <c r="I244" s="3" t="str">
        <f ca="1">IFERROR(__xludf.DUMMYFUNCTION("""COMPUTED_VALUE"""),"Openness country")</f>
        <v>Openness country</v>
      </c>
    </row>
    <row r="245" spans="1:9" ht="15.75" customHeight="1">
      <c r="A245" s="2" t="s">
        <v>176</v>
      </c>
      <c r="B245" s="2" t="s">
        <v>176</v>
      </c>
      <c r="C245" s="2" t="s">
        <v>701</v>
      </c>
      <c r="D245" s="1" t="str">
        <f t="shared" ca="1" si="0"/>
        <v> بشكل عام، هل تعتقد أن الأمور في بلدكم تسير في الاتجاه الصحيح أم الخاطئ؟</v>
      </c>
      <c r="G245" s="1" t="str">
        <f ca="1">IFERROR(__xludf.DUMMYFUNCTION("""COMPUTED_VALUE"""),"Q705")</f>
        <v>Q705</v>
      </c>
      <c r="H245" s="1" t="str">
        <f ca="1">IFERROR(__xludf.DUMMYFUNCTION("""COMPUTED_VALUE"""),"Q705")</f>
        <v>Q705</v>
      </c>
      <c r="I245" s="3" t="str">
        <f ca="1">IFERROR(__xludf.DUMMYFUNCTION("""COMPUTED_VALUE"""),"In your opinion, which is more important in causing the lack of development in the Arab world: internal or external factors? (split sample)")</f>
        <v>In your opinion, which is more important in causing the lack of development in the Arab world: internal or external factors? (split sample)</v>
      </c>
    </row>
    <row r="246" spans="1:9" ht="15.75" customHeight="1">
      <c r="A246" s="2" t="s">
        <v>229</v>
      </c>
      <c r="B246" s="2" t="s">
        <v>229</v>
      </c>
      <c r="C246" s="3" t="s">
        <v>698</v>
      </c>
      <c r="D246" s="1" t="str">
        <f t="shared" ca="1" si="0"/>
        <v> بشكل عام، هل تعتقد أن الأمور في بلدكم تسير في الاتجاه الصحيح أم الخاطئ؟</v>
      </c>
      <c r="G246" s="1" t="str">
        <f ca="1">IFERROR(__xludf.DUMMYFUNCTION("""COMPUTED_VALUE"""),"Q705")</f>
        <v>Q705</v>
      </c>
      <c r="H246" s="1" t="str">
        <f ca="1">IFERROR(__xludf.DUMMYFUNCTION("""COMPUTED_VALUE"""),"Q705")</f>
        <v>Q705</v>
      </c>
      <c r="I246" s="3" t="str">
        <f ca="1">IFERROR(__xludf.DUMMYFUNCTION("""COMPUTED_VALUE"""),"Lack of development: Internal / external factors")</f>
        <v>Lack of development: Internal / external factors</v>
      </c>
    </row>
    <row r="247" spans="1:9" ht="15.75" customHeight="1">
      <c r="A247" s="2" t="s">
        <v>229</v>
      </c>
      <c r="B247" s="2" t="s">
        <v>229</v>
      </c>
      <c r="C247" s="3" t="s">
        <v>702</v>
      </c>
      <c r="D247" s="1" t="str">
        <f t="shared" ca="1" si="0"/>
        <v> بشكل عام، هل تعتقد أن الأمور في بلدكم تسير في الاتجاه الصحيح أم الخاطئ؟</v>
      </c>
      <c r="G247" s="1" t="str">
        <f ca="1">IFERROR(__xludf.DUMMYFUNCTION("""COMPUTED_VALUE"""),"Q706A")</f>
        <v>Q706A</v>
      </c>
      <c r="H247" s="1" t="str">
        <f ca="1">IFERROR(__xludf.DUMMYFUNCTION("""COMPUTED_VALUE"""),"Q706A")</f>
        <v>Q706A</v>
      </c>
      <c r="I247" s="3" t="str">
        <f ca="1">IFERROR(__xludf.DUMMYFUNCTION("""COMPUTED_VALUE"""),"To what extent do you agree with the following statement:")</f>
        <v>To what extent do you agree with the following statement:</v>
      </c>
    </row>
    <row r="248" spans="1:9" ht="15.75" customHeight="1">
      <c r="A248" s="2" t="s">
        <v>176</v>
      </c>
      <c r="B248" s="2" t="s">
        <v>176</v>
      </c>
      <c r="C248" s="2" t="s">
        <v>477</v>
      </c>
      <c r="D248" s="1" t="str">
        <f t="shared" ca="1" si="0"/>
        <v> بشكل عام، هل تعتقد أن الأمور في بلدكم تسير في الاتجاه الصحيح أم الخاطئ؟</v>
      </c>
      <c r="G248" s="1" t="str">
        <f ca="1">IFERROR(__xludf.DUMMYFUNCTION("""COMPUTED_VALUE"""),"Q706A")</f>
        <v>Q706A</v>
      </c>
      <c r="H248" s="1" t="str">
        <f ca="1">IFERROR(__xludf.DUMMYFUNCTION("""COMPUTED_VALUE"""),"Q706A")</f>
        <v>Q706A</v>
      </c>
      <c r="I248" s="3" t="str">
        <f ca="1">IFERROR(__xludf.DUMMYFUNCTION("""COMPUTED_VALUE"""),"Attitudes: Violence against the US")</f>
        <v>Attitudes: Violence against the US</v>
      </c>
    </row>
    <row r="249" spans="1:9" ht="15.75" customHeight="1">
      <c r="A249" s="2" t="s">
        <v>229</v>
      </c>
      <c r="B249" s="2" t="s">
        <v>229</v>
      </c>
      <c r="C249" s="3" t="s">
        <v>698</v>
      </c>
      <c r="D249" s="1" t="str">
        <f t="shared" ca="1" si="0"/>
        <v> بشكل عام، هل تعتقد أن الأمور في بلدكم تسير في الاتجاه الصحيح أم الخاطئ؟</v>
      </c>
      <c r="G249" s="1" t="str">
        <f ca="1">IFERROR(__xludf.DUMMYFUNCTION("""COMPUTED_VALUE"""),"Statement")</f>
        <v>Statement</v>
      </c>
      <c r="H249" s="1" t="str">
        <f ca="1">IFERROR(__xludf.DUMMYFUNCTION("""COMPUTED_VALUE"""),"Statement")</f>
        <v>Statement</v>
      </c>
      <c r="I249" s="3" t="str">
        <f ca="1">IFERROR(__xludf.DUMMYFUNCTION("""COMPUTED_VALUE"""),"Violence against the United States is a logical consequence of their interference in the Arab region.")</f>
        <v>Violence against the United States is a logical consequence of their interference in the Arab region.</v>
      </c>
    </row>
    <row r="250" spans="1:9" ht="15.75" customHeight="1">
      <c r="A250" s="2" t="s">
        <v>176</v>
      </c>
      <c r="B250" s="2" t="s">
        <v>176</v>
      </c>
      <c r="C250" s="2" t="s">
        <v>477</v>
      </c>
      <c r="D250" s="1" t="str">
        <f t="shared" ca="1" si="0"/>
        <v> بشكل عام، هل تعتقد أن الأمور في بلدكم تسير في الاتجاه الصحيح أم الخاطئ؟</v>
      </c>
      <c r="G250" s="1" t="str">
        <f ca="1">IFERROR(__xludf.DUMMYFUNCTION("""COMPUTED_VALUE"""),"Q706B")</f>
        <v>Q706B</v>
      </c>
      <c r="H250" s="1" t="str">
        <f ca="1">IFERROR(__xludf.DUMMYFUNCTION("""COMPUTED_VALUE"""),"Q706B")</f>
        <v>Q706B</v>
      </c>
      <c r="I250" s="3" t="str">
        <f ca="1">IFERROR(__xludf.DUMMYFUNCTION("""COMPUTED_VALUE"""),"Which of the following statements describes your view best?")</f>
        <v>Which of the following statements describes your view best?</v>
      </c>
    </row>
    <row r="251" spans="1:9" ht="15.75" customHeight="1">
      <c r="A251" s="2" t="s">
        <v>233</v>
      </c>
      <c r="B251" s="2" t="s">
        <v>233</v>
      </c>
      <c r="C251" s="3" t="s">
        <v>698</v>
      </c>
      <c r="D251" s="1" t="str">
        <f t="shared" ca="1" si="0"/>
        <v> بشكل عام، هل تعتقد أن الأمور في بلدكم تسير في الاتجاه الصحيح أم الخاطئ؟</v>
      </c>
      <c r="G251" s="1" t="str">
        <f ca="1">IFERROR(__xludf.DUMMYFUNCTION("""COMPUTED_VALUE"""),"Q706B")</f>
        <v>Q706B</v>
      </c>
      <c r="H251" s="1" t="str">
        <f ca="1">IFERROR(__xludf.DUMMYFUNCTION("""COMPUTED_VALUE"""),"Q706B")</f>
        <v>Q706B</v>
      </c>
      <c r="I251" s="3" t="str">
        <f ca="1">IFERROR(__xludf.DUMMYFUNCTION("""COMPUTED_VALUE"""),"Attitudes: Violence against the United States justified")</f>
        <v>Attitudes: Violence against the United States justified</v>
      </c>
    </row>
    <row r="252" spans="1:9" ht="15.75" customHeight="1">
      <c r="A252" s="2" t="s">
        <v>233</v>
      </c>
      <c r="B252" s="2" t="s">
        <v>233</v>
      </c>
      <c r="C252" s="3" t="s">
        <v>703</v>
      </c>
      <c r="D252" s="1" t="str">
        <f t="shared" ca="1" si="0"/>
        <v> بشكل عام، هل تعتقد أن الأمور في بلدكم تسير في الاتجاه الصحيح أم الخاطئ؟</v>
      </c>
      <c r="G252" s="1" t="str">
        <f ca="1">IFERROR(__xludf.DUMMYFUNCTION("""COMPUTED_VALUE"""),"Q706B")</f>
        <v>Q706B</v>
      </c>
      <c r="H252" s="1" t="str">
        <f ca="1">IFERROR(__xludf.DUMMYFUNCTION("""COMPUTED_VALUE"""),"Q706B")</f>
        <v>Q706B</v>
      </c>
      <c r="I252" s="3" t="str">
        <f ca="1">IFERROR(__xludf.DUMMYFUNCTION("""COMPUTED_VALUE"""),"Which of the following statements describes your view best? ")</f>
        <v xml:space="preserve">Which of the following statements describes your view best? </v>
      </c>
    </row>
    <row r="253" spans="1:9" ht="15.75" customHeight="1">
      <c r="A253" s="2" t="s">
        <v>176</v>
      </c>
      <c r="B253" s="2" t="s">
        <v>176</v>
      </c>
      <c r="C253" s="2" t="s">
        <v>478</v>
      </c>
      <c r="D253" s="1" t="str">
        <f t="shared" ca="1" si="0"/>
        <v> بشكل عام، هل تعتقد أن الأمور في بلدكم تسير في الاتجاه الصحيح أم الخاطئ؟</v>
      </c>
      <c r="G253" s="1" t="str">
        <f ca="1">IFERROR(__xludf.DUMMYFUNCTION("""COMPUTED_VALUE"""),"Q707")</f>
        <v>Q707</v>
      </c>
      <c r="H253" s="1" t="str">
        <f ca="1">IFERROR(__xludf.DUMMYFUNCTION("""COMPUTED_VALUE"""),"Q707")</f>
        <v>Q707</v>
      </c>
      <c r="I253" s="3" t="str">
        <f ca="1">IFERROR(__xludf.DUMMYFUNCTION("""COMPUTED_VALUE"""),"Do you agree with the following statement:")</f>
        <v>Do you agree with the following statement:</v>
      </c>
    </row>
    <row r="254" spans="1:9" ht="15.75" customHeight="1">
      <c r="A254" s="2" t="s">
        <v>233</v>
      </c>
      <c r="B254" s="2" t="s">
        <v>233</v>
      </c>
      <c r="C254" s="3" t="s">
        <v>695</v>
      </c>
      <c r="D254" s="1" t="str">
        <f t="shared" ca="1" si="0"/>
        <v> بشكل عام، هل تعتقد أن الأمور في بلدكم تسير في الاتجاه الصحيح أم الخاطئ؟</v>
      </c>
      <c r="G254" s="1" t="str">
        <f ca="1">IFERROR(__xludf.DUMMYFUNCTION("""COMPUTED_VALUE"""),"Q707")</f>
        <v>Q707</v>
      </c>
      <c r="H254" s="1" t="str">
        <f ca="1">IFERROR(__xludf.DUMMYFUNCTION("""COMPUTED_VALUE"""),"Q707")</f>
        <v>Q707</v>
      </c>
      <c r="I254" s="3" t="str">
        <f ca="1">IFERROR(__xludf.DUMMYFUNCTION("""COMPUTED_VALUE"""),"Attitudes: U.S. citizens good people")</f>
        <v>Attitudes: U.S. citizens good people</v>
      </c>
    </row>
    <row r="255" spans="1:9" ht="15.75" customHeight="1">
      <c r="A255" s="2" t="s">
        <v>176</v>
      </c>
      <c r="B255" s="2" t="s">
        <v>176</v>
      </c>
      <c r="C255" s="2" t="s">
        <v>704</v>
      </c>
      <c r="D255" s="1" t="str">
        <f t="shared" ca="1" si="0"/>
        <v> بشكل عام، هل تعتقد أن الأمور في بلدكم تسير في الاتجاه الصحيح أم الخاطئ؟</v>
      </c>
      <c r="G255" s="1" t="str">
        <f ca="1">IFERROR(__xludf.DUMMYFUNCTION("""COMPUTED_VALUE"""),"Statement")</f>
        <v>Statement</v>
      </c>
      <c r="H255" s="1" t="str">
        <f ca="1">IFERROR(__xludf.DUMMYFUNCTION("""COMPUTED_VALUE"""),"Statement")</f>
        <v>Statement</v>
      </c>
      <c r="I255" s="3" t="str">
        <f ca="1">IFERROR(__xludf.DUMMYFUNCTION("""COMPUTED_VALUE"""),"Irrespective of U.S. foreign policies, most ordinary Americans are good people.")</f>
        <v>Irrespective of U.S. foreign policies, most ordinary Americans are good people.</v>
      </c>
    </row>
    <row r="256" spans="1:9" ht="15.75" customHeight="1">
      <c r="A256" s="2" t="s">
        <v>236</v>
      </c>
      <c r="B256" s="2" t="s">
        <v>236</v>
      </c>
      <c r="C256" s="3" t="s">
        <v>237</v>
      </c>
      <c r="D256" s="1" t="str">
        <f t="shared" ca="1" si="0"/>
        <v> بشكل عام، هل تعتقد أن الأمور في بلدكم تسير في الاتجاه الصحيح أم الخاطئ؟</v>
      </c>
      <c r="G256" s="1" t="str">
        <f ca="1">IFERROR(__xludf.DUMMYFUNCTION("""COMPUTED_VALUE"""),"Q725")</f>
        <v>Q725</v>
      </c>
      <c r="H256" s="1" t="str">
        <f ca="1">IFERROR(__xludf.DUMMYFUNCTION("""COMPUTED_VALUE"""),"Q725")</f>
        <v>Q725</v>
      </c>
      <c r="I256" s="3" t="str">
        <f ca="1">IFERROR(__xludf.DUMMYFUNCTION("""COMPUTED_VALUE"""),"Do you think the foreign policies of U.S. President Donald Trump have been very good, good, bad, or very bad for the Arab region?")</f>
        <v>Do you think the foreign policies of U.S. President Donald Trump have been very good, good, bad, or very bad for the Arab region?</v>
      </c>
    </row>
    <row r="257" spans="1:9" ht="15.75" customHeight="1">
      <c r="A257" s="2" t="s">
        <v>176</v>
      </c>
      <c r="B257" s="2" t="s">
        <v>176</v>
      </c>
      <c r="C257" s="2" t="s">
        <v>239</v>
      </c>
      <c r="D257" s="1" t="str">
        <f t="shared" ca="1" si="0"/>
        <v> بشكل عام، هل تعتقد أن الأمور في بلدكم تسير في الاتجاه الصحيح أم الخاطئ؟</v>
      </c>
      <c r="G257" s="1" t="str">
        <f ca="1">IFERROR(__xludf.DUMMYFUNCTION("""COMPUTED_VALUE"""),"Q7251")</f>
        <v>Q7251</v>
      </c>
      <c r="H257" s="1" t="str">
        <f ca="1">IFERROR(__xludf.DUMMYFUNCTION("""COMPUTED_VALUE"""),"Q7251")</f>
        <v>Q7251</v>
      </c>
      <c r="I257" s="3" t="str">
        <f ca="1">IFERROR(__xludf.DUMMYFUNCTION("""COMPUTED_VALUE"""),"Attitudes: Trump good for the region")</f>
        <v>Attitudes: Trump good for the region</v>
      </c>
    </row>
    <row r="258" spans="1:9" ht="15.75" customHeight="1">
      <c r="A258" s="2" t="s">
        <v>176</v>
      </c>
      <c r="B258" s="2" t="s">
        <v>176</v>
      </c>
      <c r="C258" s="2" t="s">
        <v>239</v>
      </c>
      <c r="D258" s="1" t="str">
        <f t="shared" ca="1" si="0"/>
        <v> بشكل عام، هل تعتقد أن الأمور في بلدكم تسير في الاتجاه الصحيح أم الخاطئ؟</v>
      </c>
      <c r="G258" s="1" t="str">
        <f ca="1">IFERROR(__xludf.DUMMYFUNCTION("""COMPUTED_VALUE"""),"Q725")</f>
        <v>Q725</v>
      </c>
      <c r="H258" s="1" t="str">
        <f ca="1">IFERROR(__xludf.DUMMYFUNCTION("""COMPUTED_VALUE"""),"Q725")</f>
        <v>Q725</v>
      </c>
      <c r="I258" s="3" t="str">
        <f ca="1">IFERROR(__xludf.DUMMYFUNCTION("""COMPUTED_VALUE"""),"Do you think the foreign policies of Russian President Vladimir Putin have been very good, good, bad, or very bad for the Arab region?")</f>
        <v>Do you think the foreign policies of Russian President Vladimir Putin have been very good, good, bad, or very bad for the Arab region?</v>
      </c>
    </row>
    <row r="259" spans="1:9" ht="15.75" customHeight="1">
      <c r="A259" s="2" t="s">
        <v>240</v>
      </c>
      <c r="B259" s="2" t="s">
        <v>240</v>
      </c>
      <c r="C259" s="3" t="s">
        <v>705</v>
      </c>
      <c r="D259" s="1" t="str">
        <f t="shared" ca="1" si="0"/>
        <v> بشكل عام، هل تعتقد أن الأمور في بلدكم تسير في الاتجاه الصحيح أم الخاطئ؟</v>
      </c>
      <c r="G259" s="1" t="str">
        <f ca="1">IFERROR(__xludf.DUMMYFUNCTION("""COMPUTED_VALUE"""),"Q7252")</f>
        <v>Q7252</v>
      </c>
      <c r="H259" s="1" t="str">
        <f ca="1">IFERROR(__xludf.DUMMYFUNCTION("""COMPUTED_VALUE"""),"Q7252")</f>
        <v>Q7252</v>
      </c>
      <c r="I259" s="3" t="str">
        <f ca="1">IFERROR(__xludf.DUMMYFUNCTION("""COMPUTED_VALUE"""),"Attitudes: Putin good for the region")</f>
        <v>Attitudes: Putin good for the region</v>
      </c>
    </row>
    <row r="260" spans="1:9" ht="15.75" customHeight="1">
      <c r="A260" s="2" t="s">
        <v>240</v>
      </c>
      <c r="B260" s="2" t="s">
        <v>240</v>
      </c>
      <c r="C260" s="3" t="s">
        <v>706</v>
      </c>
      <c r="D260" s="1" t="str">
        <f t="shared" ca="1" si="0"/>
        <v> بشكل عام، هل تعتقد أن الأمور في بلدكم تسير في الاتجاه الصحيح أم الخاطئ؟</v>
      </c>
      <c r="G260" s="1" t="str">
        <f ca="1">IFERROR(__xludf.DUMMYFUNCTION("""COMPUTED_VALUE"""),"Q725")</f>
        <v>Q725</v>
      </c>
      <c r="H260" s="1" t="str">
        <f ca="1">IFERROR(__xludf.DUMMYFUNCTION("""COMPUTED_VALUE"""),"Q725")</f>
        <v>Q725</v>
      </c>
      <c r="I260" s="3" t="str">
        <f ca="1">IFERROR(__xludf.DUMMYFUNCTION("""COMPUTED_VALUE"""),"Do you think the foreign policies of Turkish President Recep Tayyip Erdo\u{gan have been very good, good, bad, or very bad for the Arab region?")</f>
        <v>Do you think the foreign policies of Turkish President Recep Tayyip Erdo\u{gan have been very good, good, bad, or very bad for the Arab region?</v>
      </c>
    </row>
    <row r="261" spans="1:9" ht="15.75" customHeight="1">
      <c r="A261" s="2" t="s">
        <v>176</v>
      </c>
      <c r="B261" s="2" t="s">
        <v>176</v>
      </c>
      <c r="C261" s="2" t="s">
        <v>707</v>
      </c>
      <c r="D261" s="1" t="str">
        <f t="shared" ca="1" si="0"/>
        <v> بشكل عام، هل تعتقد أن الأمور في بلدكم تسير في الاتجاه الصحيح أم الخاطئ؟</v>
      </c>
      <c r="G261" s="1" t="str">
        <f ca="1">IFERROR(__xludf.DUMMYFUNCTION("""COMPUTED_VALUE"""),"Q7253")</f>
        <v>Q7253</v>
      </c>
      <c r="H261" s="1" t="str">
        <f ca="1">IFERROR(__xludf.DUMMYFUNCTION("""COMPUTED_VALUE"""),"Q7253")</f>
        <v>Q7253</v>
      </c>
      <c r="I261" s="3" t="str">
        <f ca="1">IFERROR(__xludf.DUMMYFUNCTION("""COMPUTED_VALUE"""),"Attitudes: Erdo\u{gan good for the region")</f>
        <v>Attitudes: Erdo\u{gan good for the region</v>
      </c>
    </row>
    <row r="262" spans="1:9" ht="15.75" customHeight="1">
      <c r="A262" s="2" t="s">
        <v>240</v>
      </c>
      <c r="B262" s="2" t="s">
        <v>240</v>
      </c>
      <c r="C262" s="3" t="s">
        <v>705</v>
      </c>
      <c r="D262" s="1" t="str">
        <f t="shared" ca="1" si="0"/>
        <v> بشكل عام، هل تعتقد أن الأمور في بلدكم تسير في الاتجاه الصحيح أم الخاطئ؟</v>
      </c>
      <c r="G262" s="1" t="str">
        <f ca="1">IFERROR(__xludf.DUMMYFUNCTION("""COMPUTED_VALUE"""),"Q7141A")</f>
        <v>Q7141A</v>
      </c>
      <c r="H262" s="1" t="str">
        <f ca="1">IFERROR(__xludf.DUMMYFUNCTION("""COMPUTED_VALUE"""),"Q7141A")</f>
        <v>Q7141A</v>
      </c>
      <c r="I262" s="3" t="str">
        <f ca="1">IFERROR(__xludf.DUMMYFUNCTION("""COMPUTED_VALUE"""),"What country poses the greatest threat to stability in your country?")</f>
        <v>What country poses the greatest threat to stability in your country?</v>
      </c>
    </row>
    <row r="263" spans="1:9" ht="15.75" customHeight="1">
      <c r="A263" s="2" t="s">
        <v>176</v>
      </c>
      <c r="B263" s="2" t="s">
        <v>176</v>
      </c>
      <c r="C263" s="2" t="s">
        <v>707</v>
      </c>
      <c r="D263" s="1" t="str">
        <f t="shared" ca="1" si="0"/>
        <v> بشكل عام، هل تعتقد أن الأمور في بلدكم تسير في الاتجاه الصحيح أم الخاطئ؟</v>
      </c>
      <c r="G263" s="1" t="str">
        <f ca="1">IFERROR(__xludf.DUMMYFUNCTION("""COMPUTED_VALUE"""),"Q7141A")</f>
        <v>Q7141A</v>
      </c>
      <c r="H263" s="1" t="str">
        <f ca="1">IFERROR(__xludf.DUMMYFUNCTION("""COMPUTED_VALUE"""),"Q7141A")</f>
        <v>Q7141A</v>
      </c>
      <c r="I263" s="3" t="str">
        <f ca="1">IFERROR(__xludf.DUMMYFUNCTION("""COMPUTED_VALUE"""),"Greatest threat to stability")</f>
        <v>Greatest threat to stability</v>
      </c>
    </row>
    <row r="264" spans="1:9" ht="15.75" customHeight="1">
      <c r="A264" s="2" t="s">
        <v>243</v>
      </c>
      <c r="B264" s="2" t="s">
        <v>243</v>
      </c>
      <c r="C264" s="3" t="s">
        <v>708</v>
      </c>
      <c r="D264" s="1" t="str">
        <f t="shared" ca="1" si="0"/>
        <v> بشكل عام، هل تعتقد أن الأمور في بلدكم تسير في الاتجاه الصحيح أم الخاطئ؟</v>
      </c>
      <c r="G264" s="1" t="str">
        <f ca="1">IFERROR(__xludf.DUMMYFUNCTION("""COMPUTED_VALUE"""),"Q7141A")</f>
        <v>Q7141A</v>
      </c>
      <c r="H264" s="1" t="str">
        <f ca="1">IFERROR(__xludf.DUMMYFUNCTION("""COMPUTED_VALUE"""),"Q7141A")</f>
        <v>Q7141A</v>
      </c>
      <c r="I264" s="3" t="str">
        <f ca="1">IFERROR(__xludf.DUMMYFUNCTION("""COMPUTED_VALUE"""),"What country poses the greatest threat to stability in your country? No country")</f>
        <v>What country poses the greatest threat to stability in your country? No country</v>
      </c>
    </row>
    <row r="265" spans="1:9" ht="15.75" customHeight="1">
      <c r="A265" s="2" t="s">
        <v>176</v>
      </c>
      <c r="B265" s="2" t="s">
        <v>176</v>
      </c>
      <c r="C265" s="2" t="s">
        <v>709</v>
      </c>
      <c r="D265" s="1" t="str">
        <f t="shared" ca="1" si="0"/>
        <v> بشكل عام، هل تعتقد أن الأمور في بلدكم تسير في الاتجاه الصحيح أم الخاطئ؟</v>
      </c>
      <c r="G265" s="1" t="str">
        <f ca="1">IFERROR(__xludf.DUMMYFUNCTION("""COMPUTED_VALUE"""),"Q7141A")</f>
        <v>Q7141A</v>
      </c>
      <c r="H265" s="1" t="str">
        <f ca="1">IFERROR(__xludf.DUMMYFUNCTION("""COMPUTED_VALUE"""),"Q7141A")</f>
        <v>Q7141A</v>
      </c>
      <c r="I265" s="3" t="str">
        <f ca="1">IFERROR(__xludf.DUMMYFUNCTION("""COMPUTED_VALUE"""),"What country poses the greatest threat to stability in your country? Israel")</f>
        <v>What country poses the greatest threat to stability in your country? Israel</v>
      </c>
    </row>
    <row r="266" spans="1:9" ht="15.75" customHeight="1">
      <c r="A266" s="2" t="s">
        <v>176</v>
      </c>
      <c r="B266" s="2" t="s">
        <v>176</v>
      </c>
      <c r="C266" s="2" t="s">
        <v>709</v>
      </c>
      <c r="D266" s="1" t="str">
        <f t="shared" ca="1" si="0"/>
        <v> بشكل عام، هل تعتقد أن الأمور في بلدكم تسير في الاتجاه الصحيح أم الخاطئ؟</v>
      </c>
      <c r="G266" s="1" t="str">
        <f ca="1">IFERROR(__xludf.DUMMYFUNCTION("""COMPUTED_VALUE"""),"Q7141A")</f>
        <v>Q7141A</v>
      </c>
      <c r="H266" s="1" t="str">
        <f ca="1">IFERROR(__xludf.DUMMYFUNCTION("""COMPUTED_VALUE"""),"Q7141A")</f>
        <v>Q7141A</v>
      </c>
      <c r="I266" s="3" t="str">
        <f ca="1">IFERROR(__xludf.DUMMYFUNCTION("""COMPUTED_VALUE"""),"What country poses the greatest threat to stability in your country? United States")</f>
        <v>What country poses the greatest threat to stability in your country? United States</v>
      </c>
    </row>
    <row r="267" spans="1:9" ht="15.75" customHeight="1">
      <c r="A267" s="2" t="s">
        <v>245</v>
      </c>
      <c r="B267" s="2" t="s">
        <v>245</v>
      </c>
      <c r="C267" s="3" t="s">
        <v>247</v>
      </c>
      <c r="D267" s="1" t="str">
        <f t="shared" ca="1" si="0"/>
        <v> بشكل عام، هل تعتقد أن الأمور في بلدكم تسير في الاتجاه الصحيح أم الخاطئ؟</v>
      </c>
      <c r="G267" s="1" t="str">
        <f ca="1">IFERROR(__xludf.DUMMYFUNCTION("""COMPUTED_VALUE"""),"Q7141A")</f>
        <v>Q7141A</v>
      </c>
      <c r="H267" s="1" t="str">
        <f ca="1">IFERROR(__xludf.DUMMYFUNCTION("""COMPUTED_VALUE"""),"Q7141A")</f>
        <v>Q7141A</v>
      </c>
      <c r="I267" s="3" t="str">
        <f ca="1">IFERROR(__xludf.DUMMYFUNCTION("""COMPUTED_VALUE"""),"What country poses the greatest threat to stability in your country? Iran")</f>
        <v>What country poses the greatest threat to stability in your country? Iran</v>
      </c>
    </row>
    <row r="268" spans="1:9" ht="15.75" customHeight="1">
      <c r="A268" s="2" t="s">
        <v>245</v>
      </c>
      <c r="B268" s="2" t="s">
        <v>245</v>
      </c>
      <c r="C268" s="3" t="s">
        <v>710</v>
      </c>
      <c r="D268" s="1" t="str">
        <f t="shared" ca="1" si="0"/>
        <v> بشكل عام، هل تعتقد أن الأمور في بلدكم تسير في الاتجاه الصحيح أم الخاطئ؟</v>
      </c>
      <c r="G268" s="1" t="str">
        <f ca="1">IFERROR(__xludf.DUMMYFUNCTION("""COMPUTED_VALUE"""),"Q7141A")</f>
        <v>Q7141A</v>
      </c>
      <c r="H268" s="1" t="str">
        <f ca="1">IFERROR(__xludf.DUMMYFUNCTION("""COMPUTED_VALUE"""),"Q7141A")</f>
        <v>Q7141A</v>
      </c>
      <c r="I268" s="3" t="str">
        <f ca="1">IFERROR(__xludf.DUMMYFUNCTION("""COMPUTED_VALUE"""),"What country poses the greatest threat to stability in your country? Saudi")</f>
        <v>What country poses the greatest threat to stability in your country? Saudi</v>
      </c>
    </row>
    <row r="269" spans="1:9" ht="15.75" customHeight="1">
      <c r="A269" s="2" t="s">
        <v>245</v>
      </c>
      <c r="B269" s="2" t="s">
        <v>245</v>
      </c>
      <c r="C269" s="3" t="s">
        <v>247</v>
      </c>
      <c r="D269" s="1" t="str">
        <f t="shared" ca="1" si="0"/>
        <v> بشكل عام، هل تعتقد أن الأمور في بلدكم تسير في الاتجاه الصحيح أم الخاطئ؟</v>
      </c>
      <c r="G269" s="1" t="str">
        <f ca="1">IFERROR(__xludf.DUMMYFUNCTION("""COMPUTED_VALUE"""),"Q7141B")</f>
        <v>Q7141B</v>
      </c>
      <c r="H269" s="1" t="str">
        <f ca="1">IFERROR(__xludf.DUMMYFUNCTION("""COMPUTED_VALUE"""),"Q7141B")</f>
        <v>Q7141B</v>
      </c>
      <c r="I269" s="3" t="str">
        <f ca="1">IFERROR(__xludf.DUMMYFUNCTION("""COMPUTED_VALUE"""),"What country poses the greatest threat to wellbeing in your country?")</f>
        <v>What country poses the greatest threat to wellbeing in your country?</v>
      </c>
    </row>
    <row r="270" spans="1:9" ht="15.75" customHeight="1">
      <c r="A270" s="2" t="s">
        <v>248</v>
      </c>
      <c r="B270" s="2" t="s">
        <v>248</v>
      </c>
      <c r="C270" s="3" t="s">
        <v>249</v>
      </c>
      <c r="D270" s="1" t="str">
        <f t="shared" ca="1" si="0"/>
        <v> بشكل عام، هل تعتقد أن الأمور في بلدكم تسير في الاتجاه الصحيح أم الخاطئ؟</v>
      </c>
      <c r="G270" s="1" t="str">
        <f ca="1">IFERROR(__xludf.DUMMYFUNCTION("""COMPUTED_VALUE"""),"Q7141B")</f>
        <v>Q7141B</v>
      </c>
      <c r="H270" s="1" t="str">
        <f ca="1">IFERROR(__xludf.DUMMYFUNCTION("""COMPUTED_VALUE"""),"Q7141B")</f>
        <v>Q7141B</v>
      </c>
      <c r="I270" s="3" t="str">
        <f ca="1">IFERROR(__xludf.DUMMYFUNCTION("""COMPUTED_VALUE"""),"Greatest threat to wellbeing")</f>
        <v>Greatest threat to wellbeing</v>
      </c>
    </row>
    <row r="271" spans="1:9" ht="15.75" customHeight="1">
      <c r="A271" s="2" t="s">
        <v>248</v>
      </c>
      <c r="B271" s="2" t="s">
        <v>248</v>
      </c>
      <c r="C271" s="3" t="s">
        <v>711</v>
      </c>
      <c r="D271" s="1" t="str">
        <f t="shared" ca="1" si="0"/>
        <v> بشكل عام، هل تعتقد أن الأمور في بلدكم تسير في الاتجاه الصحيح أم الخاطئ؟</v>
      </c>
      <c r="G271" s="1" t="str">
        <f ca="1">IFERROR(__xludf.DUMMYFUNCTION("""COMPUTED_VALUE"""),"Q709B")</f>
        <v>Q709B</v>
      </c>
      <c r="H271" s="1" t="str">
        <f ca="1">IFERROR(__xludf.DUMMYFUNCTION("""COMPUTED_VALUE"""),"Q709B")</f>
        <v>Q709B</v>
      </c>
      <c r="I271" s="3" t="str">
        <f ca="1">IFERROR(__xludf.DUMMYFUNCTION("""COMPUTED_VALUE"""),"To what extent do you agree with the following statement:")</f>
        <v>To what extent do you agree with the following statement:</v>
      </c>
    </row>
    <row r="272" spans="1:9" ht="15.75" customHeight="1">
      <c r="A272" s="2" t="s">
        <v>248</v>
      </c>
      <c r="B272" s="2" t="s">
        <v>248</v>
      </c>
      <c r="C272" s="3" t="s">
        <v>249</v>
      </c>
      <c r="D272" s="1" t="str">
        <f t="shared" ca="1" si="0"/>
        <v> بشكل عام، هل تعتقد أن الأمور في بلدكم تسير في الاتجاه الصحيح أم الخاطئ؟</v>
      </c>
      <c r="G272" s="1" t="str">
        <f ca="1">IFERROR(__xludf.DUMMYFUNCTION("""COMPUTED_VALUE"""),"Q709B")</f>
        <v>Q709B</v>
      </c>
      <c r="H272" s="1" t="str">
        <f ca="1">IFERROR(__xludf.DUMMYFUNCTION("""COMPUTED_VALUE"""),"Q709B")</f>
        <v>Q709B</v>
      </c>
      <c r="I272" s="3" t="str">
        <f ca="1">IFERROR(__xludf.DUMMYFUNCTION("""COMPUTED_VALUE"""),"Role Israel")</f>
        <v>Role Israel</v>
      </c>
    </row>
    <row r="273" spans="1:9" ht="15.75" customHeight="1">
      <c r="A273" s="2" t="s">
        <v>251</v>
      </c>
      <c r="B273" s="2" t="s">
        <v>251</v>
      </c>
      <c r="C273" s="3" t="s">
        <v>252</v>
      </c>
      <c r="D273" s="1" t="str">
        <f t="shared" ca="1" si="0"/>
        <v> بشكل عام، هل تعتقد أن الأمور في بلدكم تسير في الاتجاه الصحيح أم الخاطئ؟</v>
      </c>
      <c r="G273" s="1" t="str">
        <f ca="1">IFERROR(__xludf.DUMMYFUNCTION("""COMPUTED_VALUE"""),"Statement")</f>
        <v>Statement</v>
      </c>
      <c r="H273" s="1" t="str">
        <f ca="1">IFERROR(__xludf.DUMMYFUNCTION("""COMPUTED_VALUE"""),"Statement")</f>
        <v>Statement</v>
      </c>
      <c r="I273" s="3" t="str">
        <f ca="1">IFERROR(__xludf.DUMMYFUNCTION("""COMPUTED_VALUE"""),"It is good for the Arab region that countries started coordinating their foreign policies with those of Israel.")</f>
        <v>It is good for the Arab region that countries started coordinating their foreign policies with those of Israel.</v>
      </c>
    </row>
    <row r="274" spans="1:9" ht="15.75" customHeight="1">
      <c r="A274" s="2" t="s">
        <v>251</v>
      </c>
      <c r="B274" s="2" t="s">
        <v>251</v>
      </c>
      <c r="C274" s="3" t="s">
        <v>712</v>
      </c>
      <c r="D274" s="1" t="str">
        <f t="shared" ca="1" si="0"/>
        <v> بشكل عام، هل تعتقد أن الأمور في بلدكم تسير في الاتجاه الصحيح أم الخاطئ؟</v>
      </c>
      <c r="G274" s="1" t="str">
        <f ca="1">IFERROR(__xludf.DUMMYFUNCTION("""COMPUTED_VALUE"""),"Q833")</f>
        <v>Q833</v>
      </c>
      <c r="H274" s="1" t="str">
        <f ca="1">IFERROR(__xludf.DUMMYFUNCTION("""COMPUTED_VALUE"""),"Q833")</f>
        <v>Q833</v>
      </c>
      <c r="I274" s="3" t="str">
        <f ca="1">IFERROR(__xludf.DUMMYFUNCTION("""COMPUTED_VALUE"""),"How concerned are you that sectarian division is growing across the Arab region?")</f>
        <v>How concerned are you that sectarian division is growing across the Arab region?</v>
      </c>
    </row>
    <row r="275" spans="1:9" ht="15.75" customHeight="1">
      <c r="A275" s="2" t="s">
        <v>251</v>
      </c>
      <c r="B275" s="2" t="s">
        <v>251</v>
      </c>
      <c r="C275" s="3" t="s">
        <v>252</v>
      </c>
      <c r="D275" s="1" t="str">
        <f t="shared" ca="1" si="0"/>
        <v> بشكل عام، هل تعتقد أن الأمور في بلدكم تسير في الاتجاه الصحيح أم الخاطئ؟</v>
      </c>
      <c r="G275" s="1" t="str">
        <f ca="1">IFERROR(__xludf.DUMMYFUNCTION("""COMPUTED_VALUE"""),"Q833")</f>
        <v>Q833</v>
      </c>
      <c r="H275" s="1" t="str">
        <f ca="1">IFERROR(__xludf.DUMMYFUNCTION("""COMPUTED_VALUE"""),"Q833")</f>
        <v>Q833</v>
      </c>
      <c r="I275" s="3" t="str">
        <f ca="1">IFERROR(__xludf.DUMMYFUNCTION("""COMPUTED_VALUE"""),"Concern sectarian division")</f>
        <v>Concern sectarian division</v>
      </c>
    </row>
    <row r="276" spans="1:9" ht="15.75" customHeight="1">
      <c r="A276" s="2" t="s">
        <v>254</v>
      </c>
      <c r="B276" s="2" t="s">
        <v>254</v>
      </c>
      <c r="C276" s="3" t="s">
        <v>255</v>
      </c>
      <c r="D276" s="1" t="str">
        <f t="shared" ca="1" si="0"/>
        <v> بشكل عام، هل تعتقد أن الأمور في بلدكم تسير في الاتجاه الصحيح أم الخاطئ؟</v>
      </c>
      <c r="G276" s="1" t="str">
        <f ca="1">IFERROR(__xludf.DUMMYFUNCTION("""COMPUTED_VALUE"""),"Q841")</f>
        <v>Q841</v>
      </c>
      <c r="H276" s="1" t="str">
        <f ca="1">IFERROR(__xludf.DUMMYFUNCTION("""COMPUTED_VALUE"""),"Q841")</f>
        <v>Q841</v>
      </c>
      <c r="I276" s="3" t="str">
        <f ca="1">IFERROR(__xludf.DUMMYFUNCTION("""COMPUTED_VALUE"""),"Do you think tensions in the Arab region are due to a religious divide or due to a political divide?")</f>
        <v>Do you think tensions in the Arab region are due to a religious divide or due to a political divide?</v>
      </c>
    </row>
    <row r="277" spans="1:9" ht="15.75" customHeight="1">
      <c r="A277" s="2" t="s">
        <v>254</v>
      </c>
      <c r="B277" s="2" t="s">
        <v>254</v>
      </c>
      <c r="C277" s="3" t="s">
        <v>713</v>
      </c>
      <c r="D277" s="1" t="str">
        <f t="shared" ca="1" si="0"/>
        <v> بشكل عام، هل تعتقد أن الأمور في بلدكم تسير في الاتجاه الصحيح أم الخاطئ؟</v>
      </c>
      <c r="G277" s="1" t="str">
        <f ca="1">IFERROR(__xludf.DUMMYFUNCTION("""COMPUTED_VALUE"""),"Q841")</f>
        <v>Q841</v>
      </c>
      <c r="H277" s="1" t="str">
        <f ca="1">IFERROR(__xludf.DUMMYFUNCTION("""COMPUTED_VALUE"""),"Q841")</f>
        <v>Q841</v>
      </c>
      <c r="I277" s="3" t="str">
        <f ca="1">IFERROR(__xludf.DUMMYFUNCTION("""COMPUTED_VALUE"""),"Reason for tensions: political vs. religious divide")</f>
        <v>Reason for tensions: political vs. religious divide</v>
      </c>
    </row>
    <row r="278" spans="1:9" ht="15.75" customHeight="1">
      <c r="A278" s="2" t="s">
        <v>254</v>
      </c>
      <c r="B278" s="2" t="s">
        <v>254</v>
      </c>
      <c r="C278" s="3" t="s">
        <v>255</v>
      </c>
      <c r="D278" s="1" t="str">
        <f t="shared" ca="1" si="0"/>
        <v> بشكل عام، هل تعتقد أن الأمور في بلدكم تسير في الاتجاه الصحيح أم الخاطئ؟</v>
      </c>
      <c r="G278" s="1" t="str">
        <f ca="1">IFERROR(__xludf.DUMMYFUNCTION("""COMPUTED_VALUE"""),"Q852")</f>
        <v>Q852</v>
      </c>
      <c r="H278" s="1" t="str">
        <f ca="1">IFERROR(__xludf.DUMMYFUNCTION("""COMPUTED_VALUE"""),"Q852")</f>
        <v>Q852</v>
      </c>
      <c r="I278" s="3" t="str">
        <f ca="1">IFERROR(__xludf.DUMMYFUNCTION("""COMPUTED_VALUE"""),"How positive do you generally feel about the way you look? (split sample) ")</f>
        <v xml:space="preserve">How positive do you generally feel about the way you look? (split sample) </v>
      </c>
    </row>
    <row r="279" spans="1:9" ht="15.75" customHeight="1">
      <c r="A279" s="2" t="s">
        <v>256</v>
      </c>
      <c r="B279" s="2" t="s">
        <v>256</v>
      </c>
      <c r="C279" s="3" t="s">
        <v>714</v>
      </c>
      <c r="D279" s="1" t="str">
        <f t="shared" ca="1" si="0"/>
        <v> بشكل عام، هل تعتقد أن الأمور في بلدكم تسير في الاتجاه الصحيح أم الخاطئ؟</v>
      </c>
      <c r="G279" s="1" t="str">
        <f ca="1">IFERROR(__xludf.DUMMYFUNCTION("""COMPUTED_VALUE"""),"Q852")</f>
        <v>Q852</v>
      </c>
      <c r="H279" s="1" t="str">
        <f ca="1">IFERROR(__xludf.DUMMYFUNCTION("""COMPUTED_VALUE"""),"Q852")</f>
        <v>Q852</v>
      </c>
      <c r="I279" s="3" t="str">
        <f ca="1">IFERROR(__xludf.DUMMYFUNCTION("""COMPUTED_VALUE"""),"Wellbeing: General satisfaction with body image")</f>
        <v>Wellbeing: General satisfaction with body image</v>
      </c>
    </row>
    <row r="280" spans="1:9" ht="15.75" customHeight="1">
      <c r="A280" s="2" t="s">
        <v>256</v>
      </c>
      <c r="B280" s="2" t="s">
        <v>256</v>
      </c>
      <c r="C280" s="3" t="s">
        <v>715</v>
      </c>
      <c r="D280" s="1" t="str">
        <f t="shared" ca="1" si="0"/>
        <v> بشكل عام، هل تعتقد أن الأمور في بلدكم تسير في الاتجاه الصحيح أم الخاطئ؟</v>
      </c>
      <c r="G280" s="1" t="str">
        <f ca="1">IFERROR(__xludf.DUMMYFUNCTION("""COMPUTED_VALUE"""),"Q852")</f>
        <v>Q852</v>
      </c>
      <c r="H280" s="1" t="str">
        <f ca="1">IFERROR(__xludf.DUMMYFUNCTION("""COMPUTED_VALUE"""),"Q852")</f>
        <v>Q852</v>
      </c>
      <c r="I280" s="3" t="str">
        <f ca="1">IFERROR(__xludf.DUMMYFUNCTION("""COMPUTED_VALUE"""),"How positive do you generally feel about the way you look like? (split sample) ")</f>
        <v xml:space="preserve">How positive do you generally feel about the way you look like? (split sample) </v>
      </c>
    </row>
    <row r="281" spans="1:9" ht="15.75" customHeight="1">
      <c r="A281" s="2" t="s">
        <v>176</v>
      </c>
      <c r="B281" s="2" t="s">
        <v>176</v>
      </c>
      <c r="C281" s="2" t="s">
        <v>716</v>
      </c>
      <c r="D281" s="1" t="str">
        <f t="shared" ca="1" si="0"/>
        <v> بشكل عام، هل تعتقد أن الأمور في بلدكم تسير في الاتجاه الصحيح أم الخاطئ؟</v>
      </c>
      <c r="G281" s="1" t="str">
        <f ca="1">IFERROR(__xludf.DUMMYFUNCTION("""COMPUTED_VALUE"""),"Q853A")</f>
        <v>Q853A</v>
      </c>
      <c r="H281" s="1" t="str">
        <f ca="1">IFERROR(__xludf.DUMMYFUNCTION("""COMPUTED_VALUE"""),"Q853A")</f>
        <v>Q853A</v>
      </c>
      <c r="I281" s="3" t="str">
        <f ca="1">IFERROR(__xludf.DUMMYFUNCTION("""COMPUTED_VALUE"""),"How important do you think it is for a man to live up to an ideal of the male body as presented by the media? (split sample and males only)")</f>
        <v>How important do you think it is for a man to live up to an ideal of the male body as presented by the media? (split sample and males only)</v>
      </c>
    </row>
    <row r="282" spans="1:9" ht="15.75" customHeight="1">
      <c r="A282" s="2" t="s">
        <v>256</v>
      </c>
      <c r="B282" s="2" t="s">
        <v>256</v>
      </c>
      <c r="C282" s="3" t="s">
        <v>714</v>
      </c>
      <c r="D282" s="1" t="str">
        <f t="shared" ca="1" si="0"/>
        <v> بشكل عام، هل تعتقد أن الأمور في بلدكم تسير في الاتجاه الصحيح أم الخاطئ؟</v>
      </c>
      <c r="G282" s="1" t="str">
        <f ca="1">IFERROR(__xludf.DUMMYFUNCTION("""COMPUTED_VALUE"""),"Q853A")</f>
        <v>Q853A</v>
      </c>
      <c r="H282" s="1" t="str">
        <f ca="1">IFERROR(__xludf.DUMMYFUNCTION("""COMPUTED_VALUE"""),"Q853A")</f>
        <v>Q853A</v>
      </c>
      <c r="I282" s="3" t="str">
        <f ca="1">IFERROR(__xludf.DUMMYFUNCTION("""COMPUTED_VALUE"""),"Wellbeing: Importance of living up to a male body image")</f>
        <v>Wellbeing: Importance of living up to a male body image</v>
      </c>
    </row>
    <row r="283" spans="1:9" ht="15.75" customHeight="1">
      <c r="A283" s="2" t="s">
        <v>176</v>
      </c>
      <c r="B283" s="2" t="s">
        <v>176</v>
      </c>
      <c r="C283" s="2" t="s">
        <v>716</v>
      </c>
      <c r="D283" s="1" t="str">
        <f t="shared" ca="1" si="0"/>
        <v> بشكل عام، هل تعتقد أن الأمور في بلدكم تسير في الاتجاه الصحيح أم الخاطئ؟</v>
      </c>
      <c r="G283" s="1" t="str">
        <f ca="1">IFERROR(__xludf.DUMMYFUNCTION("""COMPUTED_VALUE"""),"Q853B")</f>
        <v>Q853B</v>
      </c>
      <c r="H283" s="1" t="str">
        <f ca="1">IFERROR(__xludf.DUMMYFUNCTION("""COMPUTED_VALUE"""),"Q853B")</f>
        <v>Q853B</v>
      </c>
      <c r="I283" s="3" t="str">
        <f ca="1">IFERROR(__xludf.DUMMYFUNCTION("""COMPUTED_VALUE"""),"How important do you think it is for a woman to live up to an ideal of the female body as presented by the media? (split sample and females only)")</f>
        <v>How important do you think it is for a woman to live up to an ideal of the female body as presented by the media? (split sample and females only)</v>
      </c>
    </row>
    <row r="284" spans="1:9" ht="15.75" customHeight="1">
      <c r="A284" s="2" t="s">
        <v>260</v>
      </c>
      <c r="B284" s="2" t="s">
        <v>260</v>
      </c>
      <c r="C284" s="3" t="s">
        <v>714</v>
      </c>
      <c r="D284" s="1" t="str">
        <f t="shared" ca="1" si="0"/>
        <v> بشكل عام، هل تعتقد أن الأمور في بلدكم تسير في الاتجاه الصحيح أم الخاطئ؟</v>
      </c>
      <c r="G284" s="1" t="str">
        <f ca="1">IFERROR(__xludf.DUMMYFUNCTION("""COMPUTED_VALUE"""),"Q853B")</f>
        <v>Q853B</v>
      </c>
      <c r="H284" s="1" t="str">
        <f ca="1">IFERROR(__xludf.DUMMYFUNCTION("""COMPUTED_VALUE"""),"Q853B")</f>
        <v>Q853B</v>
      </c>
      <c r="I284" s="3" t="str">
        <f ca="1">IFERROR(__xludf.DUMMYFUNCTION("""COMPUTED_VALUE"""),"Wellbeing: Importance of living up to a female body image")</f>
        <v>Wellbeing: Importance of living up to a female body image</v>
      </c>
    </row>
    <row r="285" spans="1:9" ht="15.75" customHeight="1">
      <c r="A285" s="2" t="s">
        <v>260</v>
      </c>
      <c r="B285" s="2" t="s">
        <v>260</v>
      </c>
      <c r="C285" s="3" t="s">
        <v>717</v>
      </c>
      <c r="D285" s="1" t="str">
        <f t="shared" ca="1" si="0"/>
        <v> بشكل عام، هل تعتقد أن الأمور في بلدكم تسير في الاتجاه الصحيح أم الخاطئ؟</v>
      </c>
      <c r="G285" s="1" t="str">
        <f ca="1">IFERROR(__xludf.DUMMYFUNCTION("""COMPUTED_VALUE"""),"Q854")</f>
        <v>Q854</v>
      </c>
      <c r="H285" s="1" t="str">
        <f ca="1">IFERROR(__xludf.DUMMYFUNCTION("""COMPUTED_VALUE"""),"Q854")</f>
        <v>Q854</v>
      </c>
      <c r="I285" s="3" t="str">
        <f ca="1">IFERROR(__xludf.DUMMYFUNCTION("""COMPUTED_VALUE"""),"To what extent do you agree with the following statement (split sample):")</f>
        <v>To what extent do you agree with the following statement (split sample):</v>
      </c>
    </row>
    <row r="286" spans="1:9" ht="15.75" customHeight="1">
      <c r="A286" s="2" t="s">
        <v>176</v>
      </c>
      <c r="B286" s="2" t="s">
        <v>176</v>
      </c>
      <c r="C286" s="2" t="s">
        <v>718</v>
      </c>
      <c r="D286" s="1" t="str">
        <f t="shared" ca="1" si="0"/>
        <v> بشكل عام، هل تعتقد أن الأمور في بلدكم تسير في الاتجاه الصحيح أم الخاطئ؟</v>
      </c>
      <c r="G286" s="1" t="str">
        <f ca="1">IFERROR(__xludf.DUMMYFUNCTION("""COMPUTED_VALUE"""),"Q854")</f>
        <v>Q854</v>
      </c>
      <c r="H286" s="1" t="str">
        <f ca="1">IFERROR(__xludf.DUMMYFUNCTION("""COMPUTED_VALUE"""),"Q854")</f>
        <v>Q854</v>
      </c>
      <c r="I286" s="3" t="str">
        <f ca="1">IFERROR(__xludf.DUMMYFUNCTION("""COMPUTED_VALUE"""),"Wellbeing: Freedom to make decision for oneself")</f>
        <v>Wellbeing: Freedom to make decision for oneself</v>
      </c>
    </row>
    <row r="287" spans="1:9" ht="15.75" customHeight="1">
      <c r="A287" s="2" t="s">
        <v>260</v>
      </c>
      <c r="B287" s="2" t="s">
        <v>260</v>
      </c>
      <c r="C287" s="3" t="s">
        <v>714</v>
      </c>
      <c r="D287" s="1" t="str">
        <f t="shared" ca="1" si="0"/>
        <v> بشكل عام، هل تعتقد أن الأمور في بلدكم تسير في الاتجاه الصحيح أم الخاطئ؟</v>
      </c>
      <c r="G287" s="1" t="str">
        <f ca="1">IFERROR(__xludf.DUMMYFUNCTION("""COMPUTED_VALUE"""),"Statement")</f>
        <v>Statement</v>
      </c>
      <c r="H287" s="1" t="str">
        <f ca="1">IFERROR(__xludf.DUMMYFUNCTION("""COMPUTED_VALUE"""),"Statement")</f>
        <v>Statement</v>
      </c>
      <c r="I287" s="3" t="str">
        <f ca="1">IFERROR(__xludf.DUMMYFUNCTION("""COMPUTED_VALUE"""),"I feel I am free to make decisions for myself on how to live my life.")</f>
        <v>I feel I am free to make decisions for myself on how to live my life.</v>
      </c>
    </row>
    <row r="288" spans="1:9" ht="15.75" customHeight="1">
      <c r="A288" s="2" t="s">
        <v>176</v>
      </c>
      <c r="B288" s="2" t="s">
        <v>176</v>
      </c>
      <c r="C288" s="2" t="s">
        <v>718</v>
      </c>
      <c r="D288" s="1" t="str">
        <f t="shared" ca="1" si="0"/>
        <v> بشكل عام، هل تعتقد أن الأمور في بلدكم تسير في الاتجاه الصحيح أم الخاطئ؟</v>
      </c>
      <c r="G288" s="1" t="str">
        <f ca="1">IFERROR(__xludf.DUMMYFUNCTION("""COMPUTED_VALUE"""),"Q855A")</f>
        <v>Q855A</v>
      </c>
      <c r="H288" s="1" t="str">
        <f ca="1">IFERROR(__xludf.DUMMYFUNCTION("""COMPUTED_VALUE"""),"Q855A")</f>
        <v>Q855A</v>
      </c>
      <c r="I288" s="3" t="str">
        <f ca="1">IFERROR(__xludf.DUMMYFUNCTION("""COMPUTED_VALUE"""),"In the past six months, how often did you feel so stressed that everything seemed to be a hassle? (split sample)")</f>
        <v>In the past six months, how often did you feel so stressed that everything seemed to be a hassle? (split sample)</v>
      </c>
    </row>
    <row r="289" spans="1:9" ht="15.75" customHeight="1">
      <c r="A289" s="2" t="s">
        <v>263</v>
      </c>
      <c r="B289" s="2" t="s">
        <v>263</v>
      </c>
      <c r="C289" s="3" t="s">
        <v>714</v>
      </c>
      <c r="D289" s="1" t="str">
        <f t="shared" ca="1" si="0"/>
        <v> بشكل عام، هل تعتقد أن الأمور في بلدكم تسير في الاتجاه الصحيح أم الخاطئ؟</v>
      </c>
      <c r="G289" s="1" t="str">
        <f ca="1">IFERROR(__xludf.DUMMYFUNCTION("""COMPUTED_VALUE"""),"Q855A")</f>
        <v>Q855A</v>
      </c>
      <c r="H289" s="1" t="str">
        <f ca="1">IFERROR(__xludf.DUMMYFUNCTION("""COMPUTED_VALUE"""),"Q855A")</f>
        <v>Q855A</v>
      </c>
      <c r="I289" s="3" t="str">
        <f ca="1">IFERROR(__xludf.DUMMYFUNCTION("""COMPUTED_VALUE"""),"Wellbeing: Stress")</f>
        <v>Wellbeing: Stress</v>
      </c>
    </row>
    <row r="290" spans="1:9" ht="15.75" customHeight="1">
      <c r="A290" s="2" t="s">
        <v>263</v>
      </c>
      <c r="B290" s="2" t="s">
        <v>263</v>
      </c>
      <c r="C290" s="3" t="s">
        <v>719</v>
      </c>
      <c r="D290" s="1" t="str">
        <f t="shared" ca="1" si="0"/>
        <v> بشكل عام، هل تعتقد أن الأمور في بلدكم تسير في الاتجاه الصحيح أم الخاطئ؟</v>
      </c>
      <c r="G290" s="1" t="str">
        <f ca="1">IFERROR(__xludf.DUMMYFUNCTION("""COMPUTED_VALUE"""),"Q855B")</f>
        <v>Q855B</v>
      </c>
      <c r="H290" s="1" t="str">
        <f ca="1">IFERROR(__xludf.DUMMYFUNCTION("""COMPUTED_VALUE"""),"Q855B")</f>
        <v>Q855B</v>
      </c>
      <c r="I290" s="3" t="str">
        <f ca="1">IFERROR(__xludf.DUMMYFUNCTION("""COMPUTED_VALUE"""),"Life is overwhelming at times. In the past six months, how often did you feel so depressed that nothing could cheer you up? (split sample)")</f>
        <v>Life is overwhelming at times. In the past six months, how often did you feel so depressed that nothing could cheer you up? (split sample)</v>
      </c>
    </row>
    <row r="291" spans="1:9" ht="15.75" customHeight="1">
      <c r="A291" s="2" t="s">
        <v>176</v>
      </c>
      <c r="B291" s="2" t="s">
        <v>176</v>
      </c>
      <c r="C291" s="2" t="s">
        <v>268</v>
      </c>
      <c r="D291" s="1" t="str">
        <f t="shared" ca="1" si="0"/>
        <v> بشكل عام، هل تعتقد أن الأمور في بلدكم تسير في الاتجاه الصحيح أم الخاطئ؟</v>
      </c>
      <c r="G291" s="1" t="str">
        <f ca="1">IFERROR(__xludf.DUMMYFUNCTION("""COMPUTED_VALUE"""),"Q855B")</f>
        <v>Q855B</v>
      </c>
      <c r="H291" s="1" t="str">
        <f ca="1">IFERROR(__xludf.DUMMYFUNCTION("""COMPUTED_VALUE"""),"Q855B")</f>
        <v>Q855B</v>
      </c>
      <c r="I291" s="3" t="str">
        <f ca="1">IFERROR(__xludf.DUMMYFUNCTION("""COMPUTED_VALUE"""),"Wellbeing: Depression")</f>
        <v>Wellbeing: Depression</v>
      </c>
    </row>
    <row r="292" spans="1:9" ht="15.75" customHeight="1">
      <c r="A292" s="2" t="s">
        <v>263</v>
      </c>
      <c r="B292" s="2" t="s">
        <v>263</v>
      </c>
      <c r="C292" s="3" t="s">
        <v>714</v>
      </c>
      <c r="D292" s="1" t="str">
        <f t="shared" ca="1" si="0"/>
        <v> بشكل عام، هل تعتقد أن الأمور في بلدكم تسير في الاتجاه الصحيح أم الخاطئ؟</v>
      </c>
      <c r="G292" s="1" t="str">
        <f ca="1">IFERROR(__xludf.DUMMYFUNCTION("""COMPUTED_VALUE"""),"Q855B")</f>
        <v>Q855B</v>
      </c>
      <c r="H292" s="1" t="str">
        <f ca="1">IFERROR(__xludf.DUMMYFUNCTION("""COMPUTED_VALUE"""),"Q855B")</f>
        <v>Q855B</v>
      </c>
      <c r="I292" s="3" t="str">
        <f ca="1">IFERROR(__xludf.DUMMYFUNCTION("""COMPUTED_VALUE"""),"Life is overwhelming at times. In the past six months, how often did you feel so depressed that nothing could cheer you up? (n=1,191; split sample)")</f>
        <v>Life is overwhelming at times. In the past six months, how often did you feel so depressed that nothing could cheer you up? (n=1,191; split sample)</v>
      </c>
    </row>
    <row r="293" spans="1:9" ht="15.75" customHeight="1">
      <c r="A293" s="2" t="s">
        <v>176</v>
      </c>
      <c r="B293" s="2" t="s">
        <v>176</v>
      </c>
      <c r="C293" s="2" t="s">
        <v>268</v>
      </c>
      <c r="D293" s="1" t="str">
        <f t="shared" ca="1" si="0"/>
        <v> بشكل عام، هل تعتقد أن الأمور في بلدكم تسير في الاتجاه الصحيح أم الخاطئ؟</v>
      </c>
      <c r="G293" s="1" t="str">
        <f ca="1">IFERROR(__xludf.DUMMYFUNCTION("""COMPUTED_VALUE"""),"Q1018")</f>
        <v>Q1018</v>
      </c>
      <c r="H293" s="1" t="str">
        <f ca="1">IFERROR(__xludf.DUMMYFUNCTION("""COMPUTED_VALUE"""),"Q1018")</f>
        <v>Q1018</v>
      </c>
      <c r="I293" s="3" t="str">
        <f ca="1">IFERROR(__xludf.DUMMYFUNCTION("""COMPUTED_VALUE"""),"Proportion of people with disabilities")</f>
        <v>Proportion of people with disabilities</v>
      </c>
    </row>
    <row r="294" spans="1:9" ht="15.75" customHeight="1">
      <c r="A294" s="2" t="s">
        <v>269</v>
      </c>
      <c r="B294" s="2" t="s">
        <v>269</v>
      </c>
      <c r="C294" s="3" t="s">
        <v>714</v>
      </c>
      <c r="D294" s="1" t="str">
        <f t="shared" ca="1" si="0"/>
        <v> بشكل عام، هل تعتقد أن الأمور في بلدكم تسير في الاتجاه الصحيح أم الخاطئ؟</v>
      </c>
      <c r="I294" s="3"/>
    </row>
    <row r="295" spans="1:9" ht="15.75" customHeight="1">
      <c r="A295" s="2" t="s">
        <v>269</v>
      </c>
      <c r="B295" s="2" t="s">
        <v>269</v>
      </c>
      <c r="C295" s="3" t="s">
        <v>720</v>
      </c>
      <c r="D295" s="1" t="str">
        <f t="shared" ca="1" si="0"/>
        <v> بشكل عام، هل تعتقد أن الأمور في بلدكم تسير في الاتجاه الصحيح أم الخاطئ؟</v>
      </c>
      <c r="I295" s="3"/>
    </row>
    <row r="296" spans="1:9" ht="15.75" customHeight="1">
      <c r="A296" s="2" t="s">
        <v>176</v>
      </c>
      <c r="B296" s="2" t="s">
        <v>176</v>
      </c>
      <c r="C296" s="2" t="s">
        <v>721</v>
      </c>
      <c r="D296" s="1" t="str">
        <f t="shared" ca="1" si="0"/>
        <v> بشكل عام، هل تعتقد أن الأمور في بلدكم تسير في الاتجاه الصحيح أم الخاطئ؟</v>
      </c>
      <c r="I296" s="3"/>
    </row>
    <row r="297" spans="1:9" ht="15.75" customHeight="1">
      <c r="A297" s="2" t="s">
        <v>269</v>
      </c>
      <c r="B297" s="2" t="s">
        <v>269</v>
      </c>
      <c r="C297" s="3" t="s">
        <v>714</v>
      </c>
      <c r="D297" s="1" t="str">
        <f t="shared" ca="1" si="0"/>
        <v> بشكل عام، هل تعتقد أن الأمور في بلدكم تسير في الاتجاه الصحيح أم الخاطئ؟</v>
      </c>
      <c r="I297" s="3"/>
    </row>
    <row r="298" spans="1:9" ht="15.75" customHeight="1">
      <c r="A298" s="2" t="s">
        <v>176</v>
      </c>
      <c r="B298" s="2" t="s">
        <v>176</v>
      </c>
      <c r="C298" s="2" t="s">
        <v>721</v>
      </c>
      <c r="D298" s="1" t="str">
        <f t="shared" ca="1" si="0"/>
        <v> بشكل عام، هل تعتقد أن الأمور في بلدكم تسير في الاتجاه الصحيح أم الخاطئ؟</v>
      </c>
      <c r="I298" s="3"/>
    </row>
    <row r="299" spans="1:9" ht="15.75" customHeight="1">
      <c r="A299" s="2" t="s">
        <v>273</v>
      </c>
      <c r="B299" s="2" t="s">
        <v>273</v>
      </c>
      <c r="C299" s="3" t="s">
        <v>714</v>
      </c>
      <c r="D299" s="1" t="str">
        <f t="shared" ca="1" si="0"/>
        <v> بشكل عام، هل تعتقد أن الأمور في بلدكم تسير في الاتجاه الصحيح أم الخاطئ؟</v>
      </c>
      <c r="I299" s="3"/>
    </row>
    <row r="300" spans="1:9" ht="15.75" customHeight="1">
      <c r="A300" s="2" t="s">
        <v>273</v>
      </c>
      <c r="B300" s="2" t="s">
        <v>273</v>
      </c>
      <c r="C300" s="3" t="s">
        <v>722</v>
      </c>
      <c r="D300" s="1" t="str">
        <f t="shared" ca="1" si="0"/>
        <v> بشكل عام، هل تعتقد أن الأمور في بلدكم تسير في الاتجاه الصحيح أم الخاطئ؟</v>
      </c>
      <c r="I300" s="3"/>
    </row>
    <row r="301" spans="1:9" ht="15.75" customHeight="1">
      <c r="A301" s="2" t="s">
        <v>176</v>
      </c>
      <c r="B301" s="2" t="s">
        <v>176</v>
      </c>
      <c r="C301" s="2" t="s">
        <v>723</v>
      </c>
      <c r="D301" s="1" t="str">
        <f t="shared" ca="1" si="0"/>
        <v> بشكل عام، هل تعتقد أن الأمور في بلدكم تسير في الاتجاه الصحيح أم الخاطئ؟</v>
      </c>
      <c r="I301" s="3"/>
    </row>
    <row r="302" spans="1:9" ht="15.75" customHeight="1">
      <c r="A302" s="2" t="s">
        <v>273</v>
      </c>
      <c r="B302" s="2" t="s">
        <v>273</v>
      </c>
      <c r="C302" s="3" t="s">
        <v>714</v>
      </c>
      <c r="D302" s="1" t="str">
        <f t="shared" ca="1" si="0"/>
        <v> بشكل عام، هل تعتقد أن الأمور في بلدكم تسير في الاتجاه الصحيح أم الخاطئ؟</v>
      </c>
      <c r="I302" s="3"/>
    </row>
    <row r="303" spans="1:9" ht="15.75" customHeight="1">
      <c r="A303" s="2" t="s">
        <v>176</v>
      </c>
      <c r="B303" s="2" t="s">
        <v>176</v>
      </c>
      <c r="C303" s="2" t="s">
        <v>723</v>
      </c>
      <c r="D303" s="1" t="str">
        <f t="shared" ca="1" si="0"/>
        <v> بشكل عام، هل تعتقد أن الأمور في بلدكم تسير في الاتجاه الصحيح أم الخاطئ؟</v>
      </c>
      <c r="I303" s="3"/>
    </row>
    <row r="304" spans="1:9" ht="15.75" customHeight="1">
      <c r="A304" s="2" t="s">
        <v>276</v>
      </c>
      <c r="B304" s="2" t="s">
        <v>276</v>
      </c>
      <c r="C304" s="3" t="s">
        <v>724</v>
      </c>
      <c r="D304" s="1" t="str">
        <f t="shared" ca="1" si="0"/>
        <v> بشكل عام، هل تعتقد أن الأمور في بلدكم تسير في الاتجاه الصحيح أم الخاطئ؟</v>
      </c>
      <c r="I304" s="3"/>
    </row>
    <row r="305" spans="1:9" ht="15.75" customHeight="1">
      <c r="A305" s="2" t="s">
        <v>276</v>
      </c>
      <c r="B305" s="2" t="s">
        <v>276</v>
      </c>
      <c r="C305" s="3" t="s">
        <v>725</v>
      </c>
      <c r="D305" s="1" t="str">
        <f t="shared" ca="1" si="0"/>
        <v> بشكل عام، هل تعتقد أن الأمور في بلدكم تسير في الاتجاه الصحيح أم الخاطئ؟</v>
      </c>
      <c r="I305" s="3"/>
    </row>
    <row r="306" spans="1:9" ht="15.75" customHeight="1">
      <c r="A306" s="2" t="s">
        <v>176</v>
      </c>
      <c r="B306" s="2" t="s">
        <v>176</v>
      </c>
      <c r="C306" s="2" t="s">
        <v>726</v>
      </c>
      <c r="D306" s="1" t="str">
        <f t="shared" ca="1" si="0"/>
        <v> بشكل عام، هل تعتقد أن الأمور في بلدكم تسير في الاتجاه الصحيح أم الخاطئ؟</v>
      </c>
      <c r="I306" s="3"/>
    </row>
    <row r="307" spans="1:9" ht="15.75" customHeight="1">
      <c r="A307" s="2" t="s">
        <v>276</v>
      </c>
      <c r="B307" s="2" t="s">
        <v>276</v>
      </c>
      <c r="C307" s="3" t="s">
        <v>724</v>
      </c>
      <c r="D307" s="1" t="str">
        <f t="shared" ca="1" si="0"/>
        <v> بشكل عام، هل تعتقد أن الأمور في بلدكم تسير في الاتجاه الصحيح أم الخاطئ؟</v>
      </c>
      <c r="I307" s="3"/>
    </row>
    <row r="308" spans="1:9" ht="15.75" customHeight="1">
      <c r="A308" s="2" t="s">
        <v>176</v>
      </c>
      <c r="B308" s="2" t="s">
        <v>176</v>
      </c>
      <c r="C308" s="2" t="s">
        <v>726</v>
      </c>
      <c r="D308" s="1" t="str">
        <f t="shared" ca="1" si="0"/>
        <v> بشكل عام، هل تعتقد أن الأمور في بلدكم تسير في الاتجاه الصحيح أم الخاطئ؟</v>
      </c>
      <c r="I308" s="3"/>
    </row>
    <row r="309" spans="1:9" ht="15.75" customHeight="1">
      <c r="A309" s="2" t="s">
        <v>279</v>
      </c>
      <c r="B309" s="2" t="s">
        <v>279</v>
      </c>
      <c r="C309" s="3" t="s">
        <v>727</v>
      </c>
      <c r="D309" s="1" t="str">
        <f t="shared" ca="1" si="0"/>
        <v> بشكل عام، هل تعتقد أن الأمور في بلدكم تسير في الاتجاه الصحيح أم الخاطئ؟</v>
      </c>
      <c r="I309" s="3"/>
    </row>
    <row r="310" spans="1:9" ht="15.75" customHeight="1">
      <c r="A310" s="2" t="s">
        <v>279</v>
      </c>
      <c r="B310" s="2" t="s">
        <v>279</v>
      </c>
      <c r="C310" s="3" t="s">
        <v>728</v>
      </c>
      <c r="D310" s="1" t="str">
        <f t="shared" ca="1" si="0"/>
        <v> بشكل عام، هل تعتقد أن الأمور في بلدكم تسير في الاتجاه الصحيح أم الخاطئ؟</v>
      </c>
      <c r="I310" s="3"/>
    </row>
    <row r="311" spans="1:9" ht="15.75" customHeight="1">
      <c r="A311" s="2" t="s">
        <v>176</v>
      </c>
      <c r="B311" s="2" t="s">
        <v>176</v>
      </c>
      <c r="C311" s="2" t="s">
        <v>729</v>
      </c>
      <c r="D311" s="1" t="str">
        <f t="shared" ca="1" si="0"/>
        <v> بشكل عام، هل تعتقد أن الأمور في بلدكم تسير في الاتجاه الصحيح أم الخاطئ؟</v>
      </c>
      <c r="I311" s="3"/>
    </row>
    <row r="312" spans="1:9" ht="15.75" customHeight="1">
      <c r="A312" s="2" t="s">
        <v>279</v>
      </c>
      <c r="B312" s="2" t="s">
        <v>279</v>
      </c>
      <c r="C312" s="3" t="s">
        <v>727</v>
      </c>
      <c r="D312" s="1" t="str">
        <f t="shared" ca="1" si="0"/>
        <v> بشكل عام، هل تعتقد أن الأمور في بلدكم تسير في الاتجاه الصحيح أم الخاطئ؟</v>
      </c>
      <c r="I312" s="3"/>
    </row>
    <row r="313" spans="1:9" ht="15.75" customHeight="1">
      <c r="A313" s="2" t="s">
        <v>176</v>
      </c>
      <c r="B313" s="2" t="s">
        <v>176</v>
      </c>
      <c r="C313" s="2" t="s">
        <v>729</v>
      </c>
      <c r="D313" s="1" t="str">
        <f t="shared" ca="1" si="0"/>
        <v> بشكل عام، هل تعتقد أن الأمور في بلدكم تسير في الاتجاه الصحيح أم الخاطئ؟</v>
      </c>
      <c r="I313" s="3"/>
    </row>
    <row r="314" spans="1:9" ht="15.75" customHeight="1">
      <c r="A314" s="2" t="s">
        <v>282</v>
      </c>
      <c r="B314" s="2" t="s">
        <v>282</v>
      </c>
      <c r="C314" s="3" t="s">
        <v>730</v>
      </c>
      <c r="D314" s="1" t="str">
        <f t="shared" ca="1" si="0"/>
        <v> بشكل عام، هل تعتقد أن الأمور في بلدكم تسير في الاتجاه الصحيح أم الخاطئ؟</v>
      </c>
      <c r="I314" s="3"/>
    </row>
    <row r="315" spans="1:9" ht="15.75" customHeight="1">
      <c r="A315" s="2" t="s">
        <v>282</v>
      </c>
      <c r="B315" s="2" t="s">
        <v>282</v>
      </c>
      <c r="C315" s="3" t="s">
        <v>731</v>
      </c>
      <c r="D315" s="1" t="str">
        <f t="shared" ca="1" si="0"/>
        <v> بشكل عام، هل تعتقد أن الأمور في بلدكم تسير في الاتجاه الصحيح أم الخاطئ؟</v>
      </c>
      <c r="I315" s="3"/>
    </row>
    <row r="316" spans="1:9" ht="15.75" customHeight="1">
      <c r="A316" s="2" t="s">
        <v>176</v>
      </c>
      <c r="B316" s="2" t="s">
        <v>176</v>
      </c>
      <c r="C316" s="2" t="s">
        <v>732</v>
      </c>
      <c r="D316" s="1" t="str">
        <f t="shared" ca="1" si="0"/>
        <v> بشكل عام، هل تعتقد أن الأمور في بلدكم تسير في الاتجاه الصحيح أم الخاطئ؟</v>
      </c>
      <c r="I316" s="3"/>
    </row>
    <row r="317" spans="1:9" ht="15.75" customHeight="1">
      <c r="A317" s="2" t="s">
        <v>282</v>
      </c>
      <c r="B317" s="2" t="s">
        <v>282</v>
      </c>
      <c r="C317" s="3" t="s">
        <v>730</v>
      </c>
      <c r="D317" s="1" t="str">
        <f t="shared" ca="1" si="0"/>
        <v> بشكل عام، هل تعتقد أن الأمور في بلدكم تسير في الاتجاه الصحيح أم الخاطئ؟</v>
      </c>
      <c r="I317" s="3"/>
    </row>
    <row r="318" spans="1:9" ht="15.75" customHeight="1">
      <c r="A318" s="2" t="s">
        <v>176</v>
      </c>
      <c r="B318" s="2" t="s">
        <v>176</v>
      </c>
      <c r="C318" s="2" t="s">
        <v>732</v>
      </c>
      <c r="D318" s="1" t="str">
        <f t="shared" ca="1" si="0"/>
        <v> بشكل عام، هل تعتقد أن الأمور في بلدكم تسير في الاتجاه الصحيح أم الخاطئ؟</v>
      </c>
      <c r="I318" s="3"/>
    </row>
    <row r="319" spans="1:9" ht="15.75" customHeight="1">
      <c r="A319" s="2" t="s">
        <v>266</v>
      </c>
      <c r="B319" s="2" t="s">
        <v>266</v>
      </c>
      <c r="C319" s="3" t="s">
        <v>733</v>
      </c>
      <c r="D319" s="1" t="str">
        <f t="shared" ca="1" si="0"/>
        <v> بشكل عام، هل تعتقد أن الأمور في بلدكم تسير في الاتجاه الصحيح أم الخاطئ؟</v>
      </c>
      <c r="I319" s="3"/>
    </row>
    <row r="320" spans="1:9" ht="15.75" customHeight="1">
      <c r="A320" s="2" t="s">
        <v>266</v>
      </c>
      <c r="B320" s="2" t="s">
        <v>266</v>
      </c>
      <c r="C320" s="3" t="s">
        <v>734</v>
      </c>
      <c r="D320" s="1" t="str">
        <f t="shared" ca="1" si="0"/>
        <v> بشكل عام، هل تعتقد أن الأمور في بلدكم تسير في الاتجاه الصحيح أم الخاطئ؟</v>
      </c>
      <c r="I320" s="3"/>
    </row>
    <row r="321" spans="1:9" ht="15.75" customHeight="1">
      <c r="A321" s="2" t="s">
        <v>266</v>
      </c>
      <c r="B321" s="2" t="s">
        <v>266</v>
      </c>
      <c r="C321" s="3" t="s">
        <v>733</v>
      </c>
      <c r="D321" s="1" t="str">
        <f t="shared" ca="1" si="0"/>
        <v> بشكل عام، هل تعتقد أن الأمور في بلدكم تسير في الاتجاه الصحيح أم الخاطئ؟</v>
      </c>
      <c r="I321" s="3"/>
    </row>
    <row r="322" spans="1:9" ht="15.75" customHeight="1">
      <c r="A322" s="2" t="s">
        <v>270</v>
      </c>
      <c r="B322" s="2" t="s">
        <v>270</v>
      </c>
      <c r="C322" s="3" t="s">
        <v>272</v>
      </c>
      <c r="D322" s="1" t="str">
        <f t="shared" ca="1" si="0"/>
        <v> بشكل عام، هل تعتقد أن الأمور في بلدكم تسير في الاتجاه الصحيح أم الخاطئ؟</v>
      </c>
      <c r="I322" s="3"/>
    </row>
    <row r="323" spans="1:9" ht="15.75" customHeight="1">
      <c r="A323" s="2" t="s">
        <v>270</v>
      </c>
      <c r="B323" s="2" t="s">
        <v>270</v>
      </c>
      <c r="C323" s="3" t="s">
        <v>735</v>
      </c>
      <c r="D323" s="1" t="str">
        <f t="shared" ca="1" si="0"/>
        <v> بشكل عام، هل تعتقد أن الأمور في بلدكم تسير في الاتجاه الصحيح أم الخاطئ؟</v>
      </c>
      <c r="I323" s="3"/>
    </row>
    <row r="324" spans="1:9" ht="15.75" customHeight="1">
      <c r="A324" s="2" t="s">
        <v>286</v>
      </c>
      <c r="B324" s="2" t="s">
        <v>286</v>
      </c>
      <c r="C324" s="3" t="s">
        <v>736</v>
      </c>
      <c r="D324" s="1" t="str">
        <f t="shared" ca="1" si="0"/>
        <v> بشكل عام، هل تعتقد أن الأمور في بلدكم تسير في الاتجاه الصحيح أم الخاطئ؟</v>
      </c>
      <c r="I324" s="3"/>
    </row>
    <row r="325" spans="1:9" ht="15.75" customHeight="1">
      <c r="A325" s="2" t="s">
        <v>286</v>
      </c>
      <c r="B325" s="2" t="s">
        <v>286</v>
      </c>
      <c r="C325" s="3" t="s">
        <v>737</v>
      </c>
      <c r="D325" s="1" t="str">
        <f t="shared" ca="1" si="0"/>
        <v> بشكل عام، هل تعتقد أن الأمور في بلدكم تسير في الاتجاه الصحيح أم الخاطئ؟</v>
      </c>
      <c r="I325" s="3"/>
    </row>
    <row r="326" spans="1:9" ht="15.75" customHeight="1">
      <c r="A326" s="2" t="s">
        <v>286</v>
      </c>
      <c r="B326" s="2" t="s">
        <v>286</v>
      </c>
      <c r="C326" s="3" t="s">
        <v>288</v>
      </c>
      <c r="D326" s="1" t="str">
        <f t="shared" ca="1" si="0"/>
        <v> بشكل عام، هل تعتقد أن الأمور في بلدكم تسير في الاتجاه الصحيح أم الخاطئ؟</v>
      </c>
      <c r="I326" s="3"/>
    </row>
    <row r="327" spans="1:9" ht="15.75" customHeight="1">
      <c r="A327" s="2" t="s">
        <v>286</v>
      </c>
      <c r="B327" s="2" t="s">
        <v>286</v>
      </c>
      <c r="C327" s="3" t="s">
        <v>288</v>
      </c>
      <c r="D327" s="1" t="str">
        <f t="shared" ca="1" si="0"/>
        <v> بشكل عام، هل تعتقد أن الأمور في بلدكم تسير في الاتجاه الصحيح أم الخاطئ؟</v>
      </c>
      <c r="I327" s="3"/>
    </row>
    <row r="328" spans="1:9" ht="15.75" customHeight="1">
      <c r="A328" s="2" t="s">
        <v>286</v>
      </c>
      <c r="B328" s="2" t="s">
        <v>286</v>
      </c>
      <c r="C328" s="3" t="s">
        <v>291</v>
      </c>
      <c r="D328" s="1" t="str">
        <f t="shared" ca="1" si="0"/>
        <v> بشكل عام، هل تعتقد أن الأمور في بلدكم تسير في الاتجاه الصحيح أم الخاطئ؟</v>
      </c>
      <c r="I328" s="3"/>
    </row>
    <row r="329" spans="1:9" ht="15.75" customHeight="1">
      <c r="A329" s="2" t="s">
        <v>286</v>
      </c>
      <c r="B329" s="2" t="s">
        <v>286</v>
      </c>
      <c r="C329" s="3" t="s">
        <v>291</v>
      </c>
      <c r="D329" s="1" t="str">
        <f t="shared" ca="1" si="0"/>
        <v> بشكل عام، هل تعتقد أن الأمور في بلدكم تسير في الاتجاه الصحيح أم الخاطئ؟</v>
      </c>
      <c r="I329" s="3"/>
    </row>
    <row r="330" spans="1:9" ht="15.75" customHeight="1">
      <c r="A330" s="2" t="s">
        <v>286</v>
      </c>
      <c r="B330" s="2" t="s">
        <v>286</v>
      </c>
      <c r="C330" s="3" t="s">
        <v>294</v>
      </c>
      <c r="D330" s="1" t="str">
        <f t="shared" ca="1" si="0"/>
        <v> بشكل عام، هل تعتقد أن الأمور في بلدكم تسير في الاتجاه الصحيح أم الخاطئ؟</v>
      </c>
      <c r="I330" s="3"/>
    </row>
    <row r="331" spans="1:9" ht="15.75" customHeight="1">
      <c r="A331" s="2" t="s">
        <v>286</v>
      </c>
      <c r="B331" s="2" t="s">
        <v>286</v>
      </c>
      <c r="C331" s="3" t="s">
        <v>294</v>
      </c>
      <c r="D331" s="1" t="str">
        <f t="shared" ca="1" si="0"/>
        <v> بشكل عام، هل تعتقد أن الأمور في بلدكم تسير في الاتجاه الصحيح أم الخاطئ؟</v>
      </c>
      <c r="I331" s="3"/>
    </row>
    <row r="332" spans="1:9" ht="15.75" customHeight="1">
      <c r="A332" s="2" t="s">
        <v>286</v>
      </c>
      <c r="B332" s="2" t="s">
        <v>286</v>
      </c>
      <c r="C332" s="3" t="s">
        <v>296</v>
      </c>
      <c r="D332" s="1" t="str">
        <f t="shared" ca="1" si="0"/>
        <v> بشكل عام، هل تعتقد أن الأمور في بلدكم تسير في الاتجاه الصحيح أم الخاطئ؟</v>
      </c>
      <c r="I332" s="3"/>
    </row>
    <row r="333" spans="1:9" ht="15.75" customHeight="1">
      <c r="A333" s="2" t="s">
        <v>286</v>
      </c>
      <c r="B333" s="2" t="s">
        <v>286</v>
      </c>
      <c r="C333" s="3" t="s">
        <v>296</v>
      </c>
      <c r="D333" s="1" t="str">
        <f t="shared" ca="1" si="0"/>
        <v> بشكل عام، هل تعتقد أن الأمور في بلدكم تسير في الاتجاه الصحيح أم الخاطئ؟</v>
      </c>
      <c r="I333" s="3"/>
    </row>
    <row r="334" spans="1:9" ht="15.75" customHeight="1">
      <c r="A334" s="2" t="s">
        <v>286</v>
      </c>
      <c r="B334" s="2" t="s">
        <v>286</v>
      </c>
      <c r="C334" s="3" t="s">
        <v>299</v>
      </c>
      <c r="D334" s="1" t="str">
        <f t="shared" ca="1" si="0"/>
        <v> بشكل عام، هل تعتقد أن الأمور في بلدكم تسير في الاتجاه الصحيح أم الخاطئ؟</v>
      </c>
      <c r="I334" s="3"/>
    </row>
    <row r="335" spans="1:9" ht="15.75" customHeight="1">
      <c r="A335" s="2" t="s">
        <v>286</v>
      </c>
      <c r="B335" s="2" t="s">
        <v>286</v>
      </c>
      <c r="C335" s="3" t="s">
        <v>299</v>
      </c>
      <c r="D335" s="1" t="str">
        <f t="shared" ca="1" si="0"/>
        <v> بشكل عام، هل تعتقد أن الأمور في بلدكم تسير في الاتجاه الصحيح أم الخاطئ؟</v>
      </c>
      <c r="I335" s="3"/>
    </row>
    <row r="336" spans="1:9" ht="15.75" customHeight="1">
      <c r="A336" s="2" t="s">
        <v>300</v>
      </c>
      <c r="B336" s="2" t="s">
        <v>300</v>
      </c>
      <c r="C336" s="3" t="s">
        <v>301</v>
      </c>
      <c r="D336" s="1" t="str">
        <f t="shared" ca="1" si="0"/>
        <v> بشكل عام، هل تعتقد أن الأمور في بلدكم تسير في الاتجاه الصحيح أم الخاطئ؟</v>
      </c>
      <c r="I336" s="3"/>
    </row>
    <row r="337" spans="1:9" ht="15.75" customHeight="1">
      <c r="A337" s="2" t="s">
        <v>300</v>
      </c>
      <c r="B337" s="2" t="s">
        <v>300</v>
      </c>
      <c r="C337" s="3" t="s">
        <v>738</v>
      </c>
      <c r="D337" s="1" t="str">
        <f t="shared" ca="1" si="0"/>
        <v> بشكل عام، هل تعتقد أن الأمور في بلدكم تسير في الاتجاه الصحيح أم الخاطئ؟</v>
      </c>
      <c r="I337" s="3"/>
    </row>
    <row r="338" spans="1:9" ht="15.75" customHeight="1">
      <c r="A338" s="2" t="s">
        <v>300</v>
      </c>
      <c r="B338" s="2" t="s">
        <v>300</v>
      </c>
      <c r="C338" s="3" t="s">
        <v>301</v>
      </c>
      <c r="D338" s="1" t="str">
        <f t="shared" ca="1" si="0"/>
        <v> بشكل عام، هل تعتقد أن الأمور في بلدكم تسير في الاتجاه الصحيح أم الخاطئ؟</v>
      </c>
      <c r="I338" s="3"/>
    </row>
    <row r="339" spans="1:9" ht="15.75" customHeight="1">
      <c r="A339" s="2" t="s">
        <v>302</v>
      </c>
      <c r="B339" s="2" t="s">
        <v>302</v>
      </c>
      <c r="C339" s="3" t="s">
        <v>303</v>
      </c>
      <c r="D339" s="1" t="str">
        <f t="shared" ca="1" si="0"/>
        <v> بشكل عام، هل تعتقد أن الأمور في بلدكم تسير في الاتجاه الصحيح أم الخاطئ؟</v>
      </c>
      <c r="I339" s="3"/>
    </row>
    <row r="340" spans="1:9" ht="15.75" customHeight="1">
      <c r="A340" s="2" t="s">
        <v>302</v>
      </c>
      <c r="B340" s="2" t="s">
        <v>302</v>
      </c>
      <c r="C340" s="3" t="s">
        <v>739</v>
      </c>
      <c r="D340" s="1" t="str">
        <f t="shared" ca="1" si="0"/>
        <v> بشكل عام، هل تعتقد أن الأمور في بلدكم تسير في الاتجاه الصحيح أم الخاطئ؟</v>
      </c>
      <c r="I340" s="3"/>
    </row>
    <row r="341" spans="1:9" ht="15.75" customHeight="1">
      <c r="A341" s="2" t="s">
        <v>302</v>
      </c>
      <c r="B341" s="2" t="s">
        <v>302</v>
      </c>
      <c r="C341" s="3" t="s">
        <v>303</v>
      </c>
      <c r="D341" s="1" t="str">
        <f t="shared" ca="1" si="0"/>
        <v> بشكل عام، هل تعتقد أن الأمور في بلدكم تسير في الاتجاه الصحيح أم الخاطئ؟</v>
      </c>
      <c r="I341" s="3"/>
    </row>
    <row r="342" spans="1:9" ht="15.75" customHeight="1">
      <c r="A342" s="2" t="s">
        <v>304</v>
      </c>
      <c r="B342" s="2" t="s">
        <v>304</v>
      </c>
      <c r="C342" s="3" t="s">
        <v>357</v>
      </c>
      <c r="D342" s="1" t="str">
        <f t="shared" ca="1" si="0"/>
        <v> بشكل عام، هل تعتقد أن الأمور في بلدكم تسير في الاتجاه الصحيح أم الخاطئ؟</v>
      </c>
      <c r="I342" s="3"/>
    </row>
    <row r="343" spans="1:9" ht="15.75" customHeight="1">
      <c r="A343" s="2" t="s">
        <v>304</v>
      </c>
      <c r="B343" s="2" t="s">
        <v>304</v>
      </c>
      <c r="C343" s="3" t="s">
        <v>740</v>
      </c>
      <c r="D343" s="1" t="str">
        <f t="shared" ca="1" si="0"/>
        <v> بشكل عام، هل تعتقد أن الأمور في بلدكم تسير في الاتجاه الصحيح أم الخاطئ؟</v>
      </c>
      <c r="I343" s="3"/>
    </row>
    <row r="344" spans="1:9" ht="15.75" customHeight="1">
      <c r="A344" s="2" t="s">
        <v>176</v>
      </c>
      <c r="B344" s="2" t="s">
        <v>176</v>
      </c>
      <c r="C344" s="2" t="s">
        <v>741</v>
      </c>
      <c r="D344" s="1" t="str">
        <f t="shared" ca="1" si="0"/>
        <v> بشكل عام، هل تعتقد أن الأمور في بلدكم تسير في الاتجاه الصحيح أم الخاطئ؟</v>
      </c>
      <c r="I344" s="3"/>
    </row>
    <row r="345" spans="1:9" ht="15.75" customHeight="1">
      <c r="A345" s="2" t="s">
        <v>304</v>
      </c>
      <c r="B345" s="2" t="s">
        <v>304</v>
      </c>
      <c r="C345" s="3" t="s">
        <v>357</v>
      </c>
      <c r="D345" s="1" t="str">
        <f t="shared" ca="1" si="0"/>
        <v> بشكل عام، هل تعتقد أن الأمور في بلدكم تسير في الاتجاه الصحيح أم الخاطئ؟</v>
      </c>
      <c r="I345" s="3"/>
    </row>
    <row r="346" spans="1:9" ht="15.75" customHeight="1">
      <c r="A346" s="2" t="s">
        <v>176</v>
      </c>
      <c r="B346" s="2" t="s">
        <v>176</v>
      </c>
      <c r="C346" s="2" t="s">
        <v>741</v>
      </c>
      <c r="D346" s="1" t="str">
        <f t="shared" ca="1" si="0"/>
        <v> بشكل عام، هل تعتقد أن الأمور في بلدكم تسير في الاتجاه الصحيح أم الخاطئ؟</v>
      </c>
      <c r="I346" s="3"/>
    </row>
    <row r="347" spans="1:9" ht="15.75" customHeight="1">
      <c r="A347" s="2" t="s">
        <v>307</v>
      </c>
      <c r="B347" s="2" t="s">
        <v>307</v>
      </c>
      <c r="C347" s="3" t="s">
        <v>742</v>
      </c>
      <c r="D347" s="1" t="str">
        <f t="shared" ca="1" si="0"/>
        <v> بشكل عام، هل تعتقد أن الأمور في بلدكم تسير في الاتجاه الصحيح أم الخاطئ؟</v>
      </c>
      <c r="I347" s="3"/>
    </row>
    <row r="348" spans="1:9" ht="15.75" customHeight="1">
      <c r="A348" s="2" t="s">
        <v>307</v>
      </c>
      <c r="B348" s="2" t="s">
        <v>307</v>
      </c>
      <c r="C348" s="3" t="s">
        <v>743</v>
      </c>
      <c r="D348" s="1" t="str">
        <f t="shared" ca="1" si="0"/>
        <v> بشكل عام، هل تعتقد أن الأمور في بلدكم تسير في الاتجاه الصحيح أم الخاطئ؟</v>
      </c>
      <c r="I348" s="3"/>
    </row>
    <row r="349" spans="1:9" ht="15.75" customHeight="1">
      <c r="A349" s="2" t="s">
        <v>307</v>
      </c>
      <c r="B349" s="2" t="s">
        <v>307</v>
      </c>
      <c r="C349" s="3" t="s">
        <v>744</v>
      </c>
      <c r="D349" s="1" t="str">
        <f t="shared" ca="1" si="0"/>
        <v> بشكل عام، هل تعتقد أن الأمور في بلدكم تسير في الاتجاه الصحيح أم الخاطئ؟</v>
      </c>
      <c r="I349" s="3"/>
    </row>
    <row r="350" spans="1:9" ht="15.75" customHeight="1">
      <c r="A350" s="2" t="s">
        <v>310</v>
      </c>
      <c r="B350" s="2" t="s">
        <v>310</v>
      </c>
      <c r="C350" s="3" t="s">
        <v>745</v>
      </c>
      <c r="D350" s="1" t="str">
        <f t="shared" ca="1" si="0"/>
        <v> بشكل عام، هل تعتقد أن الأمور في بلدكم تسير في الاتجاه الصحيح أم الخاطئ؟</v>
      </c>
      <c r="I350" s="3"/>
    </row>
    <row r="351" spans="1:9" ht="15.75" customHeight="1">
      <c r="A351" s="2" t="s">
        <v>310</v>
      </c>
      <c r="B351" s="2" t="s">
        <v>310</v>
      </c>
      <c r="C351" s="3" t="s">
        <v>746</v>
      </c>
      <c r="D351" s="1" t="str">
        <f t="shared" ca="1" si="0"/>
        <v> بشكل عام، هل تعتقد أن الأمور في بلدكم تسير في الاتجاه الصحيح أم الخاطئ؟</v>
      </c>
      <c r="I351" s="3"/>
    </row>
    <row r="352" spans="1:9" ht="15.75" customHeight="1">
      <c r="A352" s="2" t="s">
        <v>176</v>
      </c>
      <c r="B352" s="2" t="s">
        <v>176</v>
      </c>
      <c r="C352" s="2" t="s">
        <v>747</v>
      </c>
      <c r="D352" s="1" t="str">
        <f t="shared" ca="1" si="0"/>
        <v> بشكل عام، هل تعتقد أن الأمور في بلدكم تسير في الاتجاه الصحيح أم الخاطئ؟</v>
      </c>
      <c r="I352" s="3"/>
    </row>
    <row r="353" spans="1:9" ht="15.75" customHeight="1">
      <c r="A353" s="2" t="s">
        <v>310</v>
      </c>
      <c r="B353" s="2" t="s">
        <v>310</v>
      </c>
      <c r="C353" s="3" t="s">
        <v>745</v>
      </c>
      <c r="D353" s="1" t="str">
        <f t="shared" ca="1" si="0"/>
        <v> بشكل عام، هل تعتقد أن الأمور في بلدكم تسير في الاتجاه الصحيح أم الخاطئ؟</v>
      </c>
      <c r="I353" s="3"/>
    </row>
    <row r="354" spans="1:9" ht="15.75" customHeight="1">
      <c r="A354" s="2" t="s">
        <v>176</v>
      </c>
      <c r="B354" s="2" t="s">
        <v>176</v>
      </c>
      <c r="C354" s="2" t="s">
        <v>747</v>
      </c>
      <c r="D354" s="1" t="str">
        <f t="shared" ca="1" si="0"/>
        <v> بشكل عام، هل تعتقد أن الأمور في بلدكم تسير في الاتجاه الصحيح أم الخاطئ؟</v>
      </c>
      <c r="I354" s="3"/>
    </row>
    <row r="355" spans="1:9" ht="15.75" customHeight="1">
      <c r="A355" s="2" t="s">
        <v>312</v>
      </c>
      <c r="B355" s="2" t="s">
        <v>312</v>
      </c>
      <c r="C355" s="3" t="s">
        <v>314</v>
      </c>
      <c r="D355" s="1" t="str">
        <f t="shared" ca="1" si="0"/>
        <v> بشكل عام، هل تعتقد أن الأمور في بلدكم تسير في الاتجاه الصحيح أم الخاطئ؟</v>
      </c>
      <c r="I355" s="3"/>
    </row>
    <row r="356" spans="1:9" ht="15.75" customHeight="1">
      <c r="A356" s="2" t="s">
        <v>748</v>
      </c>
      <c r="B356" s="2" t="s">
        <v>748</v>
      </c>
      <c r="C356" s="3" t="s">
        <v>749</v>
      </c>
      <c r="D356" s="1" t="str">
        <f t="shared" ca="1" si="0"/>
        <v> بشكل عام، هل تعتقد أن الأمور في بلدكم تسير في الاتجاه الصحيح أم الخاطئ؟</v>
      </c>
      <c r="I356" s="3"/>
    </row>
    <row r="357" spans="1:9" ht="15.75" customHeight="1">
      <c r="A357" s="2" t="s">
        <v>312</v>
      </c>
      <c r="B357" s="2" t="s">
        <v>312</v>
      </c>
      <c r="C357" s="3" t="s">
        <v>314</v>
      </c>
      <c r="D357" s="1" t="str">
        <f t="shared" ca="1" si="0"/>
        <v> بشكل عام، هل تعتقد أن الأمور في بلدكم تسير في الاتجاه الصحيح أم الخاطئ؟</v>
      </c>
      <c r="I357" s="3"/>
    </row>
    <row r="358" spans="1:9" ht="15.75" customHeight="1">
      <c r="A358" s="2" t="s">
        <v>312</v>
      </c>
      <c r="B358" s="2" t="s">
        <v>312</v>
      </c>
      <c r="C358" s="3" t="s">
        <v>318</v>
      </c>
      <c r="D358" s="1" t="str">
        <f t="shared" ca="1" si="0"/>
        <v> بشكل عام، هل تعتقد أن الأمور في بلدكم تسير في الاتجاه الصحيح أم الخاطئ؟</v>
      </c>
      <c r="I358" s="3"/>
    </row>
    <row r="359" spans="1:9" ht="15.75" customHeight="1">
      <c r="A359" s="2" t="s">
        <v>750</v>
      </c>
      <c r="B359" s="2" t="s">
        <v>750</v>
      </c>
      <c r="C359" s="3" t="s">
        <v>751</v>
      </c>
      <c r="D359" s="1" t="str">
        <f t="shared" ca="1" si="0"/>
        <v> بشكل عام، هل تعتقد أن الأمور في بلدكم تسير في الاتجاه الصحيح أم الخاطئ؟</v>
      </c>
      <c r="I359" s="3"/>
    </row>
    <row r="360" spans="1:9" ht="15.75" customHeight="1">
      <c r="A360" s="2" t="s">
        <v>312</v>
      </c>
      <c r="B360" s="2" t="s">
        <v>312</v>
      </c>
      <c r="C360" s="3" t="s">
        <v>318</v>
      </c>
      <c r="D360" s="1" t="str">
        <f t="shared" ca="1" si="0"/>
        <v> بشكل عام، هل تعتقد أن الأمور في بلدكم تسير في الاتجاه الصحيح أم الخاطئ؟</v>
      </c>
      <c r="I360" s="3"/>
    </row>
    <row r="361" spans="1:9" ht="15.75" customHeight="1">
      <c r="A361" s="2" t="s">
        <v>312</v>
      </c>
      <c r="B361" s="2" t="s">
        <v>312</v>
      </c>
      <c r="C361" s="3" t="s">
        <v>320</v>
      </c>
      <c r="D361" s="1" t="str">
        <f t="shared" ca="1" si="0"/>
        <v> بشكل عام، هل تعتقد أن الأمور في بلدكم تسير في الاتجاه الصحيح أم الخاطئ؟</v>
      </c>
      <c r="I361" s="3"/>
    </row>
    <row r="362" spans="1:9" ht="15.75" customHeight="1">
      <c r="A362" s="2" t="s">
        <v>752</v>
      </c>
      <c r="B362" s="2" t="s">
        <v>752</v>
      </c>
      <c r="C362" s="3" t="s">
        <v>753</v>
      </c>
      <c r="D362" s="1" t="str">
        <f t="shared" ca="1" si="0"/>
        <v> بشكل عام، هل تعتقد أن الأمور في بلدكم تسير في الاتجاه الصحيح أم الخاطئ؟</v>
      </c>
      <c r="I362" s="3"/>
    </row>
    <row r="363" spans="1:9" ht="15.75" customHeight="1">
      <c r="A363" s="2" t="s">
        <v>312</v>
      </c>
      <c r="B363" s="2" t="s">
        <v>312</v>
      </c>
      <c r="C363" s="3" t="s">
        <v>320</v>
      </c>
      <c r="D363" s="1" t="str">
        <f t="shared" ca="1" si="0"/>
        <v> بشكل عام، هل تعتقد أن الأمور في بلدكم تسير في الاتجاه الصحيح أم الخاطئ؟</v>
      </c>
      <c r="I363" s="3"/>
    </row>
    <row r="364" spans="1:9" ht="15.75" customHeight="1">
      <c r="A364" s="2" t="s">
        <v>321</v>
      </c>
      <c r="B364" s="2" t="s">
        <v>321</v>
      </c>
      <c r="C364" s="3" t="s">
        <v>754</v>
      </c>
      <c r="D364" s="1" t="str">
        <f t="shared" ca="1" si="0"/>
        <v> بشكل عام، هل تعتقد أن الأمور في بلدكم تسير في الاتجاه الصحيح أم الخاطئ؟</v>
      </c>
      <c r="I364" s="3"/>
    </row>
    <row r="365" spans="1:9" ht="15.75" customHeight="1">
      <c r="A365" s="2" t="s">
        <v>321</v>
      </c>
      <c r="B365" s="2" t="s">
        <v>321</v>
      </c>
      <c r="C365" s="3" t="s">
        <v>755</v>
      </c>
      <c r="D365" s="1" t="str">
        <f t="shared" ca="1" si="0"/>
        <v> بشكل عام، هل تعتقد أن الأمور في بلدكم تسير في الاتجاه الصحيح أم الخاطئ؟</v>
      </c>
      <c r="I365" s="3"/>
    </row>
    <row r="366" spans="1:9" ht="15.75" customHeight="1">
      <c r="A366" s="2" t="s">
        <v>321</v>
      </c>
      <c r="B366" s="2" t="s">
        <v>321</v>
      </c>
      <c r="C366" s="3" t="s">
        <v>323</v>
      </c>
      <c r="D366" s="1" t="str">
        <f t="shared" ca="1" si="0"/>
        <v> بشكل عام، هل تعتقد أن الأمور في بلدكم تسير في الاتجاه الصحيح أم الخاطئ؟</v>
      </c>
      <c r="I366" s="3"/>
    </row>
    <row r="367" spans="1:9" ht="15.75" customHeight="1">
      <c r="A367" s="2" t="s">
        <v>321</v>
      </c>
      <c r="B367" s="2" t="s">
        <v>321</v>
      </c>
      <c r="C367" s="3" t="s">
        <v>323</v>
      </c>
      <c r="D367" s="1" t="str">
        <f t="shared" ca="1" si="0"/>
        <v> بشكل عام، هل تعتقد أن الأمور في بلدكم تسير في الاتجاه الصحيح أم الخاطئ؟</v>
      </c>
      <c r="I367" s="3"/>
    </row>
    <row r="368" spans="1:9" ht="15.75" customHeight="1">
      <c r="A368" s="2" t="s">
        <v>321</v>
      </c>
      <c r="B368" s="2" t="s">
        <v>321</v>
      </c>
      <c r="C368" s="3" t="s">
        <v>325</v>
      </c>
      <c r="D368" s="1" t="str">
        <f t="shared" ca="1" si="0"/>
        <v> بشكل عام، هل تعتقد أن الأمور في بلدكم تسير في الاتجاه الصحيح أم الخاطئ؟</v>
      </c>
      <c r="I368" s="3"/>
    </row>
    <row r="369" spans="1:9" ht="15.75" customHeight="1">
      <c r="A369" s="2" t="s">
        <v>321</v>
      </c>
      <c r="B369" s="2" t="s">
        <v>321</v>
      </c>
      <c r="C369" s="3" t="s">
        <v>755</v>
      </c>
      <c r="D369" s="1" t="str">
        <f t="shared" ca="1" si="0"/>
        <v> بشكل عام، هل تعتقد أن الأمور في بلدكم تسير في الاتجاه الصحيح أم الخاطئ؟</v>
      </c>
      <c r="I369" s="3"/>
    </row>
    <row r="370" spans="1:9" ht="15.75" customHeight="1">
      <c r="A370" s="2" t="s">
        <v>321</v>
      </c>
      <c r="B370" s="2" t="s">
        <v>321</v>
      </c>
      <c r="C370" s="3" t="s">
        <v>325</v>
      </c>
      <c r="D370" s="1" t="str">
        <f t="shared" ca="1" si="0"/>
        <v> بشكل عام، هل تعتقد أن الأمور في بلدكم تسير في الاتجاه الصحيح أم الخاطئ؟</v>
      </c>
      <c r="I370" s="3"/>
    </row>
    <row r="371" spans="1:9" ht="15.75" customHeight="1">
      <c r="A371" s="2" t="s">
        <v>321</v>
      </c>
      <c r="B371" s="2" t="s">
        <v>321</v>
      </c>
      <c r="C371" s="3" t="s">
        <v>327</v>
      </c>
      <c r="D371" s="1" t="str">
        <f t="shared" ca="1" si="0"/>
        <v> بشكل عام، هل تعتقد أن الأمور في بلدكم تسير في الاتجاه الصحيح أم الخاطئ؟</v>
      </c>
      <c r="I371" s="3"/>
    </row>
    <row r="372" spans="1:9" ht="15.75" customHeight="1">
      <c r="A372" s="2" t="s">
        <v>321</v>
      </c>
      <c r="B372" s="2" t="s">
        <v>321</v>
      </c>
      <c r="C372" s="3" t="s">
        <v>755</v>
      </c>
      <c r="D372" s="1" t="str">
        <f t="shared" ca="1" si="0"/>
        <v> بشكل عام، هل تعتقد أن الأمور في بلدكم تسير في الاتجاه الصحيح أم الخاطئ؟</v>
      </c>
      <c r="I372" s="3"/>
    </row>
    <row r="373" spans="1:9" ht="15.75" customHeight="1">
      <c r="A373" s="2" t="s">
        <v>321</v>
      </c>
      <c r="B373" s="2" t="s">
        <v>321</v>
      </c>
      <c r="C373" s="3" t="s">
        <v>327</v>
      </c>
      <c r="D373" s="1" t="str">
        <f t="shared" ca="1" si="0"/>
        <v> بشكل عام، هل تعتقد أن الأمور في بلدكم تسير في الاتجاه الصحيح أم الخاطئ؟</v>
      </c>
      <c r="I373" s="3"/>
    </row>
    <row r="374" spans="1:9" ht="15.75" customHeight="1">
      <c r="A374" s="2" t="s">
        <v>321</v>
      </c>
      <c r="B374" s="2" t="s">
        <v>321</v>
      </c>
      <c r="C374" s="3" t="s">
        <v>329</v>
      </c>
      <c r="D374" s="1" t="str">
        <f t="shared" ca="1" si="0"/>
        <v> بشكل عام، هل تعتقد أن الأمور في بلدكم تسير في الاتجاه الصحيح أم الخاطئ؟</v>
      </c>
      <c r="I374" s="3"/>
    </row>
    <row r="375" spans="1:9" ht="15.75" customHeight="1">
      <c r="A375" s="2" t="s">
        <v>321</v>
      </c>
      <c r="B375" s="2" t="s">
        <v>321</v>
      </c>
      <c r="C375" s="3" t="s">
        <v>755</v>
      </c>
      <c r="D375" s="1" t="str">
        <f t="shared" ca="1" si="0"/>
        <v> بشكل عام، هل تعتقد أن الأمور في بلدكم تسير في الاتجاه الصحيح أم الخاطئ؟</v>
      </c>
      <c r="I375" s="3"/>
    </row>
    <row r="376" spans="1:9" ht="15.75" customHeight="1">
      <c r="A376" s="2" t="s">
        <v>321</v>
      </c>
      <c r="B376" s="2" t="s">
        <v>321</v>
      </c>
      <c r="C376" s="3" t="s">
        <v>329</v>
      </c>
      <c r="D376" s="1" t="str">
        <f t="shared" ca="1" si="0"/>
        <v> بشكل عام، هل تعتقد أن الأمور في بلدكم تسير في الاتجاه الصحيح أم الخاطئ؟</v>
      </c>
      <c r="I376" s="3"/>
    </row>
    <row r="377" spans="1:9" ht="15.75" customHeight="1">
      <c r="A377" s="2" t="s">
        <v>321</v>
      </c>
      <c r="B377" s="2" t="s">
        <v>321</v>
      </c>
      <c r="C377" s="3" t="s">
        <v>332</v>
      </c>
      <c r="D377" s="1" t="str">
        <f t="shared" ca="1" si="0"/>
        <v> بشكل عام، هل تعتقد أن الأمور في بلدكم تسير في الاتجاه الصحيح أم الخاطئ؟</v>
      </c>
      <c r="I377" s="3"/>
    </row>
    <row r="378" spans="1:9" ht="15.75" customHeight="1">
      <c r="A378" s="2" t="s">
        <v>321</v>
      </c>
      <c r="B378" s="2" t="s">
        <v>321</v>
      </c>
      <c r="C378" s="3" t="s">
        <v>755</v>
      </c>
      <c r="D378" s="1" t="str">
        <f t="shared" ca="1" si="0"/>
        <v> بشكل عام، هل تعتقد أن الأمور في بلدكم تسير في الاتجاه الصحيح أم الخاطئ؟</v>
      </c>
      <c r="I378" s="3"/>
    </row>
    <row r="379" spans="1:9" ht="15.75" customHeight="1">
      <c r="A379" s="2" t="s">
        <v>321</v>
      </c>
      <c r="B379" s="2" t="s">
        <v>321</v>
      </c>
      <c r="C379" s="3" t="s">
        <v>332</v>
      </c>
      <c r="D379" s="1" t="str">
        <f t="shared" ca="1" si="0"/>
        <v> بشكل عام، هل تعتقد أن الأمور في بلدكم تسير في الاتجاه الصحيح أم الخاطئ؟</v>
      </c>
      <c r="I379" s="3"/>
    </row>
    <row r="380" spans="1:9" ht="15.75" customHeight="1">
      <c r="A380" s="2" t="s">
        <v>336</v>
      </c>
      <c r="B380" s="2" t="s">
        <v>336</v>
      </c>
      <c r="C380" s="3" t="s">
        <v>756</v>
      </c>
      <c r="D380" s="1" t="str">
        <f t="shared" ca="1" si="0"/>
        <v> بشكل عام، هل تعتقد أن الأمور في بلدكم تسير في الاتجاه الصحيح أم الخاطئ؟</v>
      </c>
      <c r="I380" s="3"/>
    </row>
    <row r="381" spans="1:9" ht="15.75" customHeight="1">
      <c r="A381" s="2" t="s">
        <v>336</v>
      </c>
      <c r="B381" s="2" t="s">
        <v>336</v>
      </c>
      <c r="C381" s="3" t="s">
        <v>757</v>
      </c>
      <c r="D381" s="1" t="str">
        <f t="shared" ca="1" si="0"/>
        <v> بشكل عام، هل تعتقد أن الأمور في بلدكم تسير في الاتجاه الصحيح أم الخاطئ؟</v>
      </c>
      <c r="I381" s="3"/>
    </row>
    <row r="382" spans="1:9" ht="15.75" customHeight="1">
      <c r="A382" s="2" t="s">
        <v>331</v>
      </c>
      <c r="B382" s="2" t="s">
        <v>331</v>
      </c>
      <c r="C382" s="3" t="s">
        <v>357</v>
      </c>
      <c r="D382" s="1" t="str">
        <f t="shared" ca="1" si="0"/>
        <v> بشكل عام، هل تعتقد أن الأمور في بلدكم تسير في الاتجاه الصحيح أم الخاطئ؟</v>
      </c>
      <c r="I382" s="3"/>
    </row>
    <row r="383" spans="1:9" ht="15.75" customHeight="1">
      <c r="A383" s="2" t="s">
        <v>331</v>
      </c>
      <c r="B383" s="2" t="s">
        <v>331</v>
      </c>
      <c r="C383" s="3" t="s">
        <v>758</v>
      </c>
      <c r="D383" s="1" t="str">
        <f t="shared" ca="1" si="0"/>
        <v> بشكل عام، هل تعتقد أن الأمور في بلدكم تسير في الاتجاه الصحيح أم الخاطئ؟</v>
      </c>
      <c r="I383" s="3"/>
    </row>
    <row r="384" spans="1:9" ht="15.75" customHeight="1">
      <c r="A384" s="2" t="s">
        <v>176</v>
      </c>
      <c r="B384" s="2" t="s">
        <v>176</v>
      </c>
      <c r="C384" s="2" t="s">
        <v>759</v>
      </c>
      <c r="D384" s="1" t="str">
        <f t="shared" ca="1" si="0"/>
        <v> بشكل عام، هل تعتقد أن الأمور في بلدكم تسير في الاتجاه الصحيح أم الخاطئ؟</v>
      </c>
      <c r="I384" s="3"/>
    </row>
    <row r="385" spans="1:9" ht="15.75" customHeight="1">
      <c r="A385" s="2" t="s">
        <v>331</v>
      </c>
      <c r="B385" s="2" t="s">
        <v>331</v>
      </c>
      <c r="C385" s="3" t="s">
        <v>357</v>
      </c>
      <c r="D385" s="1" t="str">
        <f t="shared" ca="1" si="0"/>
        <v> بشكل عام، هل تعتقد أن الأمور في بلدكم تسير في الاتجاه الصحيح أم الخاطئ؟</v>
      </c>
      <c r="I385" s="3"/>
    </row>
    <row r="386" spans="1:9" ht="15.75" customHeight="1">
      <c r="A386" s="2" t="s">
        <v>176</v>
      </c>
      <c r="B386" s="2" t="s">
        <v>176</v>
      </c>
      <c r="C386" s="2" t="s">
        <v>759</v>
      </c>
      <c r="D386" s="1" t="str">
        <f t="shared" ca="1" si="0"/>
        <v> بشكل عام، هل تعتقد أن الأمور في بلدكم تسير في الاتجاه الصحيح أم الخاطئ؟</v>
      </c>
      <c r="I386" s="3"/>
    </row>
    <row r="387" spans="1:9" ht="15.75" customHeight="1">
      <c r="A387" s="2" t="s">
        <v>335</v>
      </c>
      <c r="B387" s="2" t="s">
        <v>335</v>
      </c>
      <c r="C387" s="3" t="s">
        <v>338</v>
      </c>
      <c r="D387" s="1" t="str">
        <f t="shared" ca="1" si="0"/>
        <v> بشكل عام، هل تعتقد أن الأمور في بلدكم تسير في الاتجاه الصحيح أم الخاطئ؟</v>
      </c>
      <c r="I387" s="3"/>
    </row>
    <row r="388" spans="1:9" ht="15.75" customHeight="1">
      <c r="A388" s="2" t="s">
        <v>335</v>
      </c>
      <c r="B388" s="2" t="s">
        <v>335</v>
      </c>
      <c r="C388" s="3" t="s">
        <v>760</v>
      </c>
      <c r="D388" s="1" t="str">
        <f t="shared" ca="1" si="0"/>
        <v> بشكل عام، هل تعتقد أن الأمور في بلدكم تسير في الاتجاه الصحيح أم الخاطئ؟</v>
      </c>
      <c r="I388" s="3"/>
    </row>
    <row r="389" spans="1:9" ht="15.75" customHeight="1">
      <c r="A389" s="2" t="s">
        <v>335</v>
      </c>
      <c r="B389" s="2" t="s">
        <v>335</v>
      </c>
      <c r="C389" s="3" t="s">
        <v>338</v>
      </c>
      <c r="D389" s="1" t="str">
        <f t="shared" ca="1" si="0"/>
        <v> بشكل عام، هل تعتقد أن الأمور في بلدكم تسير في الاتجاه الصحيح أم الخاطئ؟</v>
      </c>
      <c r="I389" s="3"/>
    </row>
    <row r="390" spans="1:9" ht="15.75" customHeight="1">
      <c r="A390" s="2" t="s">
        <v>339</v>
      </c>
      <c r="B390" s="2" t="s">
        <v>339</v>
      </c>
      <c r="C390" s="3" t="s">
        <v>761</v>
      </c>
      <c r="D390" s="1" t="str">
        <f t="shared" ca="1" si="0"/>
        <v> بشكل عام، هل تعتقد أن الأمور في بلدكم تسير في الاتجاه الصحيح أم الخاطئ؟</v>
      </c>
      <c r="I390" s="3"/>
    </row>
    <row r="391" spans="1:9" ht="15.75" customHeight="1">
      <c r="A391" s="2" t="s">
        <v>339</v>
      </c>
      <c r="B391" s="2" t="s">
        <v>339</v>
      </c>
      <c r="C391" s="3" t="s">
        <v>762</v>
      </c>
      <c r="D391" s="1" t="str">
        <f t="shared" ca="1" si="0"/>
        <v> بشكل عام، هل تعتقد أن الأمور في بلدكم تسير في الاتجاه الصحيح أم الخاطئ؟</v>
      </c>
      <c r="I391" s="3"/>
    </row>
    <row r="392" spans="1:9" ht="15.75" customHeight="1">
      <c r="A392" s="2" t="s">
        <v>339</v>
      </c>
      <c r="B392" s="2" t="s">
        <v>339</v>
      </c>
      <c r="C392" s="3" t="s">
        <v>761</v>
      </c>
      <c r="D392" s="1" t="str">
        <f t="shared" ca="1" si="0"/>
        <v> بشكل عام، هل تعتقد أن الأمور في بلدكم تسير في الاتجاه الصحيح أم الخاطئ؟</v>
      </c>
      <c r="I392" s="3"/>
    </row>
    <row r="393" spans="1:9" ht="15.75" customHeight="1">
      <c r="A393" s="2" t="s">
        <v>342</v>
      </c>
      <c r="B393" s="2" t="s">
        <v>342</v>
      </c>
      <c r="C393" s="3" t="s">
        <v>343</v>
      </c>
      <c r="D393" s="1" t="str">
        <f t="shared" ca="1" si="0"/>
        <v> بشكل عام، هل تعتقد أن الأمور في بلدكم تسير في الاتجاه الصحيح أم الخاطئ؟</v>
      </c>
      <c r="I393" s="3"/>
    </row>
    <row r="394" spans="1:9" ht="15.75" customHeight="1">
      <c r="A394" s="2" t="s">
        <v>342</v>
      </c>
      <c r="B394" s="2" t="s">
        <v>342</v>
      </c>
      <c r="C394" s="3" t="s">
        <v>763</v>
      </c>
      <c r="D394" s="1" t="str">
        <f t="shared" ca="1" si="0"/>
        <v> بشكل عام، هل تعتقد أن الأمور في بلدكم تسير في الاتجاه الصحيح أم الخاطئ؟</v>
      </c>
      <c r="I394" s="3"/>
    </row>
    <row r="395" spans="1:9" ht="15.75" customHeight="1">
      <c r="A395" s="2" t="s">
        <v>342</v>
      </c>
      <c r="B395" s="2" t="s">
        <v>342</v>
      </c>
      <c r="C395" s="3" t="s">
        <v>344</v>
      </c>
      <c r="D395" s="1" t="str">
        <f t="shared" ca="1" si="0"/>
        <v> بشكل عام، هل تعتقد أن الأمور في بلدكم تسير في الاتجاه الصحيح أم الخاطئ؟</v>
      </c>
      <c r="I395" s="3"/>
    </row>
    <row r="396" spans="1:9" ht="15.75" customHeight="1">
      <c r="A396" s="2" t="s">
        <v>345</v>
      </c>
      <c r="B396" s="2" t="s">
        <v>345</v>
      </c>
      <c r="C396" s="3" t="s">
        <v>346</v>
      </c>
      <c r="D396" s="1" t="str">
        <f t="shared" ca="1" si="0"/>
        <v> بشكل عام، هل تعتقد أن الأمور في بلدكم تسير في الاتجاه الصحيح أم الخاطئ؟</v>
      </c>
      <c r="I396" s="3"/>
    </row>
    <row r="397" spans="1:9" ht="15.75" customHeight="1">
      <c r="A397" s="2" t="s">
        <v>345</v>
      </c>
      <c r="B397" s="2" t="s">
        <v>345</v>
      </c>
      <c r="C397" s="3" t="s">
        <v>764</v>
      </c>
      <c r="D397" s="1" t="str">
        <f t="shared" ca="1" si="0"/>
        <v> بشكل عام، هل تعتقد أن الأمور في بلدكم تسير في الاتجاه الصحيح أم الخاطئ؟</v>
      </c>
      <c r="I397" s="3"/>
    </row>
    <row r="398" spans="1:9" ht="15.75" customHeight="1">
      <c r="A398" s="2" t="s">
        <v>345</v>
      </c>
      <c r="B398" s="2" t="s">
        <v>345</v>
      </c>
      <c r="C398" s="3" t="s">
        <v>346</v>
      </c>
      <c r="D398" s="1" t="str">
        <f t="shared" ca="1" si="0"/>
        <v> بشكل عام، هل تعتقد أن الأمور في بلدكم تسير في الاتجاه الصحيح أم الخاطئ؟</v>
      </c>
      <c r="I398" s="3"/>
    </row>
    <row r="399" spans="1:9" ht="15.75" customHeight="1">
      <c r="A399" s="2" t="s">
        <v>347</v>
      </c>
      <c r="B399" s="2" t="s">
        <v>347</v>
      </c>
      <c r="C399" s="3" t="s">
        <v>348</v>
      </c>
      <c r="D399" s="1" t="str">
        <f t="shared" ca="1" si="0"/>
        <v> بشكل عام، هل تعتقد أن الأمور في بلدكم تسير في الاتجاه الصحيح أم الخاطئ؟</v>
      </c>
      <c r="I399" s="3"/>
    </row>
    <row r="400" spans="1:9" ht="15.75" customHeight="1">
      <c r="A400" s="2" t="s">
        <v>347</v>
      </c>
      <c r="B400" s="2" t="s">
        <v>347</v>
      </c>
      <c r="C400" s="3" t="s">
        <v>765</v>
      </c>
      <c r="D400" s="1" t="str">
        <f t="shared" ca="1" si="0"/>
        <v> بشكل عام، هل تعتقد أن الأمور في بلدكم تسير في الاتجاه الصحيح أم الخاطئ؟</v>
      </c>
      <c r="I400" s="3"/>
    </row>
    <row r="401" spans="1:9" ht="15.75" customHeight="1">
      <c r="A401" s="2" t="s">
        <v>347</v>
      </c>
      <c r="B401" s="2" t="s">
        <v>347</v>
      </c>
      <c r="C401" s="3" t="s">
        <v>348</v>
      </c>
      <c r="D401" s="1" t="str">
        <f t="shared" ca="1" si="0"/>
        <v> بشكل عام، هل تعتقد أن الأمور في بلدكم تسير في الاتجاه الصحيح أم الخاطئ؟</v>
      </c>
      <c r="I401" s="3"/>
    </row>
    <row r="402" spans="1:9" ht="15.75" customHeight="1">
      <c r="A402" s="2" t="s">
        <v>349</v>
      </c>
      <c r="B402" s="2" t="s">
        <v>349</v>
      </c>
      <c r="C402" s="3" t="s">
        <v>766</v>
      </c>
      <c r="D402" s="1" t="str">
        <f t="shared" ca="1" si="0"/>
        <v> بشكل عام، هل تعتقد أن الأمور في بلدكم تسير في الاتجاه الصحيح أم الخاطئ؟</v>
      </c>
      <c r="I402" s="3"/>
    </row>
    <row r="403" spans="1:9" ht="15.75" customHeight="1">
      <c r="A403" s="2" t="s">
        <v>349</v>
      </c>
      <c r="B403" s="2" t="s">
        <v>349</v>
      </c>
      <c r="C403" s="3" t="s">
        <v>767</v>
      </c>
      <c r="D403" s="1" t="str">
        <f t="shared" ca="1" si="0"/>
        <v> بشكل عام، هل تعتقد أن الأمور في بلدكم تسير في الاتجاه الصحيح أم الخاطئ؟</v>
      </c>
      <c r="I403" s="3"/>
    </row>
    <row r="404" spans="1:9" ht="15.75" customHeight="1">
      <c r="A404" s="2" t="s">
        <v>176</v>
      </c>
      <c r="B404" s="2" t="s">
        <v>176</v>
      </c>
      <c r="C404" s="2" t="s">
        <v>768</v>
      </c>
      <c r="D404" s="1" t="str">
        <f t="shared" ca="1" si="0"/>
        <v> بشكل عام، هل تعتقد أن الأمور في بلدكم تسير في الاتجاه الصحيح أم الخاطئ؟</v>
      </c>
      <c r="I404" s="3"/>
    </row>
    <row r="405" spans="1:9" ht="15.75" customHeight="1">
      <c r="A405" s="2" t="s">
        <v>349</v>
      </c>
      <c r="B405" s="2" t="s">
        <v>349</v>
      </c>
      <c r="C405" s="3" t="s">
        <v>766</v>
      </c>
      <c r="D405" s="1" t="str">
        <f t="shared" ca="1" si="0"/>
        <v> بشكل عام، هل تعتقد أن الأمور في بلدكم تسير في الاتجاه الصحيح أم الخاطئ؟</v>
      </c>
      <c r="I405" s="3"/>
    </row>
    <row r="406" spans="1:9" ht="15.75" customHeight="1">
      <c r="A406" s="2" t="s">
        <v>351</v>
      </c>
      <c r="B406" s="2" t="s">
        <v>351</v>
      </c>
      <c r="C406" s="3" t="s">
        <v>352</v>
      </c>
      <c r="D406" s="1" t="str">
        <f t="shared" ca="1" si="0"/>
        <v> بشكل عام، هل تعتقد أن الأمور في بلدكم تسير في الاتجاه الصحيح أم الخاطئ؟</v>
      </c>
      <c r="I406" s="3"/>
    </row>
    <row r="407" spans="1:9" ht="15.75" customHeight="1">
      <c r="A407" s="2" t="s">
        <v>351</v>
      </c>
      <c r="B407" s="2" t="s">
        <v>351</v>
      </c>
      <c r="C407" s="3" t="s">
        <v>769</v>
      </c>
      <c r="D407" s="1" t="str">
        <f t="shared" ca="1" si="0"/>
        <v> بشكل عام، هل تعتقد أن الأمور في بلدكم تسير في الاتجاه الصحيح أم الخاطئ؟</v>
      </c>
      <c r="I407" s="3"/>
    </row>
    <row r="408" spans="1:9" ht="15.75" customHeight="1">
      <c r="A408" s="2" t="s">
        <v>351</v>
      </c>
      <c r="B408" s="2" t="s">
        <v>351</v>
      </c>
      <c r="C408" s="3" t="s">
        <v>352</v>
      </c>
      <c r="D408" s="1" t="str">
        <f t="shared" ca="1" si="0"/>
        <v> بشكل عام، هل تعتقد أن الأمور في بلدكم تسير في الاتجاه الصحيح أم الخاطئ؟</v>
      </c>
      <c r="I408" s="3"/>
    </row>
    <row r="409" spans="1:9" ht="15.75" customHeight="1">
      <c r="A409" s="2" t="s">
        <v>353</v>
      </c>
      <c r="B409" s="2" t="s">
        <v>353</v>
      </c>
      <c r="C409" s="3" t="s">
        <v>354</v>
      </c>
      <c r="D409" s="1" t="str">
        <f t="shared" ca="1" si="0"/>
        <v> بشكل عام، هل تعتقد أن الأمور في بلدكم تسير في الاتجاه الصحيح أم الخاطئ؟</v>
      </c>
      <c r="I409" s="3"/>
    </row>
    <row r="410" spans="1:9" ht="15.75" customHeight="1">
      <c r="A410" s="2" t="s">
        <v>353</v>
      </c>
      <c r="B410" s="2" t="s">
        <v>353</v>
      </c>
      <c r="C410" s="3" t="s">
        <v>770</v>
      </c>
      <c r="D410" s="1" t="str">
        <f t="shared" ca="1" si="0"/>
        <v> بشكل عام، هل تعتقد أن الأمور في بلدكم تسير في الاتجاه الصحيح أم الخاطئ؟</v>
      </c>
      <c r="I410" s="3"/>
    </row>
    <row r="411" spans="1:9" ht="15.75" customHeight="1">
      <c r="A411" s="2" t="s">
        <v>353</v>
      </c>
      <c r="B411" s="2" t="s">
        <v>353</v>
      </c>
      <c r="C411" s="3" t="s">
        <v>771</v>
      </c>
      <c r="D411" s="1" t="str">
        <f t="shared" ca="1" si="0"/>
        <v> بشكل عام، هل تعتقد أن الأمور في بلدكم تسير في الاتجاه الصحيح أم الخاطئ؟</v>
      </c>
      <c r="I411" s="3"/>
    </row>
    <row r="412" spans="1:9" ht="15.75" customHeight="1">
      <c r="A412" s="2" t="s">
        <v>772</v>
      </c>
      <c r="B412" s="2" t="s">
        <v>772</v>
      </c>
      <c r="C412" s="3" t="s">
        <v>773</v>
      </c>
      <c r="D412" s="1" t="str">
        <f t="shared" ca="1" si="0"/>
        <v> بشكل عام، هل تعتقد أن الأمور في بلدكم تسير في الاتجاه الصحيح أم الخاطئ؟</v>
      </c>
      <c r="I412" s="3"/>
    </row>
    <row r="413" spans="1:9" ht="15.75" customHeight="1">
      <c r="A413" s="2" t="s">
        <v>772</v>
      </c>
      <c r="B413" s="2" t="s">
        <v>772</v>
      </c>
      <c r="C413" s="3" t="s">
        <v>773</v>
      </c>
      <c r="D413" s="1" t="str">
        <f t="shared" ca="1" si="0"/>
        <v> بشكل عام، هل تعتقد أن الأمور في بلدكم تسير في الاتجاه الصحيح أم الخاطئ؟</v>
      </c>
      <c r="I413" s="3"/>
    </row>
    <row r="414" spans="1:9" ht="15.75" customHeight="1">
      <c r="A414" s="2"/>
      <c r="C414" s="3"/>
      <c r="I414" s="3"/>
    </row>
    <row r="415" spans="1:9" ht="15.75" customHeight="1">
      <c r="A415" s="2"/>
      <c r="C415" s="3"/>
      <c r="I415" s="3"/>
    </row>
    <row r="416" spans="1:9" ht="15.75" customHeight="1">
      <c r="A416" s="2"/>
      <c r="C416" s="3"/>
      <c r="I416" s="3"/>
    </row>
    <row r="417" spans="1:9" ht="15.75" customHeight="1">
      <c r="A417" s="2"/>
      <c r="C417" s="3"/>
      <c r="I417" s="3"/>
    </row>
    <row r="418" spans="1:9" ht="15.75" customHeight="1">
      <c r="A418" s="2"/>
      <c r="C418" s="3"/>
      <c r="I418" s="3"/>
    </row>
    <row r="419" spans="1:9" ht="15.75" customHeight="1">
      <c r="A419" s="2"/>
      <c r="C419" s="3"/>
      <c r="I419" s="3"/>
    </row>
    <row r="420" spans="1:9" ht="15.75" customHeight="1">
      <c r="A420" s="2"/>
      <c r="C420" s="3"/>
      <c r="I420" s="3"/>
    </row>
    <row r="421" spans="1:9" ht="15.75" customHeight="1">
      <c r="A421" s="2"/>
      <c r="C421" s="3"/>
      <c r="I421" s="3"/>
    </row>
    <row r="422" spans="1:9" ht="15.75" customHeight="1">
      <c r="A422" s="2"/>
      <c r="C422" s="3"/>
      <c r="I422" s="3"/>
    </row>
    <row r="423" spans="1:9" ht="15.75" customHeight="1">
      <c r="A423" s="2"/>
      <c r="C423" s="3"/>
      <c r="I423" s="3"/>
    </row>
    <row r="424" spans="1:9" ht="15.75" customHeight="1">
      <c r="A424" s="2"/>
      <c r="C424" s="3"/>
      <c r="I424" s="3"/>
    </row>
    <row r="425" spans="1:9" ht="15.75" customHeight="1">
      <c r="A425" s="2"/>
      <c r="C425" s="3"/>
      <c r="I425" s="3"/>
    </row>
    <row r="426" spans="1:9" ht="15.75" customHeight="1">
      <c r="A426" s="2"/>
      <c r="C426" s="3"/>
      <c r="I426" s="3"/>
    </row>
    <row r="427" spans="1:9" ht="15.75" customHeight="1">
      <c r="A427" s="2"/>
      <c r="C427" s="3"/>
      <c r="I427" s="3"/>
    </row>
    <row r="428" spans="1:9" ht="15.75" customHeight="1">
      <c r="A428" s="2"/>
      <c r="C428" s="3"/>
      <c r="I428" s="3"/>
    </row>
    <row r="429" spans="1:9" ht="15.75" customHeight="1">
      <c r="A429" s="2"/>
      <c r="C429" s="3"/>
      <c r="I429" s="3"/>
    </row>
    <row r="430" spans="1:9" ht="15.75" customHeight="1">
      <c r="A430" s="2"/>
      <c r="C430" s="3"/>
      <c r="I430" s="3"/>
    </row>
    <row r="431" spans="1:9" ht="15.75" customHeight="1">
      <c r="A431" s="2"/>
      <c r="C431" s="3"/>
      <c r="I431" s="3"/>
    </row>
    <row r="432" spans="1:9" ht="15.75" customHeight="1">
      <c r="A432" s="2"/>
      <c r="C432" s="3"/>
      <c r="I432" s="3"/>
    </row>
    <row r="433" spans="1:9" ht="15.75" customHeight="1">
      <c r="A433" s="2"/>
      <c r="C433" s="3"/>
      <c r="I433" s="3"/>
    </row>
    <row r="434" spans="1:9" ht="15.75" customHeight="1">
      <c r="A434" s="2"/>
      <c r="C434" s="3"/>
      <c r="I434" s="3"/>
    </row>
    <row r="435" spans="1:9" ht="15.75" customHeight="1">
      <c r="A435" s="2"/>
      <c r="C435" s="3"/>
      <c r="I435" s="3"/>
    </row>
    <row r="436" spans="1:9" ht="15.75" customHeight="1">
      <c r="A436" s="2"/>
      <c r="C436" s="3"/>
      <c r="I436" s="3"/>
    </row>
    <row r="437" spans="1:9" ht="15.75" customHeight="1">
      <c r="A437" s="2"/>
      <c r="C437" s="3"/>
      <c r="I437" s="3"/>
    </row>
    <row r="438" spans="1:9" ht="15.75" customHeight="1">
      <c r="A438" s="2"/>
      <c r="C438" s="3"/>
      <c r="I438" s="3"/>
    </row>
    <row r="439" spans="1:9" ht="15.75" customHeight="1">
      <c r="A439" s="2"/>
      <c r="C439" s="3"/>
      <c r="I439" s="3"/>
    </row>
    <row r="440" spans="1:9" ht="15.75" customHeight="1">
      <c r="A440" s="2"/>
      <c r="C440" s="3"/>
      <c r="I440" s="3"/>
    </row>
    <row r="441" spans="1:9" ht="15.75" customHeight="1">
      <c r="A441" s="2"/>
      <c r="C441" s="3"/>
      <c r="I441" s="3"/>
    </row>
    <row r="442" spans="1:9" ht="15.75" customHeight="1">
      <c r="A442" s="2"/>
      <c r="C442" s="3"/>
      <c r="I442" s="3"/>
    </row>
    <row r="443" spans="1:9" ht="15.75" customHeight="1">
      <c r="A443" s="2"/>
      <c r="C443" s="3"/>
      <c r="I443" s="3"/>
    </row>
    <row r="444" spans="1:9" ht="15.75" customHeight="1">
      <c r="A444" s="2"/>
      <c r="C444" s="3"/>
      <c r="I444" s="3"/>
    </row>
    <row r="445" spans="1:9" ht="15.75" customHeight="1">
      <c r="A445" s="2"/>
      <c r="C445" s="3"/>
      <c r="I445" s="3"/>
    </row>
    <row r="446" spans="1:9" ht="15.75" customHeight="1">
      <c r="A446" s="2"/>
      <c r="C446" s="3"/>
      <c r="I446" s="3"/>
    </row>
    <row r="447" spans="1:9" ht="15.75" customHeight="1">
      <c r="A447" s="2"/>
      <c r="C447" s="3"/>
      <c r="I447" s="3"/>
    </row>
    <row r="448" spans="1:9" ht="15.75" customHeight="1">
      <c r="A448" s="2"/>
      <c r="C448" s="3"/>
      <c r="I448" s="3"/>
    </row>
    <row r="449" spans="1:9" ht="15.75" customHeight="1">
      <c r="A449" s="2"/>
      <c r="C449" s="3"/>
      <c r="I449" s="3"/>
    </row>
    <row r="450" spans="1:9" ht="15.75" customHeight="1">
      <c r="A450" s="2"/>
      <c r="C450" s="3"/>
      <c r="I450" s="3"/>
    </row>
    <row r="451" spans="1:9" ht="15.75" customHeight="1">
      <c r="A451" s="2"/>
      <c r="C451" s="3"/>
      <c r="I451" s="3"/>
    </row>
    <row r="452" spans="1:9" ht="15.75" customHeight="1">
      <c r="A452" s="2"/>
      <c r="C452" s="3"/>
      <c r="I452" s="3"/>
    </row>
    <row r="453" spans="1:9" ht="15.75" customHeight="1">
      <c r="A453" s="2"/>
      <c r="C453" s="3"/>
      <c r="I453" s="3"/>
    </row>
    <row r="454" spans="1:9" ht="15.75" customHeight="1">
      <c r="A454" s="2"/>
      <c r="C454" s="3"/>
      <c r="I454" s="3"/>
    </row>
    <row r="455" spans="1:9" ht="15.75" customHeight="1">
      <c r="A455" s="2"/>
      <c r="C455" s="3"/>
      <c r="I455" s="3"/>
    </row>
    <row r="456" spans="1:9" ht="15.75" customHeight="1">
      <c r="A456" s="2"/>
      <c r="C456" s="3"/>
      <c r="I456" s="3"/>
    </row>
    <row r="457" spans="1:9" ht="15.75" customHeight="1">
      <c r="A457" s="2"/>
      <c r="C457" s="3"/>
      <c r="I457" s="3"/>
    </row>
    <row r="458" spans="1:9" ht="15.75" customHeight="1">
      <c r="A458" s="2"/>
      <c r="C458" s="3"/>
      <c r="I458" s="3"/>
    </row>
    <row r="459" spans="1:9" ht="15.75" customHeight="1">
      <c r="A459" s="2"/>
      <c r="C459" s="3"/>
      <c r="I459" s="3"/>
    </row>
    <row r="460" spans="1:9" ht="15.75" customHeight="1">
      <c r="A460" s="2"/>
      <c r="C460" s="3"/>
      <c r="I460" s="3"/>
    </row>
    <row r="461" spans="1:9" ht="15.75" customHeight="1">
      <c r="A461" s="2"/>
      <c r="C461" s="3"/>
      <c r="I461" s="3"/>
    </row>
    <row r="462" spans="1:9" ht="15.75" customHeight="1">
      <c r="A462" s="2"/>
      <c r="C462" s="3"/>
      <c r="I462" s="3"/>
    </row>
    <row r="463" spans="1:9" ht="15.75" customHeight="1">
      <c r="A463" s="2"/>
      <c r="C463" s="3"/>
      <c r="I463" s="3"/>
    </row>
    <row r="464" spans="1:9" ht="15.75" customHeight="1">
      <c r="A464" s="2"/>
      <c r="C464" s="3"/>
      <c r="I464" s="3"/>
    </row>
    <row r="465" spans="1:9" ht="15.75" customHeight="1">
      <c r="A465" s="2"/>
      <c r="C465" s="3"/>
      <c r="I465" s="3"/>
    </row>
    <row r="466" spans="1:9" ht="15.75" customHeight="1">
      <c r="A466" s="2"/>
      <c r="C466" s="3"/>
      <c r="I466" s="3"/>
    </row>
    <row r="467" spans="1:9" ht="15.75" customHeight="1">
      <c r="A467" s="2"/>
      <c r="C467" s="3"/>
      <c r="I467" s="3"/>
    </row>
    <row r="468" spans="1:9" ht="15.75" customHeight="1">
      <c r="A468" s="2"/>
      <c r="C468" s="3"/>
      <c r="I468" s="3"/>
    </row>
    <row r="469" spans="1:9" ht="15.75" customHeight="1">
      <c r="A469" s="2"/>
      <c r="C469" s="3"/>
      <c r="I469" s="3"/>
    </row>
    <row r="470" spans="1:9" ht="15.75" customHeight="1">
      <c r="A470" s="2"/>
      <c r="C470" s="3"/>
      <c r="I470" s="3"/>
    </row>
    <row r="471" spans="1:9" ht="15.75" customHeight="1">
      <c r="A471" s="2"/>
      <c r="C471" s="3"/>
      <c r="I471" s="3"/>
    </row>
    <row r="472" spans="1:9" ht="15.75" customHeight="1">
      <c r="A472" s="2"/>
      <c r="C472" s="3"/>
      <c r="I472" s="3"/>
    </row>
    <row r="473" spans="1:9" ht="15.75" customHeight="1">
      <c r="A473" s="2"/>
      <c r="C473" s="3"/>
      <c r="I473" s="3"/>
    </row>
    <row r="474" spans="1:9" ht="15.75" customHeight="1">
      <c r="A474" s="2"/>
      <c r="C474" s="3"/>
      <c r="I474" s="3"/>
    </row>
    <row r="475" spans="1:9" ht="15.75" customHeight="1">
      <c r="A475" s="2"/>
      <c r="C475" s="3"/>
      <c r="I475" s="3"/>
    </row>
    <row r="476" spans="1:9" ht="15.75" customHeight="1">
      <c r="A476" s="2"/>
      <c r="C476" s="3"/>
      <c r="I476" s="3"/>
    </row>
    <row r="477" spans="1:9" ht="15.75" customHeight="1">
      <c r="A477" s="2"/>
      <c r="C477" s="3"/>
      <c r="I477" s="3"/>
    </row>
    <row r="478" spans="1:9" ht="15.75" customHeight="1">
      <c r="A478" s="2"/>
      <c r="C478" s="3"/>
      <c r="I478" s="3"/>
    </row>
    <row r="479" spans="1:9" ht="15.75" customHeight="1">
      <c r="A479" s="2"/>
      <c r="C479" s="3"/>
      <c r="I479" s="3"/>
    </row>
    <row r="480" spans="1:9" ht="15.75" customHeight="1">
      <c r="A480" s="2"/>
      <c r="C480" s="3"/>
      <c r="I480" s="3"/>
    </row>
    <row r="481" spans="1:9" ht="15.75" customHeight="1">
      <c r="A481" s="2"/>
      <c r="C481" s="3"/>
      <c r="I481" s="3"/>
    </row>
    <row r="482" spans="1:9" ht="15.75" customHeight="1">
      <c r="A482" s="2"/>
      <c r="C482" s="3"/>
      <c r="I482" s="3"/>
    </row>
    <row r="483" spans="1:9" ht="15.75" customHeight="1">
      <c r="A483" s="2"/>
      <c r="C483" s="3"/>
      <c r="I483" s="3"/>
    </row>
    <row r="484" spans="1:9" ht="15.75" customHeight="1">
      <c r="A484" s="2"/>
      <c r="C484" s="3"/>
      <c r="I484" s="3"/>
    </row>
    <row r="485" spans="1:9" ht="15.75" customHeight="1">
      <c r="A485" s="2"/>
      <c r="C485" s="3"/>
      <c r="I485" s="3"/>
    </row>
    <row r="486" spans="1:9" ht="15.75" customHeight="1">
      <c r="A486" s="2"/>
      <c r="C486" s="3"/>
      <c r="I486" s="3"/>
    </row>
    <row r="487" spans="1:9" ht="15.75" customHeight="1">
      <c r="A487" s="2"/>
      <c r="C487" s="3"/>
      <c r="I487" s="3"/>
    </row>
    <row r="488" spans="1:9" ht="15.75" customHeight="1">
      <c r="A488" s="2"/>
      <c r="C488" s="3"/>
      <c r="I488" s="3"/>
    </row>
    <row r="489" spans="1:9" ht="15.75" customHeight="1">
      <c r="A489" s="2"/>
      <c r="C489" s="3"/>
      <c r="I489" s="3"/>
    </row>
    <row r="490" spans="1:9" ht="15.75" customHeight="1">
      <c r="A490" s="2"/>
      <c r="C490" s="3"/>
      <c r="I490" s="3"/>
    </row>
    <row r="491" spans="1:9" ht="15.75" customHeight="1">
      <c r="A491" s="2"/>
      <c r="C491" s="3"/>
      <c r="I491" s="3"/>
    </row>
    <row r="492" spans="1:9" ht="15.75" customHeight="1">
      <c r="A492" s="2"/>
      <c r="C492" s="3"/>
      <c r="I492" s="3"/>
    </row>
    <row r="493" spans="1:9" ht="15.75" customHeight="1">
      <c r="A493" s="2"/>
      <c r="C493" s="3"/>
      <c r="I493" s="3"/>
    </row>
    <row r="494" spans="1:9" ht="15.75" customHeight="1">
      <c r="A494" s="2"/>
      <c r="C494" s="3"/>
      <c r="I494" s="3"/>
    </row>
    <row r="495" spans="1:9" ht="15.75" customHeight="1">
      <c r="A495" s="2"/>
      <c r="C495" s="3"/>
      <c r="I495" s="3"/>
    </row>
    <row r="496" spans="1:9" ht="15.75" customHeight="1">
      <c r="A496" s="2"/>
      <c r="C496" s="3"/>
      <c r="I496" s="3"/>
    </row>
    <row r="497" spans="1:9" ht="15.75" customHeight="1">
      <c r="A497" s="2"/>
      <c r="C497" s="3"/>
      <c r="I497" s="3"/>
    </row>
    <row r="498" spans="1:9" ht="15.75" customHeight="1">
      <c r="A498" s="2"/>
      <c r="C498" s="3"/>
      <c r="I498" s="3"/>
    </row>
    <row r="499" spans="1:9" ht="15.75" customHeight="1">
      <c r="A499" s="2"/>
      <c r="C499" s="3"/>
      <c r="I499" s="3"/>
    </row>
    <row r="500" spans="1:9" ht="15.75" customHeight="1">
      <c r="A500" s="2"/>
      <c r="C500" s="3"/>
      <c r="I500" s="3"/>
    </row>
    <row r="501" spans="1:9" ht="15.75" customHeight="1">
      <c r="A501" s="2"/>
      <c r="C501" s="3"/>
      <c r="I501" s="3"/>
    </row>
    <row r="502" spans="1:9" ht="15.75" customHeight="1">
      <c r="A502" s="2"/>
      <c r="C502" s="3"/>
      <c r="I502" s="3"/>
    </row>
    <row r="503" spans="1:9" ht="15.75" customHeight="1">
      <c r="A503" s="2"/>
      <c r="C503" s="3"/>
      <c r="I503" s="3"/>
    </row>
    <row r="504" spans="1:9" ht="15.75" customHeight="1">
      <c r="A504" s="2"/>
      <c r="C504" s="3"/>
      <c r="I504" s="3"/>
    </row>
    <row r="505" spans="1:9" ht="15.75" customHeight="1">
      <c r="A505" s="2"/>
      <c r="C505" s="3"/>
      <c r="I505" s="3"/>
    </row>
    <row r="506" spans="1:9" ht="15.75" customHeight="1">
      <c r="A506" s="2"/>
      <c r="C506" s="3"/>
      <c r="I506" s="3"/>
    </row>
    <row r="507" spans="1:9" ht="15.75" customHeight="1">
      <c r="A507" s="2"/>
      <c r="C507" s="3"/>
      <c r="I507" s="3"/>
    </row>
    <row r="508" spans="1:9" ht="15.75" customHeight="1">
      <c r="A508" s="2"/>
      <c r="C508" s="3"/>
      <c r="I508" s="3"/>
    </row>
    <row r="509" spans="1:9" ht="15.75" customHeight="1">
      <c r="A509" s="2"/>
      <c r="C509" s="3"/>
      <c r="I509" s="3"/>
    </row>
    <row r="510" spans="1:9" ht="15.75" customHeight="1">
      <c r="A510" s="2"/>
      <c r="C510" s="3"/>
      <c r="I510" s="3"/>
    </row>
    <row r="511" spans="1:9" ht="15.75" customHeight="1">
      <c r="A511" s="2"/>
      <c r="C511" s="3"/>
      <c r="I511" s="3"/>
    </row>
    <row r="512" spans="1:9" ht="15.75" customHeight="1">
      <c r="A512" s="2"/>
      <c r="C512" s="3"/>
      <c r="I512" s="3"/>
    </row>
    <row r="513" spans="1:9" ht="15.75" customHeight="1">
      <c r="A513" s="2"/>
      <c r="C513" s="3"/>
      <c r="I513" s="3"/>
    </row>
    <row r="514" spans="1:9" ht="15.75" customHeight="1">
      <c r="A514" s="2"/>
      <c r="C514" s="3"/>
      <c r="I514" s="3"/>
    </row>
    <row r="515" spans="1:9" ht="15.75" customHeight="1">
      <c r="A515" s="2"/>
      <c r="C515" s="3"/>
      <c r="I515" s="3"/>
    </row>
    <row r="516" spans="1:9" ht="15.75" customHeight="1">
      <c r="A516" s="2"/>
      <c r="C516" s="3"/>
      <c r="I516" s="3"/>
    </row>
    <row r="517" spans="1:9" ht="15.75" customHeight="1">
      <c r="A517" s="2"/>
      <c r="C517" s="3"/>
      <c r="I517" s="3"/>
    </row>
    <row r="518" spans="1:9" ht="15.75" customHeight="1">
      <c r="A518" s="2"/>
      <c r="C518" s="3"/>
      <c r="I518" s="3"/>
    </row>
    <row r="519" spans="1:9" ht="15.75" customHeight="1">
      <c r="A519" s="2"/>
      <c r="C519" s="3"/>
      <c r="I519" s="3"/>
    </row>
    <row r="520" spans="1:9" ht="15.75" customHeight="1">
      <c r="A520" s="2"/>
      <c r="C520" s="3"/>
      <c r="I520" s="3"/>
    </row>
    <row r="521" spans="1:9" ht="15.75" customHeight="1">
      <c r="A521" s="2"/>
      <c r="C521" s="3"/>
      <c r="I521" s="3"/>
    </row>
    <row r="522" spans="1:9" ht="15.75" customHeight="1">
      <c r="A522" s="2"/>
      <c r="C522" s="3"/>
      <c r="I522" s="3"/>
    </row>
    <row r="523" spans="1:9" ht="15.75" customHeight="1">
      <c r="A523" s="2"/>
      <c r="C523" s="3"/>
      <c r="I523" s="3"/>
    </row>
    <row r="524" spans="1:9" ht="15.75" customHeight="1">
      <c r="A524" s="2"/>
      <c r="C524" s="3"/>
      <c r="I524" s="3"/>
    </row>
    <row r="525" spans="1:9" ht="15.75" customHeight="1">
      <c r="A525" s="2"/>
      <c r="C525" s="3"/>
      <c r="I525" s="3"/>
    </row>
    <row r="526" spans="1:9" ht="15.75" customHeight="1">
      <c r="A526" s="2"/>
      <c r="C526" s="3"/>
      <c r="I526" s="3"/>
    </row>
    <row r="527" spans="1:9" ht="15.75" customHeight="1">
      <c r="A527" s="2"/>
      <c r="C527" s="3"/>
      <c r="I527" s="3"/>
    </row>
    <row r="528" spans="1:9" ht="15.75" customHeight="1">
      <c r="A528" s="2"/>
      <c r="C528" s="3"/>
      <c r="I528" s="3"/>
    </row>
    <row r="529" spans="1:9" ht="15.75" customHeight="1">
      <c r="A529" s="2"/>
      <c r="C529" s="3"/>
      <c r="I529" s="3"/>
    </row>
    <row r="530" spans="1:9" ht="15.75" customHeight="1">
      <c r="A530" s="2"/>
      <c r="C530" s="3"/>
      <c r="I530" s="3"/>
    </row>
    <row r="531" spans="1:9" ht="15.75" customHeight="1">
      <c r="A531" s="2"/>
      <c r="C531" s="3"/>
      <c r="I531" s="3"/>
    </row>
    <row r="532" spans="1:9" ht="15.75" customHeight="1">
      <c r="A532" s="2"/>
      <c r="C532" s="3"/>
      <c r="I532" s="3"/>
    </row>
    <row r="533" spans="1:9" ht="15.75" customHeight="1">
      <c r="A533" s="2"/>
      <c r="C533" s="3"/>
      <c r="I533" s="3"/>
    </row>
    <row r="534" spans="1:9" ht="15.75" customHeight="1">
      <c r="A534" s="2"/>
      <c r="C534" s="3"/>
      <c r="I534" s="3"/>
    </row>
    <row r="535" spans="1:9" ht="15.75" customHeight="1">
      <c r="A535" s="2"/>
      <c r="C535" s="3"/>
      <c r="I535" s="3"/>
    </row>
    <row r="536" spans="1:9" ht="15.75" customHeight="1">
      <c r="A536" s="2"/>
      <c r="C536" s="3"/>
      <c r="I536" s="3"/>
    </row>
    <row r="537" spans="1:9" ht="15.75" customHeight="1">
      <c r="A537" s="2"/>
      <c r="C537" s="3"/>
      <c r="I537" s="3"/>
    </row>
    <row r="538" spans="1:9" ht="15.75" customHeight="1">
      <c r="A538" s="2"/>
      <c r="C538" s="3"/>
      <c r="I538" s="3"/>
    </row>
    <row r="539" spans="1:9" ht="15.75" customHeight="1">
      <c r="A539" s="2"/>
      <c r="C539" s="3"/>
      <c r="I539" s="3"/>
    </row>
    <row r="540" spans="1:9" ht="15.75" customHeight="1">
      <c r="A540" s="2"/>
      <c r="C540" s="3"/>
      <c r="I540" s="3"/>
    </row>
    <row r="541" spans="1:9" ht="15.75" customHeight="1">
      <c r="A541" s="2"/>
      <c r="C541" s="3"/>
      <c r="I541" s="3"/>
    </row>
    <row r="542" spans="1:9" ht="15.75" customHeight="1">
      <c r="A542" s="2"/>
      <c r="C542" s="3"/>
      <c r="I542" s="3"/>
    </row>
    <row r="543" spans="1:9" ht="15.75" customHeight="1">
      <c r="A543" s="2"/>
      <c r="C543" s="3"/>
      <c r="I543" s="3"/>
    </row>
    <row r="544" spans="1:9" ht="15.75" customHeight="1">
      <c r="A544" s="2"/>
      <c r="C544" s="3"/>
      <c r="I544" s="3"/>
    </row>
    <row r="545" spans="1:9" ht="15.75" customHeight="1">
      <c r="A545" s="2"/>
      <c r="C545" s="3"/>
      <c r="I545" s="3"/>
    </row>
    <row r="546" spans="1:9" ht="15.75" customHeight="1">
      <c r="A546" s="2"/>
      <c r="C546" s="3"/>
      <c r="I546" s="3"/>
    </row>
    <row r="547" spans="1:9" ht="15.75" customHeight="1">
      <c r="A547" s="2"/>
      <c r="C547" s="3"/>
      <c r="I547" s="3"/>
    </row>
    <row r="548" spans="1:9" ht="15.75" customHeight="1">
      <c r="A548" s="2"/>
      <c r="C548" s="3"/>
      <c r="I548" s="3"/>
    </row>
    <row r="549" spans="1:9" ht="15.75" customHeight="1">
      <c r="A549" s="2"/>
      <c r="C549" s="3"/>
      <c r="I549" s="3"/>
    </row>
    <row r="550" spans="1:9" ht="15.75" customHeight="1">
      <c r="A550" s="2"/>
      <c r="C550" s="3"/>
      <c r="I550" s="3"/>
    </row>
    <row r="551" spans="1:9" ht="15.75" customHeight="1">
      <c r="A551" s="2"/>
      <c r="C551" s="3"/>
      <c r="I551" s="3"/>
    </row>
    <row r="552" spans="1:9" ht="15.75" customHeight="1">
      <c r="A552" s="2"/>
      <c r="C552" s="3"/>
      <c r="I552" s="3"/>
    </row>
    <row r="553" spans="1:9" ht="15.75" customHeight="1">
      <c r="A553" s="2"/>
      <c r="C553" s="3"/>
      <c r="I553" s="3"/>
    </row>
    <row r="554" spans="1:9" ht="15.75" customHeight="1">
      <c r="A554" s="2"/>
      <c r="C554" s="3"/>
      <c r="I554" s="3"/>
    </row>
    <row r="555" spans="1:9" ht="15.75" customHeight="1">
      <c r="A555" s="2"/>
      <c r="C555" s="3"/>
      <c r="I555" s="3"/>
    </row>
    <row r="556" spans="1:9" ht="15.75" customHeight="1">
      <c r="A556" s="2"/>
      <c r="C556" s="3"/>
      <c r="I556" s="3"/>
    </row>
    <row r="557" spans="1:9" ht="15.75" customHeight="1">
      <c r="A557" s="2"/>
      <c r="C557" s="3"/>
      <c r="I557" s="3"/>
    </row>
    <row r="558" spans="1:9" ht="15.75" customHeight="1">
      <c r="A558" s="2"/>
      <c r="C558" s="3"/>
      <c r="I558" s="3"/>
    </row>
    <row r="559" spans="1:9" ht="15.75" customHeight="1">
      <c r="A559" s="2"/>
      <c r="C559" s="3"/>
      <c r="I559" s="3"/>
    </row>
    <row r="560" spans="1:9" ht="15.75" customHeight="1">
      <c r="A560" s="2"/>
      <c r="C560" s="3"/>
      <c r="I560" s="3"/>
    </row>
    <row r="561" spans="1:9" ht="15.75" customHeight="1">
      <c r="A561" s="2"/>
      <c r="C561" s="3"/>
      <c r="I561" s="3"/>
    </row>
    <row r="562" spans="1:9" ht="15.75" customHeight="1">
      <c r="A562" s="2"/>
      <c r="C562" s="3"/>
      <c r="I562" s="3"/>
    </row>
    <row r="563" spans="1:9" ht="15.75" customHeight="1">
      <c r="A563" s="2"/>
      <c r="C563" s="3"/>
      <c r="I563" s="3"/>
    </row>
    <row r="564" spans="1:9" ht="15.75" customHeight="1">
      <c r="A564" s="2"/>
      <c r="C564" s="3"/>
      <c r="I564" s="3"/>
    </row>
    <row r="565" spans="1:9" ht="15.75" customHeight="1">
      <c r="A565" s="2"/>
      <c r="C565" s="3"/>
      <c r="I565" s="3"/>
    </row>
    <row r="566" spans="1:9" ht="15.75" customHeight="1">
      <c r="A566" s="2"/>
      <c r="C566" s="3"/>
      <c r="I566" s="3"/>
    </row>
    <row r="567" spans="1:9" ht="15.75" customHeight="1">
      <c r="A567" s="2"/>
      <c r="C567" s="3"/>
      <c r="I567" s="3"/>
    </row>
    <row r="568" spans="1:9" ht="15.75" customHeight="1">
      <c r="A568" s="2"/>
      <c r="C568" s="3"/>
      <c r="I568" s="3"/>
    </row>
    <row r="569" spans="1:9" ht="15.75" customHeight="1">
      <c r="A569" s="2"/>
      <c r="C569" s="3"/>
      <c r="I569" s="3"/>
    </row>
    <row r="570" spans="1:9" ht="15.75" customHeight="1">
      <c r="A570" s="2"/>
      <c r="C570" s="3"/>
      <c r="I570" s="3"/>
    </row>
    <row r="571" spans="1:9" ht="15.75" customHeight="1">
      <c r="A571" s="2"/>
      <c r="C571" s="3"/>
      <c r="I571" s="3"/>
    </row>
    <row r="572" spans="1:9" ht="15.75" customHeight="1">
      <c r="A572" s="2"/>
      <c r="C572" s="3"/>
      <c r="I572" s="3"/>
    </row>
    <row r="573" spans="1:9" ht="15.75" customHeight="1">
      <c r="A573" s="2"/>
      <c r="C573" s="3"/>
      <c r="I573" s="3"/>
    </row>
    <row r="574" spans="1:9" ht="15.75" customHeight="1">
      <c r="A574" s="2"/>
      <c r="C574" s="3"/>
      <c r="I574" s="3"/>
    </row>
    <row r="575" spans="1:9" ht="15.75" customHeight="1">
      <c r="A575" s="2"/>
      <c r="C575" s="3"/>
      <c r="I575" s="3"/>
    </row>
    <row r="576" spans="1:9" ht="15.75" customHeight="1">
      <c r="A576" s="2"/>
      <c r="C576" s="3"/>
      <c r="I576" s="3"/>
    </row>
    <row r="577" spans="1:9" ht="15.75" customHeight="1">
      <c r="A577" s="2"/>
      <c r="C577" s="3"/>
      <c r="I577" s="3"/>
    </row>
    <row r="578" spans="1:9" ht="15.75" customHeight="1">
      <c r="A578" s="2"/>
      <c r="C578" s="3"/>
      <c r="I578" s="3"/>
    </row>
    <row r="579" spans="1:9" ht="15.75" customHeight="1">
      <c r="A579" s="2"/>
      <c r="C579" s="3"/>
      <c r="I579" s="3"/>
    </row>
    <row r="580" spans="1:9" ht="15.75" customHeight="1">
      <c r="A580" s="2"/>
      <c r="C580" s="3"/>
      <c r="I580" s="3"/>
    </row>
    <row r="581" spans="1:9" ht="15.75" customHeight="1">
      <c r="A581" s="2"/>
      <c r="C581" s="3"/>
      <c r="I581" s="3"/>
    </row>
    <row r="582" spans="1:9" ht="15.75" customHeight="1">
      <c r="A582" s="2"/>
      <c r="C582" s="3"/>
      <c r="I582" s="3"/>
    </row>
    <row r="583" spans="1:9" ht="15.75" customHeight="1">
      <c r="A583" s="2"/>
      <c r="C583" s="3"/>
      <c r="I583" s="3"/>
    </row>
    <row r="584" spans="1:9" ht="15.75" customHeight="1">
      <c r="A584" s="2"/>
      <c r="C584" s="3"/>
      <c r="I584" s="3"/>
    </row>
    <row r="585" spans="1:9" ht="15.75" customHeight="1">
      <c r="A585" s="2"/>
      <c r="C585" s="3"/>
      <c r="I585" s="3"/>
    </row>
    <row r="586" spans="1:9" ht="15.75" customHeight="1">
      <c r="A586" s="2"/>
      <c r="C586" s="3"/>
      <c r="I586" s="3"/>
    </row>
    <row r="587" spans="1:9" ht="15.75" customHeight="1">
      <c r="A587" s="2"/>
      <c r="C587" s="3"/>
      <c r="I587" s="3"/>
    </row>
    <row r="588" spans="1:9" ht="15.75" customHeight="1">
      <c r="A588" s="2"/>
      <c r="C588" s="3"/>
      <c r="I588" s="3"/>
    </row>
    <row r="589" spans="1:9" ht="15.75" customHeight="1">
      <c r="A589" s="2"/>
      <c r="C589" s="3"/>
      <c r="I589" s="3"/>
    </row>
    <row r="590" spans="1:9" ht="15.75" customHeight="1">
      <c r="A590" s="2"/>
      <c r="C590" s="3"/>
      <c r="I590" s="3"/>
    </row>
    <row r="591" spans="1:9" ht="15.75" customHeight="1">
      <c r="A591" s="2"/>
      <c r="C591" s="3"/>
      <c r="I591" s="3"/>
    </row>
    <row r="592" spans="1:9" ht="15.75" customHeight="1">
      <c r="A592" s="2"/>
      <c r="C592" s="3"/>
      <c r="I592" s="3"/>
    </row>
    <row r="593" spans="1:9" ht="15.75" customHeight="1">
      <c r="A593" s="2"/>
      <c r="C593" s="3"/>
      <c r="I593" s="3"/>
    </row>
    <row r="594" spans="1:9" ht="15.75" customHeight="1">
      <c r="A594" s="2"/>
      <c r="C594" s="3"/>
      <c r="I594" s="3"/>
    </row>
    <row r="595" spans="1:9" ht="15.75" customHeight="1">
      <c r="A595" s="2"/>
      <c r="C595" s="3"/>
      <c r="I595" s="3"/>
    </row>
    <row r="596" spans="1:9" ht="15.75" customHeight="1">
      <c r="A596" s="2"/>
      <c r="C596" s="3"/>
      <c r="I596" s="3"/>
    </row>
    <row r="597" spans="1:9" ht="15.75" customHeight="1">
      <c r="A597" s="2"/>
      <c r="C597" s="3"/>
      <c r="I597" s="3"/>
    </row>
    <row r="598" spans="1:9" ht="15.75" customHeight="1">
      <c r="A598" s="2"/>
      <c r="C598" s="3"/>
      <c r="I598" s="3"/>
    </row>
    <row r="599" spans="1:9" ht="15.75" customHeight="1">
      <c r="A599" s="2"/>
      <c r="C599" s="3"/>
      <c r="I599" s="3"/>
    </row>
    <row r="600" spans="1:9" ht="15.75" customHeight="1">
      <c r="A600" s="2"/>
      <c r="C600" s="3"/>
      <c r="I600" s="3"/>
    </row>
    <row r="601" spans="1:9" ht="15.75" customHeight="1">
      <c r="A601" s="2"/>
      <c r="C601" s="3"/>
      <c r="I601" s="3"/>
    </row>
    <row r="602" spans="1:9" ht="15.75" customHeight="1">
      <c r="A602" s="2"/>
      <c r="C602" s="3"/>
      <c r="I602" s="3"/>
    </row>
    <row r="603" spans="1:9" ht="15.75" customHeight="1">
      <c r="A603" s="2"/>
      <c r="C603" s="3"/>
      <c r="I603" s="3"/>
    </row>
    <row r="604" spans="1:9" ht="15.75" customHeight="1">
      <c r="A604" s="2"/>
      <c r="C604" s="3"/>
      <c r="I604" s="3"/>
    </row>
    <row r="605" spans="1:9" ht="15.75" customHeight="1">
      <c r="A605" s="2"/>
      <c r="C605" s="3"/>
      <c r="I605" s="3"/>
    </row>
    <row r="606" spans="1:9" ht="15.75" customHeight="1">
      <c r="A606" s="2"/>
      <c r="C606" s="3"/>
      <c r="I606" s="3"/>
    </row>
    <row r="607" spans="1:9" ht="15.75" customHeight="1">
      <c r="A607" s="2"/>
      <c r="C607" s="3"/>
      <c r="I607" s="3"/>
    </row>
    <row r="608" spans="1:9" ht="15.75" customHeight="1">
      <c r="A608" s="2"/>
      <c r="C608" s="3"/>
      <c r="I608" s="3"/>
    </row>
    <row r="609" spans="1:9" ht="15.75" customHeight="1">
      <c r="A609" s="2"/>
      <c r="C609" s="3"/>
      <c r="I609" s="3"/>
    </row>
    <row r="610" spans="1:9" ht="15.75" customHeight="1">
      <c r="A610" s="2"/>
      <c r="C610" s="3"/>
      <c r="I610" s="3"/>
    </row>
    <row r="611" spans="1:9" ht="15.75" customHeight="1">
      <c r="A611" s="2"/>
      <c r="C611" s="3"/>
      <c r="I611" s="3"/>
    </row>
    <row r="612" spans="1:9" ht="15.75" customHeight="1">
      <c r="A612" s="2"/>
      <c r="C612" s="3"/>
      <c r="I612" s="3"/>
    </row>
    <row r="613" spans="1:9" ht="15.75" customHeight="1">
      <c r="A613" s="2"/>
      <c r="C613" s="3"/>
      <c r="I613" s="3"/>
    </row>
    <row r="614" spans="1:9" ht="15.75" customHeight="1"/>
    <row r="615" spans="1:9" ht="15.75" customHeight="1"/>
    <row r="616" spans="1:9" ht="15.75" customHeight="1"/>
    <row r="617" spans="1:9" ht="15.75" customHeight="1"/>
    <row r="618" spans="1:9" ht="15.75" customHeight="1"/>
    <row r="619" spans="1:9" ht="15.75" customHeight="1"/>
    <row r="620" spans="1:9" ht="15.75" customHeight="1"/>
    <row r="621" spans="1:9" ht="15.75" customHeight="1"/>
    <row r="622" spans="1:9" ht="15.75" customHeight="1"/>
    <row r="623" spans="1:9" ht="15.75" customHeight="1"/>
    <row r="624" spans="1:9"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4.5" defaultRowHeight="15" customHeight="1"/>
  <cols>
    <col min="3" max="3" width="67.5" customWidth="1"/>
  </cols>
  <sheetData>
    <row r="1" spans="1:3" ht="15.75" customHeight="1">
      <c r="A1" s="1" t="s">
        <v>0</v>
      </c>
      <c r="B1" s="1" t="s">
        <v>0</v>
      </c>
      <c r="C1" s="3" t="s">
        <v>1</v>
      </c>
    </row>
    <row r="2" spans="1:3" ht="15.75" customHeight="1">
      <c r="A2" s="1" t="s">
        <v>2</v>
      </c>
      <c r="B2" s="1" t="s">
        <v>2</v>
      </c>
      <c r="C2" s="3" t="s">
        <v>3</v>
      </c>
    </row>
    <row r="3" spans="1:3" ht="15.75" customHeight="1">
      <c r="A3" s="1" t="s">
        <v>4</v>
      </c>
      <c r="B3" s="1" t="s">
        <v>4</v>
      </c>
      <c r="C3" s="3" t="s">
        <v>5</v>
      </c>
    </row>
    <row r="4" spans="1:3" ht="15.75" customHeight="1">
      <c r="A4" s="1" t="s">
        <v>6</v>
      </c>
      <c r="B4" s="1" t="s">
        <v>6</v>
      </c>
      <c r="C4" s="3" t="s">
        <v>7</v>
      </c>
    </row>
    <row r="5" spans="1:3" ht="15.75" customHeight="1">
      <c r="A5" s="1" t="s">
        <v>8</v>
      </c>
      <c r="B5" s="1" t="s">
        <v>8</v>
      </c>
      <c r="C5" s="3" t="s">
        <v>9</v>
      </c>
    </row>
    <row r="6" spans="1:3" ht="15.75" customHeight="1">
      <c r="A6" s="1" t="s">
        <v>10</v>
      </c>
      <c r="B6" s="1" t="s">
        <v>10</v>
      </c>
      <c r="C6" s="3" t="s">
        <v>11</v>
      </c>
    </row>
    <row r="7" spans="1:3" ht="15.75" customHeight="1">
      <c r="A7" s="1" t="s">
        <v>12</v>
      </c>
      <c r="B7" s="1" t="s">
        <v>12</v>
      </c>
      <c r="C7" s="3" t="s">
        <v>13</v>
      </c>
    </row>
    <row r="8" spans="1:3" ht="15.75" customHeight="1">
      <c r="A8" s="1" t="s">
        <v>14</v>
      </c>
      <c r="B8" s="1" t="s">
        <v>14</v>
      </c>
      <c r="C8" s="3" t="s">
        <v>15</v>
      </c>
    </row>
    <row r="9" spans="1:3" ht="15.75" customHeight="1">
      <c r="A9" s="1" t="s">
        <v>16</v>
      </c>
      <c r="B9" s="1" t="s">
        <v>16</v>
      </c>
      <c r="C9" s="3" t="s">
        <v>17</v>
      </c>
    </row>
    <row r="10" spans="1:3" ht="15.75" customHeight="1">
      <c r="A10" s="1" t="s">
        <v>18</v>
      </c>
      <c r="B10" s="1" t="s">
        <v>18</v>
      </c>
      <c r="C10" s="3" t="s">
        <v>19</v>
      </c>
    </row>
    <row r="11" spans="1:3" ht="15.75" customHeight="1">
      <c r="A11" s="1" t="s">
        <v>20</v>
      </c>
      <c r="B11" s="1" t="s">
        <v>20</v>
      </c>
      <c r="C11" s="3" t="s">
        <v>21</v>
      </c>
    </row>
    <row r="12" spans="1:3" ht="15.75" customHeight="1">
      <c r="A12" s="1" t="s">
        <v>22</v>
      </c>
      <c r="B12" s="1" t="s">
        <v>22</v>
      </c>
      <c r="C12" s="3" t="s">
        <v>23</v>
      </c>
    </row>
    <row r="13" spans="1:3" ht="15.75" customHeight="1">
      <c r="A13" s="1" t="s">
        <v>22</v>
      </c>
      <c r="B13" s="1" t="s">
        <v>24</v>
      </c>
      <c r="C13" s="3" t="s">
        <v>25</v>
      </c>
    </row>
    <row r="14" spans="1:3" ht="15.75" customHeight="1">
      <c r="A14" s="1" t="s">
        <v>22</v>
      </c>
      <c r="B14" s="1" t="s">
        <v>26</v>
      </c>
      <c r="C14" s="3" t="s">
        <v>27</v>
      </c>
    </row>
    <row r="15" spans="1:3" ht="15.75" customHeight="1">
      <c r="A15" s="1" t="s">
        <v>28</v>
      </c>
      <c r="B15" s="1" t="s">
        <v>29</v>
      </c>
      <c r="C15" s="3" t="s">
        <v>30</v>
      </c>
    </row>
    <row r="16" spans="1:3" ht="15.75" customHeight="1">
      <c r="A16" s="1" t="s">
        <v>28</v>
      </c>
      <c r="B16" s="1" t="s">
        <v>31</v>
      </c>
      <c r="C16" s="3" t="s">
        <v>32</v>
      </c>
    </row>
    <row r="17" spans="1:3" ht="15.75" customHeight="1">
      <c r="A17" s="1" t="s">
        <v>28</v>
      </c>
      <c r="B17" s="1" t="s">
        <v>34</v>
      </c>
      <c r="C17" s="3" t="s">
        <v>36</v>
      </c>
    </row>
    <row r="18" spans="1:3" ht="15.75" customHeight="1">
      <c r="A18" s="1" t="s">
        <v>28</v>
      </c>
      <c r="B18" s="1" t="s">
        <v>37</v>
      </c>
      <c r="C18" s="3" t="s">
        <v>39</v>
      </c>
    </row>
    <row r="19" spans="1:3" ht="15.75" customHeight="1">
      <c r="A19" s="1" t="s">
        <v>33</v>
      </c>
      <c r="B19" s="1" t="s">
        <v>33</v>
      </c>
      <c r="C19" s="3" t="s">
        <v>35</v>
      </c>
    </row>
    <row r="20" spans="1:3" ht="15.75" customHeight="1">
      <c r="A20" s="1" t="s">
        <v>41</v>
      </c>
      <c r="B20" s="1" t="s">
        <v>41</v>
      </c>
      <c r="C20" s="3" t="s">
        <v>42</v>
      </c>
    </row>
    <row r="21" spans="1:3" ht="15.75" customHeight="1">
      <c r="A21" s="1" t="s">
        <v>43</v>
      </c>
      <c r="B21" s="1" t="s">
        <v>43</v>
      </c>
      <c r="C21" s="3" t="s">
        <v>45</v>
      </c>
    </row>
    <row r="22" spans="1:3" ht="15.75" customHeight="1">
      <c r="A22" s="1" t="s">
        <v>46</v>
      </c>
      <c r="B22" s="1" t="s">
        <v>46</v>
      </c>
      <c r="C22" s="3" t="s">
        <v>47</v>
      </c>
    </row>
    <row r="23" spans="1:3" ht="15.75" customHeight="1">
      <c r="A23" s="1" t="s">
        <v>49</v>
      </c>
      <c r="B23" s="1" t="s">
        <v>49</v>
      </c>
      <c r="C23" s="3" t="s">
        <v>50</v>
      </c>
    </row>
    <row r="24" spans="1:3" ht="15.75" customHeight="1">
      <c r="A24" s="1" t="s">
        <v>51</v>
      </c>
      <c r="B24" s="1" t="s">
        <v>51</v>
      </c>
      <c r="C24" s="3" t="s">
        <v>53</v>
      </c>
    </row>
    <row r="25" spans="1:3" ht="15.75" customHeight="1">
      <c r="A25" s="1" t="s">
        <v>54</v>
      </c>
      <c r="B25" s="1" t="s">
        <v>54</v>
      </c>
      <c r="C25" s="3" t="s">
        <v>55</v>
      </c>
    </row>
    <row r="26" spans="1:3" ht="15.75" customHeight="1">
      <c r="A26" s="1" t="s">
        <v>57</v>
      </c>
      <c r="B26" s="1" t="s">
        <v>57</v>
      </c>
      <c r="C26" s="3" t="s">
        <v>58</v>
      </c>
    </row>
    <row r="27" spans="1:3" ht="15.75" customHeight="1">
      <c r="A27" s="1" t="s">
        <v>60</v>
      </c>
      <c r="B27" s="1" t="s">
        <v>60</v>
      </c>
      <c r="C27" s="3" t="s">
        <v>61</v>
      </c>
    </row>
    <row r="28" spans="1:3" ht="15.75" customHeight="1">
      <c r="A28" s="1" t="s">
        <v>62</v>
      </c>
      <c r="B28" s="1" t="s">
        <v>62</v>
      </c>
      <c r="C28" s="3" t="s">
        <v>64</v>
      </c>
    </row>
    <row r="29" spans="1:3" ht="15.75" customHeight="1">
      <c r="A29" s="1" t="s">
        <v>65</v>
      </c>
      <c r="B29" s="1" t="s">
        <v>65</v>
      </c>
      <c r="C29" s="3" t="s">
        <v>66</v>
      </c>
    </row>
    <row r="30" spans="1:3" ht="15.75" customHeight="1">
      <c r="A30" s="1" t="s">
        <v>67</v>
      </c>
      <c r="B30" s="1" t="s">
        <v>67</v>
      </c>
      <c r="C30" s="3" t="s">
        <v>69</v>
      </c>
    </row>
    <row r="31" spans="1:3" ht="15.75" customHeight="1">
      <c r="A31" s="1" t="s">
        <v>70</v>
      </c>
      <c r="B31" s="1" t="s">
        <v>70</v>
      </c>
      <c r="C31" s="3" t="s">
        <v>71</v>
      </c>
    </row>
    <row r="32" spans="1:3" ht="15.75" customHeight="1">
      <c r="A32" s="1" t="s">
        <v>73</v>
      </c>
      <c r="B32" s="1" t="s">
        <v>73</v>
      </c>
      <c r="C32" s="3" t="s">
        <v>74</v>
      </c>
    </row>
    <row r="33" spans="1:3" ht="15.75" customHeight="1">
      <c r="A33" s="1" t="s">
        <v>76</v>
      </c>
      <c r="B33" s="1" t="s">
        <v>76</v>
      </c>
      <c r="C33" s="3" t="s">
        <v>77</v>
      </c>
    </row>
    <row r="34" spans="1:3" ht="15.75" customHeight="1">
      <c r="A34" s="1" t="s">
        <v>80</v>
      </c>
      <c r="B34" s="1" t="s">
        <v>80</v>
      </c>
      <c r="C34" s="3" t="s">
        <v>81</v>
      </c>
    </row>
    <row r="35" spans="1:3" ht="15.75" customHeight="1">
      <c r="A35" s="1" t="s">
        <v>82</v>
      </c>
      <c r="B35" s="1" t="s">
        <v>82</v>
      </c>
      <c r="C35" s="3" t="s">
        <v>84</v>
      </c>
    </row>
    <row r="36" spans="1:3" ht="15.75" customHeight="1">
      <c r="A36" s="1" t="s">
        <v>85</v>
      </c>
      <c r="B36" s="1" t="s">
        <v>85</v>
      </c>
      <c r="C36" s="3" t="s">
        <v>86</v>
      </c>
    </row>
    <row r="37" spans="1:3" ht="15.75" customHeight="1">
      <c r="A37" s="1" t="s">
        <v>87</v>
      </c>
      <c r="B37" s="1" t="s">
        <v>87</v>
      </c>
      <c r="C37" s="3" t="s">
        <v>88</v>
      </c>
    </row>
    <row r="38" spans="1:3" ht="15.75" customHeight="1">
      <c r="A38" s="1" t="s">
        <v>89</v>
      </c>
      <c r="B38" s="1" t="s">
        <v>89</v>
      </c>
      <c r="C38" s="3" t="s">
        <v>90</v>
      </c>
    </row>
    <row r="39" spans="1:3" ht="15.75" customHeight="1">
      <c r="A39" s="1" t="s">
        <v>92</v>
      </c>
      <c r="B39" s="1" t="s">
        <v>92</v>
      </c>
      <c r="C39" s="3" t="s">
        <v>93</v>
      </c>
    </row>
    <row r="40" spans="1:3" ht="15.75" customHeight="1">
      <c r="A40" s="1" t="s">
        <v>94</v>
      </c>
      <c r="B40" s="1" t="s">
        <v>94</v>
      </c>
      <c r="C40" s="3" t="s">
        <v>95</v>
      </c>
    </row>
    <row r="41" spans="1:3" ht="15.75" customHeight="1">
      <c r="A41" s="1" t="s">
        <v>96</v>
      </c>
      <c r="B41" s="1" t="s">
        <v>96</v>
      </c>
      <c r="C41" s="3" t="s">
        <v>97</v>
      </c>
    </row>
    <row r="42" spans="1:3" ht="15.75" customHeight="1">
      <c r="A42" s="1" t="s">
        <v>98</v>
      </c>
      <c r="B42" s="1" t="s">
        <v>98</v>
      </c>
      <c r="C42" s="3" t="s">
        <v>99</v>
      </c>
    </row>
    <row r="43" spans="1:3" ht="15.75" customHeight="1">
      <c r="A43" s="1" t="s">
        <v>100</v>
      </c>
      <c r="B43" s="1" t="s">
        <v>100</v>
      </c>
      <c r="C43" s="3" t="s">
        <v>101</v>
      </c>
    </row>
    <row r="44" spans="1:3" ht="15.75" customHeight="1">
      <c r="A44" s="1" t="s">
        <v>102</v>
      </c>
      <c r="B44" s="1" t="s">
        <v>102</v>
      </c>
      <c r="C44" s="3" t="s">
        <v>104</v>
      </c>
    </row>
    <row r="45" spans="1:3" ht="15.75" customHeight="1">
      <c r="A45" s="1" t="s">
        <v>106</v>
      </c>
      <c r="B45" s="1" t="s">
        <v>106</v>
      </c>
      <c r="C45" s="3" t="s">
        <v>107</v>
      </c>
    </row>
    <row r="46" spans="1:3" ht="15.75" customHeight="1">
      <c r="A46" s="1" t="s">
        <v>108</v>
      </c>
      <c r="B46" s="1" t="s">
        <v>108</v>
      </c>
      <c r="C46" s="3" t="s">
        <v>109</v>
      </c>
    </row>
    <row r="47" spans="1:3" ht="15.75" customHeight="1">
      <c r="A47" s="1" t="s">
        <v>110</v>
      </c>
      <c r="B47" s="1" t="s">
        <v>110</v>
      </c>
      <c r="C47" s="3" t="s">
        <v>111</v>
      </c>
    </row>
    <row r="48" spans="1:3" ht="15.75" customHeight="1">
      <c r="A48" s="1" t="s">
        <v>112</v>
      </c>
      <c r="B48" s="1" t="s">
        <v>112</v>
      </c>
      <c r="C48" s="3" t="s">
        <v>113</v>
      </c>
    </row>
    <row r="49" spans="1:3" ht="15.75" customHeight="1">
      <c r="A49" s="1" t="s">
        <v>114</v>
      </c>
      <c r="B49" s="1" t="s">
        <v>114</v>
      </c>
      <c r="C49" s="3" t="s">
        <v>115</v>
      </c>
    </row>
    <row r="50" spans="1:3" ht="15.75" customHeight="1">
      <c r="A50" s="1" t="s">
        <v>116</v>
      </c>
      <c r="B50" s="1" t="s">
        <v>116</v>
      </c>
      <c r="C50" s="3" t="s">
        <v>117</v>
      </c>
    </row>
    <row r="51" spans="1:3" ht="15.75" customHeight="1">
      <c r="A51" s="1" t="s">
        <v>118</v>
      </c>
      <c r="B51" s="1" t="s">
        <v>118</v>
      </c>
      <c r="C51" s="3" t="s">
        <v>120</v>
      </c>
    </row>
    <row r="52" spans="1:3" ht="15.75" customHeight="1">
      <c r="A52" s="1" t="s">
        <v>122</v>
      </c>
      <c r="B52" s="1" t="s">
        <v>122</v>
      </c>
      <c r="C52" s="3" t="s">
        <v>123</v>
      </c>
    </row>
    <row r="53" spans="1:3" ht="15.75" customHeight="1">
      <c r="A53" s="1" t="s">
        <v>124</v>
      </c>
      <c r="B53" s="1" t="s">
        <v>124</v>
      </c>
      <c r="C53" s="3" t="s">
        <v>125</v>
      </c>
    </row>
    <row r="54" spans="1:3" ht="15.75" customHeight="1">
      <c r="A54" s="1" t="s">
        <v>124</v>
      </c>
      <c r="B54" s="1" t="s">
        <v>124</v>
      </c>
      <c r="C54" s="3" t="s">
        <v>127</v>
      </c>
    </row>
    <row r="55" spans="1:3" ht="15.75" customHeight="1">
      <c r="A55" s="1" t="s">
        <v>124</v>
      </c>
      <c r="B55" s="1" t="s">
        <v>124</v>
      </c>
      <c r="C55" s="3" t="s">
        <v>128</v>
      </c>
    </row>
    <row r="56" spans="1:3" ht="15.75" customHeight="1">
      <c r="A56" s="1" t="s">
        <v>129</v>
      </c>
      <c r="B56" s="1" t="s">
        <v>129</v>
      </c>
      <c r="C56" s="3" t="s">
        <v>131</v>
      </c>
    </row>
    <row r="57" spans="1:3" ht="15.75" customHeight="1">
      <c r="A57" s="1" t="s">
        <v>132</v>
      </c>
      <c r="B57" s="1" t="s">
        <v>132</v>
      </c>
      <c r="C57" s="3" t="s">
        <v>133</v>
      </c>
    </row>
    <row r="58" spans="1:3" ht="15.75" customHeight="1">
      <c r="A58" s="1" t="s">
        <v>135</v>
      </c>
      <c r="B58" s="1" t="s">
        <v>135</v>
      </c>
      <c r="C58" s="3" t="s">
        <v>137</v>
      </c>
    </row>
    <row r="59" spans="1:3" ht="15.75" customHeight="1">
      <c r="A59" s="1" t="s">
        <v>138</v>
      </c>
      <c r="B59" s="1" t="s">
        <v>138</v>
      </c>
      <c r="C59" s="3" t="s">
        <v>139</v>
      </c>
    </row>
    <row r="60" spans="1:3" ht="15.75" customHeight="1">
      <c r="A60" s="1" t="s">
        <v>140</v>
      </c>
      <c r="B60" s="1" t="s">
        <v>140</v>
      </c>
      <c r="C60" s="3" t="s">
        <v>141</v>
      </c>
    </row>
    <row r="61" spans="1:3" ht="15.75" customHeight="1">
      <c r="A61" s="1" t="s">
        <v>143</v>
      </c>
      <c r="B61" s="1" t="s">
        <v>143</v>
      </c>
      <c r="C61" s="3" t="s">
        <v>144</v>
      </c>
    </row>
    <row r="62" spans="1:3" ht="15.75" customHeight="1">
      <c r="A62" s="1" t="s">
        <v>145</v>
      </c>
      <c r="B62" s="1" t="s">
        <v>145</v>
      </c>
      <c r="C62" s="3" t="s">
        <v>146</v>
      </c>
    </row>
    <row r="63" spans="1:3" ht="29.25" customHeight="1">
      <c r="A63" s="1" t="s">
        <v>147</v>
      </c>
      <c r="B63" s="1" t="s">
        <v>147</v>
      </c>
      <c r="C63" s="3" t="s">
        <v>148</v>
      </c>
    </row>
    <row r="64" spans="1:3" ht="15.75" customHeight="1">
      <c r="A64" s="1" t="s">
        <v>149</v>
      </c>
      <c r="B64" s="1" t="s">
        <v>149</v>
      </c>
      <c r="C64" s="3" t="s">
        <v>152</v>
      </c>
    </row>
    <row r="65" spans="1:3" ht="15.75" customHeight="1">
      <c r="A65" s="1" t="s">
        <v>154</v>
      </c>
      <c r="B65" s="1" t="s">
        <v>154</v>
      </c>
      <c r="C65" s="3" t="s">
        <v>155</v>
      </c>
    </row>
    <row r="66" spans="1:3" ht="15.75" customHeight="1">
      <c r="A66" s="1" t="s">
        <v>156</v>
      </c>
      <c r="B66" s="1" t="s">
        <v>156</v>
      </c>
      <c r="C66" s="3" t="s">
        <v>157</v>
      </c>
    </row>
    <row r="67" spans="1:3" ht="15.75" customHeight="1">
      <c r="A67" s="1" t="s">
        <v>158</v>
      </c>
      <c r="B67" s="1" t="s">
        <v>158</v>
      </c>
      <c r="C67" s="3" t="s">
        <v>159</v>
      </c>
    </row>
    <row r="68" spans="1:3" ht="15.75" customHeight="1">
      <c r="A68" s="1" t="s">
        <v>160</v>
      </c>
      <c r="B68" s="1" t="s">
        <v>160</v>
      </c>
      <c r="C68" s="3" t="s">
        <v>161</v>
      </c>
    </row>
    <row r="69" spans="1:3" ht="15.75" customHeight="1">
      <c r="A69" s="1" t="s">
        <v>162</v>
      </c>
      <c r="B69" s="1" t="s">
        <v>162</v>
      </c>
      <c r="C69" s="3" t="s">
        <v>163</v>
      </c>
    </row>
    <row r="70" spans="1:3" ht="15.75" customHeight="1">
      <c r="A70" s="1" t="s">
        <v>164</v>
      </c>
      <c r="B70" s="1" t="s">
        <v>164</v>
      </c>
      <c r="C70" s="3" t="s">
        <v>168</v>
      </c>
    </row>
    <row r="71" spans="1:3" ht="15.75" customHeight="1">
      <c r="A71" s="1" t="s">
        <v>169</v>
      </c>
      <c r="B71" s="1" t="s">
        <v>169</v>
      </c>
      <c r="C71" s="3" t="s">
        <v>171</v>
      </c>
    </row>
    <row r="72" spans="1:3" ht="15.75" customHeight="1">
      <c r="A72" s="1" t="s">
        <v>172</v>
      </c>
      <c r="B72" s="1" t="s">
        <v>172</v>
      </c>
      <c r="C72" s="3" t="s">
        <v>174</v>
      </c>
    </row>
    <row r="73" spans="1:3" ht="15.75" customHeight="1">
      <c r="A73" s="1" t="s">
        <v>172</v>
      </c>
      <c r="B73" s="1" t="s">
        <v>172</v>
      </c>
      <c r="C73" s="3" t="s">
        <v>175</v>
      </c>
    </row>
    <row r="74" spans="1:3" ht="15.75" customHeight="1">
      <c r="A74" s="1" t="s">
        <v>176</v>
      </c>
      <c r="B74" s="1" t="s">
        <v>176</v>
      </c>
      <c r="C74" s="3" t="s">
        <v>177</v>
      </c>
    </row>
    <row r="75" spans="1:3" ht="15.75" customHeight="1">
      <c r="A75" s="1" t="s">
        <v>176</v>
      </c>
      <c r="B75" s="1" t="s">
        <v>176</v>
      </c>
      <c r="C75" s="3" t="s">
        <v>178</v>
      </c>
    </row>
    <row r="76" spans="1:3" ht="15.75" customHeight="1">
      <c r="A76" s="1" t="s">
        <v>176</v>
      </c>
      <c r="B76" s="1" t="s">
        <v>176</v>
      </c>
      <c r="C76" s="3" t="s">
        <v>180</v>
      </c>
    </row>
    <row r="77" spans="1:3" ht="15.75" customHeight="1">
      <c r="A77" s="1" t="s">
        <v>182</v>
      </c>
      <c r="B77" s="1" t="s">
        <v>182</v>
      </c>
      <c r="C77" s="3" t="s">
        <v>184</v>
      </c>
    </row>
    <row r="78" spans="1:3" ht="15.75" customHeight="1">
      <c r="A78" s="1" t="s">
        <v>182</v>
      </c>
      <c r="B78" s="1" t="s">
        <v>182</v>
      </c>
      <c r="C78" s="3" t="s">
        <v>185</v>
      </c>
    </row>
    <row r="79" spans="1:3" ht="15.75" customHeight="1">
      <c r="A79" s="1" t="s">
        <v>186</v>
      </c>
      <c r="B79" s="1" t="s">
        <v>186</v>
      </c>
      <c r="C79" s="3" t="s">
        <v>187</v>
      </c>
    </row>
    <row r="80" spans="1:3" ht="15.75" customHeight="1">
      <c r="A80" s="1" t="s">
        <v>188</v>
      </c>
      <c r="B80" s="1" t="s">
        <v>188</v>
      </c>
      <c r="C80" s="3" t="s">
        <v>189</v>
      </c>
    </row>
    <row r="81" spans="1:3" ht="15.75" customHeight="1">
      <c r="A81" s="1" t="s">
        <v>190</v>
      </c>
      <c r="B81" s="1" t="s">
        <v>190</v>
      </c>
      <c r="C81" s="3" t="s">
        <v>191</v>
      </c>
    </row>
    <row r="82" spans="1:3" ht="15.75" customHeight="1">
      <c r="A82" s="1" t="s">
        <v>190</v>
      </c>
      <c r="B82" s="1" t="s">
        <v>190</v>
      </c>
      <c r="C82" s="3" t="s">
        <v>192</v>
      </c>
    </row>
    <row r="83" spans="1:3" ht="15.75" customHeight="1">
      <c r="A83" s="1" t="s">
        <v>193</v>
      </c>
      <c r="B83" s="1" t="s">
        <v>193</v>
      </c>
      <c r="C83" s="3" t="s">
        <v>194</v>
      </c>
    </row>
    <row r="84" spans="1:3" ht="15.75" customHeight="1">
      <c r="A84" s="1" t="s">
        <v>195</v>
      </c>
      <c r="B84" s="1" t="s">
        <v>195</v>
      </c>
      <c r="C84" s="3" t="s">
        <v>196</v>
      </c>
    </row>
    <row r="85" spans="1:3" ht="15.75" customHeight="1">
      <c r="A85" s="1" t="s">
        <v>197</v>
      </c>
      <c r="B85" s="1" t="s">
        <v>197</v>
      </c>
      <c r="C85" s="3" t="s">
        <v>199</v>
      </c>
    </row>
    <row r="86" spans="1:3" ht="15.75" customHeight="1">
      <c r="A86" s="1" t="s">
        <v>200</v>
      </c>
      <c r="B86" s="1" t="s">
        <v>200</v>
      </c>
      <c r="C86" s="3" t="s">
        <v>201</v>
      </c>
    </row>
    <row r="87" spans="1:3" ht="15.75" customHeight="1">
      <c r="A87" s="1" t="s">
        <v>203</v>
      </c>
      <c r="B87" s="1" t="s">
        <v>203</v>
      </c>
      <c r="C87" s="3" t="s">
        <v>204</v>
      </c>
    </row>
    <row r="88" spans="1:3" ht="15.75" customHeight="1">
      <c r="A88" s="1" t="s">
        <v>206</v>
      </c>
      <c r="B88" s="1" t="s">
        <v>206</v>
      </c>
      <c r="C88" s="3" t="s">
        <v>207</v>
      </c>
    </row>
    <row r="89" spans="1:3" ht="15.75" customHeight="1">
      <c r="A89" s="1" t="s">
        <v>209</v>
      </c>
      <c r="B89" s="1" t="s">
        <v>209</v>
      </c>
      <c r="C89" s="3" t="s">
        <v>210</v>
      </c>
    </row>
    <row r="90" spans="1:3" ht="15.75" customHeight="1">
      <c r="A90" s="1" t="s">
        <v>209</v>
      </c>
      <c r="B90" s="1" t="s">
        <v>209</v>
      </c>
      <c r="C90" s="3" t="s">
        <v>212</v>
      </c>
    </row>
    <row r="91" spans="1:3" ht="15.75" customHeight="1">
      <c r="A91" s="1" t="s">
        <v>213</v>
      </c>
      <c r="B91" s="1" t="s">
        <v>213</v>
      </c>
      <c r="C91" s="3" t="s">
        <v>214</v>
      </c>
    </row>
    <row r="92" spans="1:3" ht="15.75" customHeight="1">
      <c r="A92" s="1" t="s">
        <v>213</v>
      </c>
      <c r="B92" s="1" t="s">
        <v>213</v>
      </c>
      <c r="C92" s="3" t="s">
        <v>215</v>
      </c>
    </row>
    <row r="93" spans="1:3" ht="15.75" customHeight="1">
      <c r="A93" s="1" t="s">
        <v>216</v>
      </c>
      <c r="B93" s="1" t="s">
        <v>216</v>
      </c>
      <c r="C93" s="3" t="s">
        <v>217</v>
      </c>
    </row>
    <row r="94" spans="1:3" ht="15.75" customHeight="1">
      <c r="A94" s="1" t="s">
        <v>219</v>
      </c>
      <c r="B94" s="1" t="s">
        <v>219</v>
      </c>
      <c r="C94" s="3" t="s">
        <v>220</v>
      </c>
    </row>
    <row r="95" spans="1:3" ht="15.75" customHeight="1">
      <c r="A95" s="1" t="s">
        <v>221</v>
      </c>
      <c r="B95" s="1" t="s">
        <v>221</v>
      </c>
      <c r="C95" s="3" t="s">
        <v>223</v>
      </c>
    </row>
    <row r="96" spans="1:3" ht="15.75" customHeight="1">
      <c r="A96" s="1" t="s">
        <v>224</v>
      </c>
      <c r="B96" s="1" t="s">
        <v>224</v>
      </c>
      <c r="C96" s="3" t="s">
        <v>226</v>
      </c>
    </row>
    <row r="97" spans="1:3" ht="15.75" customHeight="1">
      <c r="A97" s="1" t="s">
        <v>227</v>
      </c>
      <c r="B97" s="1" t="s">
        <v>227</v>
      </c>
      <c r="C97" s="3" t="s">
        <v>228</v>
      </c>
    </row>
    <row r="98" spans="1:3" ht="15.75" customHeight="1">
      <c r="A98" s="1" t="s">
        <v>229</v>
      </c>
      <c r="B98" s="1" t="s">
        <v>229</v>
      </c>
      <c r="C98" s="3" t="s">
        <v>231</v>
      </c>
    </row>
    <row r="99" spans="1:3" ht="15.75" customHeight="1">
      <c r="A99" s="1" t="s">
        <v>233</v>
      </c>
      <c r="B99" s="1" t="s">
        <v>233</v>
      </c>
      <c r="C99" s="3" t="s">
        <v>234</v>
      </c>
    </row>
    <row r="100" spans="1:3" ht="15.75" customHeight="1">
      <c r="A100" s="1" t="s">
        <v>236</v>
      </c>
      <c r="B100" s="1" t="s">
        <v>236</v>
      </c>
      <c r="C100" s="3" t="s">
        <v>237</v>
      </c>
    </row>
    <row r="101" spans="1:3" ht="15.75" customHeight="1">
      <c r="A101" s="1" t="s">
        <v>176</v>
      </c>
      <c r="B101" s="1" t="s">
        <v>176</v>
      </c>
      <c r="C101" s="3" t="s">
        <v>239</v>
      </c>
    </row>
    <row r="102" spans="1:3" ht="15.75" customHeight="1">
      <c r="A102" s="1" t="s">
        <v>240</v>
      </c>
      <c r="B102" s="1" t="s">
        <v>240</v>
      </c>
      <c r="C102" s="3" t="s">
        <v>242</v>
      </c>
    </row>
    <row r="103" spans="1:3" ht="15.75" customHeight="1">
      <c r="A103" s="1" t="s">
        <v>243</v>
      </c>
      <c r="B103" s="1" t="s">
        <v>243</v>
      </c>
      <c r="C103" s="3" t="s">
        <v>244</v>
      </c>
    </row>
    <row r="104" spans="1:3" ht="15.75" customHeight="1">
      <c r="A104" s="1" t="s">
        <v>245</v>
      </c>
      <c r="B104" s="1" t="s">
        <v>245</v>
      </c>
      <c r="C104" s="3" t="s">
        <v>247</v>
      </c>
    </row>
    <row r="105" spans="1:3" ht="15.75" customHeight="1">
      <c r="A105" s="1" t="s">
        <v>248</v>
      </c>
      <c r="B105" s="1" t="s">
        <v>248</v>
      </c>
      <c r="C105" s="3" t="s">
        <v>249</v>
      </c>
    </row>
    <row r="106" spans="1:3" ht="15.75" customHeight="1">
      <c r="A106" s="1" t="s">
        <v>251</v>
      </c>
      <c r="B106" s="1" t="s">
        <v>251</v>
      </c>
      <c r="C106" s="3" t="s">
        <v>252</v>
      </c>
    </row>
    <row r="107" spans="1:3" ht="15.75" customHeight="1">
      <c r="A107" s="1" t="s">
        <v>254</v>
      </c>
      <c r="B107" s="1" t="s">
        <v>254</v>
      </c>
      <c r="C107" s="3" t="s">
        <v>255</v>
      </c>
    </row>
    <row r="108" spans="1:3" ht="15.75" customHeight="1">
      <c r="A108" s="1" t="s">
        <v>256</v>
      </c>
      <c r="B108" s="1" t="s">
        <v>256</v>
      </c>
      <c r="C108" s="3" t="s">
        <v>259</v>
      </c>
    </row>
    <row r="109" spans="1:3" ht="15.75" customHeight="1">
      <c r="A109" s="1" t="s">
        <v>260</v>
      </c>
      <c r="B109" s="1" t="s">
        <v>260</v>
      </c>
      <c r="C109" s="3" t="s">
        <v>262</v>
      </c>
    </row>
    <row r="110" spans="1:3" ht="15.75" customHeight="1">
      <c r="A110" s="1" t="s">
        <v>263</v>
      </c>
      <c r="B110" s="1" t="s">
        <v>263</v>
      </c>
      <c r="C110" s="3" t="s">
        <v>265</v>
      </c>
    </row>
    <row r="111" spans="1:3" ht="15.75" customHeight="1">
      <c r="A111" s="1" t="s">
        <v>176</v>
      </c>
      <c r="B111" s="1" t="s">
        <v>176</v>
      </c>
      <c r="C111" s="3" t="s">
        <v>268</v>
      </c>
    </row>
    <row r="112" spans="1:3" ht="15.75" customHeight="1">
      <c r="A112" s="1" t="s">
        <v>269</v>
      </c>
      <c r="B112" s="1" t="s">
        <v>269</v>
      </c>
      <c r="C112" s="3" t="s">
        <v>271</v>
      </c>
    </row>
    <row r="113" spans="1:3" ht="15.75" customHeight="1">
      <c r="A113" s="1" t="s">
        <v>273</v>
      </c>
      <c r="B113" s="1" t="s">
        <v>273</v>
      </c>
      <c r="C113" s="3" t="s">
        <v>274</v>
      </c>
    </row>
    <row r="114" spans="1:3" ht="15.75" customHeight="1">
      <c r="A114" s="1" t="s">
        <v>276</v>
      </c>
      <c r="B114" s="1" t="s">
        <v>276</v>
      </c>
      <c r="C114" s="3" t="s">
        <v>277</v>
      </c>
    </row>
    <row r="115" spans="1:3" ht="15.75" customHeight="1">
      <c r="A115" s="1" t="s">
        <v>279</v>
      </c>
      <c r="B115" s="1" t="s">
        <v>279</v>
      </c>
      <c r="C115" s="3" t="s">
        <v>280</v>
      </c>
    </row>
    <row r="116" spans="1:3" ht="15.75" customHeight="1">
      <c r="A116" s="1" t="s">
        <v>282</v>
      </c>
      <c r="B116" s="1" t="s">
        <v>282</v>
      </c>
      <c r="C116" s="3" t="s">
        <v>283</v>
      </c>
    </row>
    <row r="117" spans="1:3" ht="15.75" customHeight="1">
      <c r="A117" s="1" t="s">
        <v>266</v>
      </c>
      <c r="B117" s="1" t="s">
        <v>266</v>
      </c>
      <c r="C117" s="3" t="s">
        <v>267</v>
      </c>
    </row>
    <row r="118" spans="1:3" ht="15.75" customHeight="1">
      <c r="A118" s="1" t="s">
        <v>270</v>
      </c>
      <c r="B118" s="1" t="s">
        <v>270</v>
      </c>
      <c r="C118" s="3" t="s">
        <v>272</v>
      </c>
    </row>
    <row r="119" spans="1:3" ht="15.75" customHeight="1">
      <c r="A119" s="1" t="s">
        <v>286</v>
      </c>
      <c r="B119" s="2" t="s">
        <v>287</v>
      </c>
      <c r="C119" s="3" t="s">
        <v>288</v>
      </c>
    </row>
    <row r="120" spans="1:3" ht="15.75" customHeight="1">
      <c r="A120" s="1" t="s">
        <v>286</v>
      </c>
      <c r="B120" s="2" t="s">
        <v>290</v>
      </c>
      <c r="C120" s="3" t="s">
        <v>291</v>
      </c>
    </row>
    <row r="121" spans="1:3" ht="15.75" customHeight="1">
      <c r="A121" s="1" t="s">
        <v>286</v>
      </c>
      <c r="B121" s="2" t="s">
        <v>292</v>
      </c>
      <c r="C121" s="3" t="s">
        <v>294</v>
      </c>
    </row>
    <row r="122" spans="1:3" ht="15.75" customHeight="1">
      <c r="A122" s="1" t="s">
        <v>286</v>
      </c>
      <c r="B122" s="2" t="s">
        <v>295</v>
      </c>
      <c r="C122" s="3" t="s">
        <v>296</v>
      </c>
    </row>
    <row r="123" spans="1:3" ht="15.75" customHeight="1">
      <c r="A123" s="1" t="s">
        <v>286</v>
      </c>
      <c r="B123" s="2" t="s">
        <v>298</v>
      </c>
      <c r="C123" s="3" t="s">
        <v>299</v>
      </c>
    </row>
    <row r="124" spans="1:3" ht="15.75" customHeight="1">
      <c r="A124" s="1" t="s">
        <v>300</v>
      </c>
      <c r="B124" s="1" t="s">
        <v>300</v>
      </c>
      <c r="C124" s="3" t="s">
        <v>301</v>
      </c>
    </row>
    <row r="125" spans="1:3" ht="15.75" customHeight="1">
      <c r="A125" s="1" t="s">
        <v>302</v>
      </c>
      <c r="B125" s="1" t="s">
        <v>302</v>
      </c>
      <c r="C125" s="3" t="s">
        <v>303</v>
      </c>
    </row>
    <row r="126" spans="1:3" ht="15.75" customHeight="1">
      <c r="A126" s="1" t="s">
        <v>304</v>
      </c>
      <c r="B126" s="1" t="s">
        <v>304</v>
      </c>
      <c r="C126" s="3" t="s">
        <v>305</v>
      </c>
    </row>
    <row r="127" spans="1:3" ht="15.75" customHeight="1">
      <c r="A127" s="1" t="s">
        <v>307</v>
      </c>
      <c r="B127" s="1" t="s">
        <v>307</v>
      </c>
      <c r="C127" s="3" t="s">
        <v>308</v>
      </c>
    </row>
    <row r="128" spans="1:3" ht="15.75" customHeight="1">
      <c r="A128" s="1" t="s">
        <v>310</v>
      </c>
      <c r="B128" s="1" t="s">
        <v>310</v>
      </c>
      <c r="C128" s="3" t="s">
        <v>311</v>
      </c>
    </row>
    <row r="129" spans="1:3" ht="15.75" customHeight="1">
      <c r="A129" s="1" t="s">
        <v>312</v>
      </c>
      <c r="B129" s="2" t="s">
        <v>313</v>
      </c>
      <c r="C129" s="3" t="s">
        <v>314</v>
      </c>
    </row>
    <row r="130" spans="1:3" ht="15.75" customHeight="1">
      <c r="A130" s="1" t="s">
        <v>312</v>
      </c>
      <c r="B130" s="2" t="s">
        <v>316</v>
      </c>
      <c r="C130" s="3" t="s">
        <v>318</v>
      </c>
    </row>
    <row r="131" spans="1:3" ht="15.75" customHeight="1">
      <c r="A131" s="1" t="s">
        <v>312</v>
      </c>
      <c r="B131" s="2" t="s">
        <v>319</v>
      </c>
      <c r="C131" s="3" t="s">
        <v>320</v>
      </c>
    </row>
    <row r="132" spans="1:3" ht="15.75" customHeight="1">
      <c r="A132" s="1" t="s">
        <v>321</v>
      </c>
      <c r="B132" s="2" t="s">
        <v>322</v>
      </c>
      <c r="C132" s="3" t="s">
        <v>323</v>
      </c>
    </row>
    <row r="133" spans="1:3" ht="15.75" customHeight="1">
      <c r="A133" s="1" t="s">
        <v>321</v>
      </c>
      <c r="B133" s="2" t="s">
        <v>324</v>
      </c>
      <c r="C133" s="3" t="s">
        <v>325</v>
      </c>
    </row>
    <row r="134" spans="1:3" ht="15.75" customHeight="1">
      <c r="A134" s="1" t="s">
        <v>321</v>
      </c>
      <c r="B134" s="2" t="s">
        <v>326</v>
      </c>
      <c r="C134" s="3" t="s">
        <v>327</v>
      </c>
    </row>
    <row r="135" spans="1:3" ht="15.75" customHeight="1">
      <c r="A135" s="1" t="s">
        <v>321</v>
      </c>
      <c r="B135" s="2" t="s">
        <v>328</v>
      </c>
      <c r="C135" s="3" t="s">
        <v>329</v>
      </c>
    </row>
    <row r="136" spans="1:3" ht="15.75" customHeight="1">
      <c r="A136" s="1" t="s">
        <v>321</v>
      </c>
      <c r="B136" s="2" t="s">
        <v>330</v>
      </c>
      <c r="C136" s="3" t="s">
        <v>332</v>
      </c>
    </row>
    <row r="137" spans="1:3" ht="15.75" customHeight="1">
      <c r="A137" s="1" t="s">
        <v>331</v>
      </c>
      <c r="B137" s="1" t="s">
        <v>331</v>
      </c>
      <c r="C137" s="3" t="s">
        <v>333</v>
      </c>
    </row>
    <row r="138" spans="1:3" ht="15.75" customHeight="1">
      <c r="A138" s="1" t="s">
        <v>335</v>
      </c>
      <c r="B138" s="1" t="s">
        <v>335</v>
      </c>
      <c r="C138" s="3" t="s">
        <v>338</v>
      </c>
    </row>
    <row r="139" spans="1:3" ht="15.75" customHeight="1">
      <c r="A139" s="1" t="s">
        <v>339</v>
      </c>
      <c r="B139" s="1" t="s">
        <v>339</v>
      </c>
      <c r="C139" s="3" t="s">
        <v>341</v>
      </c>
    </row>
    <row r="140" spans="1:3" ht="15.75" customHeight="1">
      <c r="A140" s="1" t="s">
        <v>342</v>
      </c>
      <c r="B140" s="1" t="s">
        <v>342</v>
      </c>
      <c r="C140" s="3" t="s">
        <v>343</v>
      </c>
    </row>
    <row r="141" spans="1:3" ht="15.75" customHeight="1">
      <c r="A141" s="1" t="s">
        <v>342</v>
      </c>
      <c r="B141" s="1" t="s">
        <v>342</v>
      </c>
      <c r="C141" s="3" t="s">
        <v>344</v>
      </c>
    </row>
    <row r="142" spans="1:3" ht="15.75" customHeight="1">
      <c r="A142" s="1" t="s">
        <v>345</v>
      </c>
      <c r="B142" s="1" t="s">
        <v>345</v>
      </c>
      <c r="C142" s="3" t="s">
        <v>346</v>
      </c>
    </row>
    <row r="143" spans="1:3" ht="15.75" customHeight="1">
      <c r="A143" s="1" t="s">
        <v>347</v>
      </c>
      <c r="B143" s="1" t="s">
        <v>347</v>
      </c>
      <c r="C143" s="3" t="s">
        <v>348</v>
      </c>
    </row>
    <row r="144" spans="1:3" ht="15.75" customHeight="1">
      <c r="A144" s="1" t="s">
        <v>349</v>
      </c>
      <c r="B144" s="1" t="s">
        <v>349</v>
      </c>
      <c r="C144" s="3" t="s">
        <v>350</v>
      </c>
    </row>
    <row r="145" spans="1:3" ht="15.75" customHeight="1">
      <c r="A145" s="1" t="s">
        <v>351</v>
      </c>
      <c r="B145" s="1" t="s">
        <v>351</v>
      </c>
      <c r="C145" s="3" t="s">
        <v>352</v>
      </c>
    </row>
    <row r="146" spans="1:3" ht="15.75" customHeight="1">
      <c r="A146" s="1" t="s">
        <v>353</v>
      </c>
      <c r="B146" s="1" t="s">
        <v>353</v>
      </c>
      <c r="C146" s="3" t="s">
        <v>354</v>
      </c>
    </row>
    <row r="147" spans="1:3" ht="15.75" customHeight="1">
      <c r="C147" s="3"/>
    </row>
    <row r="148" spans="1:3" ht="15.75" customHeight="1">
      <c r="C148" s="3"/>
    </row>
    <row r="149" spans="1:3" ht="15.75" customHeight="1">
      <c r="C149" s="3"/>
    </row>
    <row r="150" spans="1:3" ht="15.75" customHeight="1">
      <c r="C150" s="3"/>
    </row>
    <row r="151" spans="1:3" ht="15.75" customHeight="1">
      <c r="C151" s="3"/>
    </row>
    <row r="152" spans="1:3" ht="15.75" customHeight="1">
      <c r="C152" s="3"/>
    </row>
    <row r="153" spans="1:3" ht="15.75" customHeight="1">
      <c r="C153" s="3"/>
    </row>
    <row r="154" spans="1:3" ht="15.75" customHeight="1">
      <c r="C154" s="3"/>
    </row>
    <row r="155" spans="1:3" ht="15.75" customHeight="1">
      <c r="C155" s="3"/>
    </row>
    <row r="156" spans="1:3" ht="15.75" customHeight="1">
      <c r="C156" s="3"/>
    </row>
    <row r="157" spans="1:3" ht="15.75" customHeight="1">
      <c r="C157" s="3"/>
    </row>
    <row r="158" spans="1:3" ht="15.75" customHeight="1">
      <c r="C158" s="3"/>
    </row>
    <row r="159" spans="1:3" ht="15.75" customHeight="1">
      <c r="C159" s="3"/>
    </row>
    <row r="160" spans="1:3" ht="15.75" customHeight="1">
      <c r="C160" s="3"/>
    </row>
    <row r="161" spans="3:3" ht="15.75" customHeight="1">
      <c r="C161" s="3"/>
    </row>
    <row r="162" spans="3:3" ht="15.75" customHeight="1">
      <c r="C162" s="3"/>
    </row>
    <row r="163" spans="3:3" ht="15.75" customHeight="1">
      <c r="C163" s="3"/>
    </row>
    <row r="164" spans="3:3" ht="15.75" customHeight="1">
      <c r="C164" s="3"/>
    </row>
    <row r="165" spans="3:3" ht="15.75" customHeight="1">
      <c r="C165" s="3"/>
    </row>
    <row r="166" spans="3:3" ht="15.75" customHeight="1">
      <c r="C166" s="3"/>
    </row>
    <row r="167" spans="3:3" ht="15.75" customHeight="1">
      <c r="C167" s="3"/>
    </row>
    <row r="168" spans="3:3" ht="15.75" customHeight="1">
      <c r="C168" s="3"/>
    </row>
    <row r="169" spans="3:3" ht="15.75" customHeight="1">
      <c r="C169" s="3"/>
    </row>
    <row r="170" spans="3:3" ht="15.75" customHeight="1">
      <c r="C170" s="3"/>
    </row>
    <row r="171" spans="3:3" ht="15.75" customHeight="1">
      <c r="C171" s="3"/>
    </row>
    <row r="172" spans="3:3" ht="15.75" customHeight="1">
      <c r="C172" s="3"/>
    </row>
    <row r="173" spans="3:3" ht="15.75" customHeight="1">
      <c r="C173" s="3"/>
    </row>
    <row r="174" spans="3:3" ht="15.75" customHeight="1">
      <c r="C174" s="3"/>
    </row>
    <row r="175" spans="3:3" ht="15.75" customHeight="1">
      <c r="C175" s="3"/>
    </row>
    <row r="176" spans="3:3" ht="15.75" customHeight="1">
      <c r="C176" s="3"/>
    </row>
    <row r="177" spans="3:3" ht="15.75" customHeight="1">
      <c r="C177" s="3"/>
    </row>
    <row r="178" spans="3:3" ht="15.75" customHeight="1">
      <c r="C178" s="3"/>
    </row>
    <row r="179" spans="3:3" ht="15.75" customHeight="1">
      <c r="C179" s="3"/>
    </row>
    <row r="180" spans="3:3" ht="15.75" customHeight="1">
      <c r="C180" s="3"/>
    </row>
    <row r="181" spans="3:3" ht="15.75" customHeight="1">
      <c r="C181" s="3"/>
    </row>
    <row r="182" spans="3:3" ht="15.75" customHeight="1">
      <c r="C182" s="3"/>
    </row>
    <row r="183" spans="3:3" ht="15.75" customHeight="1">
      <c r="C183" s="3"/>
    </row>
    <row r="184" spans="3:3" ht="15.75" customHeight="1">
      <c r="C184" s="3"/>
    </row>
    <row r="185" spans="3:3" ht="15.75" customHeight="1">
      <c r="C185" s="3"/>
    </row>
    <row r="186" spans="3:3" ht="15.75" customHeight="1">
      <c r="C186" s="3"/>
    </row>
    <row r="187" spans="3:3" ht="15.75" customHeight="1">
      <c r="C187" s="3"/>
    </row>
    <row r="188" spans="3:3" ht="15.75" customHeight="1">
      <c r="C188" s="3"/>
    </row>
    <row r="189" spans="3:3" ht="15.75" customHeight="1">
      <c r="C189" s="3"/>
    </row>
    <row r="190" spans="3:3" ht="15.75" customHeight="1">
      <c r="C190" s="3"/>
    </row>
    <row r="191" spans="3:3" ht="15.75" customHeight="1">
      <c r="C191" s="3"/>
    </row>
    <row r="192" spans="3:3" ht="15.75" customHeight="1">
      <c r="C192" s="3"/>
    </row>
    <row r="193" spans="3:3" ht="15.75" customHeight="1">
      <c r="C193" s="3"/>
    </row>
    <row r="194" spans="3:3" ht="15.75" customHeight="1">
      <c r="C194" s="3"/>
    </row>
    <row r="195" spans="3:3" ht="15.75" customHeight="1">
      <c r="C195" s="3"/>
    </row>
    <row r="196" spans="3:3" ht="15.75" customHeight="1">
      <c r="C196" s="3"/>
    </row>
    <row r="197" spans="3:3" ht="15.75" customHeight="1">
      <c r="C197" s="3"/>
    </row>
    <row r="198" spans="3:3" ht="15.75" customHeight="1">
      <c r="C198" s="3"/>
    </row>
    <row r="199" spans="3:3" ht="15.75" customHeight="1">
      <c r="C199" s="3"/>
    </row>
    <row r="200" spans="3:3" ht="15.75" customHeight="1">
      <c r="C200" s="3"/>
    </row>
    <row r="201" spans="3:3" ht="15.75" customHeight="1">
      <c r="C201" s="3"/>
    </row>
    <row r="202" spans="3:3" ht="15.75" customHeight="1">
      <c r="C202" s="3"/>
    </row>
    <row r="203" spans="3:3" ht="15.75" customHeight="1">
      <c r="C203" s="3"/>
    </row>
    <row r="204" spans="3:3" ht="15.75" customHeight="1">
      <c r="C204" s="3"/>
    </row>
    <row r="205" spans="3:3" ht="15.75" customHeight="1">
      <c r="C205" s="3"/>
    </row>
    <row r="206" spans="3:3" ht="15.75" customHeight="1">
      <c r="C206" s="3"/>
    </row>
    <row r="207" spans="3:3" ht="15.75" customHeight="1">
      <c r="C207" s="3"/>
    </row>
    <row r="208" spans="3:3" ht="15.75" customHeight="1">
      <c r="C208" s="3"/>
    </row>
    <row r="209" spans="3:3" ht="15.75" customHeight="1">
      <c r="C209" s="3"/>
    </row>
    <row r="210" spans="3:3" ht="15.75" customHeight="1">
      <c r="C210" s="3"/>
    </row>
    <row r="211" spans="3:3" ht="15.75" customHeight="1">
      <c r="C211" s="3"/>
    </row>
    <row r="212" spans="3:3" ht="15.75" customHeight="1">
      <c r="C212" s="3"/>
    </row>
    <row r="213" spans="3:3" ht="15.75" customHeight="1">
      <c r="C213" s="3"/>
    </row>
    <row r="214" spans="3:3" ht="15.75" customHeight="1">
      <c r="C214" s="3"/>
    </row>
    <row r="215" spans="3:3" ht="15.75" customHeight="1">
      <c r="C215" s="3"/>
    </row>
    <row r="216" spans="3:3" ht="15.75" customHeight="1">
      <c r="C216" s="3"/>
    </row>
    <row r="217" spans="3:3" ht="15.75" customHeight="1">
      <c r="C217" s="3"/>
    </row>
    <row r="218" spans="3:3" ht="15.75" customHeight="1">
      <c r="C218" s="3"/>
    </row>
    <row r="219" spans="3:3" ht="15.75" customHeight="1">
      <c r="C219" s="3"/>
    </row>
    <row r="220" spans="3:3" ht="15.75" customHeight="1">
      <c r="C220" s="3"/>
    </row>
    <row r="221" spans="3:3" ht="15.75" customHeight="1">
      <c r="C221" s="3"/>
    </row>
    <row r="222" spans="3:3" ht="15.75" customHeight="1">
      <c r="C222" s="3"/>
    </row>
    <row r="223" spans="3:3" ht="15.75" customHeight="1">
      <c r="C223" s="3"/>
    </row>
    <row r="224" spans="3:3" ht="15.75" customHeight="1">
      <c r="C224" s="3"/>
    </row>
    <row r="225" spans="3:3" ht="15.75" customHeight="1">
      <c r="C225" s="3"/>
    </row>
    <row r="226" spans="3:3" ht="15.75" customHeight="1">
      <c r="C226" s="3"/>
    </row>
    <row r="227" spans="3:3" ht="15.75" customHeight="1">
      <c r="C227" s="3"/>
    </row>
    <row r="228" spans="3:3" ht="15.75" customHeight="1">
      <c r="C228" s="3"/>
    </row>
    <row r="229" spans="3:3" ht="15.75" customHeight="1">
      <c r="C229" s="3"/>
    </row>
    <row r="230" spans="3:3" ht="15.75" customHeight="1">
      <c r="C230" s="3"/>
    </row>
    <row r="231" spans="3:3" ht="15.75" customHeight="1">
      <c r="C231" s="3"/>
    </row>
    <row r="232" spans="3:3" ht="15.75" customHeight="1">
      <c r="C232" s="3"/>
    </row>
    <row r="233" spans="3:3" ht="15.75" customHeight="1">
      <c r="C233" s="3"/>
    </row>
    <row r="234" spans="3:3" ht="15.75" customHeight="1">
      <c r="C234" s="3"/>
    </row>
    <row r="235" spans="3:3" ht="15.75" customHeight="1">
      <c r="C235" s="3"/>
    </row>
    <row r="236" spans="3:3" ht="15.75" customHeight="1">
      <c r="C236" s="3"/>
    </row>
    <row r="237" spans="3:3" ht="15.75" customHeight="1">
      <c r="C237" s="3"/>
    </row>
    <row r="238" spans="3:3" ht="15.75" customHeight="1">
      <c r="C238" s="3"/>
    </row>
    <row r="239" spans="3:3" ht="15.75" customHeight="1">
      <c r="C239" s="3"/>
    </row>
    <row r="240" spans="3:3" ht="15.75" customHeight="1">
      <c r="C240" s="3"/>
    </row>
    <row r="241" spans="3:3" ht="15.75" customHeight="1">
      <c r="C241" s="3"/>
    </row>
    <row r="242" spans="3:3" ht="15.75" customHeight="1">
      <c r="C242" s="3"/>
    </row>
    <row r="243" spans="3:3" ht="15.75" customHeight="1">
      <c r="C243" s="3"/>
    </row>
    <row r="244" spans="3:3" ht="15.75" customHeight="1">
      <c r="C244" s="3"/>
    </row>
    <row r="245" spans="3:3" ht="15.75" customHeight="1">
      <c r="C245" s="3"/>
    </row>
    <row r="246" spans="3:3" ht="15.75" customHeight="1">
      <c r="C246" s="3"/>
    </row>
    <row r="247" spans="3:3" ht="15.75" customHeight="1">
      <c r="C247" s="3"/>
    </row>
    <row r="248" spans="3:3" ht="15.75" customHeight="1">
      <c r="C248" s="3"/>
    </row>
    <row r="249" spans="3:3" ht="15.75" customHeight="1">
      <c r="C249" s="3"/>
    </row>
    <row r="250" spans="3:3" ht="15.75" customHeight="1">
      <c r="C250" s="3"/>
    </row>
    <row r="251" spans="3:3" ht="15.75" customHeight="1">
      <c r="C251" s="3"/>
    </row>
    <row r="252" spans="3:3" ht="15.75" customHeight="1">
      <c r="C252" s="3"/>
    </row>
    <row r="253" spans="3:3" ht="15.75" customHeight="1">
      <c r="C253" s="3"/>
    </row>
    <row r="254" spans="3:3" ht="15.75" customHeight="1">
      <c r="C254" s="3"/>
    </row>
    <row r="255" spans="3:3" ht="15.75" customHeight="1">
      <c r="C255" s="3"/>
    </row>
    <row r="256" spans="3:3" ht="15.75" customHeight="1">
      <c r="C256" s="3"/>
    </row>
    <row r="257" spans="3:3" ht="15.75" customHeight="1">
      <c r="C257" s="3"/>
    </row>
    <row r="258" spans="3:3" ht="15.75" customHeight="1">
      <c r="C258" s="3"/>
    </row>
    <row r="259" spans="3:3" ht="15.75" customHeight="1">
      <c r="C259" s="3"/>
    </row>
    <row r="260" spans="3:3" ht="15.75" customHeight="1">
      <c r="C260" s="3"/>
    </row>
    <row r="261" spans="3:3" ht="15.75" customHeight="1">
      <c r="C261" s="3"/>
    </row>
    <row r="262" spans="3:3" ht="15.75" customHeight="1">
      <c r="C262" s="3"/>
    </row>
    <row r="263" spans="3:3" ht="15.75" customHeight="1">
      <c r="C263" s="3"/>
    </row>
    <row r="264" spans="3:3" ht="15.75" customHeight="1">
      <c r="C264" s="3"/>
    </row>
    <row r="265" spans="3:3" ht="15.75" customHeight="1">
      <c r="C265" s="3"/>
    </row>
    <row r="266" spans="3:3" ht="15.75" customHeight="1">
      <c r="C266" s="3"/>
    </row>
    <row r="267" spans="3:3" ht="15.75" customHeight="1">
      <c r="C267" s="3"/>
    </row>
    <row r="268" spans="3:3" ht="15.75" customHeight="1">
      <c r="C268" s="3"/>
    </row>
    <row r="269" spans="3:3" ht="15.75" customHeight="1">
      <c r="C269" s="3"/>
    </row>
    <row r="270" spans="3:3" ht="15.75" customHeight="1">
      <c r="C270" s="3"/>
    </row>
    <row r="271" spans="3:3" ht="15.75" customHeight="1">
      <c r="C271" s="3"/>
    </row>
    <row r="272" spans="3:3" ht="15.75" customHeight="1">
      <c r="C272" s="3"/>
    </row>
    <row r="273" spans="3:3" ht="15.75" customHeight="1">
      <c r="C273" s="3"/>
    </row>
    <row r="274" spans="3:3" ht="15.75" customHeight="1">
      <c r="C274" s="3"/>
    </row>
    <row r="275" spans="3:3" ht="15.75" customHeight="1">
      <c r="C275" s="3"/>
    </row>
    <row r="276" spans="3:3" ht="15.75" customHeight="1">
      <c r="C276" s="3"/>
    </row>
    <row r="277" spans="3:3" ht="15.75" customHeight="1">
      <c r="C277" s="3"/>
    </row>
    <row r="278" spans="3:3" ht="15.75" customHeight="1">
      <c r="C278" s="3"/>
    </row>
    <row r="279" spans="3:3" ht="15.75" customHeight="1">
      <c r="C279" s="3"/>
    </row>
    <row r="280" spans="3:3" ht="15.75" customHeight="1">
      <c r="C280" s="3"/>
    </row>
    <row r="281" spans="3:3" ht="15.75" customHeight="1">
      <c r="C281" s="3"/>
    </row>
    <row r="282" spans="3:3" ht="15.75" customHeight="1">
      <c r="C282" s="3"/>
    </row>
    <row r="283" spans="3:3" ht="15.75" customHeight="1">
      <c r="C283" s="3"/>
    </row>
    <row r="284" spans="3:3" ht="15.75" customHeight="1">
      <c r="C284" s="3"/>
    </row>
    <row r="285" spans="3:3" ht="15.75" customHeight="1">
      <c r="C285" s="3"/>
    </row>
    <row r="286" spans="3:3" ht="15.75" customHeight="1">
      <c r="C286" s="3"/>
    </row>
    <row r="287" spans="3:3" ht="15.75" customHeight="1">
      <c r="C287" s="3"/>
    </row>
    <row r="288" spans="3:3" ht="15.75" customHeight="1">
      <c r="C288" s="3"/>
    </row>
    <row r="289" spans="3:3" ht="15.75" customHeight="1">
      <c r="C289" s="3"/>
    </row>
    <row r="290" spans="3:3" ht="15.75" customHeight="1">
      <c r="C290" s="3"/>
    </row>
    <row r="291" spans="3:3" ht="15.75" customHeight="1">
      <c r="C291" s="3"/>
    </row>
    <row r="292" spans="3:3" ht="15.75" customHeight="1">
      <c r="C292" s="3"/>
    </row>
    <row r="293" spans="3:3" ht="15.75" customHeight="1">
      <c r="C293" s="3"/>
    </row>
    <row r="294" spans="3:3" ht="15.75" customHeight="1">
      <c r="C294" s="3"/>
    </row>
    <row r="295" spans="3:3" ht="15.75" customHeight="1">
      <c r="C295" s="3"/>
    </row>
    <row r="296" spans="3:3" ht="15.75" customHeight="1">
      <c r="C296" s="3"/>
    </row>
    <row r="297" spans="3:3" ht="15.75" customHeight="1">
      <c r="C297" s="3"/>
    </row>
    <row r="298" spans="3:3" ht="15.75" customHeight="1">
      <c r="C298" s="3"/>
    </row>
    <row r="299" spans="3:3" ht="15.75" customHeight="1">
      <c r="C299" s="3"/>
    </row>
    <row r="300" spans="3:3" ht="15.75" customHeight="1">
      <c r="C300" s="3"/>
    </row>
    <row r="301" spans="3:3" ht="15.75" customHeight="1">
      <c r="C301" s="3"/>
    </row>
    <row r="302" spans="3:3" ht="15.75" customHeight="1">
      <c r="C302" s="3"/>
    </row>
    <row r="303" spans="3:3" ht="15.75" customHeight="1">
      <c r="C303" s="3"/>
    </row>
    <row r="304" spans="3:3" ht="15.75" customHeight="1">
      <c r="C304" s="3"/>
    </row>
    <row r="305" spans="3:3" ht="15.75" customHeight="1">
      <c r="C305" s="3"/>
    </row>
    <row r="306" spans="3:3" ht="15.75" customHeight="1">
      <c r="C306" s="3"/>
    </row>
    <row r="307" spans="3:3" ht="15.75" customHeight="1">
      <c r="C307" s="3"/>
    </row>
    <row r="308" spans="3:3" ht="15.75" customHeight="1">
      <c r="C308" s="3"/>
    </row>
    <row r="309" spans="3:3" ht="15.75" customHeight="1">
      <c r="C309" s="3"/>
    </row>
    <row r="310" spans="3:3" ht="15.75" customHeight="1">
      <c r="C310" s="3"/>
    </row>
    <row r="311" spans="3:3" ht="15.75" customHeight="1">
      <c r="C311" s="3"/>
    </row>
    <row r="312" spans="3:3" ht="15.75" customHeight="1">
      <c r="C312" s="3"/>
    </row>
    <row r="313" spans="3:3" ht="15.75" customHeight="1">
      <c r="C313" s="3"/>
    </row>
    <row r="314" spans="3:3" ht="15.75" customHeight="1">
      <c r="C314" s="3"/>
    </row>
    <row r="315" spans="3:3" ht="15.75" customHeight="1">
      <c r="C315" s="3"/>
    </row>
    <row r="316" spans="3:3" ht="15.75" customHeight="1">
      <c r="C316" s="3"/>
    </row>
    <row r="317" spans="3:3" ht="15.75" customHeight="1">
      <c r="C317" s="3"/>
    </row>
    <row r="318" spans="3:3" ht="15.75" customHeight="1">
      <c r="C318" s="3"/>
    </row>
    <row r="319" spans="3:3" ht="15.75" customHeight="1">
      <c r="C319" s="3"/>
    </row>
    <row r="320" spans="3:3" ht="15.75" customHeight="1">
      <c r="C320" s="3"/>
    </row>
    <row r="321" spans="3:3" ht="15.75" customHeight="1">
      <c r="C321" s="3"/>
    </row>
    <row r="322" spans="3:3" ht="15.75" customHeight="1">
      <c r="C322" s="3"/>
    </row>
    <row r="323" spans="3:3" ht="15.75" customHeight="1">
      <c r="C323" s="3"/>
    </row>
    <row r="324" spans="3:3" ht="15.75" customHeight="1">
      <c r="C324" s="3"/>
    </row>
    <row r="325" spans="3:3" ht="15.75" customHeight="1">
      <c r="C325" s="3"/>
    </row>
    <row r="326" spans="3:3" ht="15.75" customHeight="1">
      <c r="C326" s="3"/>
    </row>
    <row r="327" spans="3:3" ht="15.75" customHeight="1">
      <c r="C327" s="3"/>
    </row>
    <row r="328" spans="3:3" ht="15.75" customHeight="1">
      <c r="C328" s="3"/>
    </row>
    <row r="329" spans="3:3" ht="15.75" customHeight="1">
      <c r="C329" s="3"/>
    </row>
    <row r="330" spans="3:3" ht="15.75" customHeight="1">
      <c r="C330" s="3"/>
    </row>
    <row r="331" spans="3:3" ht="15.75" customHeight="1">
      <c r="C331" s="3"/>
    </row>
    <row r="332" spans="3:3" ht="15.75" customHeight="1">
      <c r="C332" s="3"/>
    </row>
    <row r="333" spans="3:3" ht="15.75" customHeight="1">
      <c r="C333" s="3"/>
    </row>
    <row r="334" spans="3:3" ht="15.75" customHeight="1">
      <c r="C334" s="3"/>
    </row>
    <row r="335" spans="3:3" ht="15.75" customHeight="1">
      <c r="C335" s="3"/>
    </row>
    <row r="336" spans="3:3" ht="15.75" customHeight="1">
      <c r="C336" s="3"/>
    </row>
    <row r="337" spans="3:3" ht="15.75" customHeight="1">
      <c r="C337" s="3"/>
    </row>
    <row r="338" spans="3:3" ht="15.75" customHeight="1">
      <c r="C338" s="3"/>
    </row>
    <row r="339" spans="3:3" ht="15.75" customHeight="1">
      <c r="C339" s="3"/>
    </row>
    <row r="340" spans="3:3" ht="15.75" customHeight="1">
      <c r="C340" s="3"/>
    </row>
    <row r="341" spans="3:3" ht="15.75" customHeight="1">
      <c r="C341" s="3"/>
    </row>
    <row r="342" spans="3:3" ht="15.75" customHeight="1">
      <c r="C342" s="3"/>
    </row>
    <row r="343" spans="3:3" ht="15.75" customHeight="1">
      <c r="C343" s="3"/>
    </row>
    <row r="344" spans="3:3" ht="15.75" customHeight="1">
      <c r="C344" s="3"/>
    </row>
    <row r="345" spans="3:3" ht="15.75" customHeight="1">
      <c r="C345" s="3"/>
    </row>
    <row r="346" spans="3:3" ht="15.75" customHeight="1">
      <c r="C346" s="3"/>
    </row>
    <row r="347" spans="3:3" ht="15.75" customHeight="1"/>
    <row r="348" spans="3:3" ht="15.75" customHeight="1"/>
    <row r="349" spans="3:3" ht="15.75" customHeight="1"/>
    <row r="350" spans="3:3" ht="15.75" customHeight="1"/>
    <row r="351" spans="3:3" ht="15.75" customHeight="1"/>
    <row r="352" spans="3:3"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workbookViewId="0"/>
  </sheetViews>
  <sheetFormatPr baseColWidth="10" defaultColWidth="14.5" defaultRowHeight="15" customHeight="1"/>
  <cols>
    <col min="2" max="2" width="67.5" customWidth="1"/>
  </cols>
  <sheetData>
    <row r="1" spans="1:3" ht="15.75" customHeight="1">
      <c r="A1" s="1" t="s">
        <v>0</v>
      </c>
      <c r="B1" s="3" t="s">
        <v>1</v>
      </c>
      <c r="C1" s="4"/>
    </row>
    <row r="2" spans="1:3" ht="15.75" customHeight="1">
      <c r="A2" s="1" t="s">
        <v>6</v>
      </c>
      <c r="B2" s="3" t="s">
        <v>7</v>
      </c>
      <c r="C2" s="4"/>
    </row>
    <row r="3" spans="1:3" ht="15.75" customHeight="1">
      <c r="A3" s="1" t="s">
        <v>8</v>
      </c>
      <c r="B3" s="3" t="s">
        <v>9</v>
      </c>
      <c r="C3" s="4"/>
    </row>
    <row r="4" spans="1:3" ht="15.75" customHeight="1">
      <c r="A4" s="1" t="s">
        <v>10</v>
      </c>
      <c r="B4" s="3" t="s">
        <v>11</v>
      </c>
      <c r="C4" s="4"/>
    </row>
    <row r="5" spans="1:3" ht="15.75" customHeight="1">
      <c r="A5" s="1" t="s">
        <v>20</v>
      </c>
      <c r="B5" s="3" t="s">
        <v>21</v>
      </c>
      <c r="C5" s="4"/>
    </row>
    <row r="6" spans="1:3" ht="15.75" customHeight="1">
      <c r="A6" s="1" t="s">
        <v>22</v>
      </c>
      <c r="B6" s="3" t="s">
        <v>23</v>
      </c>
      <c r="C6" s="4"/>
    </row>
    <row r="7" spans="1:3" ht="15.75" customHeight="1">
      <c r="A7" s="1" t="s">
        <v>24</v>
      </c>
      <c r="B7" s="3" t="s">
        <v>25</v>
      </c>
      <c r="C7" s="4"/>
    </row>
    <row r="8" spans="1:3" ht="15.75" customHeight="1">
      <c r="A8" s="1" t="s">
        <v>26</v>
      </c>
      <c r="B8" s="3" t="s">
        <v>27</v>
      </c>
      <c r="C8" s="4"/>
    </row>
    <row r="9" spans="1:3" ht="15.75" customHeight="1">
      <c r="A9" s="2" t="s">
        <v>28</v>
      </c>
      <c r="B9" s="3" t="s">
        <v>30</v>
      </c>
      <c r="C9" s="4"/>
    </row>
    <row r="10" spans="1:3" ht="15.75" customHeight="1">
      <c r="A10" s="1" t="s">
        <v>33</v>
      </c>
      <c r="B10" s="3" t="s">
        <v>35</v>
      </c>
      <c r="C10" s="4"/>
    </row>
    <row r="11" spans="1:3" ht="15.75" customHeight="1">
      <c r="A11" s="2" t="s">
        <v>38</v>
      </c>
      <c r="B11" s="3" t="s">
        <v>13</v>
      </c>
      <c r="C11" s="4"/>
    </row>
    <row r="12" spans="1:3" ht="15.75" customHeight="1">
      <c r="A12" s="2" t="s">
        <v>40</v>
      </c>
      <c r="B12" s="3" t="s">
        <v>15</v>
      </c>
      <c r="C12" s="4"/>
    </row>
    <row r="13" spans="1:3" ht="15.75" customHeight="1">
      <c r="A13" s="2" t="s">
        <v>44</v>
      </c>
      <c r="B13" s="3" t="s">
        <v>17</v>
      </c>
      <c r="C13" s="4"/>
    </row>
    <row r="14" spans="1:3" ht="15.75" customHeight="1">
      <c r="A14" s="2" t="s">
        <v>48</v>
      </c>
      <c r="B14" s="3" t="s">
        <v>19</v>
      </c>
      <c r="C14" s="4"/>
    </row>
    <row r="15" spans="1:3" ht="15.75" customHeight="1">
      <c r="A15" s="2" t="s">
        <v>52</v>
      </c>
      <c r="B15" s="3" t="s">
        <v>50</v>
      </c>
      <c r="C15" s="4"/>
    </row>
    <row r="16" spans="1:3" ht="15.75" customHeight="1">
      <c r="A16" s="2" t="s">
        <v>56</v>
      </c>
      <c r="B16" s="3" t="s">
        <v>45</v>
      </c>
      <c r="C16" s="4"/>
    </row>
    <row r="17" spans="1:3" ht="15.75" customHeight="1">
      <c r="A17" s="2" t="s">
        <v>59</v>
      </c>
      <c r="B17" s="3" t="s">
        <v>53</v>
      </c>
      <c r="C17" s="4"/>
    </row>
    <row r="18" spans="1:3" ht="15.75" customHeight="1">
      <c r="A18" s="2" t="s">
        <v>63</v>
      </c>
      <c r="B18" s="3" t="s">
        <v>47</v>
      </c>
      <c r="C18" s="4"/>
    </row>
    <row r="19" spans="1:3" ht="15.75" customHeight="1">
      <c r="A19" s="2" t="s">
        <v>68</v>
      </c>
      <c r="B19" s="3" t="s">
        <v>55</v>
      </c>
      <c r="C19" s="4"/>
    </row>
    <row r="20" spans="1:3" ht="15.75" customHeight="1">
      <c r="A20" s="2" t="s">
        <v>72</v>
      </c>
      <c r="B20" s="3" t="s">
        <v>58</v>
      </c>
      <c r="C20" s="4"/>
    </row>
    <row r="21" spans="1:3" ht="15.75" customHeight="1">
      <c r="A21" s="2" t="s">
        <v>79</v>
      </c>
      <c r="B21" s="3" t="s">
        <v>61</v>
      </c>
      <c r="C21" s="4"/>
    </row>
    <row r="22" spans="1:3" ht="15.75" customHeight="1">
      <c r="A22" s="2" t="s">
        <v>83</v>
      </c>
      <c r="B22" s="3" t="s">
        <v>64</v>
      </c>
      <c r="C22" s="4"/>
    </row>
    <row r="23" spans="1:3" ht="15.75" customHeight="1">
      <c r="A23" s="1" t="s">
        <v>2</v>
      </c>
      <c r="B23" s="3" t="s">
        <v>3</v>
      </c>
      <c r="C23" s="4"/>
    </row>
    <row r="24" spans="1:3" ht="15.75" customHeight="1">
      <c r="A24" s="1" t="s">
        <v>4</v>
      </c>
      <c r="B24" s="3" t="s">
        <v>5</v>
      </c>
      <c r="C24" s="4"/>
    </row>
    <row r="25" spans="1:3" ht="15.75" customHeight="1">
      <c r="A25" s="1" t="s">
        <v>70</v>
      </c>
      <c r="B25" s="3" t="s">
        <v>71</v>
      </c>
      <c r="C25" s="4"/>
    </row>
    <row r="26" spans="1:3" ht="15.75" customHeight="1">
      <c r="A26" s="1" t="s">
        <v>67</v>
      </c>
      <c r="B26" s="3" t="s">
        <v>69</v>
      </c>
      <c r="C26" s="4"/>
    </row>
    <row r="27" spans="1:3" ht="15.75" customHeight="1">
      <c r="A27" s="1" t="s">
        <v>80</v>
      </c>
      <c r="B27" s="3" t="s">
        <v>81</v>
      </c>
      <c r="C27" s="4"/>
    </row>
    <row r="28" spans="1:3" ht="15.75" customHeight="1">
      <c r="A28" s="1" t="s">
        <v>82</v>
      </c>
      <c r="B28" s="3" t="s">
        <v>84</v>
      </c>
      <c r="C28" s="4"/>
    </row>
    <row r="29" spans="1:3" ht="15.75" customHeight="1">
      <c r="A29" s="1" t="s">
        <v>85</v>
      </c>
      <c r="B29" s="3" t="s">
        <v>86</v>
      </c>
      <c r="C29" s="4"/>
    </row>
    <row r="30" spans="1:3" ht="15.75" customHeight="1">
      <c r="A30" s="1" t="s">
        <v>87</v>
      </c>
      <c r="B30" s="3" t="s">
        <v>88</v>
      </c>
      <c r="C30" s="4"/>
    </row>
    <row r="31" spans="1:3" ht="15.75" customHeight="1">
      <c r="A31" s="1" t="s">
        <v>89</v>
      </c>
      <c r="B31" s="3" t="s">
        <v>90</v>
      </c>
      <c r="C31" s="4"/>
    </row>
    <row r="32" spans="1:3" ht="15.75" customHeight="1">
      <c r="A32" s="1" t="s">
        <v>65</v>
      </c>
      <c r="B32" s="3" t="s">
        <v>66</v>
      </c>
      <c r="C32" s="4"/>
    </row>
    <row r="33" spans="1:3" ht="15.75" customHeight="1">
      <c r="A33" s="1" t="s">
        <v>92</v>
      </c>
      <c r="B33" s="3" t="s">
        <v>93</v>
      </c>
      <c r="C33" s="4"/>
    </row>
    <row r="34" spans="1:3" ht="15.75" customHeight="1">
      <c r="A34" s="2" t="s">
        <v>126</v>
      </c>
      <c r="B34" s="3" t="s">
        <v>74</v>
      </c>
      <c r="C34" s="4"/>
    </row>
    <row r="35" spans="1:3" ht="15.75" customHeight="1">
      <c r="A35" s="2" t="s">
        <v>130</v>
      </c>
      <c r="B35" s="3" t="s">
        <v>77</v>
      </c>
      <c r="C35" s="4"/>
    </row>
    <row r="36" spans="1:3" ht="15.75" customHeight="1">
      <c r="A36" s="1" t="s">
        <v>108</v>
      </c>
      <c r="B36" s="3" t="s">
        <v>109</v>
      </c>
      <c r="C36" s="4"/>
    </row>
    <row r="37" spans="1:3" ht="15.75" customHeight="1">
      <c r="A37" s="1" t="s">
        <v>98</v>
      </c>
      <c r="B37" s="3" t="s">
        <v>99</v>
      </c>
      <c r="C37" s="4"/>
    </row>
    <row r="38" spans="1:3" ht="15.75" customHeight="1">
      <c r="A38" s="2" t="s">
        <v>142</v>
      </c>
      <c r="B38" s="3" t="s">
        <v>113</v>
      </c>
      <c r="C38" s="4"/>
    </row>
    <row r="39" spans="1:3" ht="15.75" customHeight="1">
      <c r="A39" s="1" t="s">
        <v>116</v>
      </c>
      <c r="B39" s="3" t="s">
        <v>117</v>
      </c>
      <c r="C39" s="4"/>
    </row>
    <row r="40" spans="1:3" ht="15.75" customHeight="1">
      <c r="A40" s="2" t="s">
        <v>150</v>
      </c>
      <c r="B40" s="3" t="s">
        <v>115</v>
      </c>
      <c r="C40" s="4"/>
    </row>
    <row r="41" spans="1:3" ht="15.75" customHeight="1">
      <c r="A41" s="1" t="s">
        <v>110</v>
      </c>
      <c r="B41" s="3" t="s">
        <v>111</v>
      </c>
      <c r="C41" s="4"/>
    </row>
    <row r="42" spans="1:3" ht="15.75" customHeight="1">
      <c r="A42" s="1" t="s">
        <v>158</v>
      </c>
      <c r="B42" s="3" t="s">
        <v>159</v>
      </c>
      <c r="C42" s="4"/>
    </row>
    <row r="43" spans="1:3" ht="15.75" customHeight="1">
      <c r="A43" s="1" t="s">
        <v>162</v>
      </c>
      <c r="B43" s="3" t="s">
        <v>163</v>
      </c>
      <c r="C43" s="4"/>
    </row>
    <row r="44" spans="1:3" ht="15.75" customHeight="1">
      <c r="A44" s="2" t="s">
        <v>166</v>
      </c>
      <c r="B44" s="3" t="s">
        <v>152</v>
      </c>
      <c r="C44" s="4"/>
    </row>
    <row r="45" spans="1:3" ht="15.75" customHeight="1">
      <c r="A45" s="2" t="s">
        <v>170</v>
      </c>
      <c r="B45" s="3" t="s">
        <v>155</v>
      </c>
      <c r="C45" s="4"/>
    </row>
    <row r="46" spans="1:3" ht="15.75" customHeight="1">
      <c r="A46" s="2" t="s">
        <v>173</v>
      </c>
      <c r="B46" s="3" t="s">
        <v>157</v>
      </c>
      <c r="C46" s="4"/>
    </row>
    <row r="47" spans="1:3" ht="15.75" customHeight="1">
      <c r="A47" s="1" t="s">
        <v>160</v>
      </c>
      <c r="B47" s="3" t="s">
        <v>161</v>
      </c>
      <c r="C47" s="4"/>
    </row>
    <row r="48" spans="1:3" ht="15.75" customHeight="1">
      <c r="A48" s="1" t="s">
        <v>94</v>
      </c>
      <c r="B48" s="3" t="s">
        <v>95</v>
      </c>
      <c r="C48" s="4"/>
    </row>
    <row r="49" spans="1:6" ht="15.75" customHeight="1">
      <c r="A49" s="1" t="s">
        <v>96</v>
      </c>
      <c r="B49" s="3" t="s">
        <v>97</v>
      </c>
      <c r="C49" s="4"/>
    </row>
    <row r="50" spans="1:6" ht="15.75" customHeight="1">
      <c r="A50" s="2" t="s">
        <v>179</v>
      </c>
      <c r="B50" s="3" t="s">
        <v>101</v>
      </c>
      <c r="C50" s="4"/>
    </row>
    <row r="51" spans="1:6" ht="15.75" customHeight="1">
      <c r="A51" s="2" t="s">
        <v>181</v>
      </c>
      <c r="B51" s="3" t="s">
        <v>104</v>
      </c>
      <c r="C51" s="4"/>
    </row>
    <row r="52" spans="1:6" ht="15.75" customHeight="1">
      <c r="A52" s="2" t="s">
        <v>183</v>
      </c>
      <c r="B52" s="3" t="s">
        <v>107</v>
      </c>
      <c r="C52" s="4"/>
    </row>
    <row r="53" spans="1:6" ht="15.75" customHeight="1">
      <c r="A53" s="1" t="s">
        <v>118</v>
      </c>
      <c r="B53" s="3" t="s">
        <v>120</v>
      </c>
      <c r="C53" s="4"/>
    </row>
    <row r="54" spans="1:6" ht="15.75" customHeight="1">
      <c r="A54" s="1" t="s">
        <v>132</v>
      </c>
      <c r="B54" s="3" t="s">
        <v>133</v>
      </c>
      <c r="C54" s="4"/>
    </row>
    <row r="55" spans="1:6" ht="15.75" customHeight="1">
      <c r="A55" s="1" t="s">
        <v>135</v>
      </c>
      <c r="B55" s="3" t="s">
        <v>137</v>
      </c>
      <c r="C55" s="4"/>
    </row>
    <row r="56" spans="1:6" ht="15.75" customHeight="1">
      <c r="A56" s="1" t="s">
        <v>41</v>
      </c>
      <c r="B56" s="3" t="s">
        <v>42</v>
      </c>
      <c r="C56" s="4"/>
    </row>
    <row r="57" spans="1:6" ht="15.75" customHeight="1">
      <c r="A57" s="1" t="s">
        <v>138</v>
      </c>
      <c r="B57" s="3" t="s">
        <v>139</v>
      </c>
      <c r="C57" s="4"/>
    </row>
    <row r="58" spans="1:6" ht="15.75" customHeight="1">
      <c r="A58" s="1" t="s">
        <v>129</v>
      </c>
      <c r="B58" s="3" t="s">
        <v>131</v>
      </c>
      <c r="C58" s="4"/>
    </row>
    <row r="59" spans="1:6" ht="15.75" customHeight="1">
      <c r="A59" s="2" t="s">
        <v>198</v>
      </c>
      <c r="B59" s="3" t="s">
        <v>141</v>
      </c>
      <c r="C59" s="4"/>
    </row>
    <row r="60" spans="1:6" ht="15.75" customHeight="1">
      <c r="A60" s="2" t="s">
        <v>202</v>
      </c>
      <c r="B60" s="3" t="s">
        <v>144</v>
      </c>
      <c r="C60" s="4"/>
      <c r="F60" s="2" t="s">
        <v>205</v>
      </c>
    </row>
    <row r="61" spans="1:6" ht="15.75" customHeight="1">
      <c r="A61" s="2" t="s">
        <v>208</v>
      </c>
      <c r="B61" s="3" t="s">
        <v>146</v>
      </c>
      <c r="C61" s="4"/>
    </row>
    <row r="62" spans="1:6" ht="15.75" customHeight="1">
      <c r="A62" s="2" t="s">
        <v>211</v>
      </c>
      <c r="B62" s="3" t="s">
        <v>148</v>
      </c>
      <c r="C62" s="4"/>
    </row>
    <row r="63" spans="1:6" ht="15.75" customHeight="1">
      <c r="A63" s="1" t="s">
        <v>124</v>
      </c>
      <c r="B63" s="3" t="s">
        <v>128</v>
      </c>
      <c r="C63" s="4"/>
    </row>
    <row r="64" spans="1:6" ht="15.75" customHeight="1">
      <c r="A64" s="2" t="s">
        <v>218</v>
      </c>
      <c r="B64" s="3" t="s">
        <v>168</v>
      </c>
      <c r="C64" s="4"/>
    </row>
    <row r="65" spans="1:3" ht="15.75" customHeight="1">
      <c r="A65" s="2" t="s">
        <v>222</v>
      </c>
      <c r="B65" s="3" t="s">
        <v>171</v>
      </c>
      <c r="C65" s="4"/>
    </row>
    <row r="66" spans="1:3" ht="15.75" customHeight="1">
      <c r="A66" s="2" t="s">
        <v>225</v>
      </c>
      <c r="B66" s="3" t="s">
        <v>174</v>
      </c>
      <c r="C66" s="4"/>
    </row>
    <row r="67" spans="1:3" ht="15.75" customHeight="1">
      <c r="A67" s="2" t="s">
        <v>225</v>
      </c>
      <c r="B67" s="3" t="s">
        <v>175</v>
      </c>
      <c r="C67" s="4"/>
    </row>
    <row r="68" spans="1:3" ht="15.75" customHeight="1">
      <c r="A68" s="2" t="s">
        <v>230</v>
      </c>
      <c r="B68" s="3" t="s">
        <v>223</v>
      </c>
      <c r="C68" s="4"/>
    </row>
    <row r="69" spans="1:3" ht="15.75" customHeight="1">
      <c r="A69" s="2" t="s">
        <v>232</v>
      </c>
      <c r="B69" s="3" t="s">
        <v>231</v>
      </c>
      <c r="C69" s="4"/>
    </row>
    <row r="70" spans="1:3" ht="15.75" customHeight="1">
      <c r="A70" s="2" t="s">
        <v>235</v>
      </c>
      <c r="B70" s="3" t="s">
        <v>234</v>
      </c>
      <c r="C70" s="4"/>
    </row>
    <row r="71" spans="1:3" ht="15.75" customHeight="1">
      <c r="A71" s="2" t="s">
        <v>238</v>
      </c>
      <c r="B71" s="3" t="s">
        <v>226</v>
      </c>
      <c r="C71" s="4"/>
    </row>
    <row r="72" spans="1:3" ht="15.75" customHeight="1">
      <c r="A72" s="2" t="s">
        <v>241</v>
      </c>
      <c r="B72" s="3" t="s">
        <v>228</v>
      </c>
      <c r="C72" s="4"/>
    </row>
    <row r="73" spans="1:3" ht="15.75" customHeight="1">
      <c r="A73" s="2" t="s">
        <v>246</v>
      </c>
      <c r="B73" s="3" t="s">
        <v>244</v>
      </c>
      <c r="C73" s="4"/>
    </row>
    <row r="74" spans="1:3" ht="15.75" customHeight="1">
      <c r="A74" s="2" t="s">
        <v>250</v>
      </c>
      <c r="B74" s="3" t="s">
        <v>237</v>
      </c>
      <c r="C74" s="4"/>
    </row>
    <row r="75" spans="1:3" ht="15.75" customHeight="1">
      <c r="A75" s="2" t="s">
        <v>253</v>
      </c>
      <c r="B75" s="3" t="s">
        <v>242</v>
      </c>
      <c r="C75" s="4"/>
    </row>
    <row r="76" spans="1:3" ht="15.75" customHeight="1">
      <c r="A76" s="1" t="s">
        <v>122</v>
      </c>
      <c r="B76" s="3" t="s">
        <v>123</v>
      </c>
      <c r="C76" s="4"/>
    </row>
    <row r="77" spans="1:3" ht="15.75" customHeight="1">
      <c r="A77" s="2" t="s">
        <v>257</v>
      </c>
      <c r="B77" s="3" t="s">
        <v>247</v>
      </c>
      <c r="C77" s="4"/>
    </row>
    <row r="78" spans="1:3" ht="15.75" customHeight="1">
      <c r="A78" s="2" t="s">
        <v>258</v>
      </c>
      <c r="B78" s="3" t="s">
        <v>249</v>
      </c>
      <c r="C78" s="4"/>
    </row>
    <row r="79" spans="1:3" ht="15.75" customHeight="1">
      <c r="A79" s="2" t="s">
        <v>261</v>
      </c>
      <c r="B79" s="3" t="s">
        <v>252</v>
      </c>
      <c r="C79" s="4"/>
    </row>
    <row r="80" spans="1:3" ht="15.75" customHeight="1">
      <c r="A80" s="2" t="s">
        <v>264</v>
      </c>
      <c r="B80" s="3" t="s">
        <v>255</v>
      </c>
      <c r="C80" s="4"/>
    </row>
    <row r="81" spans="1:3" ht="15.75" customHeight="1">
      <c r="A81" s="1" t="s">
        <v>266</v>
      </c>
      <c r="B81" s="3" t="s">
        <v>267</v>
      </c>
      <c r="C81" s="4"/>
    </row>
    <row r="82" spans="1:3" ht="15.75" customHeight="1">
      <c r="A82" s="1" t="s">
        <v>270</v>
      </c>
      <c r="B82" s="3" t="s">
        <v>272</v>
      </c>
      <c r="C82" s="4"/>
    </row>
    <row r="83" spans="1:3" ht="15.75" customHeight="1">
      <c r="A83" s="2" t="s">
        <v>275</v>
      </c>
      <c r="B83" s="3" t="s">
        <v>259</v>
      </c>
      <c r="C83" s="4"/>
    </row>
    <row r="84" spans="1:3" ht="15.75" customHeight="1">
      <c r="A84" s="2" t="s">
        <v>278</v>
      </c>
      <c r="B84" s="3" t="s">
        <v>262</v>
      </c>
      <c r="C84" s="4"/>
    </row>
    <row r="85" spans="1:3" ht="15.75" customHeight="1">
      <c r="A85" s="2" t="s">
        <v>281</v>
      </c>
      <c r="B85" s="3" t="s">
        <v>265</v>
      </c>
      <c r="C85" s="4"/>
    </row>
    <row r="86" spans="1:3" ht="15.75" customHeight="1">
      <c r="A86" s="2" t="s">
        <v>284</v>
      </c>
      <c r="B86" s="3" t="s">
        <v>271</v>
      </c>
      <c r="C86" s="4"/>
    </row>
    <row r="87" spans="1:3" ht="15.75" customHeight="1">
      <c r="A87" s="2" t="s">
        <v>285</v>
      </c>
      <c r="B87" s="3" t="s">
        <v>274</v>
      </c>
      <c r="C87" s="4"/>
    </row>
    <row r="88" spans="1:3" ht="15.75" customHeight="1">
      <c r="A88" s="2" t="s">
        <v>289</v>
      </c>
      <c r="B88" s="3" t="s">
        <v>277</v>
      </c>
      <c r="C88" s="4"/>
    </row>
    <row r="89" spans="1:3" ht="15.75" customHeight="1">
      <c r="A89" s="2" t="s">
        <v>293</v>
      </c>
      <c r="B89" s="3" t="s">
        <v>280</v>
      </c>
      <c r="C89" s="4"/>
    </row>
    <row r="90" spans="1:3" ht="15.75" customHeight="1">
      <c r="A90" s="2" t="s">
        <v>297</v>
      </c>
      <c r="B90" s="3" t="s">
        <v>283</v>
      </c>
      <c r="C90" s="4"/>
    </row>
    <row r="91" spans="1:3" ht="15.75" customHeight="1">
      <c r="A91" s="1" t="s">
        <v>203</v>
      </c>
      <c r="B91" s="3" t="s">
        <v>204</v>
      </c>
      <c r="C91" s="4"/>
    </row>
    <row r="92" spans="1:3" ht="15.75" customHeight="1">
      <c r="A92" s="1" t="s">
        <v>206</v>
      </c>
      <c r="B92" s="3" t="s">
        <v>207</v>
      </c>
      <c r="C92" s="4"/>
    </row>
    <row r="93" spans="1:3" ht="15.75" customHeight="1">
      <c r="A93" s="2" t="s">
        <v>306</v>
      </c>
      <c r="B93" s="3" t="s">
        <v>210</v>
      </c>
      <c r="C93" s="4"/>
    </row>
    <row r="94" spans="1:3" ht="15.75" customHeight="1">
      <c r="A94" s="2" t="s">
        <v>309</v>
      </c>
      <c r="B94" s="3" t="s">
        <v>214</v>
      </c>
      <c r="C94" s="4"/>
    </row>
    <row r="95" spans="1:3" ht="15.75" customHeight="1">
      <c r="A95" s="2" t="s">
        <v>309</v>
      </c>
      <c r="B95" s="3" t="s">
        <v>215</v>
      </c>
      <c r="C95" s="4"/>
    </row>
    <row r="96" spans="1:3" ht="15.75" customHeight="1">
      <c r="A96" s="2" t="s">
        <v>315</v>
      </c>
      <c r="B96" s="3" t="s">
        <v>217</v>
      </c>
      <c r="C96" s="4"/>
    </row>
    <row r="97" spans="1:3" ht="15.75" customHeight="1">
      <c r="A97" s="2" t="s">
        <v>317</v>
      </c>
      <c r="B97" s="3" t="s">
        <v>220</v>
      </c>
      <c r="C97" s="4"/>
    </row>
    <row r="98" spans="1:3" ht="15.75" customHeight="1">
      <c r="A98" s="2" t="s">
        <v>286</v>
      </c>
      <c r="B98" s="3" t="s">
        <v>288</v>
      </c>
      <c r="C98" s="4"/>
    </row>
    <row r="99" spans="1:3" ht="15.75" customHeight="1">
      <c r="A99" s="1" t="s">
        <v>300</v>
      </c>
      <c r="B99" s="3" t="s">
        <v>301</v>
      </c>
      <c r="C99" s="4"/>
    </row>
    <row r="100" spans="1:3" ht="15.75" customHeight="1">
      <c r="A100" s="1" t="s">
        <v>302</v>
      </c>
      <c r="B100" s="3" t="s">
        <v>303</v>
      </c>
      <c r="C100" s="4"/>
    </row>
    <row r="101" spans="1:3" ht="15.75" customHeight="1">
      <c r="A101" s="1" t="s">
        <v>304</v>
      </c>
      <c r="B101" s="3" t="s">
        <v>305</v>
      </c>
      <c r="C101" s="4"/>
    </row>
    <row r="102" spans="1:3" ht="15.75" customHeight="1">
      <c r="A102" s="1" t="s">
        <v>307</v>
      </c>
      <c r="B102" s="3" t="s">
        <v>308</v>
      </c>
      <c r="C102" s="4"/>
    </row>
    <row r="103" spans="1:3" ht="15.75" customHeight="1">
      <c r="A103" s="1" t="s">
        <v>310</v>
      </c>
      <c r="B103" s="3" t="s">
        <v>311</v>
      </c>
      <c r="C103" s="4"/>
    </row>
    <row r="104" spans="1:3" ht="15.75" customHeight="1">
      <c r="A104" s="1" t="s">
        <v>331</v>
      </c>
      <c r="B104" s="3" t="s">
        <v>333</v>
      </c>
      <c r="C104" s="4"/>
    </row>
    <row r="105" spans="1:3" ht="15.75" customHeight="1">
      <c r="A105" s="2" t="s">
        <v>321</v>
      </c>
      <c r="B105" s="3" t="s">
        <v>334</v>
      </c>
      <c r="C105" s="4"/>
    </row>
    <row r="106" spans="1:3" ht="15.75" customHeight="1">
      <c r="A106" s="2" t="s">
        <v>336</v>
      </c>
      <c r="B106" s="3" t="s">
        <v>337</v>
      </c>
      <c r="C106" s="4"/>
    </row>
    <row r="107" spans="1:3" ht="15.75" customHeight="1">
      <c r="A107" s="2" t="s">
        <v>313</v>
      </c>
      <c r="B107" s="3" t="s">
        <v>314</v>
      </c>
      <c r="C107" s="4"/>
    </row>
    <row r="108" spans="1:3" ht="15.75" customHeight="1">
      <c r="A108" s="2" t="s">
        <v>316</v>
      </c>
      <c r="B108" s="3" t="s">
        <v>318</v>
      </c>
      <c r="C108" s="4"/>
    </row>
    <row r="109" spans="1:3" ht="15.75" customHeight="1">
      <c r="A109" s="2" t="s">
        <v>319</v>
      </c>
      <c r="B109" s="3" t="s">
        <v>320</v>
      </c>
      <c r="C109" s="4"/>
    </row>
    <row r="110" spans="1:3" ht="15.75" customHeight="1">
      <c r="A110" s="1" t="s">
        <v>335</v>
      </c>
      <c r="B110" s="3" t="s">
        <v>338</v>
      </c>
      <c r="C110" s="4"/>
    </row>
    <row r="111" spans="1:3" ht="15.75" customHeight="1">
      <c r="A111" s="1" t="s">
        <v>339</v>
      </c>
      <c r="B111" s="3" t="s">
        <v>341</v>
      </c>
      <c r="C111" s="4"/>
    </row>
    <row r="112" spans="1:3" ht="15.75" customHeight="1">
      <c r="A112" s="1" t="s">
        <v>182</v>
      </c>
      <c r="B112" s="3" t="s">
        <v>184</v>
      </c>
      <c r="C112" s="4"/>
    </row>
    <row r="113" spans="1:3" ht="15.75" customHeight="1">
      <c r="A113" s="1" t="s">
        <v>182</v>
      </c>
      <c r="B113" s="3" t="s">
        <v>185</v>
      </c>
      <c r="C113" s="4"/>
    </row>
    <row r="114" spans="1:3" ht="15.75" customHeight="1">
      <c r="A114" s="1" t="s">
        <v>186</v>
      </c>
      <c r="B114" s="3" t="s">
        <v>187</v>
      </c>
      <c r="C114" s="4"/>
    </row>
    <row r="115" spans="1:3" ht="15.75" customHeight="1">
      <c r="A115" s="1" t="s">
        <v>188</v>
      </c>
      <c r="B115" s="3" t="s">
        <v>189</v>
      </c>
      <c r="C115" s="4"/>
    </row>
    <row r="116" spans="1:3" ht="15.75" customHeight="1">
      <c r="A116" s="1" t="s">
        <v>190</v>
      </c>
      <c r="B116" s="3" t="s">
        <v>191</v>
      </c>
      <c r="C116" s="4"/>
    </row>
    <row r="117" spans="1:3" ht="15.75" customHeight="1">
      <c r="A117" s="1" t="s">
        <v>190</v>
      </c>
      <c r="B117" s="3" t="s">
        <v>192</v>
      </c>
      <c r="C117" s="4"/>
    </row>
    <row r="118" spans="1:3" ht="15.75" customHeight="1">
      <c r="A118" s="1" t="s">
        <v>342</v>
      </c>
      <c r="B118" s="3" t="s">
        <v>343</v>
      </c>
      <c r="C118" s="4"/>
    </row>
    <row r="119" spans="1:3" ht="15.75" customHeight="1">
      <c r="A119" s="1" t="s">
        <v>345</v>
      </c>
      <c r="B119" s="3" t="s">
        <v>346</v>
      </c>
      <c r="C119" s="4"/>
    </row>
    <row r="120" spans="1:3" ht="15.75" customHeight="1">
      <c r="A120" s="1" t="s">
        <v>347</v>
      </c>
      <c r="B120" s="3" t="s">
        <v>348</v>
      </c>
      <c r="C120" s="4"/>
    </row>
    <row r="121" spans="1:3" ht="15.75" customHeight="1">
      <c r="A121" s="1" t="s">
        <v>349</v>
      </c>
      <c r="B121" s="3" t="s">
        <v>350</v>
      </c>
      <c r="C121" s="4"/>
    </row>
    <row r="122" spans="1:3" ht="15.75" customHeight="1">
      <c r="A122" s="1" t="s">
        <v>351</v>
      </c>
      <c r="B122" s="3" t="s">
        <v>352</v>
      </c>
      <c r="C122" s="4"/>
    </row>
    <row r="123" spans="1:3" ht="15.75" customHeight="1">
      <c r="A123" s="1" t="s">
        <v>353</v>
      </c>
      <c r="B123" s="3" t="s">
        <v>354</v>
      </c>
      <c r="C123" s="4"/>
    </row>
    <row r="124" spans="1:3" ht="15.75" customHeight="1">
      <c r="A124" s="1" t="s">
        <v>193</v>
      </c>
      <c r="B124" s="3" t="s">
        <v>194</v>
      </c>
      <c r="C124" s="4"/>
    </row>
    <row r="125" spans="1:3" ht="15.75" customHeight="1">
      <c r="A125" s="1" t="s">
        <v>195</v>
      </c>
      <c r="B125" s="3" t="s">
        <v>196</v>
      </c>
      <c r="C125" s="4"/>
    </row>
    <row r="126" spans="1:3" ht="15.75" customHeight="1">
      <c r="A126" s="1" t="s">
        <v>197</v>
      </c>
      <c r="B126" s="3" t="s">
        <v>199</v>
      </c>
      <c r="C126" s="4"/>
    </row>
    <row r="127" spans="1:3" ht="15.75" customHeight="1">
      <c r="A127" s="1" t="s">
        <v>200</v>
      </c>
      <c r="B127" s="3" t="s">
        <v>201</v>
      </c>
      <c r="C127" s="4"/>
    </row>
    <row r="128" spans="1:3" ht="15.75" customHeight="1">
      <c r="B128" s="3"/>
      <c r="C128" s="4"/>
    </row>
    <row r="129" spans="2:3" ht="15.75" customHeight="1">
      <c r="B129" s="3"/>
      <c r="C129" s="4"/>
    </row>
    <row r="130" spans="2:3" ht="15.75" customHeight="1">
      <c r="B130" s="3"/>
      <c r="C130" s="4"/>
    </row>
    <row r="131" spans="2:3" ht="15.75" customHeight="1">
      <c r="B131" s="3"/>
      <c r="C131" s="4"/>
    </row>
    <row r="132" spans="2:3" ht="15.75" customHeight="1">
      <c r="B132" s="3"/>
      <c r="C132" s="4"/>
    </row>
    <row r="133" spans="2:3" ht="15.75" customHeight="1">
      <c r="B133" s="3"/>
      <c r="C133" s="4"/>
    </row>
    <row r="134" spans="2:3" ht="15.75" customHeight="1">
      <c r="B134" s="3"/>
      <c r="C134" s="4"/>
    </row>
    <row r="135" spans="2:3" ht="15.75" customHeight="1">
      <c r="B135" s="3"/>
      <c r="C135" s="4"/>
    </row>
    <row r="136" spans="2:3" ht="15.75" customHeight="1">
      <c r="B136" s="3"/>
      <c r="C136" s="4"/>
    </row>
    <row r="137" spans="2:3" ht="15.75" customHeight="1">
      <c r="B137" s="3"/>
      <c r="C137" s="4"/>
    </row>
    <row r="138" spans="2:3" ht="15.75" customHeight="1">
      <c r="B138" s="3"/>
      <c r="C138" s="4"/>
    </row>
    <row r="139" spans="2:3" ht="15.75" customHeight="1">
      <c r="B139" s="3"/>
      <c r="C139" s="4"/>
    </row>
    <row r="140" spans="2:3" ht="15.75" customHeight="1">
      <c r="B140" s="3"/>
      <c r="C140" s="4"/>
    </row>
    <row r="141" spans="2:3" ht="15.75" customHeight="1">
      <c r="B141" s="3"/>
      <c r="C141" s="4"/>
    </row>
    <row r="142" spans="2:3" ht="15.75" customHeight="1">
      <c r="B142" s="3"/>
      <c r="C142" s="4"/>
    </row>
    <row r="143" spans="2:3" ht="15.75" customHeight="1">
      <c r="B143" s="3"/>
      <c r="C143" s="4"/>
    </row>
    <row r="144" spans="2:3" ht="15.75" customHeight="1">
      <c r="B144" s="3"/>
      <c r="C144" s="4"/>
    </row>
    <row r="145" spans="2:3" ht="15.75" customHeight="1">
      <c r="B145" s="3"/>
      <c r="C145" s="4"/>
    </row>
    <row r="146" spans="2:3" ht="15.75" customHeight="1">
      <c r="B146" s="3"/>
      <c r="C146" s="4"/>
    </row>
    <row r="147" spans="2:3" ht="15.75" customHeight="1">
      <c r="B147" s="3"/>
      <c r="C147" s="4"/>
    </row>
    <row r="148" spans="2:3" ht="15.75" customHeight="1">
      <c r="B148" s="3"/>
      <c r="C148" s="4"/>
    </row>
    <row r="149" spans="2:3" ht="15.75" customHeight="1">
      <c r="B149" s="3"/>
      <c r="C149" s="4"/>
    </row>
    <row r="150" spans="2:3" ht="15.75" customHeight="1">
      <c r="B150" s="3"/>
      <c r="C150" s="4"/>
    </row>
    <row r="151" spans="2:3" ht="15.75" customHeight="1">
      <c r="B151" s="3"/>
      <c r="C151" s="4"/>
    </row>
    <row r="152" spans="2:3" ht="15.75" customHeight="1">
      <c r="B152" s="3"/>
      <c r="C152" s="4"/>
    </row>
    <row r="153" spans="2:3" ht="15.75" customHeight="1">
      <c r="B153" s="3"/>
      <c r="C153" s="4"/>
    </row>
    <row r="154" spans="2:3" ht="15.75" customHeight="1">
      <c r="B154" s="3"/>
      <c r="C154" s="4"/>
    </row>
    <row r="155" spans="2:3" ht="15.75" customHeight="1">
      <c r="B155" s="3"/>
      <c r="C155" s="4"/>
    </row>
    <row r="156" spans="2:3" ht="15.75" customHeight="1">
      <c r="B156" s="3"/>
      <c r="C156" s="4"/>
    </row>
    <row r="157" spans="2:3" ht="15.75" customHeight="1">
      <c r="B157" s="3"/>
      <c r="C157" s="4"/>
    </row>
    <row r="158" spans="2:3" ht="15.75" customHeight="1">
      <c r="B158" s="3"/>
      <c r="C158" s="4"/>
    </row>
    <row r="159" spans="2:3" ht="15.75" customHeight="1">
      <c r="B159" s="3"/>
      <c r="C159" s="4"/>
    </row>
    <row r="160" spans="2:3" ht="15.75" customHeight="1">
      <c r="B160" s="3"/>
      <c r="C160" s="4"/>
    </row>
    <row r="161" spans="2:3" ht="15.75" customHeight="1">
      <c r="B161" s="3"/>
      <c r="C161" s="4"/>
    </row>
    <row r="162" spans="2:3" ht="15.75" customHeight="1">
      <c r="B162" s="3"/>
      <c r="C162" s="4"/>
    </row>
    <row r="163" spans="2:3" ht="15.75" customHeight="1">
      <c r="B163" s="3"/>
      <c r="C163" s="4"/>
    </row>
    <row r="164" spans="2:3" ht="15.75" customHeight="1">
      <c r="B164" s="3"/>
      <c r="C164" s="4"/>
    </row>
    <row r="165" spans="2:3" ht="15.75" customHeight="1">
      <c r="B165" s="3"/>
      <c r="C165" s="4"/>
    </row>
    <row r="166" spans="2:3" ht="15.75" customHeight="1">
      <c r="B166" s="3"/>
      <c r="C166" s="4"/>
    </row>
    <row r="167" spans="2:3" ht="15.75" customHeight="1">
      <c r="B167" s="3"/>
      <c r="C167" s="4"/>
    </row>
    <row r="168" spans="2:3" ht="15.75" customHeight="1">
      <c r="B168" s="3"/>
      <c r="C168" s="4"/>
    </row>
    <row r="169" spans="2:3" ht="15.75" customHeight="1">
      <c r="B169" s="3"/>
      <c r="C169" s="4"/>
    </row>
    <row r="170" spans="2:3" ht="15.75" customHeight="1">
      <c r="B170" s="3"/>
      <c r="C170" s="4"/>
    </row>
    <row r="171" spans="2:3" ht="15.75" customHeight="1">
      <c r="B171" s="3"/>
      <c r="C171" s="4"/>
    </row>
    <row r="172" spans="2:3" ht="15.75" customHeight="1">
      <c r="B172" s="3"/>
      <c r="C172" s="4"/>
    </row>
    <row r="173" spans="2:3" ht="15.75" customHeight="1">
      <c r="B173" s="3"/>
      <c r="C173" s="4"/>
    </row>
    <row r="174" spans="2:3" ht="15.75" customHeight="1">
      <c r="B174" s="3"/>
      <c r="C174" s="4"/>
    </row>
    <row r="175" spans="2:3" ht="15.75" customHeight="1">
      <c r="B175" s="3"/>
      <c r="C175" s="4"/>
    </row>
    <row r="176" spans="2:3" ht="15.75" customHeight="1">
      <c r="B176" s="3"/>
      <c r="C176" s="4"/>
    </row>
    <row r="177" spans="2:3" ht="15.75" customHeight="1">
      <c r="B177" s="3"/>
      <c r="C177" s="4"/>
    </row>
    <row r="178" spans="2:3" ht="15.75" customHeight="1">
      <c r="B178" s="3"/>
      <c r="C178" s="4"/>
    </row>
    <row r="179" spans="2:3" ht="15.75" customHeight="1">
      <c r="B179" s="3"/>
      <c r="C179" s="4"/>
    </row>
    <row r="180" spans="2:3" ht="15.75" customHeight="1">
      <c r="B180" s="3"/>
      <c r="C180" s="4"/>
    </row>
    <row r="181" spans="2:3" ht="15.75" customHeight="1">
      <c r="B181" s="3"/>
      <c r="C181" s="4"/>
    </row>
    <row r="182" spans="2:3" ht="15.75" customHeight="1">
      <c r="B182" s="3"/>
      <c r="C182" s="4"/>
    </row>
    <row r="183" spans="2:3" ht="15.75" customHeight="1">
      <c r="B183" s="3"/>
      <c r="C183" s="4"/>
    </row>
    <row r="184" spans="2:3" ht="15.75" customHeight="1">
      <c r="B184" s="3"/>
      <c r="C184" s="4"/>
    </row>
    <row r="185" spans="2:3" ht="15.75" customHeight="1">
      <c r="B185" s="3"/>
      <c r="C185" s="4"/>
    </row>
    <row r="186" spans="2:3" ht="15.75" customHeight="1">
      <c r="B186" s="3"/>
      <c r="C186" s="4"/>
    </row>
    <row r="187" spans="2:3" ht="15.75" customHeight="1">
      <c r="B187" s="3"/>
      <c r="C187" s="4"/>
    </row>
    <row r="188" spans="2:3" ht="15.75" customHeight="1">
      <c r="B188" s="3"/>
      <c r="C188" s="4"/>
    </row>
    <row r="189" spans="2:3" ht="15.75" customHeight="1">
      <c r="B189" s="3"/>
      <c r="C189" s="4"/>
    </row>
    <row r="190" spans="2:3" ht="15.75" customHeight="1">
      <c r="B190" s="3"/>
      <c r="C190" s="4"/>
    </row>
    <row r="191" spans="2:3" ht="15.75" customHeight="1">
      <c r="B191" s="3"/>
      <c r="C191" s="4"/>
    </row>
    <row r="192" spans="2:3" ht="15.75" customHeight="1">
      <c r="B192" s="3"/>
      <c r="C192" s="4"/>
    </row>
    <row r="193" spans="2:3" ht="15.75" customHeight="1">
      <c r="B193" s="3"/>
      <c r="C193" s="4"/>
    </row>
    <row r="194" spans="2:3" ht="15.75" customHeight="1">
      <c r="B194" s="3"/>
      <c r="C194" s="4"/>
    </row>
    <row r="195" spans="2:3" ht="15.75" customHeight="1">
      <c r="B195" s="3"/>
      <c r="C195" s="4"/>
    </row>
    <row r="196" spans="2:3" ht="15.75" customHeight="1">
      <c r="B196" s="3"/>
      <c r="C196" s="4"/>
    </row>
    <row r="197" spans="2:3" ht="15.75" customHeight="1">
      <c r="B197" s="3"/>
      <c r="C197" s="4"/>
    </row>
    <row r="198" spans="2:3" ht="15.75" customHeight="1">
      <c r="B198" s="3"/>
      <c r="C198" s="4"/>
    </row>
    <row r="199" spans="2:3" ht="15.75" customHeight="1">
      <c r="B199" s="3"/>
      <c r="C199" s="4"/>
    </row>
    <row r="200" spans="2:3" ht="15.75" customHeight="1">
      <c r="B200" s="3"/>
      <c r="C200" s="4"/>
    </row>
    <row r="201" spans="2:3" ht="15.75" customHeight="1">
      <c r="B201" s="3"/>
      <c r="C201" s="4"/>
    </row>
    <row r="202" spans="2:3" ht="15.75" customHeight="1">
      <c r="B202" s="3"/>
      <c r="C202" s="4"/>
    </row>
    <row r="203" spans="2:3" ht="15.75" customHeight="1">
      <c r="B203" s="3"/>
      <c r="C203" s="4"/>
    </row>
    <row r="204" spans="2:3" ht="15.75" customHeight="1">
      <c r="B204" s="3"/>
      <c r="C204" s="4"/>
    </row>
    <row r="205" spans="2:3" ht="15.75" customHeight="1">
      <c r="B205" s="3"/>
      <c r="C205" s="4"/>
    </row>
    <row r="206" spans="2:3" ht="15.75" customHeight="1">
      <c r="B206" s="3"/>
      <c r="C206" s="4"/>
    </row>
    <row r="207" spans="2:3" ht="15.75" customHeight="1">
      <c r="B207" s="3"/>
      <c r="C207" s="4"/>
    </row>
    <row r="208" spans="2:3" ht="15.75" customHeight="1">
      <c r="B208" s="3"/>
      <c r="C208" s="4"/>
    </row>
    <row r="209" spans="2:3" ht="15.75" customHeight="1">
      <c r="B209" s="3"/>
      <c r="C209" s="4"/>
    </row>
    <row r="210" spans="2:3" ht="15.75" customHeight="1">
      <c r="B210" s="3"/>
      <c r="C210" s="4"/>
    </row>
    <row r="211" spans="2:3" ht="15.75" customHeight="1">
      <c r="B211" s="3"/>
      <c r="C211" s="4"/>
    </row>
    <row r="212" spans="2:3" ht="15.75" customHeight="1">
      <c r="B212" s="3"/>
      <c r="C212" s="4"/>
    </row>
    <row r="213" spans="2:3" ht="15.75" customHeight="1">
      <c r="B213" s="3"/>
      <c r="C213" s="4"/>
    </row>
    <row r="214" spans="2:3" ht="15.75" customHeight="1">
      <c r="B214" s="3"/>
      <c r="C214" s="4"/>
    </row>
    <row r="215" spans="2:3" ht="15.75" customHeight="1">
      <c r="B215" s="3"/>
      <c r="C215" s="4"/>
    </row>
    <row r="216" spans="2:3" ht="15.75" customHeight="1">
      <c r="B216" s="3"/>
      <c r="C216" s="4"/>
    </row>
    <row r="217" spans="2:3" ht="15.75" customHeight="1">
      <c r="B217" s="3"/>
      <c r="C217" s="4"/>
    </row>
    <row r="218" spans="2:3" ht="15.75" customHeight="1">
      <c r="B218" s="3"/>
      <c r="C218" s="4"/>
    </row>
    <row r="219" spans="2:3" ht="15.75" customHeight="1">
      <c r="B219" s="3"/>
      <c r="C219" s="4"/>
    </row>
    <row r="220" spans="2:3" ht="15.75" customHeight="1">
      <c r="B220" s="3"/>
      <c r="C220" s="4"/>
    </row>
    <row r="221" spans="2:3" ht="15.75" customHeight="1">
      <c r="B221" s="3"/>
      <c r="C221" s="4"/>
    </row>
    <row r="222" spans="2:3" ht="15.75" customHeight="1">
      <c r="B222" s="3"/>
      <c r="C222" s="4"/>
    </row>
    <row r="223" spans="2:3" ht="15.75" customHeight="1">
      <c r="B223" s="3"/>
      <c r="C223" s="4"/>
    </row>
    <row r="224" spans="2:3" ht="15.75" customHeight="1">
      <c r="B224" s="3"/>
      <c r="C224" s="4"/>
    </row>
    <row r="225" spans="2:3" ht="15.75" customHeight="1">
      <c r="B225" s="3"/>
      <c r="C225" s="4"/>
    </row>
    <row r="226" spans="2:3" ht="15.75" customHeight="1">
      <c r="B226" s="3"/>
      <c r="C226" s="4"/>
    </row>
    <row r="227" spans="2:3" ht="15.75" customHeight="1">
      <c r="B227" s="3"/>
      <c r="C227" s="4"/>
    </row>
    <row r="228" spans="2:3" ht="15.75" customHeight="1">
      <c r="B228" s="3"/>
      <c r="C228" s="4"/>
    </row>
    <row r="229" spans="2:3" ht="15.75" customHeight="1">
      <c r="B229" s="3"/>
      <c r="C229" s="4"/>
    </row>
    <row r="230" spans="2:3" ht="15.75" customHeight="1">
      <c r="B230" s="3"/>
      <c r="C230" s="4"/>
    </row>
    <row r="231" spans="2:3" ht="15.75" customHeight="1">
      <c r="B231" s="3"/>
      <c r="C231" s="4"/>
    </row>
    <row r="232" spans="2:3" ht="15.75" customHeight="1">
      <c r="B232" s="3"/>
      <c r="C232" s="4"/>
    </row>
    <row r="233" spans="2:3" ht="15.75" customHeight="1">
      <c r="B233" s="3"/>
      <c r="C233" s="4"/>
    </row>
    <row r="234" spans="2:3" ht="15.75" customHeight="1">
      <c r="B234" s="3"/>
      <c r="C234" s="4"/>
    </row>
    <row r="235" spans="2:3" ht="15.75" customHeight="1">
      <c r="B235" s="3"/>
      <c r="C235" s="4"/>
    </row>
    <row r="236" spans="2:3" ht="15.75" customHeight="1">
      <c r="B236" s="3"/>
      <c r="C236" s="4"/>
    </row>
    <row r="237" spans="2:3" ht="15.75" customHeight="1">
      <c r="B237" s="3"/>
      <c r="C237" s="4"/>
    </row>
    <row r="238" spans="2:3" ht="15.75" customHeight="1">
      <c r="B238" s="3"/>
      <c r="C238" s="4"/>
    </row>
    <row r="239" spans="2:3" ht="15.75" customHeight="1">
      <c r="B239" s="3"/>
      <c r="C239" s="4"/>
    </row>
    <row r="240" spans="2:3" ht="15.75" customHeight="1">
      <c r="B240" s="3"/>
      <c r="C240" s="4"/>
    </row>
    <row r="241" spans="2:3" ht="15.75" customHeight="1">
      <c r="B241" s="3"/>
      <c r="C241" s="4"/>
    </row>
    <row r="242" spans="2:3" ht="15.75" customHeight="1">
      <c r="B242" s="3"/>
      <c r="C242" s="4"/>
    </row>
    <row r="243" spans="2:3" ht="15.75" customHeight="1">
      <c r="B243" s="3"/>
      <c r="C243" s="4"/>
    </row>
    <row r="244" spans="2:3" ht="15.75" customHeight="1">
      <c r="B244" s="3"/>
      <c r="C244" s="4"/>
    </row>
    <row r="245" spans="2:3" ht="15.75" customHeight="1">
      <c r="B245" s="3"/>
      <c r="C245" s="4"/>
    </row>
    <row r="246" spans="2:3" ht="15.75" customHeight="1">
      <c r="B246" s="3"/>
      <c r="C246" s="4"/>
    </row>
    <row r="247" spans="2:3" ht="15.75" customHeight="1">
      <c r="B247" s="3"/>
      <c r="C247" s="4"/>
    </row>
    <row r="248" spans="2:3" ht="15.75" customHeight="1">
      <c r="B248" s="3"/>
      <c r="C248" s="4"/>
    </row>
    <row r="249" spans="2:3" ht="15.75" customHeight="1">
      <c r="B249" s="3"/>
      <c r="C249" s="4"/>
    </row>
    <row r="250" spans="2:3" ht="15.75" customHeight="1">
      <c r="B250" s="3"/>
      <c r="C250" s="4"/>
    </row>
    <row r="251" spans="2:3" ht="15.75" customHeight="1">
      <c r="B251" s="3"/>
      <c r="C251" s="4"/>
    </row>
    <row r="252" spans="2:3" ht="15.75" customHeight="1">
      <c r="B252" s="3"/>
      <c r="C252" s="4"/>
    </row>
    <row r="253" spans="2:3" ht="15.75" customHeight="1">
      <c r="B253" s="3"/>
      <c r="C253" s="4"/>
    </row>
    <row r="254" spans="2:3" ht="15.75" customHeight="1">
      <c r="B254" s="3"/>
      <c r="C254" s="4"/>
    </row>
    <row r="255" spans="2:3" ht="15.75" customHeight="1">
      <c r="B255" s="3"/>
      <c r="C255" s="4"/>
    </row>
    <row r="256" spans="2:3" ht="15.75" customHeight="1">
      <c r="B256" s="3"/>
      <c r="C256" s="4"/>
    </row>
    <row r="257" spans="2:3" ht="15.75" customHeight="1">
      <c r="B257" s="3"/>
      <c r="C257" s="4"/>
    </row>
    <row r="258" spans="2:3" ht="15.75" customHeight="1">
      <c r="B258" s="3"/>
      <c r="C258" s="4"/>
    </row>
    <row r="259" spans="2:3" ht="15.75" customHeight="1">
      <c r="B259" s="3"/>
      <c r="C259" s="4"/>
    </row>
    <row r="260" spans="2:3" ht="15.75" customHeight="1">
      <c r="B260" s="3"/>
      <c r="C260" s="4"/>
    </row>
    <row r="261" spans="2:3" ht="15.75" customHeight="1">
      <c r="B261" s="3"/>
      <c r="C261" s="4"/>
    </row>
    <row r="262" spans="2:3" ht="15.75" customHeight="1">
      <c r="B262" s="3"/>
      <c r="C262" s="4"/>
    </row>
    <row r="263" spans="2:3" ht="15.75" customHeight="1">
      <c r="B263" s="3"/>
      <c r="C263" s="4"/>
    </row>
    <row r="264" spans="2:3" ht="15.75" customHeight="1">
      <c r="B264" s="3"/>
      <c r="C264" s="4"/>
    </row>
    <row r="265" spans="2:3" ht="15.75" customHeight="1">
      <c r="B265" s="3"/>
      <c r="C265" s="4"/>
    </row>
    <row r="266" spans="2:3" ht="15.75" customHeight="1">
      <c r="B266" s="3"/>
      <c r="C266" s="4"/>
    </row>
    <row r="267" spans="2:3" ht="15.75" customHeight="1">
      <c r="B267" s="3"/>
      <c r="C267" s="4"/>
    </row>
    <row r="268" spans="2:3" ht="15.75" customHeight="1">
      <c r="B268" s="3"/>
      <c r="C268" s="4"/>
    </row>
    <row r="269" spans="2:3" ht="15.75" customHeight="1">
      <c r="B269" s="3"/>
      <c r="C269" s="4"/>
    </row>
    <row r="270" spans="2:3" ht="15.75" customHeight="1">
      <c r="B270" s="3"/>
      <c r="C270" s="4"/>
    </row>
    <row r="271" spans="2:3" ht="15.75" customHeight="1">
      <c r="B271" s="3"/>
      <c r="C271" s="4"/>
    </row>
    <row r="272" spans="2:3" ht="15.75" customHeight="1">
      <c r="B272" s="3"/>
      <c r="C272" s="4"/>
    </row>
    <row r="273" spans="2:3" ht="15.75" customHeight="1">
      <c r="B273" s="3"/>
      <c r="C273" s="4"/>
    </row>
    <row r="274" spans="2:3" ht="15.75" customHeight="1">
      <c r="B274" s="3"/>
      <c r="C274" s="4"/>
    </row>
    <row r="275" spans="2:3" ht="15.75" customHeight="1">
      <c r="B275" s="3"/>
      <c r="C275" s="4"/>
    </row>
    <row r="276" spans="2:3" ht="15.75" customHeight="1">
      <c r="B276" s="3"/>
      <c r="C276" s="4"/>
    </row>
    <row r="277" spans="2:3" ht="15.75" customHeight="1">
      <c r="B277" s="3"/>
      <c r="C277" s="4"/>
    </row>
    <row r="278" spans="2:3" ht="15.75" customHeight="1">
      <c r="B278" s="3"/>
      <c r="C278" s="4"/>
    </row>
    <row r="279" spans="2:3" ht="15.75" customHeight="1">
      <c r="B279" s="3"/>
      <c r="C279" s="4"/>
    </row>
    <row r="280" spans="2:3" ht="15.75" customHeight="1">
      <c r="B280" s="3"/>
      <c r="C280" s="4"/>
    </row>
    <row r="281" spans="2:3" ht="15.75" customHeight="1">
      <c r="B281" s="3"/>
      <c r="C281" s="4"/>
    </row>
    <row r="282" spans="2:3" ht="15.75" customHeight="1">
      <c r="B282" s="3"/>
      <c r="C282" s="4"/>
    </row>
    <row r="283" spans="2:3" ht="15.75" customHeight="1">
      <c r="B283" s="3"/>
      <c r="C283" s="4"/>
    </row>
    <row r="284" spans="2:3" ht="15.75" customHeight="1">
      <c r="B284" s="3"/>
      <c r="C284" s="4"/>
    </row>
    <row r="285" spans="2:3" ht="15.75" customHeight="1">
      <c r="B285" s="3"/>
      <c r="C285" s="4"/>
    </row>
    <row r="286" spans="2:3" ht="15.75" customHeight="1">
      <c r="B286" s="3"/>
      <c r="C286" s="4"/>
    </row>
    <row r="287" spans="2:3" ht="15.75" customHeight="1">
      <c r="B287" s="3"/>
      <c r="C287" s="4"/>
    </row>
    <row r="288" spans="2:3" ht="15.75" customHeight="1">
      <c r="B288" s="3"/>
      <c r="C288" s="4"/>
    </row>
    <row r="289" spans="2:3" ht="15.75" customHeight="1">
      <c r="B289" s="3"/>
      <c r="C289" s="4"/>
    </row>
    <row r="290" spans="2:3" ht="15.75" customHeight="1">
      <c r="B290" s="3"/>
      <c r="C290" s="4"/>
    </row>
    <row r="291" spans="2:3" ht="15.75" customHeight="1">
      <c r="B291" s="3"/>
      <c r="C291" s="4"/>
    </row>
    <row r="292" spans="2:3" ht="15.75" customHeight="1">
      <c r="B292" s="3"/>
      <c r="C292" s="4"/>
    </row>
    <row r="293" spans="2:3" ht="15.75" customHeight="1">
      <c r="B293" s="3"/>
      <c r="C293" s="4"/>
    </row>
    <row r="294" spans="2:3" ht="15.75" customHeight="1">
      <c r="B294" s="3"/>
      <c r="C294" s="4"/>
    </row>
    <row r="295" spans="2:3" ht="15.75" customHeight="1">
      <c r="B295" s="3"/>
      <c r="C295" s="4"/>
    </row>
    <row r="296" spans="2:3" ht="15.75" customHeight="1">
      <c r="B296" s="3"/>
      <c r="C296" s="4"/>
    </row>
    <row r="297" spans="2:3" ht="15.75" customHeight="1">
      <c r="B297" s="3"/>
      <c r="C297" s="4"/>
    </row>
    <row r="298" spans="2:3" ht="15.75" customHeight="1">
      <c r="B298" s="3"/>
      <c r="C298" s="4"/>
    </row>
    <row r="299" spans="2:3" ht="15.75" customHeight="1">
      <c r="B299" s="3"/>
      <c r="C299" s="4"/>
    </row>
    <row r="300" spans="2:3" ht="15.75" customHeight="1">
      <c r="B300" s="3"/>
      <c r="C300" s="4"/>
    </row>
    <row r="301" spans="2:3" ht="15.75" customHeight="1">
      <c r="B301" s="3"/>
      <c r="C301" s="4"/>
    </row>
    <row r="302" spans="2:3" ht="15.75" customHeight="1">
      <c r="B302" s="3"/>
      <c r="C302" s="4"/>
    </row>
    <row r="303" spans="2:3" ht="15.75" customHeight="1">
      <c r="B303" s="3"/>
      <c r="C303" s="4"/>
    </row>
    <row r="304" spans="2:3" ht="15.75" customHeight="1">
      <c r="B304" s="3"/>
      <c r="C304" s="4"/>
    </row>
    <row r="305" spans="2:3" ht="15.75" customHeight="1">
      <c r="B305" s="3"/>
      <c r="C305" s="4"/>
    </row>
    <row r="306" spans="2:3" ht="15.75" customHeight="1">
      <c r="B306" s="3"/>
      <c r="C306" s="4"/>
    </row>
    <row r="307" spans="2:3" ht="15.75" customHeight="1">
      <c r="B307" s="3"/>
      <c r="C307" s="4"/>
    </row>
    <row r="308" spans="2:3" ht="15.75" customHeight="1">
      <c r="B308" s="3"/>
      <c r="C308" s="4"/>
    </row>
    <row r="309" spans="2:3" ht="15.75" customHeight="1">
      <c r="B309" s="3"/>
      <c r="C309" s="4"/>
    </row>
    <row r="310" spans="2:3" ht="15.75" customHeight="1">
      <c r="B310" s="3"/>
      <c r="C310" s="4"/>
    </row>
    <row r="311" spans="2:3" ht="15.75" customHeight="1">
      <c r="B311" s="3"/>
      <c r="C311" s="4"/>
    </row>
    <row r="312" spans="2:3" ht="15.75" customHeight="1">
      <c r="B312" s="3"/>
      <c r="C312" s="4"/>
    </row>
    <row r="313" spans="2:3" ht="15.75" customHeight="1">
      <c r="B313" s="3"/>
      <c r="C313" s="4"/>
    </row>
    <row r="314" spans="2:3" ht="15.75" customHeight="1">
      <c r="B314" s="3"/>
      <c r="C314" s="4"/>
    </row>
    <row r="315" spans="2:3" ht="15.75" customHeight="1">
      <c r="B315" s="3"/>
      <c r="C315" s="4"/>
    </row>
    <row r="316" spans="2:3" ht="15.75" customHeight="1">
      <c r="B316" s="3"/>
      <c r="C316" s="4"/>
    </row>
    <row r="317" spans="2:3" ht="15.75" customHeight="1">
      <c r="B317" s="3"/>
      <c r="C317" s="4"/>
    </row>
    <row r="318" spans="2:3" ht="15.75" customHeight="1">
      <c r="B318" s="3"/>
      <c r="C318" s="4"/>
    </row>
    <row r="319" spans="2:3" ht="15.75" customHeight="1">
      <c r="B319" s="3"/>
      <c r="C319" s="4"/>
    </row>
    <row r="320" spans="2:3" ht="15.75" customHeight="1">
      <c r="B320" s="3"/>
      <c r="C320" s="4"/>
    </row>
    <row r="321" spans="2:3" ht="15.75" customHeight="1">
      <c r="B321" s="3"/>
      <c r="C321" s="4"/>
    </row>
    <row r="322" spans="2:3" ht="15.75" customHeight="1">
      <c r="B322" s="3"/>
      <c r="C322" s="4"/>
    </row>
    <row r="323" spans="2:3" ht="15.75" customHeight="1">
      <c r="B323" s="3"/>
      <c r="C323" s="4"/>
    </row>
    <row r="324" spans="2:3" ht="15.75" customHeight="1">
      <c r="B324" s="3"/>
      <c r="C324" s="4"/>
    </row>
    <row r="325" spans="2:3" ht="15.75" customHeight="1">
      <c r="B325" s="3"/>
      <c r="C325" s="4"/>
    </row>
    <row r="326" spans="2:3" ht="15.75" customHeight="1">
      <c r="B326" s="3"/>
      <c r="C326" s="4"/>
    </row>
    <row r="327" spans="2:3" ht="15.75" customHeight="1">
      <c r="B327" s="3"/>
      <c r="C327" s="4"/>
    </row>
    <row r="328" spans="2:3" ht="15.75" customHeight="1"/>
    <row r="329" spans="2:3" ht="15.75" customHeight="1"/>
    <row r="330" spans="2:3" ht="15.75" customHeight="1"/>
    <row r="331" spans="2:3" ht="15.75" customHeight="1"/>
    <row r="332" spans="2:3" ht="15.75" customHeight="1"/>
    <row r="333" spans="2:3" ht="15.75" customHeight="1"/>
    <row r="334" spans="2:3" ht="15.75" customHeight="1"/>
    <row r="335" spans="2:3" ht="15.75" customHeight="1"/>
    <row r="336" spans="2: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G1000"/>
  <sheetViews>
    <sheetView tabSelected="1" topLeftCell="N1" workbookViewId="0">
      <selection activeCell="R2" sqref="R2"/>
    </sheetView>
  </sheetViews>
  <sheetFormatPr baseColWidth="10" defaultColWidth="14.5" defaultRowHeight="15" customHeight="1"/>
  <cols>
    <col min="2" max="2" width="67.5" customWidth="1"/>
    <col min="3" max="3" width="34.6640625" customWidth="1"/>
    <col min="4" max="6" width="67.5" customWidth="1"/>
    <col min="8" max="8" width="67.5" customWidth="1"/>
    <col min="9" max="9" width="34.6640625" customWidth="1"/>
    <col min="10" max="17" width="67.5" customWidth="1"/>
    <col min="19" max="19" width="67.5" customWidth="1"/>
    <col min="20" max="20" width="34.6640625" customWidth="1"/>
    <col min="21" max="23" width="67.5" customWidth="1"/>
    <col min="25" max="25" width="67.5" customWidth="1"/>
    <col min="26" max="26" width="34.6640625" customWidth="1"/>
    <col min="27" max="29" width="67.5" customWidth="1"/>
    <col min="31" max="31" width="67.5" customWidth="1"/>
    <col min="32" max="32" width="34.6640625" customWidth="1"/>
    <col min="33" max="34" width="67.5" customWidth="1"/>
    <col min="35" max="35" width="42.33203125" customWidth="1"/>
    <col min="36" max="36" width="61.1640625" customWidth="1"/>
    <col min="37" max="37" width="67.5" customWidth="1"/>
    <col min="38" max="38" width="34.6640625" customWidth="1"/>
    <col min="39" max="41" width="67.5" customWidth="1"/>
    <col min="43" max="43" width="67.5" customWidth="1"/>
    <col min="44" max="44" width="34.6640625" customWidth="1"/>
    <col min="45" max="47" width="67.5" customWidth="1"/>
    <col min="48" max="48" width="47.6640625" customWidth="1"/>
    <col min="49" max="49" width="67.5" customWidth="1"/>
    <col min="50" max="50" width="34.6640625" customWidth="1"/>
    <col min="51" max="51" width="67.5" customWidth="1"/>
    <col min="52" max="52" width="56.33203125" customWidth="1"/>
    <col min="53" max="53" width="34.6640625" customWidth="1"/>
    <col min="54" max="56" width="67.5" customWidth="1"/>
    <col min="58" max="58" width="67.5" customWidth="1"/>
    <col min="59" max="59" width="34.6640625" customWidth="1"/>
    <col min="60" max="61" width="67.5" customWidth="1"/>
    <col min="62" max="62" width="40.1640625" customWidth="1"/>
    <col min="63" max="63" width="69.83203125" customWidth="1"/>
    <col min="64" max="64" width="67.5" customWidth="1"/>
    <col min="65" max="72" width="34.6640625" customWidth="1"/>
    <col min="73" max="84" width="67.5" customWidth="1"/>
    <col min="85" max="85" width="34.6640625" customWidth="1"/>
    <col min="86" max="86" width="67.5" customWidth="1"/>
    <col min="88" max="88" width="67.5" customWidth="1"/>
    <col min="89" max="89" width="34.6640625" customWidth="1"/>
    <col min="90" max="91" width="67.5" customWidth="1"/>
    <col min="93" max="93" width="67.5" customWidth="1"/>
    <col min="94" max="94" width="34.6640625" customWidth="1"/>
    <col min="95" max="98" width="67.5" customWidth="1"/>
    <col min="99" max="99" width="34.6640625" customWidth="1"/>
    <col min="100" max="103" width="67.5" customWidth="1"/>
    <col min="104" max="104" width="35.83203125" customWidth="1"/>
    <col min="105" max="105" width="67.5" customWidth="1"/>
    <col min="106" max="106" width="34.6640625" customWidth="1"/>
    <col min="107" max="109" width="67.5" customWidth="1"/>
    <col min="111" max="111" width="67.5" customWidth="1"/>
    <col min="112" max="113" width="34.6640625" customWidth="1"/>
    <col min="114" max="116" width="67.5" customWidth="1"/>
    <col min="118" max="118" width="67.5" customWidth="1"/>
    <col min="119" max="119" width="34.6640625" customWidth="1"/>
    <col min="120" max="122" width="67.5" customWidth="1"/>
    <col min="124" max="124" width="67.5" customWidth="1"/>
    <col min="125" max="125" width="34.6640625" customWidth="1"/>
    <col min="126" max="128" width="67.5" customWidth="1"/>
    <col min="130" max="130" width="67.5" customWidth="1"/>
    <col min="131" max="131" width="34.6640625" customWidth="1"/>
    <col min="132" max="134" width="67.5" customWidth="1"/>
    <col min="136" max="136" width="67.5" customWidth="1"/>
    <col min="137" max="137" width="34.6640625" customWidth="1"/>
    <col min="138" max="139" width="67.5" customWidth="1"/>
    <col min="141" max="141" width="67.5" customWidth="1"/>
    <col min="142" max="142" width="34.6640625" customWidth="1"/>
    <col min="143" max="145" width="67.5" customWidth="1"/>
    <col min="147" max="147" width="67.5" customWidth="1"/>
    <col min="148" max="148" width="34.6640625" customWidth="1"/>
    <col min="149" max="151" width="67.5" customWidth="1"/>
    <col min="153" max="153" width="67.5" customWidth="1"/>
    <col min="154" max="154" width="34.6640625" customWidth="1"/>
    <col min="155" max="157" width="67.5" customWidth="1"/>
    <col min="159" max="159" width="67.5" customWidth="1"/>
    <col min="160" max="160" width="34.6640625" customWidth="1"/>
    <col min="161" max="163" width="67.5" customWidth="1"/>
  </cols>
  <sheetData>
    <row r="1" spans="1:163" ht="15.75" customHeight="1">
      <c r="A1" s="6" t="s">
        <v>0</v>
      </c>
      <c r="B1" s="6" t="s">
        <v>2</v>
      </c>
      <c r="C1" s="6" t="s">
        <v>4</v>
      </c>
      <c r="D1" s="6" t="s">
        <v>6</v>
      </c>
      <c r="E1" s="6" t="s">
        <v>8</v>
      </c>
      <c r="F1" s="6" t="s">
        <v>10</v>
      </c>
      <c r="G1" s="6" t="s">
        <v>38</v>
      </c>
      <c r="H1" s="6" t="s">
        <v>40</v>
      </c>
      <c r="I1" s="6" t="s">
        <v>44</v>
      </c>
      <c r="J1" s="6" t="s">
        <v>48</v>
      </c>
      <c r="K1" s="6" t="s">
        <v>20</v>
      </c>
      <c r="L1" s="6" t="s">
        <v>22</v>
      </c>
      <c r="M1" s="6" t="s">
        <v>815</v>
      </c>
      <c r="N1" s="6" t="s">
        <v>816</v>
      </c>
      <c r="O1" s="6" t="s">
        <v>817</v>
      </c>
      <c r="P1" s="6" t="s">
        <v>818</v>
      </c>
      <c r="Q1" s="6" t="s">
        <v>819</v>
      </c>
      <c r="R1" s="6" t="s">
        <v>33</v>
      </c>
      <c r="S1" s="6" t="s">
        <v>41</v>
      </c>
      <c r="T1" s="6" t="s">
        <v>56</v>
      </c>
      <c r="U1" s="6" t="s">
        <v>63</v>
      </c>
      <c r="V1" s="6" t="s">
        <v>52</v>
      </c>
      <c r="W1" s="6" t="s">
        <v>59</v>
      </c>
      <c r="X1" s="6" t="s">
        <v>68</v>
      </c>
      <c r="Y1" s="6" t="s">
        <v>72</v>
      </c>
      <c r="Z1" s="6" t="s">
        <v>79</v>
      </c>
      <c r="AA1" s="6" t="s">
        <v>83</v>
      </c>
      <c r="AB1" s="6" t="s">
        <v>65</v>
      </c>
      <c r="AC1" s="6" t="s">
        <v>67</v>
      </c>
      <c r="AD1" s="6" t="s">
        <v>70</v>
      </c>
      <c r="AE1" s="6" t="s">
        <v>126</v>
      </c>
      <c r="AF1" s="6" t="s">
        <v>130</v>
      </c>
      <c r="AG1" s="6" t="s">
        <v>80</v>
      </c>
      <c r="AH1" s="6" t="s">
        <v>82</v>
      </c>
      <c r="AI1" s="6" t="s">
        <v>85</v>
      </c>
      <c r="AJ1" s="6" t="s">
        <v>87</v>
      </c>
      <c r="AK1" s="6" t="s">
        <v>89</v>
      </c>
      <c r="AL1" s="6" t="s">
        <v>92</v>
      </c>
      <c r="AM1" s="6" t="s">
        <v>94</v>
      </c>
      <c r="AN1" s="6" t="s">
        <v>96</v>
      </c>
      <c r="AO1" s="6" t="s">
        <v>98</v>
      </c>
      <c r="AP1" s="6" t="s">
        <v>179</v>
      </c>
      <c r="AQ1" s="6" t="s">
        <v>181</v>
      </c>
      <c r="AR1" s="6" t="s">
        <v>183</v>
      </c>
      <c r="AS1" s="6" t="s">
        <v>108</v>
      </c>
      <c r="AT1" s="6" t="s">
        <v>110</v>
      </c>
      <c r="AU1" s="6" t="s">
        <v>112</v>
      </c>
      <c r="AV1" s="6" t="s">
        <v>150</v>
      </c>
      <c r="AW1" s="6" t="s">
        <v>116</v>
      </c>
      <c r="AX1" s="6" t="s">
        <v>118</v>
      </c>
      <c r="AY1" s="6" t="s">
        <v>122</v>
      </c>
      <c r="AZ1" s="6" t="s">
        <v>124</v>
      </c>
      <c r="BA1" s="6" t="s">
        <v>132</v>
      </c>
      <c r="BB1" s="6" t="s">
        <v>135</v>
      </c>
      <c r="BC1" s="6" t="s">
        <v>138</v>
      </c>
      <c r="BD1" s="6" t="s">
        <v>198</v>
      </c>
      <c r="BE1" s="6" t="s">
        <v>202</v>
      </c>
      <c r="BF1" s="6" t="s">
        <v>208</v>
      </c>
      <c r="BG1" s="6" t="s">
        <v>211</v>
      </c>
      <c r="BH1" s="6" t="s">
        <v>166</v>
      </c>
      <c r="BI1" s="6" t="s">
        <v>170</v>
      </c>
      <c r="BJ1" s="6" t="s">
        <v>173</v>
      </c>
      <c r="BK1" s="6" t="s">
        <v>158</v>
      </c>
      <c r="BL1" s="6" t="s">
        <v>160</v>
      </c>
      <c r="BM1" s="6" t="s">
        <v>162</v>
      </c>
      <c r="BN1" s="6" t="s">
        <v>775</v>
      </c>
      <c r="BO1" s="6" t="s">
        <v>776</v>
      </c>
      <c r="BP1" s="6" t="s">
        <v>777</v>
      </c>
      <c r="BQ1" s="6" t="s">
        <v>778</v>
      </c>
      <c r="BR1" s="6" t="s">
        <v>779</v>
      </c>
      <c r="BS1" s="6" t="s">
        <v>780</v>
      </c>
      <c r="BT1" s="6" t="s">
        <v>781</v>
      </c>
      <c r="BU1" s="6" t="s">
        <v>218</v>
      </c>
      <c r="BV1" s="6" t="s">
        <v>222</v>
      </c>
      <c r="BW1" s="6" t="s">
        <v>225</v>
      </c>
      <c r="BX1" s="6" t="s">
        <v>798</v>
      </c>
      <c r="BY1" s="6" t="s">
        <v>799</v>
      </c>
      <c r="BZ1" s="6" t="s">
        <v>800</v>
      </c>
      <c r="CA1" s="6" t="s">
        <v>801</v>
      </c>
      <c r="CB1" s="6" t="s">
        <v>802</v>
      </c>
      <c r="CC1" s="6" t="s">
        <v>803</v>
      </c>
      <c r="CD1" s="6" t="s">
        <v>804</v>
      </c>
      <c r="CE1" s="6" t="s">
        <v>813</v>
      </c>
      <c r="CF1" s="6" t="s">
        <v>367</v>
      </c>
      <c r="CG1" s="6" t="s">
        <v>369</v>
      </c>
      <c r="CH1" s="6" t="s">
        <v>182</v>
      </c>
      <c r="CI1" s="6" t="s">
        <v>186</v>
      </c>
      <c r="CJ1" s="6" t="s">
        <v>188</v>
      </c>
      <c r="CK1" s="6" t="s">
        <v>370</v>
      </c>
      <c r="CL1" s="6" t="s">
        <v>193</v>
      </c>
      <c r="CM1" s="6" t="s">
        <v>195</v>
      </c>
      <c r="CN1" s="6" t="s">
        <v>197</v>
      </c>
      <c r="CO1" s="6" t="s">
        <v>200</v>
      </c>
      <c r="CP1" s="6" t="s">
        <v>203</v>
      </c>
      <c r="CQ1" s="6" t="s">
        <v>206</v>
      </c>
      <c r="CR1" s="6" t="s">
        <v>371</v>
      </c>
      <c r="CS1" s="6" t="s">
        <v>372</v>
      </c>
      <c r="CT1" s="6" t="s">
        <v>315</v>
      </c>
      <c r="CU1" s="6" t="s">
        <v>317</v>
      </c>
      <c r="CV1" s="6" t="s">
        <v>230</v>
      </c>
      <c r="CW1" s="6" t="s">
        <v>238</v>
      </c>
      <c r="CX1" s="6" t="s">
        <v>241</v>
      </c>
      <c r="CY1" s="6" t="s">
        <v>814</v>
      </c>
      <c r="CZ1" s="6" t="s">
        <v>232</v>
      </c>
      <c r="DA1" s="6" t="s">
        <v>235</v>
      </c>
      <c r="DB1" s="6" t="s">
        <v>250</v>
      </c>
      <c r="DC1" s="6" t="s">
        <v>253</v>
      </c>
      <c r="DD1" s="6" t="s">
        <v>246</v>
      </c>
      <c r="DE1" s="6" t="s">
        <v>257</v>
      </c>
      <c r="DF1" s="6" t="s">
        <v>258</v>
      </c>
      <c r="DG1" s="6" t="s">
        <v>261</v>
      </c>
      <c r="DH1" s="6" t="s">
        <v>373</v>
      </c>
      <c r="DI1" s="6" t="s">
        <v>374</v>
      </c>
      <c r="DJ1" s="6" t="s">
        <v>275</v>
      </c>
      <c r="DK1" s="6" t="s">
        <v>278</v>
      </c>
      <c r="DL1" s="6" t="s">
        <v>281</v>
      </c>
      <c r="DM1" s="6" t="s">
        <v>284</v>
      </c>
      <c r="DN1" s="6" t="s">
        <v>285</v>
      </c>
      <c r="DO1" s="6" t="s">
        <v>289</v>
      </c>
      <c r="DP1" s="6" t="s">
        <v>293</v>
      </c>
      <c r="DQ1" s="6" t="s">
        <v>297</v>
      </c>
      <c r="DR1" s="6" t="s">
        <v>266</v>
      </c>
      <c r="DS1" s="6" t="s">
        <v>270</v>
      </c>
      <c r="DT1" s="6" t="s">
        <v>286</v>
      </c>
      <c r="DU1" s="6" t="s">
        <v>300</v>
      </c>
      <c r="DV1" s="6" t="s">
        <v>302</v>
      </c>
      <c r="DW1" s="6" t="s">
        <v>304</v>
      </c>
      <c r="DX1" s="6" t="s">
        <v>307</v>
      </c>
      <c r="DY1" s="6" t="s">
        <v>310</v>
      </c>
      <c r="DZ1" s="6" t="s">
        <v>313</v>
      </c>
      <c r="EA1" s="6" t="s">
        <v>316</v>
      </c>
      <c r="EB1" s="6" t="s">
        <v>319</v>
      </c>
      <c r="EC1" s="6" t="s">
        <v>321</v>
      </c>
      <c r="ED1" s="6" t="s">
        <v>336</v>
      </c>
      <c r="EE1" s="6" t="s">
        <v>331</v>
      </c>
      <c r="EF1" s="6" t="s">
        <v>335</v>
      </c>
      <c r="EG1" s="6" t="s">
        <v>339</v>
      </c>
      <c r="EH1" s="6" t="s">
        <v>342</v>
      </c>
      <c r="EI1" s="6" t="s">
        <v>345</v>
      </c>
      <c r="EJ1" s="6" t="s">
        <v>347</v>
      </c>
      <c r="EK1" s="6" t="s">
        <v>349</v>
      </c>
      <c r="EL1" s="6" t="s">
        <v>351</v>
      </c>
      <c r="EM1" s="6" t="s">
        <v>353</v>
      </c>
      <c r="EN1" s="6" t="s">
        <v>375</v>
      </c>
      <c r="EO1" s="6" t="s">
        <v>376</v>
      </c>
    </row>
    <row r="2" spans="1:163" ht="15.75" customHeight="1">
      <c r="A2" s="7" t="s">
        <v>1</v>
      </c>
      <c r="B2" s="7" t="s">
        <v>3</v>
      </c>
      <c r="C2" s="7" t="s">
        <v>5</v>
      </c>
      <c r="D2" s="7" t="s">
        <v>7</v>
      </c>
      <c r="E2" s="7" t="s">
        <v>9</v>
      </c>
      <c r="F2" s="7" t="s">
        <v>11</v>
      </c>
      <c r="G2" s="7" t="s">
        <v>13</v>
      </c>
      <c r="H2" s="7" t="s">
        <v>15</v>
      </c>
      <c r="I2" s="7" t="s">
        <v>17</v>
      </c>
      <c r="J2" s="7" t="s">
        <v>19</v>
      </c>
      <c r="K2" s="7" t="s">
        <v>21</v>
      </c>
      <c r="L2" s="7" t="s">
        <v>23</v>
      </c>
      <c r="M2" s="11" t="s">
        <v>32</v>
      </c>
      <c r="N2" s="11" t="s">
        <v>39</v>
      </c>
      <c r="O2" s="11" t="s">
        <v>30</v>
      </c>
      <c r="P2" s="11" t="s">
        <v>821</v>
      </c>
      <c r="Q2" s="11" t="s">
        <v>820</v>
      </c>
      <c r="R2" s="7" t="s">
        <v>35</v>
      </c>
      <c r="S2" s="7" t="s">
        <v>42</v>
      </c>
      <c r="T2" s="7" t="s">
        <v>45</v>
      </c>
      <c r="U2" s="7" t="s">
        <v>47</v>
      </c>
      <c r="V2" s="7" t="s">
        <v>50</v>
      </c>
      <c r="W2" s="7" t="s">
        <v>53</v>
      </c>
      <c r="X2" s="7" t="s">
        <v>55</v>
      </c>
      <c r="Y2" s="7" t="s">
        <v>58</v>
      </c>
      <c r="Z2" s="7" t="s">
        <v>61</v>
      </c>
      <c r="AA2" s="7" t="s">
        <v>64</v>
      </c>
      <c r="AB2" s="7" t="s">
        <v>66</v>
      </c>
      <c r="AC2" s="7" t="s">
        <v>69</v>
      </c>
      <c r="AD2" s="7" t="s">
        <v>71</v>
      </c>
      <c r="AE2" s="7" t="s">
        <v>74</v>
      </c>
      <c r="AF2" s="7" t="s">
        <v>77</v>
      </c>
      <c r="AG2" s="7" t="s">
        <v>81</v>
      </c>
      <c r="AH2" s="7" t="s">
        <v>84</v>
      </c>
      <c r="AI2" s="7" t="s">
        <v>86</v>
      </c>
      <c r="AJ2" s="7" t="s">
        <v>88</v>
      </c>
      <c r="AK2" s="7" t="s">
        <v>90</v>
      </c>
      <c r="AL2" s="7" t="s">
        <v>93</v>
      </c>
      <c r="AM2" s="7" t="s">
        <v>95</v>
      </c>
      <c r="AN2" s="7" t="s">
        <v>97</v>
      </c>
      <c r="AO2" s="7" t="s">
        <v>99</v>
      </c>
      <c r="AP2" s="7" t="s">
        <v>101</v>
      </c>
      <c r="AQ2" s="7" t="s">
        <v>104</v>
      </c>
      <c r="AR2" s="7" t="s">
        <v>107</v>
      </c>
      <c r="AS2" s="7" t="s">
        <v>109</v>
      </c>
      <c r="AT2" s="7" t="s">
        <v>111</v>
      </c>
      <c r="AU2" s="7" t="s">
        <v>113</v>
      </c>
      <c r="AV2" s="7" t="s">
        <v>115</v>
      </c>
      <c r="AW2" s="7" t="s">
        <v>117</v>
      </c>
      <c r="AX2" s="7" t="s">
        <v>120</v>
      </c>
      <c r="AY2" s="7" t="s">
        <v>123</v>
      </c>
      <c r="AZ2" s="7" t="s">
        <v>125</v>
      </c>
      <c r="BA2" s="7" t="s">
        <v>133</v>
      </c>
      <c r="BB2" s="7" t="s">
        <v>137</v>
      </c>
      <c r="BC2" s="7" t="s">
        <v>139</v>
      </c>
      <c r="BD2" s="7" t="s">
        <v>141</v>
      </c>
      <c r="BE2" s="7" t="s">
        <v>144</v>
      </c>
      <c r="BF2" s="7" t="s">
        <v>146</v>
      </c>
      <c r="BG2" s="7" t="s">
        <v>148</v>
      </c>
      <c r="BH2" s="7" t="s">
        <v>152</v>
      </c>
      <c r="BI2" s="7" t="s">
        <v>155</v>
      </c>
      <c r="BJ2" s="7" t="s">
        <v>157</v>
      </c>
      <c r="BK2" s="7" t="s">
        <v>159</v>
      </c>
      <c r="BL2" s="7" t="s">
        <v>161</v>
      </c>
      <c r="BM2" s="7" t="s">
        <v>163</v>
      </c>
      <c r="BN2" t="s">
        <v>791</v>
      </c>
      <c r="BO2" t="s">
        <v>792</v>
      </c>
      <c r="BP2" t="s">
        <v>793</v>
      </c>
      <c r="BQ2" t="s">
        <v>794</v>
      </c>
      <c r="BR2" t="s">
        <v>795</v>
      </c>
      <c r="BS2" t="s">
        <v>796</v>
      </c>
      <c r="BT2" t="s">
        <v>797</v>
      </c>
      <c r="BU2" s="7" t="s">
        <v>168</v>
      </c>
      <c r="BV2" s="7" t="s">
        <v>171</v>
      </c>
      <c r="BW2" s="7" t="s">
        <v>174</v>
      </c>
      <c r="BX2" s="8" t="s">
        <v>805</v>
      </c>
      <c r="BY2" s="8" t="s">
        <v>806</v>
      </c>
      <c r="BZ2" s="8" t="s">
        <v>808</v>
      </c>
      <c r="CA2" s="8" t="s">
        <v>809</v>
      </c>
      <c r="CB2" s="8" t="s">
        <v>807</v>
      </c>
      <c r="CC2" s="8" t="s">
        <v>810</v>
      </c>
      <c r="CD2" s="8" t="s">
        <v>811</v>
      </c>
      <c r="CE2" s="8" t="s">
        <v>812</v>
      </c>
      <c r="CF2" s="7" t="s">
        <v>177</v>
      </c>
      <c r="CG2" s="7" t="s">
        <v>178</v>
      </c>
      <c r="CH2" s="7" t="s">
        <v>184</v>
      </c>
      <c r="CI2" s="7" t="s">
        <v>187</v>
      </c>
      <c r="CJ2" s="7" t="s">
        <v>189</v>
      </c>
      <c r="CK2" s="7" t="s">
        <v>191</v>
      </c>
      <c r="CL2" s="7" t="s">
        <v>194</v>
      </c>
      <c r="CM2" s="7" t="s">
        <v>196</v>
      </c>
      <c r="CN2" s="7" t="s">
        <v>199</v>
      </c>
      <c r="CO2" s="7" t="s">
        <v>201</v>
      </c>
      <c r="CP2" s="7" t="s">
        <v>204</v>
      </c>
      <c r="CQ2" s="7" t="s">
        <v>207</v>
      </c>
      <c r="CR2" s="7" t="s">
        <v>210</v>
      </c>
      <c r="CS2" s="7" t="s">
        <v>214</v>
      </c>
      <c r="CT2" s="7" t="s">
        <v>217</v>
      </c>
      <c r="CU2" s="7" t="s">
        <v>220</v>
      </c>
      <c r="CV2" s="7" t="s">
        <v>223</v>
      </c>
      <c r="CW2" s="7" t="s">
        <v>226</v>
      </c>
      <c r="CX2" s="7" t="s">
        <v>228</v>
      </c>
      <c r="CY2" s="7" t="s">
        <v>392</v>
      </c>
      <c r="CZ2" s="7" t="s">
        <v>231</v>
      </c>
      <c r="DA2" s="7" t="s">
        <v>394</v>
      </c>
      <c r="DB2" s="7" t="s">
        <v>396</v>
      </c>
      <c r="DC2" s="7" t="s">
        <v>396</v>
      </c>
      <c r="DD2" s="7" t="s">
        <v>244</v>
      </c>
      <c r="DE2" s="7" t="s">
        <v>247</v>
      </c>
      <c r="DF2" s="7" t="s">
        <v>249</v>
      </c>
      <c r="DG2" s="7" t="s">
        <v>252</v>
      </c>
      <c r="DH2" s="7" t="s">
        <v>255</v>
      </c>
      <c r="DI2" s="8"/>
      <c r="DJ2" s="7" t="s">
        <v>401</v>
      </c>
      <c r="DK2" s="7" t="s">
        <v>262</v>
      </c>
      <c r="DL2" s="7" t="s">
        <v>265</v>
      </c>
      <c r="DM2" s="7" t="s">
        <v>271</v>
      </c>
      <c r="DN2" s="7" t="s">
        <v>274</v>
      </c>
      <c r="DO2" s="7" t="s">
        <v>277</v>
      </c>
      <c r="DP2" s="7" t="s">
        <v>280</v>
      </c>
      <c r="DQ2" s="7" t="s">
        <v>283</v>
      </c>
      <c r="DR2" s="7" t="s">
        <v>267</v>
      </c>
      <c r="DS2" s="7" t="s">
        <v>272</v>
      </c>
      <c r="DT2" s="7" t="s">
        <v>288</v>
      </c>
      <c r="DU2" s="7" t="s">
        <v>301</v>
      </c>
      <c r="DV2" s="7" t="s">
        <v>303</v>
      </c>
      <c r="DW2" s="7" t="s">
        <v>305</v>
      </c>
      <c r="DX2" s="7" t="s">
        <v>308</v>
      </c>
      <c r="DY2" s="7" t="s">
        <v>311</v>
      </c>
      <c r="DZ2" s="7" t="s">
        <v>314</v>
      </c>
      <c r="EA2" s="7" t="s">
        <v>318</v>
      </c>
      <c r="EB2" s="7" t="s">
        <v>320</v>
      </c>
      <c r="EC2" s="7" t="s">
        <v>334</v>
      </c>
      <c r="ED2" s="7" t="s">
        <v>337</v>
      </c>
      <c r="EE2" s="7" t="s">
        <v>333</v>
      </c>
      <c r="EF2" s="7" t="s">
        <v>338</v>
      </c>
      <c r="EG2" s="7" t="s">
        <v>341</v>
      </c>
      <c r="EH2" s="7" t="s">
        <v>343</v>
      </c>
      <c r="EI2" s="7" t="s">
        <v>346</v>
      </c>
      <c r="EJ2" s="7" t="s">
        <v>348</v>
      </c>
      <c r="EK2" s="7" t="s">
        <v>350</v>
      </c>
      <c r="EL2" s="7" t="s">
        <v>352</v>
      </c>
      <c r="EM2" s="7" t="s">
        <v>354</v>
      </c>
      <c r="EN2" s="7"/>
      <c r="EO2" s="7"/>
      <c r="EP2" s="3"/>
      <c r="EQ2" s="3"/>
      <c r="ER2" s="3"/>
      <c r="ES2" s="3"/>
      <c r="ET2" s="3"/>
      <c r="EU2" s="3"/>
      <c r="EV2" s="3"/>
      <c r="EW2" s="3"/>
      <c r="EX2" s="3"/>
      <c r="EY2" s="3"/>
      <c r="EZ2" s="3"/>
      <c r="FA2" s="3"/>
      <c r="FB2" s="3"/>
      <c r="FC2" s="3"/>
      <c r="FD2" s="3"/>
      <c r="FE2" s="3"/>
      <c r="FF2" s="3"/>
      <c r="FG2" s="3"/>
    </row>
    <row r="3" spans="1:163" ht="15.75" customHeight="1">
      <c r="A3" s="7"/>
      <c r="B3" s="7"/>
      <c r="C3" s="7"/>
      <c r="D3" s="7"/>
      <c r="E3" s="7"/>
      <c r="F3" s="7"/>
      <c r="G3" s="7"/>
      <c r="H3" s="7"/>
      <c r="I3" s="7"/>
      <c r="J3" s="7"/>
      <c r="K3" s="7"/>
      <c r="L3" s="7"/>
      <c r="M3" s="11"/>
      <c r="N3" s="11"/>
      <c r="O3" s="11"/>
      <c r="P3" s="11"/>
      <c r="Q3" s="11"/>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11" t="s">
        <v>782</v>
      </c>
      <c r="BO3" s="11" t="s">
        <v>783</v>
      </c>
      <c r="BP3" s="11" t="s">
        <v>784</v>
      </c>
      <c r="BQ3" s="11" t="s">
        <v>785</v>
      </c>
      <c r="BR3" s="11" t="s">
        <v>786</v>
      </c>
      <c r="BS3" s="11" t="s">
        <v>787</v>
      </c>
      <c r="BT3" s="11" t="s">
        <v>788</v>
      </c>
      <c r="BU3" s="7"/>
      <c r="BV3" s="7"/>
      <c r="BW3" s="7"/>
      <c r="BX3" s="11"/>
      <c r="BY3" s="11"/>
      <c r="BZ3" s="11"/>
      <c r="CA3" s="11"/>
      <c r="CB3" s="11"/>
      <c r="CC3" s="11"/>
      <c r="CD3" s="11"/>
      <c r="CE3" s="7" t="s">
        <v>465</v>
      </c>
      <c r="CF3" s="7"/>
      <c r="CG3" s="7"/>
      <c r="CH3" s="7"/>
      <c r="CI3" s="7"/>
      <c r="CJ3" s="7"/>
      <c r="CK3" s="7"/>
      <c r="CL3" s="7"/>
      <c r="CM3" s="7"/>
      <c r="CN3" s="7"/>
      <c r="CO3" s="7"/>
      <c r="CP3" s="7"/>
      <c r="CQ3" s="7"/>
      <c r="CR3" s="7"/>
      <c r="CS3" s="7"/>
      <c r="CT3" s="7"/>
      <c r="CU3" s="7"/>
      <c r="CV3" s="7" t="s">
        <v>472</v>
      </c>
      <c r="CW3" s="7" t="s">
        <v>474</v>
      </c>
      <c r="CX3" s="7" t="s">
        <v>475</v>
      </c>
      <c r="CY3" s="7" t="s">
        <v>476</v>
      </c>
      <c r="CZ3" s="7" t="s">
        <v>477</v>
      </c>
      <c r="DA3" s="7" t="s">
        <v>478</v>
      </c>
      <c r="DB3" s="7" t="s">
        <v>239</v>
      </c>
      <c r="DC3" s="7" t="s">
        <v>479</v>
      </c>
      <c r="DD3" s="7" t="s">
        <v>480</v>
      </c>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10" t="s">
        <v>487</v>
      </c>
      <c r="EP3" s="3"/>
      <c r="EQ3" s="3"/>
      <c r="ER3" s="3"/>
      <c r="ES3" s="3"/>
      <c r="ET3" s="3"/>
      <c r="EU3" s="3"/>
      <c r="EV3" s="3"/>
      <c r="EW3" s="3"/>
      <c r="EX3" s="3"/>
      <c r="EY3" s="3"/>
      <c r="EZ3" s="3"/>
      <c r="FA3" s="3"/>
      <c r="FB3" s="3"/>
      <c r="FC3" s="3"/>
      <c r="FD3" s="3"/>
      <c r="FE3" s="3"/>
      <c r="FF3" s="3"/>
      <c r="FG3" s="3"/>
    </row>
    <row r="4" spans="1:163" ht="15.75" customHeight="1">
      <c r="A4" s="7"/>
      <c r="B4" s="7"/>
      <c r="C4" s="7"/>
      <c r="D4" s="7" t="s">
        <v>489</v>
      </c>
      <c r="E4" s="7" t="s">
        <v>490</v>
      </c>
      <c r="F4" s="7" t="s">
        <v>490</v>
      </c>
      <c r="G4" s="7"/>
      <c r="H4" s="7"/>
      <c r="I4" s="7"/>
      <c r="J4" s="7"/>
      <c r="K4" s="7" t="s">
        <v>491</v>
      </c>
      <c r="L4" s="7"/>
      <c r="M4" s="11"/>
      <c r="N4" s="11"/>
      <c r="O4" s="11"/>
      <c r="P4" s="11"/>
      <c r="Q4" s="11"/>
      <c r="R4" s="7"/>
      <c r="S4" s="7"/>
      <c r="T4" s="7"/>
      <c r="U4" s="7"/>
      <c r="V4" s="7"/>
      <c r="W4" s="7"/>
      <c r="X4" s="7"/>
      <c r="Y4" s="7"/>
      <c r="Z4" s="7"/>
      <c r="AA4" s="7"/>
      <c r="AB4" s="7"/>
      <c r="AC4" s="7"/>
      <c r="AD4" s="7"/>
      <c r="AE4" s="7"/>
      <c r="AF4" s="7" t="s">
        <v>497</v>
      </c>
      <c r="AG4" s="7"/>
      <c r="AH4" s="7"/>
      <c r="AI4" s="7"/>
      <c r="AJ4" s="7"/>
      <c r="AK4" s="7"/>
      <c r="AL4" s="7"/>
      <c r="AM4" s="7"/>
      <c r="AN4" s="7"/>
      <c r="AO4" s="7"/>
      <c r="AP4" s="7"/>
      <c r="AQ4" s="7"/>
      <c r="AR4" s="7"/>
      <c r="AS4" s="7"/>
      <c r="AT4" s="7" t="s">
        <v>493</v>
      </c>
      <c r="AU4" s="7"/>
      <c r="AV4" s="7"/>
      <c r="AW4" s="7"/>
      <c r="AX4" s="7"/>
      <c r="AY4" s="7"/>
      <c r="AZ4" s="7"/>
      <c r="BA4" s="7" t="s">
        <v>494</v>
      </c>
      <c r="BB4" s="7" t="s">
        <v>494</v>
      </c>
      <c r="BC4" s="7"/>
      <c r="BD4" s="7"/>
      <c r="BE4" s="7"/>
      <c r="BF4" s="7"/>
      <c r="BG4" s="7"/>
      <c r="BH4" s="7"/>
      <c r="BI4" s="7"/>
      <c r="BJ4" s="7"/>
      <c r="BK4" s="7" t="s">
        <v>790</v>
      </c>
      <c r="BL4" s="7"/>
      <c r="BM4" s="11" t="s">
        <v>774</v>
      </c>
      <c r="BN4" s="11" t="s">
        <v>789</v>
      </c>
      <c r="BO4" s="11" t="s">
        <v>789</v>
      </c>
      <c r="BP4" s="11" t="s">
        <v>789</v>
      </c>
      <c r="BQ4" s="11" t="s">
        <v>789</v>
      </c>
      <c r="BR4" s="11" t="s">
        <v>789</v>
      </c>
      <c r="BS4" s="11" t="s">
        <v>789</v>
      </c>
      <c r="BT4" s="11" t="s">
        <v>789</v>
      </c>
      <c r="BU4" s="7"/>
      <c r="BV4" s="7"/>
      <c r="BW4" s="7"/>
      <c r="BX4" s="11"/>
      <c r="BY4" s="11"/>
      <c r="BZ4" s="11"/>
      <c r="CA4" s="11"/>
      <c r="CB4" s="11"/>
      <c r="CC4" s="11"/>
      <c r="CD4" s="11"/>
      <c r="CE4" s="7"/>
      <c r="CF4" s="7" t="s">
        <v>497</v>
      </c>
      <c r="CG4" s="11" t="s">
        <v>497</v>
      </c>
      <c r="CH4" s="7"/>
      <c r="CI4" s="7"/>
      <c r="CJ4" s="7"/>
      <c r="CK4" s="7"/>
      <c r="CL4" s="7"/>
      <c r="CM4" s="7"/>
      <c r="CN4" s="7"/>
      <c r="CO4" s="7"/>
      <c r="CP4" s="7"/>
      <c r="CQ4" s="7"/>
      <c r="CR4" s="7"/>
      <c r="CS4" s="7"/>
      <c r="CT4" s="7"/>
      <c r="CU4" s="7"/>
      <c r="CV4" s="7" t="s">
        <v>496</v>
      </c>
      <c r="CW4" s="7" t="s">
        <v>497</v>
      </c>
      <c r="CX4" s="7" t="s">
        <v>498</v>
      </c>
      <c r="CY4" s="7" t="s">
        <v>498</v>
      </c>
      <c r="CZ4" s="7" t="s">
        <v>499</v>
      </c>
      <c r="DA4" s="7" t="s">
        <v>499</v>
      </c>
      <c r="DB4" s="7" t="s">
        <v>498</v>
      </c>
      <c r="DC4" s="7" t="s">
        <v>498</v>
      </c>
      <c r="DD4" s="7" t="s">
        <v>497</v>
      </c>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11" t="s">
        <v>502</v>
      </c>
      <c r="EP4" s="3"/>
      <c r="EQ4" s="3"/>
      <c r="ER4" s="3"/>
      <c r="ES4" s="3"/>
      <c r="ET4" s="3"/>
      <c r="EU4" s="3"/>
      <c r="EV4" s="3"/>
      <c r="EW4" s="3"/>
      <c r="EX4" s="3"/>
      <c r="EY4" s="3"/>
      <c r="EZ4" s="3"/>
      <c r="FA4" s="3"/>
      <c r="FB4" s="3"/>
      <c r="FC4" s="3"/>
      <c r="FD4" s="3"/>
      <c r="FE4" s="3"/>
      <c r="FF4" s="3"/>
      <c r="FG4" s="3"/>
    </row>
    <row r="5" spans="1:163" ht="15.75" customHeight="1">
      <c r="A5" s="12" t="s">
        <v>504</v>
      </c>
      <c r="B5" s="10" t="s">
        <v>505</v>
      </c>
      <c r="C5" s="12" t="s">
        <v>506</v>
      </c>
      <c r="D5" s="13" t="s">
        <v>507</v>
      </c>
      <c r="E5" s="12" t="s">
        <v>508</v>
      </c>
      <c r="F5" s="13" t="s">
        <v>509</v>
      </c>
      <c r="G5" s="12" t="s">
        <v>510</v>
      </c>
      <c r="H5" s="12" t="s">
        <v>511</v>
      </c>
      <c r="I5" s="12" t="s">
        <v>513</v>
      </c>
      <c r="J5" s="12" t="s">
        <v>514</v>
      </c>
      <c r="K5" s="12" t="s">
        <v>515</v>
      </c>
      <c r="L5" s="12" t="s">
        <v>516</v>
      </c>
      <c r="M5" s="12"/>
      <c r="N5" s="12"/>
      <c r="O5" s="12"/>
      <c r="P5" s="12"/>
      <c r="Q5" s="12" t="s">
        <v>517</v>
      </c>
      <c r="R5" s="12" t="s">
        <v>518</v>
      </c>
      <c r="S5" s="12" t="s">
        <v>519</v>
      </c>
      <c r="T5" s="12" t="s">
        <v>520</v>
      </c>
      <c r="U5" s="12" t="s">
        <v>521</v>
      </c>
      <c r="V5" s="12" t="s">
        <v>522</v>
      </c>
      <c r="W5" s="12" t="s">
        <v>523</v>
      </c>
      <c r="X5" s="12" t="s">
        <v>524</v>
      </c>
      <c r="Y5" s="12" t="s">
        <v>525</v>
      </c>
      <c r="Z5" s="12" t="s">
        <v>526</v>
      </c>
      <c r="AA5" s="12" t="s">
        <v>527</v>
      </c>
      <c r="AB5" s="12" t="s">
        <v>528</v>
      </c>
      <c r="AC5" s="12" t="s">
        <v>529</v>
      </c>
      <c r="AD5" s="12" t="s">
        <v>530</v>
      </c>
      <c r="AE5" s="12" t="s">
        <v>531</v>
      </c>
      <c r="AF5" s="12" t="s">
        <v>532</v>
      </c>
      <c r="AG5" s="12" t="s">
        <v>533</v>
      </c>
      <c r="AH5" s="12" t="s">
        <v>534</v>
      </c>
      <c r="AI5" s="13" t="s">
        <v>535</v>
      </c>
      <c r="AJ5" s="10" t="s">
        <v>536</v>
      </c>
      <c r="AK5" s="10" t="s">
        <v>537</v>
      </c>
      <c r="AL5" s="12" t="s">
        <v>538</v>
      </c>
      <c r="AM5" s="12" t="s">
        <v>539</v>
      </c>
      <c r="AN5" s="12" t="s">
        <v>540</v>
      </c>
      <c r="AO5" s="12" t="s">
        <v>541</v>
      </c>
      <c r="AP5" s="12" t="s">
        <v>542</v>
      </c>
      <c r="AQ5" s="12" t="s">
        <v>543</v>
      </c>
      <c r="AR5" s="12" t="s">
        <v>544</v>
      </c>
      <c r="AS5" s="12" t="s">
        <v>545</v>
      </c>
      <c r="AT5" s="7"/>
      <c r="AU5" s="12" t="s">
        <v>546</v>
      </c>
      <c r="AV5" s="12" t="s">
        <v>547</v>
      </c>
      <c r="AW5" s="12" t="s">
        <v>548</v>
      </c>
      <c r="AX5" s="12" t="s">
        <v>549</v>
      </c>
      <c r="AY5" s="12" t="s">
        <v>551</v>
      </c>
      <c r="AZ5" s="12" t="s">
        <v>552</v>
      </c>
      <c r="BA5" s="13" t="s">
        <v>553</v>
      </c>
      <c r="BB5" s="12" t="s">
        <v>554</v>
      </c>
      <c r="BC5" s="12" t="s">
        <v>555</v>
      </c>
      <c r="BD5" s="12" t="s">
        <v>556</v>
      </c>
      <c r="BE5" s="12" t="s">
        <v>557</v>
      </c>
      <c r="BF5" s="12" t="s">
        <v>558</v>
      </c>
      <c r="BG5" s="12" t="s">
        <v>559</v>
      </c>
      <c r="BH5" s="12" t="s">
        <v>560</v>
      </c>
      <c r="BI5" s="12" t="s">
        <v>561</v>
      </c>
      <c r="BJ5" s="12" t="s">
        <v>562</v>
      </c>
      <c r="BK5" s="12" t="s">
        <v>563</v>
      </c>
      <c r="BL5" s="12" t="s">
        <v>564</v>
      </c>
      <c r="BM5" s="12" t="s">
        <v>565</v>
      </c>
      <c r="BN5" s="12"/>
      <c r="BO5" s="12"/>
      <c r="BP5" s="12"/>
      <c r="BQ5" s="12"/>
      <c r="BR5" s="12"/>
      <c r="BS5" s="12"/>
      <c r="BT5" s="12"/>
      <c r="BU5" s="12" t="s">
        <v>566</v>
      </c>
      <c r="BV5" s="12" t="s">
        <v>567</v>
      </c>
      <c r="BW5" s="12" t="s">
        <v>568</v>
      </c>
      <c r="BX5" s="12"/>
      <c r="BY5" s="12"/>
      <c r="BZ5" s="12"/>
      <c r="CA5" s="12"/>
      <c r="CB5" s="12"/>
      <c r="CC5" s="12"/>
      <c r="CD5" s="12"/>
      <c r="CE5" s="13" t="s">
        <v>569</v>
      </c>
      <c r="CF5" s="12" t="s">
        <v>570</v>
      </c>
      <c r="CG5" s="12" t="s">
        <v>571</v>
      </c>
      <c r="CH5" s="12" t="s">
        <v>572</v>
      </c>
      <c r="CI5" s="12" t="s">
        <v>573</v>
      </c>
      <c r="CJ5" s="12" t="s">
        <v>574</v>
      </c>
      <c r="CK5" s="12" t="s">
        <v>575</v>
      </c>
      <c r="CL5" s="12" t="s">
        <v>576</v>
      </c>
      <c r="CM5" s="12" t="s">
        <v>577</v>
      </c>
      <c r="CN5" s="12" t="s">
        <v>578</v>
      </c>
      <c r="CO5" s="12" t="s">
        <v>579</v>
      </c>
      <c r="CP5" s="12" t="s">
        <v>580</v>
      </c>
      <c r="CQ5" s="12" t="s">
        <v>581</v>
      </c>
      <c r="CR5" s="12" t="s">
        <v>582</v>
      </c>
      <c r="CS5" s="12" t="s">
        <v>583</v>
      </c>
      <c r="CT5" s="12" t="s">
        <v>584</v>
      </c>
      <c r="CU5" s="12" t="s">
        <v>585</v>
      </c>
      <c r="CV5" s="7"/>
      <c r="CW5" s="7"/>
      <c r="CX5" s="12" t="s">
        <v>586</v>
      </c>
      <c r="CY5" s="6"/>
      <c r="CZ5" s="12" t="s">
        <v>587</v>
      </c>
      <c r="DA5" s="12" t="s">
        <v>588</v>
      </c>
      <c r="DB5" s="12" t="s">
        <v>589</v>
      </c>
      <c r="DC5" s="12" t="s">
        <v>590</v>
      </c>
      <c r="DD5" s="12" t="s">
        <v>591</v>
      </c>
      <c r="DE5" s="12" t="s">
        <v>592</v>
      </c>
      <c r="DF5" s="12" t="s">
        <v>594</v>
      </c>
      <c r="DG5" s="12" t="s">
        <v>595</v>
      </c>
      <c r="DH5" s="12" t="s">
        <v>596</v>
      </c>
      <c r="DI5" s="10" t="s">
        <v>597</v>
      </c>
      <c r="DJ5" s="12" t="s">
        <v>598</v>
      </c>
      <c r="DK5" s="12" t="s">
        <v>599</v>
      </c>
      <c r="DL5" s="12" t="s">
        <v>600</v>
      </c>
      <c r="DM5" s="12" t="s">
        <v>601</v>
      </c>
      <c r="DN5" s="12" t="s">
        <v>602</v>
      </c>
      <c r="DO5" s="12" t="s">
        <v>603</v>
      </c>
      <c r="DP5" s="12" t="s">
        <v>604</v>
      </c>
      <c r="DQ5" s="12" t="s">
        <v>605</v>
      </c>
      <c r="DR5" s="13" t="s">
        <v>606</v>
      </c>
      <c r="DS5" s="12" t="s">
        <v>607</v>
      </c>
      <c r="DT5" s="12" t="s">
        <v>608</v>
      </c>
      <c r="DU5" s="12" t="s">
        <v>609</v>
      </c>
      <c r="DV5" s="12" t="s">
        <v>610</v>
      </c>
      <c r="DW5" s="12" t="s">
        <v>611</v>
      </c>
      <c r="DX5" s="12" t="s">
        <v>612</v>
      </c>
      <c r="DY5" s="12" t="s">
        <v>613</v>
      </c>
      <c r="DZ5" s="12" t="s">
        <v>614</v>
      </c>
      <c r="EA5" s="12" t="s">
        <v>615</v>
      </c>
      <c r="EB5" s="12" t="s">
        <v>616</v>
      </c>
      <c r="EC5" s="12" t="s">
        <v>617</v>
      </c>
      <c r="ED5" s="12" t="s">
        <v>618</v>
      </c>
      <c r="EE5" s="12" t="s">
        <v>619</v>
      </c>
      <c r="EF5" s="12" t="s">
        <v>620</v>
      </c>
      <c r="EG5" s="12" t="s">
        <v>621</v>
      </c>
      <c r="EH5" s="12" t="s">
        <v>622</v>
      </c>
      <c r="EI5" s="12" t="s">
        <v>623</v>
      </c>
      <c r="EJ5" s="12" t="s">
        <v>624</v>
      </c>
      <c r="EK5" s="12" t="s">
        <v>625</v>
      </c>
      <c r="EL5" s="12" t="s">
        <v>626</v>
      </c>
      <c r="EM5" s="12" t="s">
        <v>627</v>
      </c>
      <c r="EN5" s="10" t="s">
        <v>628</v>
      </c>
      <c r="EO5" s="11" t="s">
        <v>629</v>
      </c>
    </row>
    <row r="6" spans="1:163" ht="15.75" customHeight="1">
      <c r="A6" s="6"/>
      <c r="B6" s="10" t="s">
        <v>630</v>
      </c>
      <c r="C6" s="6"/>
      <c r="D6" s="10" t="s">
        <v>631</v>
      </c>
      <c r="E6" s="12" t="s">
        <v>632</v>
      </c>
      <c r="F6" s="14" t="s">
        <v>633</v>
      </c>
      <c r="G6" s="6"/>
      <c r="H6" s="6"/>
      <c r="I6" s="6"/>
      <c r="J6" s="6"/>
      <c r="K6" s="12" t="s">
        <v>635</v>
      </c>
      <c r="L6" s="6"/>
      <c r="M6" s="6"/>
      <c r="N6" s="6"/>
      <c r="O6" s="6"/>
      <c r="P6" s="6"/>
      <c r="Q6" s="6"/>
      <c r="R6" s="6"/>
      <c r="S6" s="6"/>
      <c r="T6" s="6"/>
      <c r="U6" s="6"/>
      <c r="V6" s="11" t="s">
        <v>636</v>
      </c>
      <c r="W6" s="6"/>
      <c r="X6" s="6"/>
      <c r="Y6" s="6"/>
      <c r="Z6" s="6"/>
      <c r="AA6" s="6"/>
      <c r="AB6" s="6"/>
      <c r="AC6" s="6"/>
      <c r="AD6" s="6"/>
      <c r="AE6" s="6"/>
      <c r="AF6" s="6"/>
      <c r="AG6" s="6"/>
      <c r="AH6" s="6"/>
      <c r="AI6" s="6"/>
      <c r="AJ6" s="6"/>
      <c r="AK6" s="6"/>
      <c r="AL6" s="6"/>
      <c r="AM6" s="6"/>
      <c r="AN6" s="6"/>
      <c r="AO6" s="6"/>
      <c r="AP6" s="6"/>
      <c r="AQ6" s="6"/>
      <c r="AR6" s="6"/>
      <c r="AS6" s="6"/>
      <c r="AT6" s="12" t="s">
        <v>638</v>
      </c>
      <c r="AU6" s="6"/>
      <c r="AV6" s="6"/>
      <c r="AW6" s="6"/>
      <c r="AX6" s="6"/>
      <c r="AY6" s="6"/>
      <c r="AZ6" s="6"/>
      <c r="BA6" s="15" t="s">
        <v>639</v>
      </c>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13" t="s">
        <v>640</v>
      </c>
      <c r="CF6" s="6"/>
      <c r="CG6" s="6"/>
      <c r="CH6" s="6"/>
      <c r="CI6" s="6"/>
      <c r="CJ6" s="6"/>
      <c r="CK6" s="6"/>
      <c r="CL6" s="6"/>
      <c r="CM6" s="6"/>
      <c r="CN6" s="6"/>
      <c r="CO6" s="6"/>
      <c r="CP6" s="6"/>
      <c r="CQ6" s="6"/>
      <c r="CR6" s="6"/>
      <c r="CS6" s="6"/>
      <c r="CT6" s="6"/>
      <c r="CU6" s="6"/>
      <c r="CV6" s="12" t="s">
        <v>642</v>
      </c>
      <c r="CW6" s="12" t="s">
        <v>643</v>
      </c>
      <c r="CX6" s="6"/>
      <c r="CY6" s="6"/>
      <c r="CZ6" s="6"/>
      <c r="DA6" s="6"/>
      <c r="DB6" s="6"/>
      <c r="DC6" s="6"/>
      <c r="DD6" s="6"/>
      <c r="DE6" s="6"/>
      <c r="DF6" s="6"/>
      <c r="DG6" s="6"/>
      <c r="DH6" s="6"/>
      <c r="DI6" s="13" t="s">
        <v>644</v>
      </c>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14" t="s">
        <v>645</v>
      </c>
      <c r="EO6" s="11" t="s">
        <v>646</v>
      </c>
    </row>
    <row r="7" spans="1:163" ht="15.75" customHeight="1">
      <c r="A7" s="6"/>
      <c r="B7" s="6"/>
      <c r="C7" s="6"/>
      <c r="D7" s="6"/>
      <c r="E7" s="6"/>
      <c r="F7" s="6"/>
      <c r="G7" s="6"/>
      <c r="H7" s="6"/>
      <c r="I7" s="6"/>
      <c r="J7" s="6"/>
      <c r="K7" s="6"/>
      <c r="L7" s="6"/>
      <c r="M7" s="6"/>
      <c r="N7" s="6"/>
      <c r="O7" s="6"/>
      <c r="P7" s="6"/>
      <c r="Q7" s="6"/>
      <c r="R7" s="6"/>
      <c r="S7" s="6"/>
      <c r="T7" s="6"/>
      <c r="U7" s="6"/>
      <c r="V7" s="8"/>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8"/>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15" t="s">
        <v>648</v>
      </c>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8"/>
      <c r="EO7" s="11" t="s">
        <v>650</v>
      </c>
    </row>
    <row r="8" spans="1:163" ht="15.75" customHeight="1">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8"/>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13" t="s">
        <v>656</v>
      </c>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11" t="s">
        <v>658</v>
      </c>
      <c r="EO8" s="6"/>
    </row>
    <row r="9" spans="1:163" ht="15.7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8"/>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13" t="s">
        <v>662</v>
      </c>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11" t="s">
        <v>665</v>
      </c>
      <c r="EO9" s="6"/>
    </row>
    <row r="10" spans="1:163" ht="15.7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8"/>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8"/>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11" t="s">
        <v>671</v>
      </c>
      <c r="EO10" s="6"/>
    </row>
    <row r="11" spans="1:163" ht="15.7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8"/>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8"/>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11" t="s">
        <v>675</v>
      </c>
      <c r="EO11" s="6"/>
    </row>
    <row r="12" spans="1:163" ht="15.75"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8"/>
      <c r="CF12" s="6"/>
      <c r="CG12" s="6"/>
      <c r="CH12" s="6"/>
      <c r="CI12" s="6"/>
      <c r="CJ12" s="6"/>
      <c r="CK12" s="6"/>
      <c r="CL12" s="6"/>
      <c r="CM12" s="6"/>
      <c r="CN12" s="6"/>
      <c r="CO12" s="6"/>
      <c r="CP12" s="6"/>
      <c r="CQ12" s="6"/>
      <c r="CR12" s="6"/>
      <c r="CS12" s="6"/>
      <c r="CT12" s="6"/>
      <c r="CU12" s="6"/>
      <c r="CV12" s="6"/>
      <c r="CW12" s="6"/>
      <c r="CX12" s="6"/>
      <c r="CY12" s="6"/>
      <c r="CZ12" s="6"/>
      <c r="DA12" s="6"/>
      <c r="DB12" s="6" t="s">
        <v>679</v>
      </c>
      <c r="DC12" s="6"/>
      <c r="DD12" s="6"/>
      <c r="DE12" s="6"/>
      <c r="DF12" s="6"/>
      <c r="DG12" s="6"/>
      <c r="DH12" s="6"/>
      <c r="DI12" s="8"/>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8"/>
      <c r="EO12" s="6"/>
    </row>
    <row r="13" spans="1:163" ht="15.75"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8"/>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8"/>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7"/>
      <c r="EO13" s="6"/>
    </row>
    <row r="14" spans="1:163" ht="15.75"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8"/>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8"/>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8"/>
      <c r="EO14" s="6"/>
    </row>
    <row r="15" spans="1:163" ht="15.75"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8"/>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8"/>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8"/>
      <c r="EO15" s="6"/>
    </row>
    <row r="16" spans="1:163" ht="15.75" customHeight="1">
      <c r="A16" s="6"/>
      <c r="B16" s="6" t="s">
        <v>685</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8"/>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8"/>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8"/>
      <c r="EO16" s="6"/>
    </row>
    <row r="17" spans="1:145"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8"/>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8"/>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8"/>
      <c r="EO17" s="6"/>
    </row>
    <row r="18" spans="1:145"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8"/>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8"/>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8"/>
      <c r="EO18" s="6"/>
    </row>
    <row r="19" spans="1:145"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8"/>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8"/>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8"/>
      <c r="EO19" s="6"/>
    </row>
    <row r="20" spans="1:145"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8"/>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8"/>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8"/>
      <c r="EO20" s="6"/>
    </row>
    <row r="21" spans="1:145"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8"/>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8"/>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8"/>
      <c r="EO21" s="6"/>
    </row>
    <row r="22" spans="1:145"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8"/>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8"/>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8"/>
      <c r="EO22" s="6"/>
    </row>
    <row r="23" spans="1:145"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8"/>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8"/>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8"/>
      <c r="EO23" s="6"/>
    </row>
    <row r="24" spans="1:145"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8"/>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8"/>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8"/>
      <c r="EO24" s="6"/>
    </row>
    <row r="25" spans="1:14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8"/>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8"/>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8"/>
      <c r="EO25" s="6"/>
    </row>
    <row r="26" spans="1:145"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8"/>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8"/>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8"/>
      <c r="EO26" s="6"/>
    </row>
    <row r="27" spans="1:145"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8"/>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8"/>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8"/>
      <c r="EO27" s="6"/>
    </row>
    <row r="28" spans="1:145"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8"/>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8"/>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8"/>
      <c r="EO28" s="6"/>
    </row>
    <row r="29" spans="1:145"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8"/>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8"/>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8"/>
      <c r="EO29" s="6"/>
    </row>
    <row r="30" spans="1:145"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8"/>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8"/>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8"/>
      <c r="EO30" s="6"/>
    </row>
    <row r="31" spans="1:145"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8"/>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8"/>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8"/>
      <c r="EO31" s="6"/>
    </row>
    <row r="32" spans="1:145"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8"/>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8"/>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8"/>
      <c r="EO32" s="6"/>
    </row>
    <row r="33" spans="1:145"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8"/>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8"/>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8"/>
      <c r="EO33" s="6"/>
    </row>
    <row r="34" spans="1:145"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8"/>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8"/>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8"/>
      <c r="EO34" s="6"/>
    </row>
    <row r="35" spans="1:14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8"/>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8"/>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8"/>
      <c r="EO35" s="6"/>
    </row>
    <row r="36" spans="1:145"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8"/>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8"/>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8"/>
      <c r="EO36" s="6"/>
    </row>
    <row r="37" spans="1:145"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8"/>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8"/>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8"/>
      <c r="EO37" s="6"/>
    </row>
    <row r="38" spans="1:145"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8"/>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8"/>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8"/>
      <c r="EO38" s="6"/>
    </row>
    <row r="39" spans="1:145"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8"/>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8"/>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8"/>
      <c r="EO39" s="6"/>
    </row>
    <row r="40" spans="1:145"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8"/>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8"/>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8"/>
      <c r="EO40" s="6"/>
    </row>
    <row r="41" spans="1:145"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8"/>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8"/>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8"/>
      <c r="EO41" s="6"/>
    </row>
    <row r="42" spans="1:145"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8"/>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8"/>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8"/>
      <c r="EO42" s="6"/>
    </row>
    <row r="43" spans="1:145"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8"/>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8"/>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8"/>
      <c r="EO43" s="6"/>
    </row>
    <row r="44" spans="1:145"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8"/>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8"/>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8"/>
      <c r="EO44" s="6"/>
    </row>
    <row r="45" spans="1:1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8"/>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8"/>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8"/>
      <c r="EO45" s="6"/>
    </row>
    <row r="46" spans="1:145"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8"/>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8"/>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8"/>
      <c r="EO46" s="6"/>
    </row>
    <row r="47" spans="1:145"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8"/>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8"/>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8"/>
      <c r="EO47" s="6"/>
    </row>
    <row r="48" spans="1:145"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8"/>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8"/>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8"/>
      <c r="EO48" s="6"/>
    </row>
    <row r="49" spans="1:145"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8"/>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8"/>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8"/>
      <c r="EO49" s="6"/>
    </row>
    <row r="50" spans="1:145"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8"/>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8"/>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8"/>
      <c r="EO50" s="6"/>
    </row>
    <row r="51" spans="1:145"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8"/>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8"/>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8"/>
      <c r="EO51" s="6"/>
    </row>
    <row r="52" spans="1:145"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8"/>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8"/>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8"/>
      <c r="EO52" s="6"/>
    </row>
    <row r="53" spans="1:145"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8"/>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8"/>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8"/>
      <c r="EO53" s="6"/>
    </row>
    <row r="54" spans="1:145"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8"/>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8"/>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8"/>
      <c r="EO54" s="6"/>
    </row>
    <row r="55" spans="1:14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8"/>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8"/>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8"/>
      <c r="EO55" s="6"/>
    </row>
    <row r="56" spans="1:145"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8"/>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8"/>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8"/>
      <c r="EO56" s="6"/>
    </row>
    <row r="57" spans="1:145"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8"/>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8"/>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8"/>
      <c r="EO57" s="6"/>
    </row>
    <row r="58" spans="1:145"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8"/>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8"/>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8"/>
      <c r="EO58" s="6"/>
    </row>
    <row r="59" spans="1:145"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8"/>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8"/>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8"/>
      <c r="EO59" s="6"/>
    </row>
    <row r="60" spans="1:145"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8"/>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8"/>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8"/>
      <c r="EO60" s="6"/>
    </row>
    <row r="61" spans="1:145"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8"/>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8"/>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8"/>
      <c r="EO61" s="6"/>
    </row>
    <row r="62" spans="1:145"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8"/>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8"/>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8"/>
      <c r="EO62" s="6"/>
    </row>
    <row r="63" spans="1:145"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8"/>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8"/>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8"/>
      <c r="EO63" s="6"/>
    </row>
    <row r="64" spans="1:145"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8"/>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8"/>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8"/>
      <c r="EO64" s="6"/>
    </row>
    <row r="65" spans="1:14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8"/>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8"/>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8"/>
      <c r="EO65" s="6"/>
    </row>
    <row r="66" spans="1:145"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8"/>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8"/>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8"/>
      <c r="EO66" s="6"/>
    </row>
    <row r="67" spans="1:145"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8"/>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8"/>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8"/>
      <c r="EO67" s="6"/>
    </row>
    <row r="68" spans="1:145"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8"/>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8"/>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8"/>
      <c r="EO68" s="6"/>
    </row>
    <row r="69" spans="1:145"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8"/>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8"/>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8"/>
      <c r="EO69" s="6"/>
    </row>
    <row r="70" spans="1:145"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8"/>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8"/>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8"/>
      <c r="EO70" s="6"/>
    </row>
    <row r="71" spans="1:145"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8"/>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8"/>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8"/>
      <c r="EO71" s="6"/>
    </row>
    <row r="72" spans="1:145"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8"/>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8"/>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8"/>
      <c r="EO72" s="6"/>
    </row>
    <row r="73" spans="1:145"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8"/>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8"/>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8"/>
      <c r="EO73" s="6"/>
    </row>
    <row r="74" spans="1:145"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8"/>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8"/>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8"/>
      <c r="EO74" s="6"/>
    </row>
    <row r="75" spans="1:14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8"/>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8"/>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8"/>
      <c r="EO75" s="6"/>
    </row>
    <row r="76" spans="1:145"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8"/>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8"/>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8"/>
      <c r="EO76" s="6"/>
    </row>
    <row r="77" spans="1:145" ht="29.2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8"/>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8"/>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8"/>
      <c r="EO77" s="6"/>
    </row>
    <row r="78" spans="1:145"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8"/>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8"/>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8"/>
      <c r="EO78" s="6"/>
    </row>
    <row r="79" spans="1:145"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8"/>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8"/>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8"/>
      <c r="EO79" s="6"/>
    </row>
    <row r="80" spans="1:145"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8"/>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8"/>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8"/>
      <c r="EO80" s="6"/>
    </row>
    <row r="81" spans="1:145"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8"/>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8"/>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8"/>
      <c r="EO81" s="6"/>
    </row>
    <row r="82" spans="1:145"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8"/>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8"/>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8"/>
      <c r="EO82" s="6"/>
    </row>
    <row r="83" spans="1:145"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8"/>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8"/>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8"/>
      <c r="EO83" s="6"/>
    </row>
    <row r="84" spans="1:145"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8"/>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8"/>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8"/>
      <c r="EO84" s="6"/>
    </row>
    <row r="85" spans="1:14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8"/>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8"/>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8"/>
      <c r="EO85" s="6"/>
    </row>
    <row r="86" spans="1:145"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8"/>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8"/>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8"/>
      <c r="EO86" s="6"/>
    </row>
    <row r="87" spans="1:145"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8"/>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8"/>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8"/>
      <c r="EO87" s="6"/>
    </row>
    <row r="88" spans="1:145"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8"/>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8"/>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8"/>
      <c r="EO88" s="6"/>
    </row>
    <row r="89" spans="1:145"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8"/>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8"/>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8"/>
      <c r="EO89" s="6"/>
    </row>
    <row r="90" spans="1:145"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8"/>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8"/>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8"/>
      <c r="EO90" s="6"/>
    </row>
    <row r="91" spans="1:145"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8"/>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8"/>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8"/>
      <c r="EO91" s="6"/>
    </row>
    <row r="92" spans="1:145"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8"/>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8"/>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8"/>
      <c r="EO92" s="6"/>
    </row>
    <row r="93" spans="1:145"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8"/>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8"/>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8"/>
      <c r="EO93" s="6"/>
    </row>
    <row r="94" spans="1:145"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8"/>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8"/>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8"/>
      <c r="EO94" s="6"/>
    </row>
    <row r="95" spans="1:14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8"/>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8"/>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8"/>
      <c r="EO95" s="6"/>
    </row>
    <row r="96" spans="1:145"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8"/>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8"/>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8"/>
      <c r="EO96" s="6"/>
    </row>
    <row r="97" spans="1:145"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8"/>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8"/>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8"/>
      <c r="EO97" s="6"/>
    </row>
    <row r="98" spans="1:145"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8"/>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8"/>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8"/>
      <c r="EO98" s="6"/>
    </row>
    <row r="99" spans="1:145"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8"/>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8"/>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8"/>
      <c r="EO99" s="6"/>
    </row>
    <row r="100" spans="1:145"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8"/>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8"/>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8"/>
      <c r="EO100" s="6"/>
    </row>
    <row r="101" spans="1:145"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8"/>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8"/>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8"/>
      <c r="EO101" s="6"/>
    </row>
    <row r="102" spans="1:145"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8"/>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8"/>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8"/>
      <c r="EO102" s="6"/>
    </row>
    <row r="103" spans="1:145"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8"/>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8"/>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8"/>
      <c r="EO103" s="6"/>
    </row>
    <row r="104" spans="1:145"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8"/>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8"/>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8"/>
      <c r="EO104" s="6"/>
    </row>
    <row r="105" spans="1:14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8"/>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8"/>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8"/>
      <c r="EO105" s="6"/>
    </row>
    <row r="106" spans="1:145"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8"/>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8"/>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8"/>
      <c r="EO106" s="6"/>
    </row>
    <row r="107" spans="1:145"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8"/>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8"/>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8"/>
      <c r="EO107" s="6"/>
    </row>
    <row r="108" spans="1:145"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8"/>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8"/>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8"/>
      <c r="EO108" s="6"/>
    </row>
    <row r="109" spans="1:145"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8"/>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8"/>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8"/>
      <c r="EO109" s="6"/>
    </row>
    <row r="110" spans="1:145"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8"/>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8"/>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8"/>
      <c r="EO110" s="6"/>
    </row>
    <row r="111" spans="1:145"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8"/>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8"/>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8"/>
      <c r="EO111" s="6"/>
    </row>
    <row r="112" spans="1:145"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8"/>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8"/>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8"/>
      <c r="EO112" s="6"/>
    </row>
    <row r="113" spans="1:145"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8"/>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8"/>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8"/>
      <c r="EO113" s="6"/>
    </row>
    <row r="114" spans="1:145"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8"/>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8"/>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8"/>
      <c r="EO114" s="6"/>
    </row>
    <row r="115" spans="1:14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8"/>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8"/>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8"/>
      <c r="EO115" s="6"/>
    </row>
    <row r="116" spans="1:145"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8"/>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8"/>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8"/>
      <c r="EO116" s="6"/>
    </row>
    <row r="117" spans="1:145"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8"/>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8"/>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8"/>
      <c r="EO117" s="6"/>
    </row>
    <row r="118" spans="1:145"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8"/>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8"/>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8"/>
      <c r="EO118" s="6"/>
    </row>
    <row r="119" spans="1:145"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8"/>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8"/>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8"/>
      <c r="EO119" s="6"/>
    </row>
    <row r="120" spans="1:145"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8"/>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8"/>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8"/>
      <c r="EO120" s="6"/>
    </row>
    <row r="121" spans="1:145"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8"/>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8"/>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8"/>
      <c r="EO121" s="6"/>
    </row>
    <row r="122" spans="1:145"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8"/>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8"/>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8"/>
      <c r="EO122" s="6"/>
    </row>
    <row r="123" spans="1:145"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8"/>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8"/>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8"/>
      <c r="EO123" s="6"/>
    </row>
    <row r="124" spans="1:145"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8"/>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8"/>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8"/>
      <c r="EO124" s="6"/>
    </row>
    <row r="125" spans="1:14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8"/>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8"/>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8"/>
      <c r="EO125" s="6"/>
    </row>
    <row r="126" spans="1:145"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8"/>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8"/>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8"/>
      <c r="EO126" s="6"/>
    </row>
    <row r="127" spans="1:145"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8"/>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8"/>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8"/>
      <c r="EO127" s="6"/>
    </row>
    <row r="128" spans="1:145"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8"/>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8"/>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8"/>
      <c r="EO128" s="6"/>
    </row>
    <row r="129" spans="1:145"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8"/>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8"/>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8"/>
      <c r="EO129" s="6"/>
    </row>
    <row r="130" spans="1:145"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8"/>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8"/>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8"/>
      <c r="EO130" s="6"/>
    </row>
    <row r="131" spans="1:145"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8"/>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8"/>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8"/>
      <c r="EO131" s="6"/>
    </row>
    <row r="132" spans="1:145"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8"/>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8"/>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8"/>
      <c r="EO132" s="6"/>
    </row>
    <row r="133" spans="1:145"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8"/>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8"/>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8"/>
      <c r="EO133" s="6"/>
    </row>
    <row r="134" spans="1:145"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8"/>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8"/>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8"/>
      <c r="EO134" s="6"/>
    </row>
    <row r="135" spans="1:14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8"/>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8"/>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8"/>
      <c r="EO135" s="6"/>
    </row>
    <row r="136" spans="1:145"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8"/>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8"/>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8"/>
      <c r="EO136" s="6"/>
    </row>
    <row r="137" spans="1:145"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8"/>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8"/>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8"/>
      <c r="EO137" s="6"/>
    </row>
    <row r="138" spans="1:145"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8"/>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8"/>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8"/>
      <c r="EO138" s="6"/>
    </row>
    <row r="139" spans="1:145"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8"/>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8"/>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8"/>
      <c r="EO139" s="6"/>
    </row>
    <row r="140" spans="1:145"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8"/>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8"/>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8"/>
      <c r="EO140" s="6"/>
    </row>
    <row r="141" spans="1:145"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8"/>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8"/>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8"/>
      <c r="EO141" s="6"/>
    </row>
    <row r="142" spans="1:145"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8"/>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8"/>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8"/>
      <c r="EO142" s="6"/>
    </row>
    <row r="143" spans="1:145"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8"/>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8"/>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8"/>
      <c r="EO143" s="6"/>
    </row>
    <row r="144" spans="1:145"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8"/>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8"/>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8"/>
      <c r="EO144" s="6"/>
    </row>
    <row r="145" spans="1: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8"/>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8"/>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8"/>
      <c r="EO145" s="6"/>
    </row>
    <row r="146" spans="1:145"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8"/>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8"/>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8"/>
      <c r="EO146" s="6"/>
    </row>
    <row r="147" spans="1:145"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8"/>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8"/>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8"/>
      <c r="EO147" s="6"/>
    </row>
    <row r="148" spans="1:145"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8"/>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8"/>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8"/>
      <c r="EO148" s="6"/>
    </row>
    <row r="149" spans="1:145"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8"/>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8"/>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8"/>
      <c r="EO149" s="6"/>
    </row>
    <row r="150" spans="1:145"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8"/>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8"/>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8"/>
      <c r="EO150" s="6"/>
    </row>
    <row r="151" spans="1:145"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8"/>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8"/>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8"/>
      <c r="EO151" s="6"/>
    </row>
    <row r="152" spans="1:145"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8"/>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8"/>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8"/>
      <c r="EO152" s="6"/>
    </row>
    <row r="153" spans="1:145"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8"/>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8"/>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8"/>
      <c r="EO153" s="6"/>
    </row>
    <row r="154" spans="1:145"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8"/>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8"/>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8"/>
      <c r="EO154" s="6"/>
    </row>
    <row r="155" spans="1:14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8"/>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8"/>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8"/>
      <c r="EO155" s="6"/>
    </row>
    <row r="156" spans="1:145"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8"/>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8"/>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8"/>
      <c r="EO156" s="6"/>
    </row>
    <row r="157" spans="1:145"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8"/>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8"/>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8"/>
      <c r="EO157" s="6"/>
    </row>
    <row r="158" spans="1:145"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8"/>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8"/>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8"/>
      <c r="EO158" s="6"/>
    </row>
    <row r="159" spans="1:145"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8"/>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8"/>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8"/>
      <c r="EO159" s="6"/>
    </row>
    <row r="160" spans="1:145"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8"/>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8"/>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8"/>
      <c r="EO160" s="6"/>
    </row>
    <row r="161" spans="1:145"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8"/>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8"/>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8"/>
      <c r="EO161" s="6"/>
    </row>
    <row r="162" spans="1:145"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8"/>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8"/>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8"/>
      <c r="EO162" s="6"/>
    </row>
    <row r="163" spans="1:145"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8"/>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8"/>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8"/>
      <c r="EO163" s="6"/>
    </row>
    <row r="164" spans="1:145"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8"/>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8"/>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8"/>
      <c r="EO164" s="6"/>
    </row>
    <row r="165" spans="1:14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8"/>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8"/>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8"/>
      <c r="EO165" s="6"/>
    </row>
    <row r="166" spans="1:145"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8"/>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8"/>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8"/>
      <c r="EO166" s="6"/>
    </row>
    <row r="167" spans="1:145"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8"/>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8"/>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8"/>
      <c r="EO167" s="6"/>
    </row>
    <row r="168" spans="1:145"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8"/>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8"/>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8"/>
      <c r="EO168" s="6"/>
    </row>
    <row r="169" spans="1:145"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8"/>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8"/>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8"/>
      <c r="EO169" s="6"/>
    </row>
    <row r="170" spans="1:145"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8"/>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8"/>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8"/>
      <c r="EO170" s="6"/>
    </row>
    <row r="171" spans="1:145"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8"/>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8"/>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8"/>
      <c r="EO171" s="6"/>
    </row>
    <row r="172" spans="1:145"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8"/>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8"/>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8"/>
      <c r="EO172" s="6"/>
    </row>
    <row r="173" spans="1:145"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8"/>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8"/>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8"/>
      <c r="EO173" s="6"/>
    </row>
    <row r="174" spans="1:145"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8"/>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8"/>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8"/>
      <c r="EO174" s="6"/>
    </row>
    <row r="175" spans="1:14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8"/>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8"/>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8"/>
      <c r="EO175" s="6"/>
    </row>
    <row r="176" spans="1:145"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8"/>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8"/>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8"/>
      <c r="EO176" s="6"/>
    </row>
    <row r="177" spans="1:145"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8"/>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8"/>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8"/>
      <c r="EO177" s="6"/>
    </row>
    <row r="178" spans="1:145"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8"/>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8"/>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8"/>
      <c r="EO178" s="6"/>
    </row>
    <row r="179" spans="1:145"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8"/>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8"/>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8"/>
      <c r="EO179" s="6"/>
    </row>
    <row r="180" spans="1:145"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8"/>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8"/>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8"/>
      <c r="EO180" s="6"/>
    </row>
    <row r="181" spans="1:145"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8"/>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8"/>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8"/>
      <c r="EO181" s="6"/>
    </row>
    <row r="182" spans="1:145"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8"/>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8"/>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8"/>
      <c r="EO182" s="6"/>
    </row>
    <row r="183" spans="1:145"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8"/>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8"/>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8"/>
      <c r="EO183" s="6"/>
    </row>
    <row r="184" spans="1:145"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8"/>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8"/>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8"/>
      <c r="EO184" s="6"/>
    </row>
    <row r="185" spans="1:14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8"/>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8"/>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8"/>
      <c r="EO185" s="6"/>
    </row>
    <row r="186" spans="1:145"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8"/>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8"/>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8"/>
      <c r="EO186" s="6"/>
    </row>
    <row r="187" spans="1:145"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8"/>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8"/>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8"/>
      <c r="EO187" s="6"/>
    </row>
    <row r="188" spans="1:145"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8"/>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8"/>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8"/>
      <c r="EO188" s="6"/>
    </row>
    <row r="189" spans="1:145"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8"/>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8"/>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8"/>
      <c r="EO189" s="6"/>
    </row>
    <row r="190" spans="1:145"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8"/>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8"/>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8"/>
      <c r="EO190" s="6"/>
    </row>
    <row r="191" spans="1:145"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8"/>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8"/>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8"/>
      <c r="EO191" s="6"/>
    </row>
    <row r="192" spans="1:145"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8"/>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8"/>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8"/>
      <c r="EO192" s="6"/>
    </row>
    <row r="193" spans="1:145"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8"/>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8"/>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8"/>
      <c r="EO193" s="6"/>
    </row>
    <row r="194" spans="1:145"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8"/>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8"/>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8"/>
      <c r="EO194" s="6"/>
    </row>
    <row r="195" spans="1:14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8"/>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8"/>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8"/>
      <c r="EO195" s="6"/>
    </row>
    <row r="196" spans="1:145"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8"/>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8"/>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8"/>
      <c r="EO196" s="6"/>
    </row>
    <row r="197" spans="1:145"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8"/>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8"/>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8"/>
      <c r="EO197" s="6"/>
    </row>
    <row r="198" spans="1:145"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8"/>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8"/>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8"/>
      <c r="EO198" s="6"/>
    </row>
    <row r="199" spans="1:145"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8"/>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8"/>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8"/>
      <c r="EO199" s="6"/>
    </row>
    <row r="200" spans="1:145"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8"/>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8"/>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8"/>
      <c r="EO200" s="6"/>
    </row>
    <row r="201" spans="1:145"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8"/>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8"/>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8"/>
      <c r="EO201" s="6"/>
    </row>
    <row r="202" spans="1:145"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8"/>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8"/>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8"/>
      <c r="EO202" s="6"/>
    </row>
    <row r="203" spans="1:145"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8"/>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8"/>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8"/>
      <c r="EO203" s="6"/>
    </row>
    <row r="204" spans="1:145"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8"/>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8"/>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8"/>
      <c r="EO204" s="6"/>
    </row>
    <row r="205" spans="1:14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8"/>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8"/>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8"/>
      <c r="EO205" s="6"/>
    </row>
    <row r="206" spans="1:145"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8"/>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8"/>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8"/>
      <c r="EO206" s="6"/>
    </row>
    <row r="207" spans="1:145"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8"/>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8"/>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8"/>
      <c r="EO207" s="6"/>
    </row>
    <row r="208" spans="1:145"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8"/>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8"/>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8"/>
      <c r="EO208" s="6"/>
    </row>
    <row r="209" spans="1:145"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8"/>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8"/>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8"/>
      <c r="EO209" s="6"/>
    </row>
    <row r="210" spans="1:145"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8"/>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8"/>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8"/>
      <c r="EO210" s="6"/>
    </row>
    <row r="211" spans="1:145"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8"/>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8"/>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8"/>
      <c r="EO211" s="6"/>
    </row>
    <row r="212" spans="1:145"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8"/>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8"/>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8"/>
      <c r="EO212" s="6"/>
    </row>
    <row r="213" spans="1:145"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8"/>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8"/>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8"/>
      <c r="EO213" s="6"/>
    </row>
    <row r="214" spans="1:145"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8"/>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8"/>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8"/>
      <c r="EO214" s="6"/>
    </row>
    <row r="215" spans="1:14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8"/>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8"/>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8"/>
      <c r="EO215" s="6"/>
    </row>
    <row r="216" spans="1:145"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8"/>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8"/>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8"/>
      <c r="EO216" s="6"/>
    </row>
    <row r="217" spans="1:145"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8"/>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8"/>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8"/>
      <c r="EO217" s="6"/>
    </row>
    <row r="218" spans="1:145"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8"/>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8"/>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8"/>
      <c r="EO218" s="6"/>
    </row>
    <row r="219" spans="1:145"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8"/>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8"/>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8"/>
      <c r="EO219" s="6"/>
    </row>
    <row r="220" spans="1:145"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8"/>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8"/>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8"/>
      <c r="EO220" s="6"/>
    </row>
    <row r="221" spans="1:145"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8"/>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8"/>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8"/>
      <c r="EO221" s="6"/>
    </row>
    <row r="222" spans="1:145"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8"/>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8"/>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8"/>
      <c r="EO222" s="6"/>
    </row>
    <row r="223" spans="1:145"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8"/>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8"/>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8"/>
      <c r="EO223" s="6"/>
    </row>
    <row r="224" spans="1:145"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8"/>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8"/>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8"/>
      <c r="EO224" s="6"/>
    </row>
    <row r="225" spans="1:14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8"/>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8"/>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8"/>
      <c r="EO225" s="6"/>
    </row>
    <row r="226" spans="1:145"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8"/>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8"/>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8"/>
      <c r="EO226" s="6"/>
    </row>
    <row r="227" spans="1:145"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8"/>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8"/>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8"/>
      <c r="EO227" s="6"/>
    </row>
    <row r="228" spans="1:145"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8"/>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8"/>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8"/>
      <c r="EO228" s="6"/>
    </row>
    <row r="229" spans="1:145"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8"/>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8"/>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8"/>
      <c r="EO229" s="6"/>
    </row>
    <row r="230" spans="1:145"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8"/>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8"/>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8"/>
      <c r="EO230" s="6"/>
    </row>
    <row r="231" spans="1:145"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8"/>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8"/>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8"/>
      <c r="EO231" s="6"/>
    </row>
    <row r="232" spans="1:145"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8"/>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8"/>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8"/>
      <c r="EO232" s="6"/>
    </row>
    <row r="233" spans="1:145"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8"/>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8"/>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8"/>
      <c r="EO233" s="6"/>
    </row>
    <row r="234" spans="1:145"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8"/>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8"/>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8"/>
      <c r="EO234" s="6"/>
    </row>
    <row r="235" spans="1:14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8"/>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8"/>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8"/>
      <c r="EO235" s="6"/>
    </row>
    <row r="236" spans="1:145"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8"/>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8"/>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8"/>
      <c r="EO236" s="6"/>
    </row>
    <row r="237" spans="1:145"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8"/>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8"/>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8"/>
      <c r="EO237" s="6"/>
    </row>
    <row r="238" spans="1:145"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8"/>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8"/>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8"/>
      <c r="EO238" s="6"/>
    </row>
    <row r="239" spans="1:145"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8"/>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8"/>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8"/>
      <c r="EO239" s="6"/>
    </row>
    <row r="240" spans="1:145"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8"/>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8"/>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8"/>
      <c r="EO240" s="6"/>
    </row>
    <row r="241" spans="1:145"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8"/>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8"/>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8"/>
      <c r="EO241" s="6"/>
    </row>
    <row r="242" spans="1:145"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8"/>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8"/>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8"/>
      <c r="EO242" s="6"/>
    </row>
    <row r="243" spans="1:145"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8"/>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8"/>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8"/>
      <c r="EO243" s="6"/>
    </row>
    <row r="244" spans="1:145"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8"/>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8"/>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8"/>
      <c r="EO244" s="6"/>
    </row>
    <row r="245" spans="1:1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8"/>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8"/>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8"/>
      <c r="EO245" s="6"/>
    </row>
    <row r="246" spans="1:145"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8"/>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8"/>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8"/>
      <c r="EO246" s="6"/>
    </row>
    <row r="247" spans="1:145"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8"/>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8"/>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8"/>
      <c r="EO247" s="6"/>
    </row>
    <row r="248" spans="1:145"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8"/>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8"/>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8"/>
      <c r="EO248" s="6"/>
    </row>
    <row r="249" spans="1:145"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8"/>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8"/>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8"/>
      <c r="EO249" s="6"/>
    </row>
    <row r="250" spans="1:145"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8"/>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8"/>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8"/>
      <c r="EO250" s="6"/>
    </row>
    <row r="251" spans="1:145"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8"/>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8"/>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8"/>
      <c r="EO251" s="6"/>
    </row>
    <row r="252" spans="1:145"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8"/>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8"/>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8"/>
      <c r="EO252" s="6"/>
    </row>
    <row r="253" spans="1:145"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8"/>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8"/>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8"/>
      <c r="EO253" s="6"/>
    </row>
    <row r="254" spans="1:145"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8"/>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8"/>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8"/>
      <c r="EO254" s="6"/>
    </row>
    <row r="255" spans="1:14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8"/>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8"/>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8"/>
      <c r="EO255" s="6"/>
    </row>
    <row r="256" spans="1:145"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8"/>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8"/>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8"/>
      <c r="EO256" s="6"/>
    </row>
    <row r="257" spans="1:145"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8"/>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8"/>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8"/>
      <c r="EO257" s="6"/>
    </row>
    <row r="258" spans="1:145"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8"/>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8"/>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8"/>
      <c r="EO258" s="6"/>
    </row>
    <row r="259" spans="1:145"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8"/>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8"/>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8"/>
      <c r="EO259" s="6"/>
    </row>
    <row r="260" spans="1:145"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8"/>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8"/>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8"/>
      <c r="EO260" s="6"/>
    </row>
    <row r="261" spans="1:145"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8"/>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8"/>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8"/>
      <c r="EO261" s="6"/>
    </row>
    <row r="262" spans="1:145"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8"/>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8"/>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8"/>
      <c r="EO262" s="6"/>
    </row>
    <row r="263" spans="1:145"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8"/>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8"/>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8"/>
      <c r="EO263" s="6"/>
    </row>
    <row r="264" spans="1:145"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8"/>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8"/>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8"/>
      <c r="EO264" s="6"/>
    </row>
    <row r="265" spans="1:14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8"/>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8"/>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8"/>
      <c r="EO265" s="6"/>
    </row>
    <row r="266" spans="1:145"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8"/>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8"/>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8"/>
      <c r="EO266" s="6"/>
    </row>
    <row r="267" spans="1:145"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8"/>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8"/>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8"/>
      <c r="EO267" s="6"/>
    </row>
    <row r="268" spans="1:145"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8"/>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8"/>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8"/>
      <c r="EO268" s="6"/>
    </row>
    <row r="269" spans="1:145"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8"/>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8"/>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8"/>
      <c r="EO269" s="6"/>
    </row>
    <row r="270" spans="1:145"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8"/>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8"/>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8"/>
      <c r="EO270" s="6"/>
    </row>
    <row r="271" spans="1:145"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8"/>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8"/>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8"/>
      <c r="EO271" s="6"/>
    </row>
    <row r="272" spans="1:145"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8"/>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8"/>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8"/>
      <c r="EO272" s="6"/>
    </row>
    <row r="273" spans="1:145"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8"/>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8"/>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8"/>
      <c r="EO273" s="6"/>
    </row>
    <row r="274" spans="1:145"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8"/>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8"/>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8"/>
      <c r="EO274" s="6"/>
    </row>
    <row r="275" spans="1:14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8"/>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8"/>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8"/>
      <c r="EO275" s="6"/>
    </row>
    <row r="276" spans="1:145"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8"/>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8"/>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8"/>
      <c r="EO276" s="6"/>
    </row>
    <row r="277" spans="1:145"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8"/>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8"/>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8"/>
      <c r="EO277" s="6"/>
    </row>
    <row r="278" spans="1:145"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8"/>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8"/>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8"/>
      <c r="EO278" s="6"/>
    </row>
    <row r="279" spans="1:145"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8"/>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8"/>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8"/>
      <c r="EO279" s="6"/>
    </row>
    <row r="280" spans="1:145"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8"/>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8"/>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8"/>
      <c r="EO280" s="6"/>
    </row>
    <row r="281" spans="1:145"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8"/>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8"/>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8"/>
      <c r="EO281" s="6"/>
    </row>
    <row r="282" spans="1:145"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8"/>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8"/>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8"/>
      <c r="EO282" s="6"/>
    </row>
    <row r="283" spans="1:145"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8"/>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8"/>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8"/>
      <c r="EO283" s="6"/>
    </row>
    <row r="284" spans="1:145"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8"/>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8"/>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8"/>
      <c r="EO284" s="6"/>
    </row>
    <row r="285" spans="1:14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8"/>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8"/>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8"/>
      <c r="EO285" s="6"/>
    </row>
    <row r="286" spans="1:145"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8"/>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8"/>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8"/>
      <c r="EO286" s="6"/>
    </row>
    <row r="287" spans="1:145"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8"/>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8"/>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8"/>
      <c r="EO287" s="6"/>
    </row>
    <row r="288" spans="1:145"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8"/>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8"/>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8"/>
      <c r="EO288" s="6"/>
    </row>
    <row r="289" spans="1:145"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8"/>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8"/>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8"/>
      <c r="EO289" s="6"/>
    </row>
    <row r="290" spans="1:145"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8"/>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8"/>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8"/>
      <c r="EO290" s="6"/>
    </row>
    <row r="291" spans="1:145"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8"/>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8"/>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8"/>
      <c r="EO291" s="6"/>
    </row>
    <row r="292" spans="1:145"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8"/>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8"/>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8"/>
      <c r="EO292" s="6"/>
    </row>
    <row r="293" spans="1:145"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8"/>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8"/>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8"/>
      <c r="EO293" s="6"/>
    </row>
    <row r="294" spans="1:145"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8"/>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8"/>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8"/>
      <c r="EO294" s="6"/>
    </row>
    <row r="295" spans="1:14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8"/>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8"/>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8"/>
      <c r="EO295" s="6"/>
    </row>
    <row r="296" spans="1:145"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8"/>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8"/>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8"/>
      <c r="EO296" s="6"/>
    </row>
    <row r="297" spans="1:145"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8"/>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8"/>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8"/>
      <c r="EO297" s="6"/>
    </row>
    <row r="298" spans="1:145"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8"/>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8"/>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8"/>
      <c r="EO298" s="6"/>
    </row>
    <row r="299" spans="1:145"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8"/>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8"/>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8"/>
      <c r="EO299" s="6"/>
    </row>
    <row r="300" spans="1:145"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8"/>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8"/>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8"/>
      <c r="EO300" s="6"/>
    </row>
    <row r="301" spans="1:145"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8"/>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8"/>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8"/>
      <c r="EO301" s="6"/>
    </row>
    <row r="302" spans="1:145"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8"/>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8"/>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8"/>
      <c r="EO302" s="6"/>
    </row>
    <row r="303" spans="1:145"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8"/>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8"/>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8"/>
      <c r="EO303" s="6"/>
    </row>
    <row r="304" spans="1:145"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8"/>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8"/>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8"/>
      <c r="EO304" s="6"/>
    </row>
    <row r="305" spans="1:14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8"/>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8"/>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8"/>
      <c r="EO305" s="6"/>
    </row>
    <row r="306" spans="1:145"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8"/>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8"/>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8"/>
      <c r="EO306" s="6"/>
    </row>
    <row r="307" spans="1:145"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8"/>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8"/>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8"/>
      <c r="EO307" s="6"/>
    </row>
    <row r="308" spans="1:145"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8"/>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8"/>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8"/>
      <c r="EO308" s="6"/>
    </row>
    <row r="309" spans="1:145"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8"/>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8"/>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8"/>
      <c r="EO309" s="6"/>
    </row>
    <row r="310" spans="1:145"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8"/>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8"/>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8"/>
      <c r="EO310" s="6"/>
    </row>
    <row r="311" spans="1:145"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8"/>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8"/>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8"/>
      <c r="EO311" s="6"/>
    </row>
    <row r="312" spans="1:145"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8"/>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8"/>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8"/>
      <c r="EO312" s="6"/>
    </row>
    <row r="313" spans="1:145"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8"/>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8"/>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8"/>
      <c r="EO313" s="6"/>
    </row>
    <row r="314" spans="1:145"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8"/>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8"/>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8"/>
      <c r="EO314" s="6"/>
    </row>
    <row r="315" spans="1:14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8"/>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8"/>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8"/>
      <c r="EO315" s="6"/>
    </row>
    <row r="316" spans="1:145"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8"/>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8"/>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8"/>
      <c r="EO316" s="6"/>
    </row>
    <row r="317" spans="1:145"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8"/>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8"/>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8"/>
      <c r="EO317" s="6"/>
    </row>
    <row r="318" spans="1:145"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8"/>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8"/>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8"/>
      <c r="EO318" s="6"/>
    </row>
    <row r="319" spans="1:145"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8"/>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8"/>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8"/>
      <c r="EO319" s="6"/>
    </row>
    <row r="320" spans="1:145"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8"/>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8"/>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8"/>
      <c r="EO320" s="6"/>
    </row>
    <row r="321" spans="1:145"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8"/>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8"/>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8"/>
      <c r="EO321" s="6"/>
    </row>
    <row r="322" spans="1:145"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8"/>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8"/>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8"/>
      <c r="EO322" s="6"/>
    </row>
    <row r="323" spans="1:145"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8"/>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8"/>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8"/>
      <c r="EO323" s="6"/>
    </row>
    <row r="324" spans="1:145"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8"/>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8"/>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8"/>
      <c r="EO324" s="6"/>
    </row>
    <row r="325" spans="1:14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8"/>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8"/>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8"/>
      <c r="EO325" s="6"/>
    </row>
    <row r="326" spans="1:145"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8"/>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8"/>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8"/>
      <c r="EO326" s="6"/>
    </row>
    <row r="327" spans="1:145"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8"/>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8"/>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8"/>
      <c r="EO327" s="6"/>
    </row>
    <row r="328" spans="1:145"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8"/>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8"/>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8"/>
      <c r="EO328" s="6"/>
    </row>
    <row r="329" spans="1:145"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8"/>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8"/>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8"/>
      <c r="EO329" s="6"/>
    </row>
    <row r="330" spans="1:145"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8"/>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8"/>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8"/>
      <c r="EO330" s="6"/>
    </row>
    <row r="331" spans="1:145"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8"/>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8"/>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8"/>
      <c r="EO331" s="6"/>
    </row>
    <row r="332" spans="1:145"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8"/>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8"/>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8"/>
      <c r="EO332" s="6"/>
    </row>
    <row r="333" spans="1:145"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8"/>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8"/>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8"/>
      <c r="EO333" s="6"/>
    </row>
    <row r="334" spans="1:145"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8"/>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8"/>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8"/>
      <c r="EO334" s="6"/>
    </row>
    <row r="335" spans="1:14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8"/>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8"/>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8"/>
      <c r="EO335" s="6"/>
    </row>
    <row r="336" spans="1:145"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8"/>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8"/>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8"/>
      <c r="EO336" s="6"/>
    </row>
    <row r="337" spans="1:145"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8"/>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8"/>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8"/>
      <c r="EO337" s="6"/>
    </row>
    <row r="338" spans="1:145"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8"/>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8"/>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8"/>
      <c r="EO338" s="6"/>
    </row>
    <row r="339" spans="1:145"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8"/>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8"/>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8"/>
      <c r="EO339" s="6"/>
    </row>
    <row r="340" spans="1:145"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8"/>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8"/>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8"/>
      <c r="EO340" s="6"/>
    </row>
    <row r="341" spans="1:145"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8"/>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8"/>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8"/>
      <c r="EO341" s="6"/>
    </row>
    <row r="342" spans="1:145"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8"/>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8"/>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8"/>
      <c r="EO342" s="6"/>
    </row>
    <row r="343" spans="1:145"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8"/>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8"/>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8"/>
      <c r="EO343" s="6"/>
    </row>
    <row r="344" spans="1:145"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8"/>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8"/>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8"/>
      <c r="EO344" s="6"/>
    </row>
    <row r="345" spans="1:1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8"/>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8"/>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8"/>
      <c r="EO345" s="6"/>
    </row>
    <row r="346" spans="1:145"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8"/>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8"/>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8"/>
      <c r="EO346" s="6"/>
    </row>
    <row r="347" spans="1:145"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8"/>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8"/>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8"/>
      <c r="EO347" s="6"/>
    </row>
    <row r="348" spans="1:145"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8"/>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8"/>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8"/>
      <c r="EO348" s="6"/>
    </row>
    <row r="349" spans="1:145"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8"/>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8"/>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8"/>
      <c r="EO349" s="6"/>
    </row>
    <row r="350" spans="1:145"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8"/>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8"/>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8"/>
      <c r="EO350" s="6"/>
    </row>
    <row r="351" spans="1:145"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8"/>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8"/>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8"/>
      <c r="EO351" s="6"/>
    </row>
    <row r="352" spans="1:145"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8"/>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8"/>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8"/>
      <c r="EO352" s="6"/>
    </row>
    <row r="353" spans="1:145"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8"/>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8"/>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8"/>
      <c r="EO353" s="6"/>
    </row>
    <row r="354" spans="1:145"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8"/>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8"/>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8"/>
      <c r="EO354" s="6"/>
    </row>
    <row r="355" spans="1:14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8"/>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8"/>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8"/>
      <c r="EO355" s="6"/>
    </row>
    <row r="356" spans="1:145"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8"/>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8"/>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8"/>
      <c r="EO356" s="6"/>
    </row>
    <row r="357" spans="1:145"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8"/>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8"/>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8"/>
      <c r="EO357" s="6"/>
    </row>
    <row r="358" spans="1:145"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8"/>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8"/>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8"/>
      <c r="EO358" s="6"/>
    </row>
    <row r="359" spans="1:145"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8"/>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8"/>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8"/>
      <c r="EO359" s="6"/>
    </row>
    <row r="360" spans="1:145"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8"/>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8"/>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8"/>
      <c r="EO360" s="6"/>
    </row>
    <row r="361" spans="1:145"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8"/>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8"/>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8"/>
      <c r="EO361" s="6"/>
    </row>
    <row r="362" spans="1:145"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8"/>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8"/>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8"/>
      <c r="EO362" s="6"/>
    </row>
    <row r="363" spans="1:145"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8"/>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8"/>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8"/>
      <c r="EO363" s="6"/>
    </row>
    <row r="364" spans="1:145"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8"/>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8"/>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8"/>
      <c r="EO364" s="6"/>
    </row>
    <row r="365" spans="1:14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8"/>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8"/>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8"/>
      <c r="EO365" s="6"/>
    </row>
    <row r="366" spans="1:145"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8"/>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8"/>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8"/>
      <c r="EO366" s="6"/>
    </row>
    <row r="367" spans="1:145"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8"/>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8"/>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8"/>
      <c r="EO367" s="6"/>
    </row>
    <row r="368" spans="1:145"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8"/>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8"/>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8"/>
      <c r="EO368" s="6"/>
    </row>
    <row r="369" spans="1:145"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8"/>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8"/>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8"/>
      <c r="EO369" s="6"/>
    </row>
    <row r="370" spans="1:145"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8"/>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8"/>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8"/>
      <c r="EO370" s="6"/>
    </row>
    <row r="371" spans="1:145"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8"/>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8"/>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8"/>
      <c r="EO371" s="6"/>
    </row>
    <row r="372" spans="1:145"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8"/>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8"/>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8"/>
      <c r="EO372" s="6"/>
    </row>
    <row r="373" spans="1:145"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8"/>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8"/>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8"/>
      <c r="EO373" s="6"/>
    </row>
    <row r="374" spans="1:145"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8"/>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8"/>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8"/>
      <c r="EO374" s="6"/>
    </row>
    <row r="375" spans="1:14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8"/>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8"/>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8"/>
      <c r="EO375" s="6"/>
    </row>
    <row r="376" spans="1:145"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8"/>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8"/>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8"/>
      <c r="EO376" s="6"/>
    </row>
    <row r="377" spans="1:145"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8"/>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8"/>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8"/>
      <c r="EO377" s="6"/>
    </row>
    <row r="378" spans="1:145"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8"/>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8"/>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8"/>
      <c r="EO378" s="6"/>
    </row>
    <row r="379" spans="1:145"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8"/>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8"/>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8"/>
      <c r="EO379" s="6"/>
    </row>
    <row r="380" spans="1:145"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8"/>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8"/>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8"/>
      <c r="EO380" s="6"/>
    </row>
    <row r="381" spans="1:145"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8"/>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8"/>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8"/>
      <c r="EO381" s="6"/>
    </row>
    <row r="382" spans="1:145"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8"/>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8"/>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8"/>
      <c r="EO382" s="6"/>
    </row>
    <row r="383" spans="1:145"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8"/>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8"/>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8"/>
      <c r="EO383" s="6"/>
    </row>
    <row r="384" spans="1:145"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8"/>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8"/>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8"/>
      <c r="EO384" s="6"/>
    </row>
    <row r="385" spans="1:14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8"/>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8"/>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8"/>
      <c r="EO385" s="6"/>
    </row>
    <row r="386" spans="1:145"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8"/>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8"/>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8"/>
      <c r="EO386" s="6"/>
    </row>
    <row r="387" spans="1:145"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8"/>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8"/>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8"/>
      <c r="EO387" s="6"/>
    </row>
    <row r="388" spans="1:145"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8"/>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8"/>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8"/>
      <c r="EO388" s="6"/>
    </row>
    <row r="389" spans="1:145"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8"/>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8"/>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8"/>
      <c r="EO389" s="6"/>
    </row>
    <row r="390" spans="1:145"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8"/>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8"/>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8"/>
      <c r="EO390" s="6"/>
    </row>
    <row r="391" spans="1:145"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8"/>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8"/>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8"/>
      <c r="EO391" s="6"/>
    </row>
    <row r="392" spans="1:145"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8"/>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8"/>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8"/>
      <c r="EO392" s="6"/>
    </row>
    <row r="393" spans="1:145"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8"/>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8"/>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8"/>
      <c r="EO393" s="6"/>
    </row>
    <row r="394" spans="1:145"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8"/>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8"/>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8"/>
      <c r="EO394" s="6"/>
    </row>
    <row r="395" spans="1:14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8"/>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8"/>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8"/>
      <c r="EO395" s="6"/>
    </row>
    <row r="396" spans="1:145"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8"/>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8"/>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8"/>
      <c r="EO396" s="6"/>
    </row>
    <row r="397" spans="1:145"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8"/>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8"/>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8"/>
      <c r="EO397" s="6"/>
    </row>
    <row r="398" spans="1:145"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8"/>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8"/>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8"/>
      <c r="EO398" s="6"/>
    </row>
    <row r="399" spans="1:145"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8"/>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8"/>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8"/>
      <c r="EO399" s="6"/>
    </row>
    <row r="400" spans="1:145"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8"/>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8"/>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8"/>
      <c r="EO400" s="6"/>
    </row>
    <row r="401" spans="1:145"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8"/>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8"/>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8"/>
      <c r="EO401" s="6"/>
    </row>
    <row r="402" spans="1:145"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8"/>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8"/>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8"/>
      <c r="EO402" s="6"/>
    </row>
    <row r="403" spans="1:145"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8"/>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8"/>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8"/>
      <c r="EO403" s="6"/>
    </row>
    <row r="404" spans="1:145"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8"/>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8"/>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8"/>
      <c r="EO404" s="6"/>
    </row>
    <row r="405" spans="1:14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8"/>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8"/>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8"/>
      <c r="EO405" s="6"/>
    </row>
    <row r="406" spans="1:145"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8"/>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8"/>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8"/>
      <c r="EO406" s="6"/>
    </row>
    <row r="407" spans="1:145"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8"/>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8"/>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8"/>
      <c r="EO407" s="6"/>
    </row>
    <row r="408" spans="1:145"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8"/>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8"/>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8"/>
      <c r="EO408" s="6"/>
    </row>
    <row r="409" spans="1:145"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8"/>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8"/>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8"/>
      <c r="EO409" s="6"/>
    </row>
    <row r="410" spans="1:145"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8"/>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8"/>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8"/>
      <c r="EO410" s="6"/>
    </row>
    <row r="411" spans="1:145"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8"/>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8"/>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8"/>
      <c r="EO411" s="6"/>
    </row>
    <row r="412" spans="1:145"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8"/>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8"/>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8"/>
      <c r="EO412" s="6"/>
    </row>
    <row r="413" spans="1:145"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8"/>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8"/>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8"/>
      <c r="EO413" s="6"/>
    </row>
    <row r="414" spans="1:145"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8"/>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8"/>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8"/>
      <c r="EO414" s="6"/>
    </row>
    <row r="415" spans="1:14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8"/>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8"/>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8"/>
      <c r="EO415" s="6"/>
    </row>
    <row r="416" spans="1:145"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8"/>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8"/>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8"/>
      <c r="EO416" s="6"/>
    </row>
    <row r="417" spans="1:145"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8"/>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8"/>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8"/>
      <c r="EO417" s="6"/>
    </row>
    <row r="418" spans="1:145"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8"/>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8"/>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8"/>
      <c r="EO418" s="6"/>
    </row>
    <row r="419" spans="1:145"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8"/>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8"/>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8"/>
      <c r="EO419" s="6"/>
    </row>
    <row r="420" spans="1:145"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8"/>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8"/>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8"/>
      <c r="EO420" s="6"/>
    </row>
    <row r="421" spans="1:145"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8"/>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8"/>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8"/>
      <c r="EO421" s="6"/>
    </row>
    <row r="422" spans="1:145"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8"/>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8"/>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8"/>
      <c r="EO422" s="6"/>
    </row>
    <row r="423" spans="1:145"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8"/>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8"/>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8"/>
      <c r="EO423" s="6"/>
    </row>
    <row r="424" spans="1:145"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8"/>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8"/>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8"/>
      <c r="EO424" s="6"/>
    </row>
    <row r="425" spans="1:14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8"/>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8"/>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8"/>
      <c r="EO425" s="6"/>
    </row>
    <row r="426" spans="1:145"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8"/>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8"/>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8"/>
      <c r="EO426" s="6"/>
    </row>
    <row r="427" spans="1:145"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8"/>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8"/>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8"/>
      <c r="EO427" s="6"/>
    </row>
    <row r="428" spans="1:145"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8"/>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8"/>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8"/>
      <c r="EO428" s="6"/>
    </row>
    <row r="429" spans="1:145"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8"/>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8"/>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8"/>
      <c r="EO429" s="6"/>
    </row>
    <row r="430" spans="1:145"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8"/>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8"/>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8"/>
      <c r="EO430" s="6"/>
    </row>
    <row r="431" spans="1:145"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8"/>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8"/>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8"/>
      <c r="EO431" s="6"/>
    </row>
    <row r="432" spans="1:145"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8"/>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8"/>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8"/>
      <c r="EO432" s="6"/>
    </row>
    <row r="433" spans="1:145"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8"/>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8"/>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8"/>
      <c r="EO433" s="6"/>
    </row>
    <row r="434" spans="1:145"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8"/>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8"/>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8"/>
      <c r="EO434" s="6"/>
    </row>
    <row r="435" spans="1:14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8"/>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8"/>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8"/>
      <c r="EO435" s="6"/>
    </row>
    <row r="436" spans="1:145"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8"/>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8"/>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8"/>
      <c r="EO436" s="6"/>
    </row>
    <row r="437" spans="1:145"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8"/>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8"/>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8"/>
      <c r="EO437" s="6"/>
    </row>
    <row r="438" spans="1:145"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8"/>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8"/>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8"/>
      <c r="EO438" s="6"/>
    </row>
    <row r="439" spans="1:145"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8"/>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8"/>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8"/>
      <c r="EO439" s="6"/>
    </row>
    <row r="440" spans="1:145"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8"/>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8"/>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8"/>
      <c r="EO440" s="6"/>
    </row>
    <row r="441" spans="1:145"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8"/>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8"/>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8"/>
      <c r="EO441" s="6"/>
    </row>
    <row r="442" spans="1:145"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8"/>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8"/>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8"/>
      <c r="EO442" s="6"/>
    </row>
    <row r="443" spans="1:145"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8"/>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8"/>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8"/>
      <c r="EO443" s="6"/>
    </row>
    <row r="444" spans="1:145"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8"/>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8"/>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8"/>
      <c r="EO444" s="6"/>
    </row>
    <row r="445" spans="1:1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8"/>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8"/>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8"/>
      <c r="EO445" s="6"/>
    </row>
    <row r="446" spans="1:145"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8"/>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8"/>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8"/>
      <c r="EO446" s="6"/>
    </row>
    <row r="447" spans="1:145"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8"/>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8"/>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8"/>
      <c r="EO447" s="6"/>
    </row>
    <row r="448" spans="1:145"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8"/>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8"/>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8"/>
      <c r="EO448" s="6"/>
    </row>
    <row r="449" spans="1:145"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8"/>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8"/>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8"/>
      <c r="EO449" s="6"/>
    </row>
    <row r="450" spans="1:145"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8"/>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8"/>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8"/>
      <c r="EO450" s="6"/>
    </row>
    <row r="451" spans="1:145"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8"/>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8"/>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8"/>
      <c r="EO451" s="6"/>
    </row>
    <row r="452" spans="1:145"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8"/>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8"/>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8"/>
      <c r="EO452" s="6"/>
    </row>
    <row r="453" spans="1:145"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8"/>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8"/>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8"/>
      <c r="EO453" s="6"/>
    </row>
    <row r="454" spans="1:145"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8"/>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8"/>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8"/>
      <c r="EO454" s="6"/>
    </row>
    <row r="455" spans="1:14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8"/>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8"/>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8"/>
      <c r="EO455" s="6"/>
    </row>
    <row r="456" spans="1:145"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8"/>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8"/>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8"/>
      <c r="EO456" s="6"/>
    </row>
    <row r="457" spans="1:145"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8"/>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8"/>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8"/>
      <c r="EO457" s="6"/>
    </row>
    <row r="458" spans="1:145"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8"/>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8"/>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8"/>
      <c r="EO458" s="6"/>
    </row>
    <row r="459" spans="1:145"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8"/>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8"/>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8"/>
      <c r="EO459" s="6"/>
    </row>
    <row r="460" spans="1:145"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8"/>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8"/>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8"/>
      <c r="EO460" s="6"/>
    </row>
    <row r="461" spans="1:145"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8"/>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8"/>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8"/>
      <c r="EO461" s="6"/>
    </row>
    <row r="462" spans="1:145"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8"/>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8"/>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8"/>
      <c r="EO462" s="6"/>
    </row>
    <row r="463" spans="1:145"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8"/>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8"/>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8"/>
      <c r="EO463" s="6"/>
    </row>
    <row r="464" spans="1:145"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8"/>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8"/>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8"/>
      <c r="EO464" s="6"/>
    </row>
    <row r="465" spans="1:14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8"/>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8"/>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8"/>
      <c r="EO465" s="6"/>
    </row>
    <row r="466" spans="1:145"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8"/>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8"/>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8"/>
      <c r="EO466" s="6"/>
    </row>
    <row r="467" spans="1:145"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8"/>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8"/>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8"/>
      <c r="EO467" s="6"/>
    </row>
    <row r="468" spans="1:145"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8"/>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8"/>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8"/>
      <c r="EO468" s="6"/>
    </row>
    <row r="469" spans="1:145"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8"/>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8"/>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8"/>
      <c r="EO469" s="6"/>
    </row>
    <row r="470" spans="1:145"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8"/>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8"/>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8"/>
      <c r="EO470" s="6"/>
    </row>
    <row r="471" spans="1:145"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8"/>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8"/>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8"/>
      <c r="EO471" s="6"/>
    </row>
    <row r="472" spans="1:145"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8"/>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8"/>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8"/>
      <c r="EO472" s="6"/>
    </row>
    <row r="473" spans="1:145"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8"/>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8"/>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8"/>
      <c r="EO473" s="6"/>
    </row>
    <row r="474" spans="1:145"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8"/>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8"/>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8"/>
      <c r="EO474" s="6"/>
    </row>
    <row r="475" spans="1:14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8"/>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8"/>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8"/>
      <c r="EO475" s="6"/>
    </row>
    <row r="476" spans="1:145"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8"/>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8"/>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8"/>
      <c r="EO476" s="6"/>
    </row>
    <row r="477" spans="1:145"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8"/>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8"/>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8"/>
      <c r="EO477" s="6"/>
    </row>
    <row r="478" spans="1:145"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8"/>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8"/>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8"/>
      <c r="EO478" s="6"/>
    </row>
    <row r="479" spans="1:145"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8"/>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8"/>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8"/>
      <c r="EO479" s="6"/>
    </row>
    <row r="480" spans="1:145"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8"/>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8"/>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8"/>
      <c r="EO480" s="6"/>
    </row>
    <row r="481" spans="1:145"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8"/>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8"/>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8"/>
      <c r="EO481" s="6"/>
    </row>
    <row r="482" spans="1:145"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8"/>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8"/>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8"/>
      <c r="EO482" s="6"/>
    </row>
    <row r="483" spans="1:145"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8"/>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8"/>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8"/>
      <c r="EO483" s="6"/>
    </row>
    <row r="484" spans="1:145"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8"/>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8"/>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8"/>
      <c r="EO484" s="6"/>
    </row>
    <row r="485" spans="1:14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8"/>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8"/>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8"/>
      <c r="EO485" s="6"/>
    </row>
    <row r="486" spans="1:145"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8"/>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8"/>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8"/>
      <c r="EO486" s="6"/>
    </row>
    <row r="487" spans="1:145"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8"/>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8"/>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8"/>
      <c r="EO487" s="6"/>
    </row>
    <row r="488" spans="1:145"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8"/>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8"/>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8"/>
      <c r="EO488" s="6"/>
    </row>
    <row r="489" spans="1:145"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8"/>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8"/>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8"/>
      <c r="EO489" s="6"/>
    </row>
    <row r="490" spans="1:145"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8"/>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8"/>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8"/>
      <c r="EO490" s="6"/>
    </row>
    <row r="491" spans="1:145"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8"/>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8"/>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8"/>
      <c r="EO491" s="6"/>
    </row>
    <row r="492" spans="1:145"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8"/>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8"/>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8"/>
      <c r="EO492" s="6"/>
    </row>
    <row r="493" spans="1:145"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8"/>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8"/>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8"/>
      <c r="EO493" s="6"/>
    </row>
    <row r="494" spans="1:145"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8"/>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8"/>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8"/>
      <c r="EO494" s="6"/>
    </row>
    <row r="495" spans="1:14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8"/>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8"/>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8"/>
      <c r="EO495" s="6"/>
    </row>
    <row r="496" spans="1:145"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8"/>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8"/>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8"/>
      <c r="EO496" s="6"/>
    </row>
    <row r="497" spans="1:145"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8"/>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8"/>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8"/>
      <c r="EO497" s="6"/>
    </row>
    <row r="498" spans="1:145"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8"/>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8"/>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8"/>
      <c r="EO498" s="6"/>
    </row>
    <row r="499" spans="1:145"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8"/>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8"/>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8"/>
      <c r="EO499" s="6"/>
    </row>
    <row r="500" spans="1:145"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8"/>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8"/>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8"/>
      <c r="EO500" s="6"/>
    </row>
    <row r="501" spans="1:145"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8"/>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8"/>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8"/>
      <c r="EO501" s="6"/>
    </row>
    <row r="502" spans="1:145"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8"/>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8"/>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8"/>
      <c r="EO502" s="6"/>
    </row>
    <row r="503" spans="1:145"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8"/>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8"/>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8"/>
      <c r="EO503" s="6"/>
    </row>
    <row r="504" spans="1:145"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8"/>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8"/>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8"/>
      <c r="EO504" s="6"/>
    </row>
    <row r="505" spans="1:14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8"/>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8"/>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8"/>
      <c r="EO505" s="6"/>
    </row>
    <row r="506" spans="1:145"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8"/>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8"/>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8"/>
      <c r="EO506" s="6"/>
    </row>
    <row r="507" spans="1:145"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8"/>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8"/>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8"/>
      <c r="EO507" s="6"/>
    </row>
    <row r="508" spans="1:145"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8"/>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8"/>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8"/>
      <c r="EO508" s="6"/>
    </row>
    <row r="509" spans="1:145"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8"/>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8"/>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8"/>
      <c r="EO509" s="6"/>
    </row>
    <row r="510" spans="1:145"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8"/>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8"/>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8"/>
      <c r="EO510" s="6"/>
    </row>
    <row r="511" spans="1:145"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8"/>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8"/>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8"/>
      <c r="EO511" s="6"/>
    </row>
    <row r="512" spans="1:145"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8"/>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8"/>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8"/>
      <c r="EO512" s="6"/>
    </row>
    <row r="513" spans="1:145"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8"/>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8"/>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8"/>
      <c r="EO513" s="6"/>
    </row>
    <row r="514" spans="1:145"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8"/>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8"/>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8"/>
      <c r="EO514" s="6"/>
    </row>
    <row r="515" spans="1:14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8"/>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8"/>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8"/>
      <c r="EO515" s="6"/>
    </row>
    <row r="516" spans="1:145"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8"/>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8"/>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8"/>
      <c r="EO516" s="6"/>
    </row>
    <row r="517" spans="1:145"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8"/>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8"/>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8"/>
      <c r="EO517" s="6"/>
    </row>
    <row r="518" spans="1:145"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8"/>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8"/>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8"/>
      <c r="EO518" s="6"/>
    </row>
    <row r="519" spans="1:145"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8"/>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8"/>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8"/>
      <c r="EO519" s="6"/>
    </row>
    <row r="520" spans="1:145"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8"/>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8"/>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8"/>
      <c r="EO520" s="6"/>
    </row>
    <row r="521" spans="1:145"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8"/>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8"/>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8"/>
      <c r="EO521" s="6"/>
    </row>
    <row r="522" spans="1:145"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8"/>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8"/>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8"/>
      <c r="EO522" s="6"/>
    </row>
    <row r="523" spans="1:145"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8"/>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8"/>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8"/>
      <c r="EO523" s="6"/>
    </row>
    <row r="524" spans="1:145"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8"/>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8"/>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8"/>
      <c r="EO524" s="6"/>
    </row>
    <row r="525" spans="1:14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8"/>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8"/>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8"/>
      <c r="EO525" s="6"/>
    </row>
    <row r="526" spans="1:145"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8"/>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8"/>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8"/>
      <c r="EO526" s="6"/>
    </row>
    <row r="527" spans="1:145"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8"/>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8"/>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8"/>
      <c r="EO527" s="6"/>
    </row>
    <row r="528" spans="1:145"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8"/>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8"/>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8"/>
      <c r="EO528" s="6"/>
    </row>
    <row r="529" spans="1:145"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8"/>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8"/>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8"/>
      <c r="EO529" s="6"/>
    </row>
    <row r="530" spans="1:145"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8"/>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8"/>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8"/>
      <c r="EO530" s="6"/>
    </row>
    <row r="531" spans="1:145"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8"/>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8"/>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8"/>
      <c r="EO531" s="6"/>
    </row>
    <row r="532" spans="1:145"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8"/>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8"/>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8"/>
      <c r="EO532" s="6"/>
    </row>
    <row r="533" spans="1:145"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8"/>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8"/>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8"/>
      <c r="EO533" s="6"/>
    </row>
    <row r="534" spans="1:145"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8"/>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8"/>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8"/>
      <c r="EO534" s="6"/>
    </row>
    <row r="535" spans="1:14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8"/>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8"/>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8"/>
      <c r="EO535" s="6"/>
    </row>
    <row r="536" spans="1:145"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8"/>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8"/>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8"/>
      <c r="EO536" s="6"/>
    </row>
    <row r="537" spans="1:145"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8"/>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8"/>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8"/>
      <c r="EO537" s="6"/>
    </row>
    <row r="538" spans="1:145"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8"/>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8"/>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8"/>
      <c r="EO538" s="6"/>
    </row>
    <row r="539" spans="1:145"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8"/>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8"/>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8"/>
      <c r="EO539" s="6"/>
    </row>
    <row r="540" spans="1:145"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8"/>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8"/>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8"/>
      <c r="EO540" s="6"/>
    </row>
    <row r="541" spans="1:145"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8"/>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8"/>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8"/>
      <c r="EO541" s="6"/>
    </row>
    <row r="542" spans="1:145"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8"/>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8"/>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8"/>
      <c r="EO542" s="6"/>
    </row>
    <row r="543" spans="1:145"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8"/>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8"/>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8"/>
      <c r="EO543" s="6"/>
    </row>
    <row r="544" spans="1:145"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8"/>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8"/>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8"/>
      <c r="EO544" s="6"/>
    </row>
    <row r="545" spans="1:1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8"/>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8"/>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8"/>
      <c r="EO545" s="6"/>
    </row>
    <row r="546" spans="1:145"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8"/>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8"/>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8"/>
      <c r="EO546" s="6"/>
    </row>
    <row r="547" spans="1:145"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8"/>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8"/>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8"/>
      <c r="EO547" s="6"/>
    </row>
    <row r="548" spans="1:145"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8"/>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8"/>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8"/>
      <c r="EO548" s="6"/>
    </row>
    <row r="549" spans="1:145"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8"/>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8"/>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8"/>
      <c r="EO549" s="6"/>
    </row>
    <row r="550" spans="1:145"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8"/>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8"/>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8"/>
      <c r="EO550" s="6"/>
    </row>
    <row r="551" spans="1:145"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8"/>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8"/>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8"/>
      <c r="EO551" s="6"/>
    </row>
    <row r="552" spans="1:145"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8"/>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8"/>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8"/>
      <c r="EO552" s="6"/>
    </row>
    <row r="553" spans="1:145"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8"/>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8"/>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8"/>
      <c r="EO553" s="6"/>
    </row>
    <row r="554" spans="1:145"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8"/>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8"/>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8"/>
      <c r="EO554" s="6"/>
    </row>
    <row r="555" spans="1:14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8"/>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8"/>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8"/>
      <c r="EO555" s="6"/>
    </row>
    <row r="556" spans="1:145"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8"/>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8"/>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8"/>
      <c r="EO556" s="6"/>
    </row>
    <row r="557" spans="1:145"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8"/>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8"/>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8"/>
      <c r="EO557" s="6"/>
    </row>
    <row r="558" spans="1:145"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8"/>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8"/>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8"/>
      <c r="EO558" s="6"/>
    </row>
    <row r="559" spans="1:145"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8"/>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8"/>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8"/>
      <c r="EO559" s="6"/>
    </row>
    <row r="560" spans="1:145"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8"/>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8"/>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8"/>
      <c r="EO560" s="6"/>
    </row>
    <row r="561" spans="1:145"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8"/>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8"/>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8"/>
      <c r="EO561" s="6"/>
    </row>
    <row r="562" spans="1:145"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8"/>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8"/>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8"/>
      <c r="EO562" s="6"/>
    </row>
    <row r="563" spans="1:145"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8"/>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8"/>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8"/>
      <c r="EO563" s="6"/>
    </row>
    <row r="564" spans="1:145"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8"/>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8"/>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8"/>
      <c r="EO564" s="6"/>
    </row>
    <row r="565" spans="1:14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8"/>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8"/>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8"/>
      <c r="EO565" s="6"/>
    </row>
    <row r="566" spans="1:145"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8"/>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8"/>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8"/>
      <c r="EO566" s="6"/>
    </row>
    <row r="567" spans="1:145"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8"/>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8"/>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8"/>
      <c r="EO567" s="6"/>
    </row>
    <row r="568" spans="1:145"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8"/>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8"/>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8"/>
      <c r="EO568" s="6"/>
    </row>
    <row r="569" spans="1:145"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8"/>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8"/>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8"/>
      <c r="EO569" s="6"/>
    </row>
    <row r="570" spans="1:145"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8"/>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8"/>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8"/>
      <c r="EO570" s="6"/>
    </row>
    <row r="571" spans="1:145"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8"/>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8"/>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8"/>
      <c r="EO571" s="6"/>
    </row>
    <row r="572" spans="1:145"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8"/>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8"/>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8"/>
      <c r="EO572" s="6"/>
    </row>
    <row r="573" spans="1:145"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8"/>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8"/>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8"/>
      <c r="EO573" s="6"/>
    </row>
    <row r="574" spans="1:145"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8"/>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8"/>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8"/>
      <c r="EO574" s="6"/>
    </row>
    <row r="575" spans="1:14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8"/>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8"/>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8"/>
      <c r="EO575" s="6"/>
    </row>
    <row r="576" spans="1:145"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8"/>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8"/>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8"/>
      <c r="EO576" s="6"/>
    </row>
    <row r="577" spans="1:145"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8"/>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8"/>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8"/>
      <c r="EO577" s="6"/>
    </row>
    <row r="578" spans="1:145"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8"/>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8"/>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8"/>
      <c r="EO578" s="6"/>
    </row>
    <row r="579" spans="1:145"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8"/>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8"/>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8"/>
      <c r="EO579" s="6"/>
    </row>
    <row r="580" spans="1:145"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8"/>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8"/>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8"/>
      <c r="EO580" s="6"/>
    </row>
    <row r="581" spans="1:145"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8"/>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8"/>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8"/>
      <c r="EO581" s="6"/>
    </row>
    <row r="582" spans="1:145"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8"/>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8"/>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8"/>
      <c r="EO582" s="6"/>
    </row>
    <row r="583" spans="1:145"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8"/>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8"/>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8"/>
      <c r="EO583" s="6"/>
    </row>
    <row r="584" spans="1:145"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8"/>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8"/>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8"/>
      <c r="EO584" s="6"/>
    </row>
    <row r="585" spans="1:14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8"/>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8"/>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8"/>
      <c r="EO585" s="6"/>
    </row>
    <row r="586" spans="1:145"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8"/>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8"/>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8"/>
      <c r="EO586" s="6"/>
    </row>
    <row r="587" spans="1:145"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8"/>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8"/>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8"/>
      <c r="EO587" s="6"/>
    </row>
    <row r="588" spans="1:145"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8"/>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8"/>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8"/>
      <c r="EO588" s="6"/>
    </row>
    <row r="589" spans="1:145"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8"/>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8"/>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8"/>
      <c r="EO589" s="6"/>
    </row>
    <row r="590" spans="1:145"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8"/>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8"/>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8"/>
      <c r="EO590" s="6"/>
    </row>
    <row r="591" spans="1:145"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8"/>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8"/>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8"/>
      <c r="EO591" s="6"/>
    </row>
    <row r="592" spans="1:145"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8"/>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8"/>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8"/>
      <c r="EO592" s="6"/>
    </row>
    <row r="593" spans="1:145"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8"/>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8"/>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8"/>
      <c r="EO593" s="6"/>
    </row>
    <row r="594" spans="1:145"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8"/>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8"/>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8"/>
      <c r="EO594" s="6"/>
    </row>
    <row r="595" spans="1:14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8"/>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8"/>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8"/>
      <c r="EO595" s="6"/>
    </row>
    <row r="596" spans="1:145"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8"/>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8"/>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8"/>
      <c r="EO596" s="6"/>
    </row>
    <row r="597" spans="1:145"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8"/>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8"/>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8"/>
      <c r="EO597" s="6"/>
    </row>
    <row r="598" spans="1:145"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8"/>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8"/>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8"/>
      <c r="EO598" s="6"/>
    </row>
    <row r="599" spans="1:145"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8"/>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8"/>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8"/>
      <c r="EO599" s="6"/>
    </row>
    <row r="600" spans="1:145"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8"/>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8"/>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8"/>
      <c r="EO600" s="6"/>
    </row>
    <row r="601" spans="1:145"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8"/>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8"/>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8"/>
      <c r="EO601" s="6"/>
    </row>
    <row r="602" spans="1:145"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8"/>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8"/>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8"/>
      <c r="EO602" s="6"/>
    </row>
    <row r="603" spans="1:145"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8"/>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8"/>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8"/>
      <c r="EO603" s="6"/>
    </row>
    <row r="604" spans="1:145"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8"/>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8"/>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8"/>
      <c r="EO604" s="6"/>
    </row>
    <row r="605" spans="1:14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8"/>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8"/>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8"/>
      <c r="EO605" s="6"/>
    </row>
    <row r="606" spans="1:145"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8"/>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8"/>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8"/>
      <c r="EO606" s="6"/>
    </row>
    <row r="607" spans="1:145"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8"/>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8"/>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8"/>
      <c r="EO607" s="6"/>
    </row>
    <row r="608" spans="1:145"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8"/>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8"/>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8"/>
      <c r="EO608" s="6"/>
    </row>
    <row r="609" spans="1:145"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8"/>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8"/>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8"/>
      <c r="EO609" s="6"/>
    </row>
    <row r="610" spans="1:145"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8"/>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8"/>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8"/>
      <c r="EO610" s="6"/>
    </row>
    <row r="611" spans="1:145"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8"/>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8"/>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8"/>
      <c r="EO611" s="6"/>
    </row>
    <row r="612" spans="1:145"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8"/>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8"/>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8"/>
      <c r="EO612" s="6"/>
    </row>
    <row r="613" spans="1:145"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8"/>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8"/>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8"/>
      <c r="EO613" s="6"/>
    </row>
    <row r="614" spans="1:145"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8"/>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8"/>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8"/>
      <c r="EO614" s="6"/>
    </row>
    <row r="615" spans="1:14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8"/>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8"/>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8"/>
      <c r="EO615" s="6"/>
    </row>
    <row r="616" spans="1:145"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8"/>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8"/>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8"/>
      <c r="EO616" s="6"/>
    </row>
    <row r="617" spans="1:145"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8"/>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8"/>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8"/>
      <c r="EO617" s="6"/>
    </row>
    <row r="618" spans="1:145"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8"/>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8"/>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8"/>
      <c r="EO618" s="6"/>
    </row>
    <row r="619" spans="1:145"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8"/>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8"/>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8"/>
      <c r="EO619" s="6"/>
    </row>
    <row r="620" spans="1:145"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8"/>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8"/>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8"/>
      <c r="EO620" s="6"/>
    </row>
    <row r="621" spans="1:145"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8"/>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8"/>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8"/>
      <c r="EO621" s="6"/>
    </row>
    <row r="622" spans="1:145"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8"/>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8"/>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8"/>
      <c r="EO622" s="6"/>
    </row>
    <row r="623" spans="1:145"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8"/>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8"/>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8"/>
      <c r="EO623" s="6"/>
    </row>
    <row r="624" spans="1:145"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8"/>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8"/>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8"/>
      <c r="EO624" s="6"/>
    </row>
    <row r="625" spans="1:14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8"/>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8"/>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8"/>
      <c r="EO625" s="6"/>
    </row>
    <row r="626" spans="1:145"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8"/>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8"/>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8"/>
      <c r="EO626" s="6"/>
    </row>
    <row r="627" spans="1:145"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8"/>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8"/>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8"/>
      <c r="EO627" s="6"/>
    </row>
    <row r="628" spans="1:145"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8"/>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8"/>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8"/>
      <c r="EO628" s="6"/>
    </row>
    <row r="629" spans="1:145"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8"/>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8"/>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8"/>
      <c r="EO629" s="6"/>
    </row>
    <row r="630" spans="1:145"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8"/>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8"/>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8"/>
      <c r="EO630" s="6"/>
    </row>
    <row r="631" spans="1:145"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8"/>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8"/>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8"/>
      <c r="EO631" s="6"/>
    </row>
    <row r="632" spans="1:145"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8"/>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8"/>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8"/>
      <c r="EO632" s="6"/>
    </row>
    <row r="633" spans="1:145"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8"/>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8"/>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8"/>
      <c r="EO633" s="6"/>
    </row>
    <row r="634" spans="1:145"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8"/>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8"/>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8"/>
      <c r="EO634" s="6"/>
    </row>
    <row r="635" spans="1:14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8"/>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8"/>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8"/>
      <c r="EO635" s="6"/>
    </row>
    <row r="636" spans="1:145"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8"/>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8"/>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8"/>
      <c r="EO636" s="6"/>
    </row>
    <row r="637" spans="1:145"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8"/>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8"/>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8"/>
      <c r="EO637" s="6"/>
    </row>
    <row r="638" spans="1:145"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8"/>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8"/>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8"/>
      <c r="EO638" s="6"/>
    </row>
    <row r="639" spans="1:145"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8"/>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8"/>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8"/>
      <c r="EO639" s="6"/>
    </row>
    <row r="640" spans="1:145"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8"/>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8"/>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8"/>
      <c r="EO640" s="6"/>
    </row>
    <row r="641" spans="1:145"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8"/>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8"/>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8"/>
      <c r="EO641" s="6"/>
    </row>
    <row r="642" spans="1:145"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8"/>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8"/>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8"/>
      <c r="EO642" s="6"/>
    </row>
    <row r="643" spans="1:145"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8"/>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8"/>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8"/>
      <c r="EO643" s="6"/>
    </row>
    <row r="644" spans="1:145"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8"/>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8"/>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8"/>
      <c r="EO644" s="6"/>
    </row>
    <row r="645" spans="1:1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8"/>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8"/>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8"/>
      <c r="EO645" s="6"/>
    </row>
    <row r="646" spans="1:145"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8"/>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8"/>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8"/>
      <c r="EO646" s="6"/>
    </row>
    <row r="647" spans="1:145"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8"/>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8"/>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8"/>
      <c r="EO647" s="6"/>
    </row>
    <row r="648" spans="1:145"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8"/>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8"/>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8"/>
      <c r="EO648" s="6"/>
    </row>
    <row r="649" spans="1:145"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8"/>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8"/>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8"/>
      <c r="EO649" s="6"/>
    </row>
    <row r="650" spans="1:145"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8"/>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8"/>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8"/>
      <c r="EO650" s="6"/>
    </row>
    <row r="651" spans="1:145"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8"/>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8"/>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8"/>
      <c r="EO651" s="6"/>
    </row>
    <row r="652" spans="1:145"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8"/>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8"/>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8"/>
      <c r="EO652" s="6"/>
    </row>
    <row r="653" spans="1:145"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8"/>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8"/>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8"/>
      <c r="EO653" s="6"/>
    </row>
    <row r="654" spans="1:145"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8"/>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8"/>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8"/>
      <c r="EO654" s="6"/>
    </row>
    <row r="655" spans="1:14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8"/>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8"/>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8"/>
      <c r="EO655" s="6"/>
    </row>
    <row r="656" spans="1:145"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8"/>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8"/>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8"/>
      <c r="EO656" s="6"/>
    </row>
    <row r="657" spans="1:145"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8"/>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8"/>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8"/>
      <c r="EO657" s="6"/>
    </row>
    <row r="658" spans="1:145"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8"/>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8"/>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8"/>
      <c r="EO658" s="6"/>
    </row>
    <row r="659" spans="1:145"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8"/>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8"/>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8"/>
      <c r="EO659" s="6"/>
    </row>
    <row r="660" spans="1:145"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8"/>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8"/>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8"/>
      <c r="EO660" s="6"/>
    </row>
    <row r="661" spans="1:145"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8"/>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8"/>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8"/>
      <c r="EO661" s="6"/>
    </row>
    <row r="662" spans="1:145"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8"/>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8"/>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8"/>
      <c r="EO662" s="6"/>
    </row>
    <row r="663" spans="1:145"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8"/>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8"/>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8"/>
      <c r="EO663" s="6"/>
    </row>
    <row r="664" spans="1:145"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8"/>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8"/>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8"/>
      <c r="EO664" s="6"/>
    </row>
    <row r="665" spans="1:14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8"/>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8"/>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8"/>
      <c r="EO665" s="6"/>
    </row>
    <row r="666" spans="1:145"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8"/>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8"/>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8"/>
      <c r="EO666" s="6"/>
    </row>
    <row r="667" spans="1:145"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8"/>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8"/>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8"/>
      <c r="EO667" s="6"/>
    </row>
    <row r="668" spans="1:145"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8"/>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8"/>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8"/>
      <c r="EO668" s="6"/>
    </row>
    <row r="669" spans="1:145"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8"/>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8"/>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8"/>
      <c r="EO669" s="6"/>
    </row>
    <row r="670" spans="1:145"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8"/>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8"/>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8"/>
      <c r="EO670" s="6"/>
    </row>
    <row r="671" spans="1:145"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8"/>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8"/>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8"/>
      <c r="EO671" s="6"/>
    </row>
    <row r="672" spans="1:145"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8"/>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8"/>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8"/>
      <c r="EO672" s="6"/>
    </row>
    <row r="673" spans="1:145"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8"/>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8"/>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8"/>
      <c r="EO673" s="6"/>
    </row>
    <row r="674" spans="1:145"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8"/>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8"/>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8"/>
      <c r="EO674" s="6"/>
    </row>
    <row r="675" spans="1:14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8"/>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8"/>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8"/>
      <c r="EO675" s="6"/>
    </row>
    <row r="676" spans="1:145"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8"/>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8"/>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8"/>
      <c r="EO676" s="6"/>
    </row>
    <row r="677" spans="1:145"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8"/>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8"/>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8"/>
      <c r="EO677" s="6"/>
    </row>
    <row r="678" spans="1:145"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8"/>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8"/>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8"/>
      <c r="EO678" s="6"/>
    </row>
    <row r="679" spans="1:145"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8"/>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8"/>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8"/>
      <c r="EO679" s="6"/>
    </row>
    <row r="680" spans="1:145"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8"/>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8"/>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8"/>
      <c r="EO680" s="6"/>
    </row>
    <row r="681" spans="1:145"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8"/>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8"/>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8"/>
      <c r="EO681" s="6"/>
    </row>
    <row r="682" spans="1:145"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8"/>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8"/>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8"/>
      <c r="EO682" s="6"/>
    </row>
    <row r="683" spans="1:145"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8"/>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8"/>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8"/>
      <c r="EO683" s="6"/>
    </row>
    <row r="684" spans="1:145"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8"/>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8"/>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8"/>
      <c r="EO684" s="6"/>
    </row>
    <row r="685" spans="1:14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8"/>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8"/>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8"/>
      <c r="EO685" s="6"/>
    </row>
    <row r="686" spans="1:145"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8"/>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8"/>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8"/>
      <c r="EO686" s="6"/>
    </row>
    <row r="687" spans="1:145"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8"/>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8"/>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8"/>
      <c r="EO687" s="6"/>
    </row>
    <row r="688" spans="1:145"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8"/>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8"/>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8"/>
      <c r="EO688" s="6"/>
    </row>
    <row r="689" spans="1:145"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8"/>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8"/>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8"/>
      <c r="EO689" s="6"/>
    </row>
    <row r="690" spans="1:145"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8"/>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8"/>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8"/>
      <c r="EO690" s="6"/>
    </row>
    <row r="691" spans="1:145"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8"/>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8"/>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8"/>
      <c r="EO691" s="6"/>
    </row>
    <row r="692" spans="1:145"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8"/>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8"/>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8"/>
      <c r="EO692" s="6"/>
    </row>
    <row r="693" spans="1:145"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8"/>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8"/>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8"/>
      <c r="EO693" s="6"/>
    </row>
    <row r="694" spans="1:145"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8"/>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8"/>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8"/>
      <c r="EO694" s="6"/>
    </row>
    <row r="695" spans="1:14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8"/>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8"/>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8"/>
      <c r="EO695" s="6"/>
    </row>
    <row r="696" spans="1:145"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8"/>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8"/>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8"/>
      <c r="EO696" s="6"/>
    </row>
    <row r="697" spans="1:145"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8"/>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8"/>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8"/>
      <c r="EO697" s="6"/>
    </row>
    <row r="698" spans="1:145"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8"/>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8"/>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8"/>
      <c r="EO698" s="6"/>
    </row>
    <row r="699" spans="1:145"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8"/>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8"/>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8"/>
      <c r="EO699" s="6"/>
    </row>
    <row r="700" spans="1:145"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8"/>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8"/>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8"/>
      <c r="EO700" s="6"/>
    </row>
    <row r="701" spans="1:145"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8"/>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8"/>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8"/>
      <c r="EO701" s="6"/>
    </row>
    <row r="702" spans="1:145"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8"/>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8"/>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8"/>
      <c r="EO702" s="6"/>
    </row>
    <row r="703" spans="1:145"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8"/>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8"/>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8"/>
      <c r="EO703" s="6"/>
    </row>
    <row r="704" spans="1:145"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8"/>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8"/>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8"/>
      <c r="EO704" s="6"/>
    </row>
    <row r="705" spans="1:14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8"/>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8"/>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8"/>
      <c r="EO705" s="6"/>
    </row>
    <row r="706" spans="1:145"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8"/>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8"/>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8"/>
      <c r="EO706" s="6"/>
    </row>
    <row r="707" spans="1:145"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8"/>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8"/>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8"/>
      <c r="EO707" s="6"/>
    </row>
    <row r="708" spans="1:145"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8"/>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8"/>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8"/>
      <c r="EO708" s="6"/>
    </row>
    <row r="709" spans="1:145"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8"/>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8"/>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8"/>
      <c r="EO709" s="6"/>
    </row>
    <row r="710" spans="1:145"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8"/>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8"/>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8"/>
      <c r="EO710" s="6"/>
    </row>
    <row r="711" spans="1:145"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8"/>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8"/>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8"/>
      <c r="EO711" s="6"/>
    </row>
    <row r="712" spans="1:145"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8"/>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8"/>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8"/>
      <c r="EO712" s="6"/>
    </row>
    <row r="713" spans="1:145"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8"/>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8"/>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8"/>
      <c r="EO713" s="6"/>
    </row>
    <row r="714" spans="1:145"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8"/>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8"/>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8"/>
      <c r="EO714" s="6"/>
    </row>
    <row r="715" spans="1:14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8"/>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8"/>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8"/>
      <c r="EO715" s="6"/>
    </row>
    <row r="716" spans="1:145"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8"/>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8"/>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8"/>
      <c r="EO716" s="6"/>
    </row>
    <row r="717" spans="1:145"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8"/>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8"/>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8"/>
      <c r="EO717" s="6"/>
    </row>
    <row r="718" spans="1:145"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8"/>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8"/>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8"/>
      <c r="EO718" s="6"/>
    </row>
    <row r="719" spans="1:145"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8"/>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8"/>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8"/>
      <c r="EO719" s="6"/>
    </row>
    <row r="720" spans="1:145"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8"/>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8"/>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8"/>
      <c r="EO720" s="6"/>
    </row>
    <row r="721" spans="1:145"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8"/>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8"/>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8"/>
      <c r="EO721" s="6"/>
    </row>
    <row r="722" spans="1:145"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8"/>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8"/>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8"/>
      <c r="EO722" s="6"/>
    </row>
    <row r="723" spans="1:145"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8"/>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8"/>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8"/>
      <c r="EO723" s="6"/>
    </row>
    <row r="724" spans="1:145"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8"/>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8"/>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8"/>
      <c r="EO724" s="6"/>
    </row>
    <row r="725" spans="1:14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8"/>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8"/>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8"/>
      <c r="EO725" s="6"/>
    </row>
    <row r="726" spans="1:145"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8"/>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8"/>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8"/>
      <c r="EO726" s="6"/>
    </row>
    <row r="727" spans="1:145"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8"/>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8"/>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8"/>
      <c r="EO727" s="6"/>
    </row>
    <row r="728" spans="1:145"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8"/>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8"/>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8"/>
      <c r="EO728" s="6"/>
    </row>
    <row r="729" spans="1:145"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8"/>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8"/>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8"/>
      <c r="EO729" s="6"/>
    </row>
    <row r="730" spans="1:145"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8"/>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8"/>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8"/>
      <c r="EO730" s="6"/>
    </row>
    <row r="731" spans="1:145"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8"/>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8"/>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8"/>
      <c r="EO731" s="6"/>
    </row>
    <row r="732" spans="1:145"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8"/>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8"/>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8"/>
      <c r="EO732" s="6"/>
    </row>
    <row r="733" spans="1:145"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8"/>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8"/>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8"/>
      <c r="EO733" s="6"/>
    </row>
    <row r="734" spans="1:145"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8"/>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8"/>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8"/>
      <c r="EO734" s="6"/>
    </row>
    <row r="735" spans="1:14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8"/>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8"/>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8"/>
      <c r="EO735" s="6"/>
    </row>
    <row r="736" spans="1:145"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8"/>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8"/>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8"/>
      <c r="EO736" s="6"/>
    </row>
    <row r="737" spans="1:145"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8"/>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8"/>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8"/>
      <c r="EO737" s="6"/>
    </row>
    <row r="738" spans="1:145"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8"/>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8"/>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8"/>
      <c r="EO738" s="6"/>
    </row>
    <row r="739" spans="1:145"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8"/>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8"/>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8"/>
      <c r="EO739" s="6"/>
    </row>
    <row r="740" spans="1:145"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8"/>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8"/>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8"/>
      <c r="EO740" s="6"/>
    </row>
    <row r="741" spans="1:145"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8"/>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8"/>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8"/>
      <c r="EO741" s="6"/>
    </row>
    <row r="742" spans="1:145"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8"/>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8"/>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8"/>
      <c r="EO742" s="6"/>
    </row>
    <row r="743" spans="1:145"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8"/>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8"/>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8"/>
      <c r="EO743" s="6"/>
    </row>
    <row r="744" spans="1:145"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8"/>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8"/>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8"/>
      <c r="EO744" s="6"/>
    </row>
    <row r="745" spans="1:1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8"/>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8"/>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8"/>
      <c r="EO745" s="6"/>
    </row>
    <row r="746" spans="1:145"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8"/>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8"/>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8"/>
      <c r="EO746" s="6"/>
    </row>
    <row r="747" spans="1:145"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8"/>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8"/>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8"/>
      <c r="EO747" s="6"/>
    </row>
    <row r="748" spans="1:145"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8"/>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8"/>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8"/>
      <c r="EO748" s="6"/>
    </row>
    <row r="749" spans="1:145"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8"/>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8"/>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8"/>
      <c r="EO749" s="6"/>
    </row>
    <row r="750" spans="1:145"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8"/>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8"/>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8"/>
      <c r="EO750" s="6"/>
    </row>
    <row r="751" spans="1:145"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8"/>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8"/>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8"/>
      <c r="EO751" s="6"/>
    </row>
    <row r="752" spans="1:145"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8"/>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8"/>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8"/>
      <c r="EO752" s="6"/>
    </row>
    <row r="753" spans="1:145"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8"/>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8"/>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8"/>
      <c r="EO753" s="6"/>
    </row>
    <row r="754" spans="1:145"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8"/>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8"/>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8"/>
      <c r="EO754" s="6"/>
    </row>
    <row r="755" spans="1:14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8"/>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8"/>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8"/>
      <c r="EO755" s="6"/>
    </row>
    <row r="756" spans="1:145"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8"/>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8"/>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8"/>
      <c r="EO756" s="6"/>
    </row>
    <row r="757" spans="1:145"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8"/>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8"/>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8"/>
      <c r="EO757" s="6"/>
    </row>
    <row r="758" spans="1:145"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8"/>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8"/>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8"/>
      <c r="EO758" s="6"/>
    </row>
    <row r="759" spans="1:145"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8"/>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8"/>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8"/>
      <c r="EO759" s="6"/>
    </row>
    <row r="760" spans="1:145"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8"/>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8"/>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8"/>
      <c r="EO760" s="6"/>
    </row>
    <row r="761" spans="1:145"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8"/>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8"/>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8"/>
      <c r="EO761" s="6"/>
    </row>
    <row r="762" spans="1:145"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8"/>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8"/>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8"/>
      <c r="EO762" s="6"/>
    </row>
    <row r="763" spans="1:145"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8"/>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8"/>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8"/>
      <c r="EO763" s="6"/>
    </row>
    <row r="764" spans="1:145"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8"/>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8"/>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8"/>
      <c r="EO764" s="6"/>
    </row>
    <row r="765" spans="1:14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8"/>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8"/>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8"/>
      <c r="EO765" s="6"/>
    </row>
    <row r="766" spans="1:145"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8"/>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8"/>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8"/>
      <c r="EO766" s="6"/>
    </row>
    <row r="767" spans="1:145"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8"/>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8"/>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8"/>
      <c r="EO767" s="6"/>
    </row>
    <row r="768" spans="1:145"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8"/>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8"/>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8"/>
      <c r="EO768" s="6"/>
    </row>
    <row r="769" spans="1:145"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8"/>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8"/>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8"/>
      <c r="EO769" s="6"/>
    </row>
    <row r="770" spans="1:145"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8"/>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8"/>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8"/>
      <c r="EO770" s="6"/>
    </row>
    <row r="771" spans="1:145"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8"/>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8"/>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8"/>
      <c r="EO771" s="6"/>
    </row>
    <row r="772" spans="1:145"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8"/>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8"/>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8"/>
      <c r="EO772" s="6"/>
    </row>
    <row r="773" spans="1:145"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8"/>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8"/>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8"/>
      <c r="EO773" s="6"/>
    </row>
    <row r="774" spans="1:145"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8"/>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8"/>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8"/>
      <c r="EO774" s="6"/>
    </row>
    <row r="775" spans="1:14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8"/>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8"/>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8"/>
      <c r="EO775" s="6"/>
    </row>
    <row r="776" spans="1:145"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8"/>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8"/>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8"/>
      <c r="EO776" s="6"/>
    </row>
    <row r="777" spans="1:145"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8"/>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8"/>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8"/>
      <c r="EO777" s="6"/>
    </row>
    <row r="778" spans="1:145"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8"/>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8"/>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8"/>
      <c r="EO778" s="6"/>
    </row>
    <row r="779" spans="1:145"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8"/>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8"/>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8"/>
      <c r="EO779" s="6"/>
    </row>
    <row r="780" spans="1:145"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8"/>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8"/>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8"/>
      <c r="EO780" s="6"/>
    </row>
    <row r="781" spans="1:145"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8"/>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8"/>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8"/>
      <c r="EO781" s="6"/>
    </row>
    <row r="782" spans="1:145"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8"/>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8"/>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8"/>
      <c r="EO782" s="6"/>
    </row>
    <row r="783" spans="1:145"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8"/>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8"/>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8"/>
      <c r="EO783" s="6"/>
    </row>
    <row r="784" spans="1:145"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8"/>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8"/>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8"/>
      <c r="EO784" s="6"/>
    </row>
    <row r="785" spans="1:14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8"/>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8"/>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8"/>
      <c r="EO785" s="6"/>
    </row>
    <row r="786" spans="1:145"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8"/>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8"/>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8"/>
      <c r="EO786" s="6"/>
    </row>
    <row r="787" spans="1:145"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8"/>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8"/>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8"/>
      <c r="EO787" s="6"/>
    </row>
    <row r="788" spans="1:145"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8"/>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8"/>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8"/>
      <c r="EO788" s="6"/>
    </row>
    <row r="789" spans="1:145"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8"/>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8"/>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8"/>
      <c r="EO789" s="6"/>
    </row>
    <row r="790" spans="1:145"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8"/>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8"/>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8"/>
      <c r="EO790" s="6"/>
    </row>
    <row r="791" spans="1:145"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8"/>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8"/>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8"/>
      <c r="EO791" s="6"/>
    </row>
    <row r="792" spans="1:145"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8"/>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8"/>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8"/>
      <c r="EO792" s="6"/>
    </row>
    <row r="793" spans="1:145"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8"/>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8"/>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8"/>
      <c r="EO793" s="6"/>
    </row>
    <row r="794" spans="1:145"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8"/>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8"/>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8"/>
      <c r="EO794" s="6"/>
    </row>
    <row r="795" spans="1:14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8"/>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8"/>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8"/>
      <c r="EO795" s="6"/>
    </row>
    <row r="796" spans="1:145"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8"/>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8"/>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8"/>
      <c r="EO796" s="6"/>
    </row>
    <row r="797" spans="1:145"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8"/>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8"/>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8"/>
      <c r="EO797" s="6"/>
    </row>
    <row r="798" spans="1:145"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8"/>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8"/>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8"/>
      <c r="EO798" s="6"/>
    </row>
    <row r="799" spans="1:145"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8"/>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8"/>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8"/>
      <c r="EO799" s="6"/>
    </row>
    <row r="800" spans="1:145"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8"/>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8"/>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8"/>
      <c r="EO800" s="6"/>
    </row>
    <row r="801" spans="1:145"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8"/>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8"/>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8"/>
      <c r="EO801" s="6"/>
    </row>
    <row r="802" spans="1:145"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8"/>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8"/>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8"/>
      <c r="EO802" s="6"/>
    </row>
    <row r="803" spans="1:145"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8"/>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8"/>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8"/>
      <c r="EO803" s="6"/>
    </row>
    <row r="804" spans="1:145"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8"/>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8"/>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8"/>
      <c r="EO804" s="6"/>
    </row>
    <row r="805" spans="1:14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8"/>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8"/>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8"/>
      <c r="EO805" s="6"/>
    </row>
    <row r="806" spans="1:145"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8"/>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8"/>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8"/>
      <c r="EO806" s="6"/>
    </row>
    <row r="807" spans="1:145"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8"/>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8"/>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8"/>
      <c r="EO807" s="6"/>
    </row>
    <row r="808" spans="1:145"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8"/>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8"/>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8"/>
      <c r="EO808" s="6"/>
    </row>
    <row r="809" spans="1:145"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8"/>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8"/>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8"/>
      <c r="EO809" s="6"/>
    </row>
    <row r="810" spans="1:145"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8"/>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8"/>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8"/>
      <c r="EO810" s="6"/>
    </row>
    <row r="811" spans="1:145"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8"/>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8"/>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8"/>
      <c r="EO811" s="6"/>
    </row>
    <row r="812" spans="1:145"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8"/>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8"/>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8"/>
      <c r="EO812" s="6"/>
    </row>
    <row r="813" spans="1:145"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8"/>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8"/>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8"/>
      <c r="EO813" s="6"/>
    </row>
    <row r="814" spans="1:145"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8"/>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8"/>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8"/>
      <c r="EO814" s="6"/>
    </row>
    <row r="815" spans="1:14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8"/>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8"/>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8"/>
      <c r="EO815" s="6"/>
    </row>
    <row r="816" spans="1:145"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8"/>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8"/>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8"/>
      <c r="EO816" s="6"/>
    </row>
    <row r="817" spans="1:145"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8"/>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8"/>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8"/>
      <c r="EO817" s="6"/>
    </row>
    <row r="818" spans="1:145"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8"/>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8"/>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8"/>
      <c r="EO818" s="6"/>
    </row>
    <row r="819" spans="1:145"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8"/>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8"/>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8"/>
      <c r="EO819" s="6"/>
    </row>
    <row r="820" spans="1:145"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8"/>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8"/>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8"/>
      <c r="EO820" s="6"/>
    </row>
    <row r="821" spans="1:145"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8"/>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8"/>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8"/>
      <c r="EO821" s="6"/>
    </row>
    <row r="822" spans="1:145"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8"/>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8"/>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8"/>
      <c r="EO822" s="6"/>
    </row>
    <row r="823" spans="1:145"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8"/>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8"/>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8"/>
      <c r="EO823" s="6"/>
    </row>
    <row r="824" spans="1:145"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8"/>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8"/>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8"/>
      <c r="EO824" s="6"/>
    </row>
    <row r="825" spans="1:14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8"/>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8"/>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8"/>
      <c r="EO825" s="6"/>
    </row>
    <row r="826" spans="1:145"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8"/>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8"/>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8"/>
      <c r="EO826" s="6"/>
    </row>
    <row r="827" spans="1:145"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8"/>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8"/>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8"/>
      <c r="EO827" s="6"/>
    </row>
    <row r="828" spans="1:145"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8"/>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8"/>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8"/>
      <c r="EO828" s="6"/>
    </row>
    <row r="829" spans="1:145"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8"/>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8"/>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8"/>
      <c r="EO829" s="6"/>
    </row>
    <row r="830" spans="1:145"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8"/>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8"/>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8"/>
      <c r="EO830" s="6"/>
    </row>
    <row r="831" spans="1:145"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8"/>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8"/>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8"/>
      <c r="EO831" s="6"/>
    </row>
    <row r="832" spans="1:145"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8"/>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8"/>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8"/>
      <c r="EO832" s="6"/>
    </row>
    <row r="833" spans="1:145"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8"/>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8"/>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8"/>
      <c r="EO833" s="6"/>
    </row>
    <row r="834" spans="1:145"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8"/>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8"/>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8"/>
      <c r="EO834" s="6"/>
    </row>
    <row r="835" spans="1:14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8"/>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8"/>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8"/>
      <c r="EO835" s="6"/>
    </row>
    <row r="836" spans="1:145"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8"/>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8"/>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8"/>
      <c r="EO836" s="6"/>
    </row>
    <row r="837" spans="1:145"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8"/>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8"/>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8"/>
      <c r="EO837" s="6"/>
    </row>
    <row r="838" spans="1:145"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8"/>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8"/>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8"/>
      <c r="EO838" s="6"/>
    </row>
    <row r="839" spans="1:145"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8"/>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8"/>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8"/>
      <c r="EO839" s="6"/>
    </row>
    <row r="840" spans="1:145"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8"/>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8"/>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8"/>
      <c r="EO840" s="6"/>
    </row>
    <row r="841" spans="1:145"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8"/>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8"/>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8"/>
      <c r="EO841" s="6"/>
    </row>
    <row r="842" spans="1:145"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8"/>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8"/>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8"/>
      <c r="EO842" s="6"/>
    </row>
    <row r="843" spans="1:145"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8"/>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8"/>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8"/>
      <c r="EO843" s="6"/>
    </row>
    <row r="844" spans="1:145"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8"/>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8"/>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8"/>
      <c r="EO844" s="6"/>
    </row>
    <row r="845" spans="1:1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8"/>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8"/>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8"/>
      <c r="EO845" s="6"/>
    </row>
    <row r="846" spans="1:145"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8"/>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8"/>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8"/>
      <c r="EO846" s="6"/>
    </row>
    <row r="847" spans="1:145"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8"/>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8"/>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8"/>
      <c r="EO847" s="6"/>
    </row>
    <row r="848" spans="1:145"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8"/>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8"/>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8"/>
      <c r="EO848" s="6"/>
    </row>
    <row r="849" spans="1:145"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8"/>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8"/>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8"/>
      <c r="EO849" s="6"/>
    </row>
    <row r="850" spans="1:145"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8"/>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8"/>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8"/>
      <c r="EO850" s="6"/>
    </row>
    <row r="851" spans="1:145"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8"/>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8"/>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8"/>
      <c r="EO851" s="6"/>
    </row>
    <row r="852" spans="1:145"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8"/>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8"/>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8"/>
      <c r="EO852" s="6"/>
    </row>
    <row r="853" spans="1:145"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8"/>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8"/>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8"/>
      <c r="EO853" s="6"/>
    </row>
    <row r="854" spans="1:145"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8"/>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8"/>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8"/>
      <c r="EO854" s="6"/>
    </row>
    <row r="855" spans="1:14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8"/>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8"/>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8"/>
      <c r="EO855" s="6"/>
    </row>
    <row r="856" spans="1:145"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8"/>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8"/>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8"/>
      <c r="EO856" s="6"/>
    </row>
    <row r="857" spans="1:145"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8"/>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8"/>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8"/>
      <c r="EO857" s="6"/>
    </row>
    <row r="858" spans="1:145"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8"/>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8"/>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8"/>
      <c r="EO858" s="6"/>
    </row>
    <row r="859" spans="1:145"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8"/>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8"/>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8"/>
      <c r="EO859" s="6"/>
    </row>
    <row r="860" spans="1:145"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8"/>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8"/>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8"/>
      <c r="EO860" s="6"/>
    </row>
    <row r="861" spans="1:145"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8"/>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8"/>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8"/>
      <c r="EO861" s="6"/>
    </row>
    <row r="862" spans="1:145"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8"/>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8"/>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8"/>
      <c r="EO862" s="6"/>
    </row>
    <row r="863" spans="1:145"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8"/>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8"/>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8"/>
      <c r="EO863" s="6"/>
    </row>
    <row r="864" spans="1:145"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8"/>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8"/>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8"/>
      <c r="EO864" s="6"/>
    </row>
    <row r="865" spans="1:14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8"/>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8"/>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8"/>
      <c r="EO865" s="6"/>
    </row>
    <row r="866" spans="1:145"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8"/>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8"/>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8"/>
      <c r="EO866" s="6"/>
    </row>
    <row r="867" spans="1:145"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8"/>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8"/>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8"/>
      <c r="EO867" s="6"/>
    </row>
    <row r="868" spans="1:145"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8"/>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8"/>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8"/>
      <c r="EO868" s="6"/>
    </row>
    <row r="869" spans="1:145"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8"/>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8"/>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8"/>
      <c r="EO869" s="6"/>
    </row>
    <row r="870" spans="1:145"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8"/>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8"/>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8"/>
      <c r="EO870" s="6"/>
    </row>
    <row r="871" spans="1:145"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8"/>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8"/>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8"/>
      <c r="EO871" s="6"/>
    </row>
    <row r="872" spans="1:145"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8"/>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8"/>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8"/>
      <c r="EO872" s="6"/>
    </row>
    <row r="873" spans="1:145"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8"/>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8"/>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8"/>
      <c r="EO873" s="6"/>
    </row>
    <row r="874" spans="1:145"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8"/>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8"/>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8"/>
      <c r="EO874" s="6"/>
    </row>
    <row r="875" spans="1:14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8"/>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8"/>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8"/>
      <c r="EO875" s="6"/>
    </row>
    <row r="876" spans="1:145"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8"/>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8"/>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8"/>
      <c r="EO876" s="6"/>
    </row>
    <row r="877" spans="1:145"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8"/>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8"/>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8"/>
      <c r="EO877" s="6"/>
    </row>
    <row r="878" spans="1:145"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8"/>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8"/>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8"/>
      <c r="EO878" s="6"/>
    </row>
    <row r="879" spans="1:145"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8"/>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8"/>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8"/>
      <c r="EO879" s="6"/>
    </row>
    <row r="880" spans="1:145"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8"/>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8"/>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8"/>
      <c r="EO880" s="6"/>
    </row>
    <row r="881" spans="1:145"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8"/>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8"/>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8"/>
      <c r="EO881" s="6"/>
    </row>
    <row r="882" spans="1:145"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8"/>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8"/>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8"/>
      <c r="EO882" s="6"/>
    </row>
    <row r="883" spans="1:145"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8"/>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8"/>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8"/>
      <c r="EO883" s="6"/>
    </row>
    <row r="884" spans="1:145"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8"/>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8"/>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8"/>
      <c r="EO884" s="6"/>
    </row>
    <row r="885" spans="1:14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8"/>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8"/>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8"/>
      <c r="EO885" s="6"/>
    </row>
    <row r="886" spans="1:145"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8"/>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8"/>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8"/>
      <c r="EO886" s="6"/>
    </row>
    <row r="887" spans="1:145"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8"/>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8"/>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8"/>
      <c r="EO887" s="6"/>
    </row>
    <row r="888" spans="1:145"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8"/>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8"/>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8"/>
      <c r="EO888" s="6"/>
    </row>
    <row r="889" spans="1:145"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8"/>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8"/>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8"/>
      <c r="EO889" s="6"/>
    </row>
    <row r="890" spans="1:145"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8"/>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8"/>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8"/>
      <c r="EO890" s="6"/>
    </row>
    <row r="891" spans="1:145"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8"/>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8"/>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8"/>
      <c r="EO891" s="6"/>
    </row>
    <row r="892" spans="1:145"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8"/>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8"/>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8"/>
      <c r="EO892" s="6"/>
    </row>
    <row r="893" spans="1:145"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8"/>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8"/>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8"/>
      <c r="EO893" s="6"/>
    </row>
    <row r="894" spans="1:145"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8"/>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8"/>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8"/>
      <c r="EO894" s="6"/>
    </row>
    <row r="895" spans="1:14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8"/>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8"/>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8"/>
      <c r="EO895" s="6"/>
    </row>
    <row r="896" spans="1:145"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8"/>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8"/>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8"/>
      <c r="EO896" s="6"/>
    </row>
    <row r="897" spans="1:145"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8"/>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8"/>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8"/>
      <c r="EO897" s="6"/>
    </row>
    <row r="898" spans="1:145"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8"/>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8"/>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8"/>
      <c r="EO898" s="6"/>
    </row>
    <row r="899" spans="1:145"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8"/>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8"/>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8"/>
      <c r="EO899" s="6"/>
    </row>
    <row r="900" spans="1:145"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8"/>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8"/>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8"/>
      <c r="EO900" s="6"/>
    </row>
    <row r="901" spans="1:145"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8"/>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8"/>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8"/>
      <c r="EO901" s="6"/>
    </row>
    <row r="902" spans="1:145"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8"/>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8"/>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8"/>
      <c r="EO902" s="6"/>
    </row>
    <row r="903" spans="1:145"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8"/>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8"/>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8"/>
      <c r="EO903" s="6"/>
    </row>
    <row r="904" spans="1:145"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8"/>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8"/>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8"/>
      <c r="EO904" s="6"/>
    </row>
    <row r="905" spans="1:14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8"/>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8"/>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8"/>
      <c r="EO905" s="6"/>
    </row>
    <row r="906" spans="1:145"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8"/>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8"/>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8"/>
      <c r="EO906" s="6"/>
    </row>
    <row r="907" spans="1:145"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8"/>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8"/>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8"/>
      <c r="EO907" s="6"/>
    </row>
    <row r="908" spans="1:145"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8"/>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8"/>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8"/>
      <c r="EO908" s="6"/>
    </row>
    <row r="909" spans="1:145"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8"/>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8"/>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8"/>
      <c r="EO909" s="6"/>
    </row>
    <row r="910" spans="1:145"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8"/>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8"/>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8"/>
      <c r="EO910" s="6"/>
    </row>
    <row r="911" spans="1:145"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8"/>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8"/>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8"/>
      <c r="EO911" s="6"/>
    </row>
    <row r="912" spans="1:145"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8"/>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8"/>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8"/>
      <c r="EO912" s="6"/>
    </row>
    <row r="913" spans="1:145"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8"/>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8"/>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8"/>
      <c r="EO913" s="6"/>
    </row>
    <row r="914" spans="1:145"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8"/>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8"/>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8"/>
      <c r="EO914" s="6"/>
    </row>
    <row r="915" spans="1:14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8"/>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8"/>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8"/>
      <c r="EO915" s="6"/>
    </row>
    <row r="916" spans="1:145"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8"/>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8"/>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8"/>
      <c r="EO916" s="6"/>
    </row>
    <row r="917" spans="1:145"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8"/>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8"/>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8"/>
      <c r="EO917" s="6"/>
    </row>
    <row r="918" spans="1:145"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8"/>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8"/>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8"/>
      <c r="EO918" s="6"/>
    </row>
    <row r="919" spans="1:145"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8"/>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8"/>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8"/>
      <c r="EO919" s="6"/>
    </row>
    <row r="920" spans="1:145"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8"/>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8"/>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8"/>
      <c r="EO920" s="6"/>
    </row>
    <row r="921" spans="1:145"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8"/>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8"/>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8"/>
      <c r="EO921" s="6"/>
    </row>
    <row r="922" spans="1:145"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8"/>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8"/>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8"/>
      <c r="EO922" s="6"/>
    </row>
    <row r="923" spans="1:145"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8"/>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8"/>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8"/>
      <c r="EO923" s="6"/>
    </row>
    <row r="924" spans="1:145"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8"/>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8"/>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8"/>
      <c r="EO924" s="6"/>
    </row>
    <row r="925" spans="1:14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8"/>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8"/>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8"/>
      <c r="EO925" s="6"/>
    </row>
    <row r="926" spans="1:145"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8"/>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8"/>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8"/>
      <c r="EO926" s="6"/>
    </row>
    <row r="927" spans="1:145"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8"/>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8"/>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8"/>
      <c r="EO927" s="6"/>
    </row>
    <row r="928" spans="1:145"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8"/>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8"/>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8"/>
      <c r="EO928" s="6"/>
    </row>
    <row r="929" spans="1:145"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8"/>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8"/>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8"/>
      <c r="EO929" s="6"/>
    </row>
    <row r="930" spans="1:145"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8"/>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8"/>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8"/>
      <c r="EO930" s="6"/>
    </row>
    <row r="931" spans="1:145"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8"/>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8"/>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8"/>
      <c r="EO931" s="6"/>
    </row>
    <row r="932" spans="1:145"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8"/>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8"/>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8"/>
      <c r="EO932" s="6"/>
    </row>
    <row r="933" spans="1:145"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8"/>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8"/>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8"/>
      <c r="EO933" s="6"/>
    </row>
    <row r="934" spans="1:145"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8"/>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8"/>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8"/>
      <c r="EO934" s="6"/>
    </row>
    <row r="935" spans="1:14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8"/>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8"/>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8"/>
      <c r="EO935" s="6"/>
    </row>
    <row r="936" spans="1:145"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8"/>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8"/>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8"/>
      <c r="EO936" s="6"/>
    </row>
    <row r="937" spans="1:145"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8"/>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8"/>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8"/>
      <c r="EO937" s="6"/>
    </row>
    <row r="938" spans="1:145"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8"/>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8"/>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8"/>
      <c r="EO938" s="6"/>
    </row>
    <row r="939" spans="1:145"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8"/>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8"/>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8"/>
      <c r="EO939" s="6"/>
    </row>
    <row r="940" spans="1:145"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8"/>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8"/>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8"/>
      <c r="EO940" s="6"/>
    </row>
    <row r="941" spans="1:145"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8"/>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8"/>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8"/>
      <c r="EO941" s="6"/>
    </row>
    <row r="942" spans="1:145"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8"/>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8"/>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8"/>
      <c r="EO942" s="6"/>
    </row>
    <row r="943" spans="1:145"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8"/>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8"/>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8"/>
      <c r="EO943" s="6"/>
    </row>
    <row r="944" spans="1:145"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8"/>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8"/>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8"/>
      <c r="EO944" s="6"/>
    </row>
    <row r="945" spans="1:1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8"/>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8"/>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8"/>
      <c r="EO945" s="6"/>
    </row>
    <row r="946" spans="1:145"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8"/>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8"/>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8"/>
      <c r="EO946" s="6"/>
    </row>
    <row r="947" spans="1:145"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8"/>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8"/>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8"/>
      <c r="EO947" s="6"/>
    </row>
    <row r="948" spans="1:145"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8"/>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8"/>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8"/>
      <c r="EO948" s="6"/>
    </row>
    <row r="949" spans="1:145"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8"/>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8"/>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8"/>
      <c r="EO949" s="6"/>
    </row>
    <row r="950" spans="1:145"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8"/>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8"/>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8"/>
      <c r="EO950" s="6"/>
    </row>
    <row r="951" spans="1:145"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8"/>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8"/>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8"/>
      <c r="EO951" s="6"/>
    </row>
    <row r="952" spans="1:145"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8"/>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8"/>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8"/>
      <c r="EO952" s="6"/>
    </row>
    <row r="953" spans="1:145"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8"/>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8"/>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8"/>
      <c r="EO953" s="6"/>
    </row>
    <row r="954" spans="1:145"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8"/>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8"/>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8"/>
      <c r="EO954" s="6"/>
    </row>
    <row r="955" spans="1:14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8"/>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8"/>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8"/>
      <c r="EO955" s="6"/>
    </row>
    <row r="956" spans="1:145"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8"/>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8"/>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8"/>
      <c r="EO956" s="6"/>
    </row>
    <row r="957" spans="1:145"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8"/>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8"/>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8"/>
      <c r="EO957" s="6"/>
    </row>
    <row r="958" spans="1:145"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8"/>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8"/>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8"/>
      <c r="EO958" s="6"/>
    </row>
    <row r="959" spans="1:145"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8"/>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8"/>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8"/>
      <c r="EO959" s="6"/>
    </row>
    <row r="960" spans="1:145"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8"/>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8"/>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8"/>
      <c r="EO960" s="6"/>
    </row>
    <row r="961" spans="1:145"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8"/>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8"/>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8"/>
      <c r="EO961" s="6"/>
    </row>
    <row r="962" spans="1:145"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8"/>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8"/>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8"/>
      <c r="EO962" s="6"/>
    </row>
    <row r="963" spans="1:145"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8"/>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8"/>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8"/>
      <c r="EO963" s="6"/>
    </row>
    <row r="964" spans="1:145"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8"/>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8"/>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8"/>
      <c r="EO964" s="6"/>
    </row>
    <row r="965" spans="1:14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8"/>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8"/>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8"/>
      <c r="EO965" s="6"/>
    </row>
    <row r="966" spans="1:145"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8"/>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8"/>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8"/>
      <c r="EO966" s="6"/>
    </row>
    <row r="967" spans="1:145"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8"/>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8"/>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8"/>
      <c r="EO967" s="6"/>
    </row>
    <row r="968" spans="1:145"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8"/>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8"/>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8"/>
      <c r="EO968" s="6"/>
    </row>
    <row r="969" spans="1:145"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8"/>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8"/>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8"/>
      <c r="EO969" s="6"/>
    </row>
    <row r="970" spans="1:145"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8"/>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8"/>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8"/>
      <c r="EO970" s="6"/>
    </row>
    <row r="971" spans="1:145"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8"/>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8"/>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8"/>
      <c r="EO971" s="6"/>
    </row>
    <row r="972" spans="1:145"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8"/>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8"/>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8"/>
      <c r="EO972" s="6"/>
    </row>
    <row r="973" spans="1:145"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8"/>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8"/>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8"/>
      <c r="EO973" s="6"/>
    </row>
    <row r="974" spans="1:145"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8"/>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8"/>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8"/>
      <c r="EO974" s="6"/>
    </row>
    <row r="975" spans="1:14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8"/>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8"/>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8"/>
      <c r="EO975" s="6"/>
    </row>
    <row r="976" spans="1:145"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8"/>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8"/>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8"/>
      <c r="EO976" s="6"/>
    </row>
    <row r="977" spans="1:145"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8"/>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8"/>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8"/>
      <c r="EO977" s="6"/>
    </row>
    <row r="978" spans="1:145"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8"/>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8"/>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8"/>
      <c r="EO978" s="6"/>
    </row>
    <row r="979" spans="1:145"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8"/>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8"/>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8"/>
      <c r="EO979" s="6"/>
    </row>
    <row r="980" spans="1:145"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8"/>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8"/>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8"/>
      <c r="EO980" s="6"/>
    </row>
    <row r="981" spans="1:145"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8"/>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8"/>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8"/>
      <c r="EO981" s="6"/>
    </row>
    <row r="982" spans="1:145"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8"/>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8"/>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8"/>
      <c r="EO982" s="6"/>
    </row>
    <row r="983" spans="1:145"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8"/>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8"/>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8"/>
      <c r="EO983" s="6"/>
    </row>
    <row r="984" spans="1:145"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8"/>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8"/>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8"/>
      <c r="EO984" s="6"/>
    </row>
    <row r="985" spans="1:14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8"/>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8"/>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8"/>
      <c r="EO985" s="6"/>
    </row>
    <row r="986" spans="1:145"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8"/>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8"/>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8"/>
      <c r="EO986" s="6"/>
    </row>
    <row r="987" spans="1:145"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8"/>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8"/>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8"/>
      <c r="EO987" s="6"/>
    </row>
    <row r="988" spans="1:145"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8"/>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8"/>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8"/>
      <c r="EO988" s="6"/>
    </row>
    <row r="989" spans="1:145"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8"/>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8"/>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8"/>
      <c r="EO989" s="6"/>
    </row>
    <row r="990" spans="1:145"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8"/>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8"/>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8"/>
      <c r="EO990" s="6"/>
    </row>
    <row r="991" spans="1:145"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8"/>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8"/>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8"/>
      <c r="EO991" s="6"/>
    </row>
    <row r="992" spans="1:145"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8"/>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8"/>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8"/>
      <c r="EO992" s="6"/>
    </row>
    <row r="993" spans="1:145"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8"/>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8"/>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8"/>
      <c r="EO993" s="6"/>
    </row>
    <row r="994" spans="1:145"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8"/>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8"/>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8"/>
      <c r="EO994" s="6"/>
    </row>
    <row r="995" spans="1:14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8"/>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8"/>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8"/>
      <c r="EO995" s="6"/>
    </row>
    <row r="996" spans="1:145"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8"/>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8"/>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8"/>
      <c r="EO996" s="6"/>
    </row>
    <row r="997" spans="1:145"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8"/>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8"/>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8"/>
      <c r="EO997" s="6"/>
    </row>
    <row r="998" spans="1:145"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8"/>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8"/>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8"/>
      <c r="EO998" s="6"/>
    </row>
    <row r="999" spans="1:145"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8"/>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8"/>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8"/>
      <c r="EO999" s="6"/>
    </row>
    <row r="1000" spans="1:145"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8"/>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8"/>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8"/>
      <c r="EO1000" s="6"/>
    </row>
  </sheetData>
  <phoneticPr fontId="7"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pane ySplit="1" topLeftCell="A2" activePane="bottomLeft" state="frozen"/>
      <selection pane="bottomLeft" activeCell="B3" sqref="B3"/>
    </sheetView>
  </sheetViews>
  <sheetFormatPr baseColWidth="10" defaultColWidth="14.5" defaultRowHeight="15" customHeight="1"/>
  <cols>
    <col min="2" max="2" width="117.1640625" customWidth="1"/>
  </cols>
  <sheetData>
    <row r="1" spans="1:4" ht="15.75" customHeight="1">
      <c r="A1" s="4" t="s">
        <v>380</v>
      </c>
      <c r="B1" s="4" t="s">
        <v>381</v>
      </c>
      <c r="C1" s="4" t="s">
        <v>382</v>
      </c>
      <c r="D1" s="4" t="s">
        <v>383</v>
      </c>
    </row>
    <row r="2" spans="1:4" ht="15.75" customHeight="1">
      <c r="A2" s="9">
        <v>2</v>
      </c>
      <c r="B2" s="4" t="s">
        <v>385</v>
      </c>
      <c r="C2" s="9">
        <v>1</v>
      </c>
      <c r="D2" s="4" t="s">
        <v>386</v>
      </c>
    </row>
    <row r="3" spans="1:4" ht="15.75" customHeight="1">
      <c r="A3" s="9">
        <v>3</v>
      </c>
      <c r="B3" s="4" t="s">
        <v>388</v>
      </c>
      <c r="C3" s="9">
        <v>1</v>
      </c>
      <c r="D3" s="4" t="s">
        <v>389</v>
      </c>
    </row>
    <row r="4" spans="1:4" ht="15.75" customHeight="1">
      <c r="A4" s="9">
        <v>7</v>
      </c>
      <c r="B4" s="4" t="s">
        <v>390</v>
      </c>
      <c r="C4" s="9">
        <v>1</v>
      </c>
      <c r="D4" s="4" t="s">
        <v>391</v>
      </c>
    </row>
    <row r="5" spans="1:4" ht="15.75" customHeight="1">
      <c r="A5" s="9">
        <v>8</v>
      </c>
      <c r="B5" s="4" t="s">
        <v>393</v>
      </c>
      <c r="C5" s="9">
        <v>1</v>
      </c>
      <c r="D5" s="4" t="s">
        <v>395</v>
      </c>
    </row>
    <row r="6" spans="1:4" ht="15.75" customHeight="1">
      <c r="A6" s="9">
        <v>9</v>
      </c>
      <c r="B6" s="4" t="s">
        <v>397</v>
      </c>
      <c r="C6" s="9">
        <v>1</v>
      </c>
      <c r="D6" s="4" t="s">
        <v>398</v>
      </c>
    </row>
    <row r="7" spans="1:4" ht="15.75" customHeight="1">
      <c r="A7" s="9">
        <v>33</v>
      </c>
      <c r="B7" s="4" t="s">
        <v>399</v>
      </c>
      <c r="C7" s="9">
        <v>1</v>
      </c>
      <c r="D7" s="4" t="s">
        <v>400</v>
      </c>
    </row>
    <row r="8" spans="1:4" ht="15.75" customHeight="1">
      <c r="A8" s="9">
        <v>34</v>
      </c>
      <c r="B8" s="4" t="s">
        <v>402</v>
      </c>
      <c r="C8" s="9">
        <v>1</v>
      </c>
      <c r="D8" s="4" t="s">
        <v>403</v>
      </c>
    </row>
    <row r="9" spans="1:4" ht="15.75" customHeight="1">
      <c r="A9" s="9">
        <v>35</v>
      </c>
      <c r="B9" s="4" t="s">
        <v>404</v>
      </c>
      <c r="C9" s="9">
        <v>1</v>
      </c>
      <c r="D9" s="4" t="s">
        <v>405</v>
      </c>
    </row>
    <row r="10" spans="1:4" ht="15.75" customHeight="1">
      <c r="A10" s="9">
        <v>36</v>
      </c>
      <c r="B10" s="4" t="s">
        <v>407</v>
      </c>
      <c r="C10" s="9">
        <v>1</v>
      </c>
      <c r="D10" s="4" t="s">
        <v>408</v>
      </c>
    </row>
    <row r="11" spans="1:4" ht="15.75" customHeight="1">
      <c r="A11" s="9">
        <v>40</v>
      </c>
      <c r="B11" s="4" t="s">
        <v>409</v>
      </c>
      <c r="C11" s="9">
        <v>1</v>
      </c>
      <c r="D11" s="4" t="s">
        <v>410</v>
      </c>
    </row>
    <row r="12" spans="1:4" ht="15.75" customHeight="1">
      <c r="A12" s="9">
        <v>38</v>
      </c>
      <c r="B12" s="4" t="s">
        <v>411</v>
      </c>
      <c r="C12" s="9">
        <v>2</v>
      </c>
      <c r="D12" s="4" t="s">
        <v>412</v>
      </c>
    </row>
    <row r="13" spans="1:4" ht="15.75" customHeight="1">
      <c r="A13" s="9">
        <v>25</v>
      </c>
      <c r="B13" s="4" t="s">
        <v>413</v>
      </c>
      <c r="C13" s="9">
        <v>4</v>
      </c>
      <c r="D13" s="4" t="s">
        <v>414</v>
      </c>
    </row>
    <row r="14" spans="1:4" ht="15.75" customHeight="1">
      <c r="A14" s="9">
        <v>23</v>
      </c>
      <c r="B14" s="4" t="s">
        <v>415</v>
      </c>
      <c r="C14" s="4" t="s">
        <v>416</v>
      </c>
      <c r="D14" s="4" t="s">
        <v>417</v>
      </c>
    </row>
    <row r="15" spans="1:4" ht="15.75" customHeight="1">
      <c r="A15" s="9">
        <v>10</v>
      </c>
      <c r="B15" s="4" t="s">
        <v>418</v>
      </c>
      <c r="C15" s="4" t="s">
        <v>419</v>
      </c>
      <c r="D15" s="4" t="s">
        <v>420</v>
      </c>
    </row>
    <row r="16" spans="1:4" ht="15.75" customHeight="1">
      <c r="A16" s="9">
        <v>21</v>
      </c>
      <c r="B16" s="4" t="s">
        <v>421</v>
      </c>
      <c r="C16" s="4" t="s">
        <v>419</v>
      </c>
      <c r="D16" s="4" t="s">
        <v>422</v>
      </c>
    </row>
    <row r="17" spans="1:4" ht="15.75" customHeight="1">
      <c r="A17" s="9">
        <v>22</v>
      </c>
      <c r="B17" s="4" t="s">
        <v>423</v>
      </c>
      <c r="C17" s="4" t="s">
        <v>419</v>
      </c>
      <c r="D17" s="4" t="s">
        <v>424</v>
      </c>
    </row>
    <row r="18" spans="1:4" ht="15.75" customHeight="1">
      <c r="A18" s="9">
        <v>4</v>
      </c>
      <c r="B18" s="4" t="s">
        <v>425</v>
      </c>
      <c r="C18" s="4" t="s">
        <v>427</v>
      </c>
      <c r="D18" s="4" t="s">
        <v>428</v>
      </c>
    </row>
    <row r="19" spans="1:4" ht="15.75" customHeight="1">
      <c r="A19" s="9">
        <v>5</v>
      </c>
      <c r="B19" s="4" t="s">
        <v>429</v>
      </c>
      <c r="C19" s="4" t="s">
        <v>427</v>
      </c>
      <c r="D19" s="4" t="s">
        <v>430</v>
      </c>
    </row>
    <row r="20" spans="1:4" ht="15.75" customHeight="1">
      <c r="A20" s="9">
        <v>6</v>
      </c>
      <c r="B20" s="4" t="s">
        <v>431</v>
      </c>
      <c r="C20" s="4" t="s">
        <v>427</v>
      </c>
      <c r="D20" s="4" t="s">
        <v>432</v>
      </c>
    </row>
    <row r="21" spans="1:4" ht="15.75" customHeight="1">
      <c r="A21" s="9">
        <v>11</v>
      </c>
      <c r="B21" s="4" t="s">
        <v>433</v>
      </c>
      <c r="C21" s="4" t="s">
        <v>427</v>
      </c>
      <c r="D21" s="4" t="s">
        <v>434</v>
      </c>
    </row>
    <row r="22" spans="1:4" ht="15.75" customHeight="1">
      <c r="A22" s="9">
        <v>12</v>
      </c>
      <c r="B22" s="4" t="s">
        <v>435</v>
      </c>
      <c r="C22" s="4" t="s">
        <v>427</v>
      </c>
      <c r="D22" s="4" t="s">
        <v>436</v>
      </c>
    </row>
    <row r="23" spans="1:4" ht="15.75" customHeight="1">
      <c r="A23" s="9">
        <v>13</v>
      </c>
      <c r="B23" s="4" t="s">
        <v>437</v>
      </c>
      <c r="C23" s="4" t="s">
        <v>427</v>
      </c>
      <c r="D23" s="4" t="s">
        <v>438</v>
      </c>
    </row>
    <row r="24" spans="1:4" ht="15.75" customHeight="1">
      <c r="A24" s="9">
        <v>15</v>
      </c>
      <c r="B24" s="4" t="s">
        <v>439</v>
      </c>
      <c r="C24" s="4" t="s">
        <v>427</v>
      </c>
      <c r="D24" s="4" t="s">
        <v>440</v>
      </c>
    </row>
    <row r="25" spans="1:4" ht="15.75" customHeight="1">
      <c r="A25" s="9">
        <v>16</v>
      </c>
      <c r="B25" s="4" t="s">
        <v>441</v>
      </c>
      <c r="C25" s="4" t="s">
        <v>427</v>
      </c>
      <c r="D25" s="4" t="s">
        <v>442</v>
      </c>
    </row>
    <row r="26" spans="1:4" ht="15.75" customHeight="1">
      <c r="A26" s="9">
        <v>17</v>
      </c>
      <c r="B26" s="4" t="s">
        <v>443</v>
      </c>
      <c r="C26" s="4" t="s">
        <v>427</v>
      </c>
      <c r="D26" s="4" t="s">
        <v>444</v>
      </c>
    </row>
    <row r="27" spans="1:4" ht="15.75" customHeight="1">
      <c r="A27" s="9">
        <v>18</v>
      </c>
      <c r="B27" s="4" t="s">
        <v>446</v>
      </c>
      <c r="C27" s="4" t="s">
        <v>427</v>
      </c>
      <c r="D27" s="4" t="s">
        <v>447</v>
      </c>
    </row>
    <row r="28" spans="1:4" ht="15.75" customHeight="1">
      <c r="A28" s="9">
        <v>19</v>
      </c>
      <c r="B28" s="4" t="s">
        <v>448</v>
      </c>
      <c r="C28" s="4" t="s">
        <v>427</v>
      </c>
      <c r="D28" s="4" t="s">
        <v>449</v>
      </c>
    </row>
    <row r="29" spans="1:4" ht="15.75" customHeight="1">
      <c r="A29" s="9">
        <v>20</v>
      </c>
      <c r="B29" s="4" t="s">
        <v>450</v>
      </c>
      <c r="C29" s="4" t="s">
        <v>427</v>
      </c>
      <c r="D29" s="4" t="s">
        <v>436</v>
      </c>
    </row>
    <row r="30" spans="1:4" ht="15.75" customHeight="1">
      <c r="A30" s="9">
        <v>24</v>
      </c>
      <c r="B30" s="4" t="s">
        <v>452</v>
      </c>
      <c r="C30" s="4" t="s">
        <v>427</v>
      </c>
      <c r="D30" s="4" t="s">
        <v>453</v>
      </c>
    </row>
    <row r="31" spans="1:4" ht="15.75" customHeight="1">
      <c r="A31" s="9">
        <v>26</v>
      </c>
      <c r="B31" s="4" t="s">
        <v>454</v>
      </c>
      <c r="C31" s="4" t="s">
        <v>427</v>
      </c>
      <c r="D31" s="4" t="s">
        <v>455</v>
      </c>
    </row>
    <row r="32" spans="1:4" ht="15.75" customHeight="1">
      <c r="A32" s="9">
        <v>29</v>
      </c>
      <c r="B32" s="4" t="s">
        <v>456</v>
      </c>
      <c r="C32" s="4" t="s">
        <v>427</v>
      </c>
      <c r="D32" s="4" t="s">
        <v>457</v>
      </c>
    </row>
    <row r="33" spans="1:4" ht="15.75" customHeight="1">
      <c r="A33" s="9">
        <v>31</v>
      </c>
      <c r="B33" s="4" t="s">
        <v>458</v>
      </c>
      <c r="C33" s="4" t="s">
        <v>427</v>
      </c>
      <c r="D33" s="4" t="s">
        <v>459</v>
      </c>
    </row>
    <row r="34" spans="1:4" ht="15.75" customHeight="1">
      <c r="A34" s="9">
        <v>32</v>
      </c>
      <c r="B34" s="4" t="s">
        <v>460</v>
      </c>
      <c r="C34" s="4" t="s">
        <v>427</v>
      </c>
      <c r="D34" s="4" t="s">
        <v>462</v>
      </c>
    </row>
    <row r="35" spans="1:4" ht="15.75" customHeight="1">
      <c r="A35" s="9">
        <v>37</v>
      </c>
      <c r="B35" s="4" t="s">
        <v>463</v>
      </c>
      <c r="C35" s="4" t="s">
        <v>427</v>
      </c>
      <c r="D35" s="4" t="s">
        <v>428</v>
      </c>
    </row>
    <row r="36" spans="1:4" ht="15.75" customHeight="1">
      <c r="A36" s="9">
        <v>39</v>
      </c>
      <c r="B36" s="4" t="s">
        <v>464</v>
      </c>
      <c r="C36" s="4" t="s">
        <v>427</v>
      </c>
      <c r="D36" s="4" t="s">
        <v>455</v>
      </c>
    </row>
    <row r="37" spans="1:4" ht="15.75" customHeight="1">
      <c r="A37" s="9">
        <v>41</v>
      </c>
      <c r="B37" s="4" t="s">
        <v>466</v>
      </c>
      <c r="C37" s="4" t="s">
        <v>427</v>
      </c>
      <c r="D37" s="4" t="s">
        <v>467</v>
      </c>
    </row>
    <row r="38" spans="1:4" ht="15.75" customHeight="1">
      <c r="A38" s="9">
        <v>14</v>
      </c>
      <c r="B38" s="4" t="s">
        <v>468</v>
      </c>
      <c r="C38" s="4" t="s">
        <v>469</v>
      </c>
      <c r="D38" s="4" t="s">
        <v>470</v>
      </c>
    </row>
    <row r="39" spans="1:4" ht="15.75" customHeight="1">
      <c r="A39" s="9">
        <v>30</v>
      </c>
      <c r="B39" s="4" t="s">
        <v>471</v>
      </c>
      <c r="C39" s="4" t="s">
        <v>469</v>
      </c>
      <c r="D39" s="4" t="s">
        <v>473</v>
      </c>
    </row>
    <row r="40" spans="1:4" ht="15.75" customHeight="1">
      <c r="A40" s="9">
        <v>42</v>
      </c>
      <c r="B40" s="4" t="s">
        <v>481</v>
      </c>
      <c r="C40" s="4" t="s">
        <v>469</v>
      </c>
      <c r="D40" s="4" t="s">
        <v>482</v>
      </c>
    </row>
    <row r="41" spans="1:4" ht="15.75" customHeight="1">
      <c r="A41" s="9">
        <v>1</v>
      </c>
      <c r="B41" s="4" t="s">
        <v>484</v>
      </c>
      <c r="C41" s="4"/>
      <c r="D41" s="4"/>
    </row>
    <row r="42" spans="1:4" ht="15.75" customHeight="1">
      <c r="A42" s="9">
        <v>27</v>
      </c>
      <c r="B42" s="4" t="s">
        <v>485</v>
      </c>
      <c r="C42" s="4"/>
      <c r="D42" s="4"/>
    </row>
    <row r="43" spans="1:4" ht="15.75" customHeight="1">
      <c r="A43" s="9">
        <v>28</v>
      </c>
      <c r="B43" s="4" t="s">
        <v>486</v>
      </c>
      <c r="C43" s="4"/>
      <c r="D43" s="4"/>
    </row>
    <row r="44" spans="1:4" ht="15.75" customHeight="1"/>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Import Sheet</vt:lpstr>
      <vt:lpstr>Clean</vt:lpstr>
      <vt:lpstr>Test Sheet</vt:lpstr>
      <vt:lpstr>Export</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2019-08-01T17:17:22Z</dcterms:created>
  <dcterms:modified xsi:type="dcterms:W3CDTF">2019-09-11T13:31:12Z</dcterms:modified>
</cp:coreProperties>
</file>